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30" tabRatio="818"/>
  </bookViews>
  <sheets>
    <sheet name="Приложение № 1" sheetId="57" r:id="rId1"/>
    <sheet name="Приложение № 2" sheetId="83" state="hidden" r:id="rId2"/>
    <sheet name=" Старое" sheetId="74" state="hidden" r:id="rId3"/>
    <sheet name="Приложение №  3" sheetId="81" state="hidden" r:id="rId4"/>
    <sheet name="Приложение № 3 () " sheetId="73" state="hidden" r:id="rId5"/>
    <sheet name="Приложение № 3" sheetId="62" state="hidden" r:id="rId6"/>
    <sheet name="приложение 5" sheetId="9" state="hidden" r:id="rId7"/>
    <sheet name="Приложение № 4" sheetId="66" state="hidden" r:id="rId8"/>
    <sheet name="2 этап" sheetId="69" state="hidden" r:id="rId9"/>
    <sheet name="3 этап" sheetId="70" state="hidden" r:id="rId10"/>
    <sheet name="Лист1" sheetId="76" state="hidden" r:id="rId11"/>
    <sheet name="Лист2" sheetId="77" state="hidden" r:id="rId12"/>
    <sheet name="Лист5" sheetId="80" state="hidden" r:id="rId13"/>
    <sheet name="Кол-во адресов" sheetId="84" state="hidden" r:id="rId14"/>
  </sheets>
  <externalReferences>
    <externalReference r:id="rId15"/>
    <externalReference r:id="rId16"/>
  </externalReferences>
  <definedNames>
    <definedName name="_xlnm._FilterDatabase" localSheetId="2" hidden="1">' Старое'!$A$16:$Z$951</definedName>
    <definedName name="_xlnm._FilterDatabase" localSheetId="3" hidden="1">'Приложение №  3'!$A$6:$T$6</definedName>
    <definedName name="_xlnm._FilterDatabase" localSheetId="0" hidden="1">'Приложение № 1'!$A$9:$HL$795</definedName>
    <definedName name="_xlnm._FilterDatabase" localSheetId="1" hidden="1">'Приложение № 2'!$A$8:$U$796</definedName>
    <definedName name="_xlnm._FilterDatabase" localSheetId="4" hidden="1">'Приложение № 3 () '!$A$6:$LM$175</definedName>
    <definedName name="_xlnm._FilterDatabase" localSheetId="7" hidden="1">'Приложение № 4'!$A$7:$X$279</definedName>
    <definedName name="_xlnm.Print_Titles" localSheetId="2">' Старое'!$9:$9</definedName>
    <definedName name="_xlnm.Print_Titles" localSheetId="6">'приложение 5'!$12:$12</definedName>
    <definedName name="_xlnm.Print_Titles" localSheetId="3">'Приложение №  3'!$6:$6</definedName>
    <definedName name="_xlnm.Print_Titles" localSheetId="0">'Приложение № 1'!$4:$9</definedName>
    <definedName name="_xlnm.Print_Titles" localSheetId="1">'Приложение № 2'!$3:$8</definedName>
    <definedName name="_xlnm.Print_Titles" localSheetId="5">'Приложение № 3'!$3:$8</definedName>
    <definedName name="_xlnm.Print_Titles" localSheetId="4">'Приложение № 3 () '!$6:$6</definedName>
    <definedName name="_xlnm.Print_Area" localSheetId="2">' Старое'!$A$1:$R$961</definedName>
    <definedName name="_xlnm.Print_Area" localSheetId="11">Лист2!$G$6:$L$12</definedName>
    <definedName name="_xlnm.Print_Area" localSheetId="3">'Приложение №  3'!$A$1:$T$177</definedName>
    <definedName name="_xlnm.Print_Area" localSheetId="0">'Приложение № 1'!$A$1:$AD$809</definedName>
    <definedName name="_xlnm.Print_Area" localSheetId="1">'Приложение № 2'!$A$1:$T$801</definedName>
    <definedName name="_xlnm.Print_Area" localSheetId="5">'Приложение № 3'!$A$1:$P$812</definedName>
    <definedName name="_xlnm.Print_Area" localSheetId="4">'Приложение № 3 () '!$A$1:$T$177</definedName>
    <definedName name="_xlnm.Print_Area" localSheetId="7">'Приложение № 4'!$B$281:$B$304</definedName>
  </definedNames>
  <calcPr calcId="162913" fullPrecision="0"/>
</workbook>
</file>

<file path=xl/calcChain.xml><?xml version="1.0" encoding="utf-8"?>
<calcChain xmlns="http://schemas.openxmlformats.org/spreadsheetml/2006/main">
  <c r="H107" i="81" l="1"/>
  <c r="N107" i="81"/>
  <c r="T107" i="81"/>
  <c r="W158" i="57" l="1"/>
  <c r="W159" i="57"/>
  <c r="W160" i="57"/>
  <c r="W161" i="57"/>
  <c r="W162" i="57"/>
  <c r="W163" i="57"/>
  <c r="W157" i="57"/>
  <c r="Q158" i="57"/>
  <c r="Q159" i="57"/>
  <c r="Q160" i="57"/>
  <c r="Q161" i="57"/>
  <c r="Q162" i="57"/>
  <c r="Q163" i="57"/>
  <c r="Q157" i="57"/>
  <c r="W497" i="57"/>
  <c r="W498" i="57"/>
  <c r="W499" i="57"/>
  <c r="W500" i="57"/>
  <c r="W501" i="57"/>
  <c r="W496" i="57"/>
  <c r="Q497" i="57"/>
  <c r="Q498" i="57"/>
  <c r="Q499" i="57"/>
  <c r="Q500" i="57"/>
  <c r="Q501" i="57"/>
  <c r="Q496" i="57"/>
  <c r="Q737" i="57" l="1"/>
  <c r="Q733" i="57"/>
  <c r="Q730" i="57"/>
  <c r="Q727" i="57"/>
  <c r="Q728" i="57"/>
  <c r="Q729" i="57"/>
  <c r="Q731" i="57"/>
  <c r="Q732" i="57"/>
  <c r="Q734" i="57"/>
  <c r="Q735" i="57"/>
  <c r="Q736" i="57"/>
  <c r="Q738" i="57"/>
  <c r="Q739" i="57"/>
  <c r="Q726" i="57"/>
  <c r="Q698" i="57"/>
  <c r="Q699" i="57"/>
  <c r="Q700" i="57"/>
  <c r="Q701" i="57"/>
  <c r="Q702" i="57"/>
  <c r="Q703" i="57"/>
  <c r="Q704" i="57"/>
  <c r="Q705" i="57"/>
  <c r="Q697" i="57"/>
  <c r="W698" i="57"/>
  <c r="W699" i="57"/>
  <c r="W700" i="57"/>
  <c r="W701" i="57"/>
  <c r="W702" i="57"/>
  <c r="W703" i="57"/>
  <c r="W704" i="57"/>
  <c r="W705" i="57"/>
  <c r="W697" i="57"/>
  <c r="Q385" i="57"/>
  <c r="Q386" i="57"/>
  <c r="Q387" i="57"/>
  <c r="Q388" i="57"/>
  <c r="Q389" i="57"/>
  <c r="Q390" i="57"/>
  <c r="Q391" i="57"/>
  <c r="Q392" i="57"/>
  <c r="Q393" i="57"/>
  <c r="Q394" i="57"/>
  <c r="Q395" i="57"/>
  <c r="Q396" i="57"/>
  <c r="Q397" i="57"/>
  <c r="Q398" i="57"/>
  <c r="Q399" i="57"/>
  <c r="Q400" i="57"/>
  <c r="Q401" i="57"/>
  <c r="Q402" i="57"/>
  <c r="Q403" i="57"/>
  <c r="Q404" i="57"/>
  <c r="Q405" i="57"/>
  <c r="Q384" i="57"/>
  <c r="V754" i="57"/>
  <c r="V762" i="57"/>
  <c r="V760" i="57"/>
  <c r="V756" i="57"/>
  <c r="Q656" i="57" l="1"/>
  <c r="O691" i="57" l="1"/>
  <c r="O672" i="57"/>
  <c r="O671" i="57"/>
  <c r="L671" i="57"/>
  <c r="O670" i="57"/>
  <c r="L670" i="57"/>
  <c r="O669" i="57"/>
  <c r="L669" i="57"/>
  <c r="O668" i="57"/>
  <c r="Q707" i="57" l="1"/>
  <c r="Q708" i="57"/>
  <c r="Q709" i="57"/>
  <c r="Q710" i="57"/>
  <c r="Q711" i="57"/>
  <c r="Q712" i="57"/>
  <c r="Q713" i="57"/>
  <c r="Q714" i="57"/>
  <c r="Q715" i="57"/>
  <c r="H706" i="57"/>
  <c r="I706" i="57"/>
  <c r="J706" i="57"/>
  <c r="K706" i="57"/>
  <c r="L706" i="57"/>
  <c r="M706" i="57"/>
  <c r="N706" i="57"/>
  <c r="O706" i="57"/>
  <c r="G706" i="57"/>
  <c r="G723" i="57"/>
  <c r="H723" i="57"/>
  <c r="I723" i="57"/>
  <c r="J723" i="57"/>
  <c r="K723" i="57"/>
  <c r="L723" i="57"/>
  <c r="M723" i="57"/>
  <c r="N723" i="57"/>
  <c r="O723" i="57"/>
  <c r="G725" i="57"/>
  <c r="H725" i="57"/>
  <c r="I725" i="57"/>
  <c r="J725" i="57"/>
  <c r="K725" i="57"/>
  <c r="L725" i="57"/>
  <c r="M725" i="57"/>
  <c r="N725" i="57"/>
  <c r="O725" i="57"/>
  <c r="P697" i="57"/>
  <c r="P698" i="57"/>
  <c r="P699" i="57"/>
  <c r="P700" i="57"/>
  <c r="P701" i="57"/>
  <c r="P702" i="57"/>
  <c r="P703" i="57"/>
  <c r="P704" i="57"/>
  <c r="P705" i="57"/>
  <c r="M507" i="57"/>
  <c r="M506" i="57"/>
  <c r="O405" i="57"/>
  <c r="O403" i="57"/>
  <c r="O395" i="57"/>
  <c r="O393" i="57"/>
  <c r="V725" i="57" l="1"/>
  <c r="V780" i="57" l="1"/>
  <c r="V777" i="57"/>
  <c r="V776" i="57"/>
  <c r="U290" i="57"/>
  <c r="A258" i="57" l="1"/>
  <c r="A259" i="57" s="1"/>
  <c r="A260" i="57" s="1"/>
  <c r="A261" i="57" s="1"/>
  <c r="A262" i="57" s="1"/>
  <c r="A263" i="57" s="1"/>
  <c r="A771" i="83" l="1"/>
  <c r="A772" i="83" s="1"/>
  <c r="A773" i="83" s="1"/>
  <c r="A774" i="83" s="1"/>
  <c r="A775" i="83" s="1"/>
  <c r="A776" i="83" s="1"/>
  <c r="A777" i="83" s="1"/>
  <c r="A778" i="83" s="1"/>
  <c r="A779" i="83" s="1"/>
  <c r="A780" i="83" s="1"/>
  <c r="A781" i="83" s="1"/>
  <c r="A782" i="83" s="1"/>
  <c r="A755" i="83"/>
  <c r="A756" i="83" s="1"/>
  <c r="A757" i="83" s="1"/>
  <c r="A758" i="83" s="1"/>
  <c r="A759" i="83" s="1"/>
  <c r="A760" i="83" s="1"/>
  <c r="A761" i="83" s="1"/>
  <c r="A762" i="83" s="1"/>
  <c r="A763" i="83" s="1"/>
  <c r="A764" i="83" s="1"/>
  <c r="A765" i="83" s="1"/>
  <c r="A766" i="83" s="1"/>
  <c r="A767" i="83" s="1"/>
  <c r="A768" i="83" s="1"/>
  <c r="A643" i="83"/>
  <c r="A644" i="83" s="1"/>
  <c r="A645" i="83" s="1"/>
  <c r="A646" i="83" s="1"/>
  <c r="A647" i="83" s="1"/>
  <c r="A648" i="83" s="1"/>
  <c r="A649" i="83" s="1"/>
  <c r="A650" i="83" s="1"/>
  <c r="A651" i="83" s="1"/>
  <c r="A652" i="83" s="1"/>
  <c r="A653" i="83" s="1"/>
  <c r="A606" i="83"/>
  <c r="A607" i="83" s="1"/>
  <c r="A608" i="83" s="1"/>
  <c r="A609" i="83" s="1"/>
  <c r="A610" i="83" s="1"/>
  <c r="A611" i="83" s="1"/>
  <c r="A612" i="83" s="1"/>
  <c r="A613" i="83" s="1"/>
  <c r="A614" i="83" s="1"/>
  <c r="A615" i="83" s="1"/>
  <c r="A572" i="83"/>
  <c r="A573" i="83" s="1"/>
  <c r="A574" i="83" s="1"/>
  <c r="A575" i="83" s="1"/>
  <c r="A576" i="83" s="1"/>
  <c r="A577" i="83" s="1"/>
  <c r="A564" i="83"/>
  <c r="A565" i="83" s="1"/>
  <c r="A566" i="83" s="1"/>
  <c r="A567" i="83" s="1"/>
  <c r="A568" i="83" s="1"/>
  <c r="A569" i="83" s="1"/>
  <c r="A535" i="83"/>
  <c r="A536" i="83" s="1"/>
  <c r="A537" i="83" s="1"/>
  <c r="A538" i="83" s="1"/>
  <c r="A539" i="83" s="1"/>
  <c r="A503" i="83"/>
  <c r="A504" i="83" s="1"/>
  <c r="A505" i="83" s="1"/>
  <c r="A506" i="83" s="1"/>
  <c r="A507" i="83" s="1"/>
  <c r="A508" i="83" s="1"/>
  <c r="A509" i="83" s="1"/>
  <c r="A510" i="83" s="1"/>
  <c r="A511" i="83" s="1"/>
  <c r="A512" i="83" s="1"/>
  <c r="A513" i="83" s="1"/>
  <c r="A514" i="83" s="1"/>
  <c r="A496" i="83"/>
  <c r="A497" i="83" s="1"/>
  <c r="A498" i="83" s="1"/>
  <c r="A499" i="83" s="1"/>
  <c r="A500" i="83" s="1"/>
  <c r="A426" i="83"/>
  <c r="A427" i="83" s="1"/>
  <c r="A428" i="83" s="1"/>
  <c r="A429" i="83" s="1"/>
  <c r="A430" i="83" s="1"/>
  <c r="A431" i="83" s="1"/>
  <c r="A432" i="83" s="1"/>
  <c r="A433" i="83" s="1"/>
  <c r="A434" i="83" s="1"/>
  <c r="A435" i="83" s="1"/>
  <c r="A407" i="83"/>
  <c r="A408" i="83" s="1"/>
  <c r="A409" i="83" s="1"/>
  <c r="A410" i="83" s="1"/>
  <c r="A411" i="83" s="1"/>
  <c r="A412" i="83" s="1"/>
  <c r="A384" i="83"/>
  <c r="A385" i="83" s="1"/>
  <c r="A386" i="83" s="1"/>
  <c r="A387" i="83" s="1"/>
  <c r="A388" i="83" s="1"/>
  <c r="A389" i="83" s="1"/>
  <c r="A390" i="83" s="1"/>
  <c r="A391" i="83" s="1"/>
  <c r="A392" i="83" s="1"/>
  <c r="A393" i="83" s="1"/>
  <c r="A394" i="83" s="1"/>
  <c r="A395" i="83" s="1"/>
  <c r="A396" i="83" s="1"/>
  <c r="A397" i="83" s="1"/>
  <c r="A398" i="83" s="1"/>
  <c r="A399" i="83" s="1"/>
  <c r="A400" i="83" s="1"/>
  <c r="A401" i="83" s="1"/>
  <c r="A402" i="83" s="1"/>
  <c r="A403" i="83" s="1"/>
  <c r="A404" i="83" s="1"/>
  <c r="A352" i="83"/>
  <c r="A353" i="83" s="1"/>
  <c r="A354" i="83" s="1"/>
  <c r="A355" i="83" s="1"/>
  <c r="A356" i="83" s="1"/>
  <c r="A316" i="83"/>
  <c r="A317" i="83" s="1"/>
  <c r="A318" i="83" s="1"/>
  <c r="A319" i="83" s="1"/>
  <c r="A320" i="83" s="1"/>
  <c r="A321" i="83" s="1"/>
  <c r="A322" i="83" s="1"/>
  <c r="A273" i="83"/>
  <c r="A274" i="83" s="1"/>
  <c r="A275" i="83" s="1"/>
  <c r="A276" i="83" s="1"/>
  <c r="A277" i="83" s="1"/>
  <c r="A278" i="83" s="1"/>
  <c r="A279" i="83" s="1"/>
  <c r="A280" i="83" s="1"/>
  <c r="A281" i="83" s="1"/>
  <c r="A282" i="83" s="1"/>
  <c r="A283" i="83" s="1"/>
  <c r="A284" i="83" s="1"/>
  <c r="A285" i="83" s="1"/>
  <c r="A286" i="83" s="1"/>
  <c r="A257" i="83"/>
  <c r="A258" i="83" s="1"/>
  <c r="A259" i="83" s="1"/>
  <c r="A260" i="83" s="1"/>
  <c r="A261" i="83" s="1"/>
  <c r="A262" i="83" s="1"/>
  <c r="A226" i="83"/>
  <c r="A227" i="83" s="1"/>
  <c r="A228" i="83" s="1"/>
  <c r="A229" i="83" s="1"/>
  <c r="A230" i="83" s="1"/>
  <c r="A231" i="83" s="1"/>
  <c r="A232" i="83" s="1"/>
  <c r="A212" i="83"/>
  <c r="A213" i="83" s="1"/>
  <c r="A214" i="83" s="1"/>
  <c r="A215" i="83" s="1"/>
  <c r="A216" i="83" s="1"/>
  <c r="A217" i="83" s="1"/>
  <c r="A218" i="83" s="1"/>
  <c r="A182" i="83"/>
  <c r="A183" i="83" s="1"/>
  <c r="A184" i="83" s="1"/>
  <c r="A185" i="83" s="1"/>
  <c r="A186" i="83" s="1"/>
  <c r="A187" i="83" s="1"/>
  <c r="A188" i="83" s="1"/>
  <c r="A189" i="83" s="1"/>
  <c r="A157" i="83"/>
  <c r="A158" i="83" s="1"/>
  <c r="A159" i="83" s="1"/>
  <c r="A160" i="83" s="1"/>
  <c r="A161" i="83" s="1"/>
  <c r="A162" i="83" s="1"/>
  <c r="A754" i="57"/>
  <c r="A755" i="57" s="1"/>
  <c r="A756" i="57" s="1"/>
  <c r="A757" i="57" s="1"/>
  <c r="A758" i="57" s="1"/>
  <c r="A759" i="57" s="1"/>
  <c r="A760" i="57" s="1"/>
  <c r="A761" i="57" s="1"/>
  <c r="A762" i="57" s="1"/>
  <c r="A763" i="57" s="1"/>
  <c r="A764" i="57" s="1"/>
  <c r="A765" i="57" s="1"/>
  <c r="A766" i="57" s="1"/>
  <c r="A767" i="57" s="1"/>
  <c r="A605" i="57"/>
  <c r="A606" i="57" s="1"/>
  <c r="A607" i="57" s="1"/>
  <c r="A608" i="57" s="1"/>
  <c r="A609" i="57" s="1"/>
  <c r="A610" i="57" s="1"/>
  <c r="A611" i="57" s="1"/>
  <c r="A612" i="57" s="1"/>
  <c r="A613" i="57" s="1"/>
  <c r="A614" i="57" s="1"/>
  <c r="A586" i="57"/>
  <c r="A587" i="57" s="1"/>
  <c r="A588" i="57" s="1"/>
  <c r="A571" i="57"/>
  <c r="A572" i="57" s="1"/>
  <c r="A573" i="57" s="1"/>
  <c r="A574" i="57" s="1"/>
  <c r="A575" i="57" s="1"/>
  <c r="A576" i="57" s="1"/>
  <c r="A565" i="57"/>
  <c r="A566" i="57" s="1"/>
  <c r="A567" i="57" s="1"/>
  <c r="A568" i="57" s="1"/>
  <c r="A536" i="57"/>
  <c r="A537" i="57" s="1"/>
  <c r="A538" i="57" s="1"/>
  <c r="A539" i="57" s="1"/>
  <c r="A540" i="57" s="1"/>
  <c r="A504" i="57"/>
  <c r="A505" i="57" s="1"/>
  <c r="A506" i="57" s="1"/>
  <c r="A507" i="57" s="1"/>
  <c r="A508" i="57" s="1"/>
  <c r="A509" i="57" s="1"/>
  <c r="A510" i="57" s="1"/>
  <c r="A511" i="57" s="1"/>
  <c r="A512" i="57" s="1"/>
  <c r="A513" i="57" s="1"/>
  <c r="A514" i="57" s="1"/>
  <c r="A515" i="57" s="1"/>
  <c r="A497" i="57"/>
  <c r="A498" i="57" s="1"/>
  <c r="A499" i="57" s="1"/>
  <c r="A500" i="57" s="1"/>
  <c r="A501" i="57" s="1"/>
  <c r="A427" i="57"/>
  <c r="A428" i="57" s="1"/>
  <c r="A429" i="57" s="1"/>
  <c r="A430" i="57" s="1"/>
  <c r="A431" i="57" s="1"/>
  <c r="A432" i="57" s="1"/>
  <c r="A433" i="57" s="1"/>
  <c r="A434" i="57" s="1"/>
  <c r="A435" i="57" s="1"/>
  <c r="A436" i="57" s="1"/>
  <c r="A408" i="57"/>
  <c r="A409" i="57" s="1"/>
  <c r="A410" i="57" s="1"/>
  <c r="A411" i="57" s="1"/>
  <c r="A412" i="57" s="1"/>
  <c r="A413" i="57" s="1"/>
  <c r="A385" i="57"/>
  <c r="A386" i="57" s="1"/>
  <c r="A387" i="57" s="1"/>
  <c r="A388" i="57" s="1"/>
  <c r="A389" i="57" s="1"/>
  <c r="A390" i="57" s="1"/>
  <c r="A391" i="57" s="1"/>
  <c r="A392" i="57" s="1"/>
  <c r="A393" i="57" s="1"/>
  <c r="A394" i="57" s="1"/>
  <c r="A395" i="57" s="1"/>
  <c r="A396" i="57" s="1"/>
  <c r="A397" i="57" s="1"/>
  <c r="A398" i="57" s="1"/>
  <c r="A399" i="57" s="1"/>
  <c r="A400" i="57" s="1"/>
  <c r="A401" i="57" s="1"/>
  <c r="A402" i="57" s="1"/>
  <c r="A403" i="57" s="1"/>
  <c r="A404" i="57" s="1"/>
  <c r="A405" i="57" s="1"/>
  <c r="A353" i="57"/>
  <c r="A354" i="57" s="1"/>
  <c r="A355" i="57" s="1"/>
  <c r="A356" i="57" s="1"/>
  <c r="A357" i="57" s="1"/>
  <c r="A317" i="57"/>
  <c r="A318" i="57" s="1"/>
  <c r="A319" i="57" s="1"/>
  <c r="A320" i="57" s="1"/>
  <c r="A321" i="57" s="1"/>
  <c r="A322" i="57" s="1"/>
  <c r="A323" i="57" s="1"/>
  <c r="A274" i="57"/>
  <c r="A275" i="57" s="1"/>
  <c r="A276" i="57" s="1"/>
  <c r="A277" i="57" s="1"/>
  <c r="A278" i="57" s="1"/>
  <c r="A279" i="57" s="1"/>
  <c r="A280" i="57" s="1"/>
  <c r="A281" i="57" s="1"/>
  <c r="A282" i="57" s="1"/>
  <c r="A283" i="57" s="1"/>
  <c r="A284" i="57" s="1"/>
  <c r="A285" i="57" s="1"/>
  <c r="A286" i="57" s="1"/>
  <c r="A287" i="57" s="1"/>
  <c r="A227" i="57"/>
  <c r="A228" i="57" s="1"/>
  <c r="A229" i="57" s="1"/>
  <c r="A230" i="57" s="1"/>
  <c r="A231" i="57" s="1"/>
  <c r="A232" i="57" s="1"/>
  <c r="A233" i="57" s="1"/>
  <c r="A213" i="57"/>
  <c r="A214" i="57" s="1"/>
  <c r="A215" i="57" s="1"/>
  <c r="A216" i="57" s="1"/>
  <c r="A217" i="57" s="1"/>
  <c r="A218" i="57" s="1"/>
  <c r="A219" i="57" s="1"/>
  <c r="A170" i="57"/>
  <c r="A171" i="57" s="1"/>
  <c r="A172" i="57" s="1"/>
  <c r="A173" i="57" s="1"/>
  <c r="A174" i="57" s="1"/>
  <c r="A175" i="57" s="1"/>
  <c r="A176" i="57" s="1"/>
  <c r="A177" i="57" s="1"/>
  <c r="N159" i="83" l="1"/>
  <c r="N201" i="83"/>
  <c r="N283" i="83"/>
  <c r="N517" i="83"/>
  <c r="N202" i="57"/>
  <c r="O284" i="57"/>
  <c r="N517" i="57"/>
  <c r="N518" i="57"/>
  <c r="T796" i="83" l="1"/>
  <c r="S796" i="83"/>
  <c r="T795" i="83"/>
  <c r="S795" i="83"/>
  <c r="T794" i="83"/>
  <c r="S794" i="83"/>
  <c r="T793" i="83"/>
  <c r="S793" i="83"/>
  <c r="T790" i="83"/>
  <c r="S790" i="83"/>
  <c r="Q790" i="83"/>
  <c r="T789" i="83"/>
  <c r="S789" i="83"/>
  <c r="Q789" i="83"/>
  <c r="T788" i="83"/>
  <c r="S788" i="83"/>
  <c r="Q788" i="83"/>
  <c r="T787" i="83"/>
  <c r="S787" i="83"/>
  <c r="Q787" i="83"/>
  <c r="T785" i="83"/>
  <c r="S785" i="83"/>
  <c r="T784" i="83"/>
  <c r="S784" i="83"/>
  <c r="T782" i="83"/>
  <c r="S782" i="83"/>
  <c r="T781" i="83"/>
  <c r="S781" i="83"/>
  <c r="T780" i="83"/>
  <c r="S780" i="83"/>
  <c r="T779" i="83"/>
  <c r="S779" i="83"/>
  <c r="T778" i="83"/>
  <c r="S778" i="83"/>
  <c r="T777" i="83"/>
  <c r="S777" i="83"/>
  <c r="T776" i="83"/>
  <c r="S776" i="83"/>
  <c r="T775" i="83"/>
  <c r="S775" i="83"/>
  <c r="T774" i="83"/>
  <c r="S774" i="83"/>
  <c r="T773" i="83"/>
  <c r="S773" i="83"/>
  <c r="T772" i="83"/>
  <c r="S772" i="83"/>
  <c r="T771" i="83"/>
  <c r="S771" i="83"/>
  <c r="T770" i="83"/>
  <c r="S770" i="83"/>
  <c r="T768" i="83"/>
  <c r="S768" i="83"/>
  <c r="T767" i="83"/>
  <c r="S767" i="83"/>
  <c r="T766" i="83"/>
  <c r="S766" i="83"/>
  <c r="T765" i="83"/>
  <c r="S765" i="83"/>
  <c r="T764" i="83"/>
  <c r="S764" i="83"/>
  <c r="T763" i="83"/>
  <c r="S763" i="83"/>
  <c r="T762" i="83"/>
  <c r="S762" i="83"/>
  <c r="T761" i="83"/>
  <c r="S761" i="83"/>
  <c r="T760" i="83"/>
  <c r="S760" i="83"/>
  <c r="T759" i="83"/>
  <c r="S759" i="83"/>
  <c r="T758" i="83"/>
  <c r="S758" i="83"/>
  <c r="T757" i="83"/>
  <c r="S757" i="83"/>
  <c r="T756" i="83"/>
  <c r="S756" i="83"/>
  <c r="T755" i="83"/>
  <c r="S755" i="83"/>
  <c r="T754" i="83"/>
  <c r="S754" i="83"/>
  <c r="T752" i="83"/>
  <c r="S752" i="83"/>
  <c r="T751" i="83"/>
  <c r="S751" i="83"/>
  <c r="T750" i="83"/>
  <c r="S750" i="83"/>
  <c r="T748" i="83"/>
  <c r="S748" i="83"/>
  <c r="T747" i="83"/>
  <c r="S747" i="83"/>
  <c r="T746" i="83"/>
  <c r="S746" i="83"/>
  <c r="T745" i="83"/>
  <c r="S745" i="83"/>
  <c r="T744" i="83"/>
  <c r="S744" i="83"/>
  <c r="T743" i="83"/>
  <c r="S743" i="83"/>
  <c r="T742" i="83"/>
  <c r="S742" i="83"/>
  <c r="T740" i="83"/>
  <c r="S740" i="83"/>
  <c r="T739" i="83"/>
  <c r="S739" i="83"/>
  <c r="T738" i="83"/>
  <c r="S738" i="83"/>
  <c r="T737" i="83"/>
  <c r="S737" i="83"/>
  <c r="T736" i="83"/>
  <c r="S736" i="83"/>
  <c r="T735" i="83"/>
  <c r="S735" i="83"/>
  <c r="T734" i="83"/>
  <c r="S734" i="83"/>
  <c r="T733" i="83"/>
  <c r="S733" i="83"/>
  <c r="T732" i="83"/>
  <c r="S732" i="83"/>
  <c r="T731" i="83"/>
  <c r="S731" i="83"/>
  <c r="T730" i="83"/>
  <c r="S730" i="83"/>
  <c r="T729" i="83"/>
  <c r="S729" i="83"/>
  <c r="T728" i="83"/>
  <c r="S728" i="83"/>
  <c r="T727" i="83"/>
  <c r="S727" i="83"/>
  <c r="T725" i="83"/>
  <c r="T724" i="83" s="1"/>
  <c r="S725" i="83"/>
  <c r="S724" i="83" s="1"/>
  <c r="T723" i="83"/>
  <c r="S723" i="83"/>
  <c r="T722" i="83"/>
  <c r="S722" i="83"/>
  <c r="T721" i="83"/>
  <c r="S721" i="83"/>
  <c r="T720" i="83"/>
  <c r="S720" i="83"/>
  <c r="T719" i="83"/>
  <c r="S719" i="83"/>
  <c r="T718" i="83"/>
  <c r="S718" i="83"/>
  <c r="T717" i="83"/>
  <c r="S717" i="83"/>
  <c r="T716" i="83"/>
  <c r="S716" i="83"/>
  <c r="T715" i="83"/>
  <c r="S715" i="83"/>
  <c r="T714" i="83"/>
  <c r="S714" i="83"/>
  <c r="T713" i="83"/>
  <c r="S713" i="83"/>
  <c r="T712" i="83"/>
  <c r="S712" i="83"/>
  <c r="T711" i="83"/>
  <c r="S711" i="83"/>
  <c r="T710" i="83"/>
  <c r="S710" i="83"/>
  <c r="T709" i="83"/>
  <c r="S709" i="83"/>
  <c r="T708" i="83"/>
  <c r="S708" i="83"/>
  <c r="T706" i="83"/>
  <c r="S706" i="83"/>
  <c r="T705" i="83"/>
  <c r="S705" i="83"/>
  <c r="T704" i="83"/>
  <c r="S704" i="83"/>
  <c r="T703" i="83"/>
  <c r="S703" i="83"/>
  <c r="T702" i="83"/>
  <c r="S702" i="83"/>
  <c r="T701" i="83"/>
  <c r="S701" i="83"/>
  <c r="T700" i="83"/>
  <c r="S700" i="83"/>
  <c r="T699" i="83"/>
  <c r="S699" i="83"/>
  <c r="T698" i="83"/>
  <c r="S698" i="83"/>
  <c r="T696" i="83"/>
  <c r="S696" i="83"/>
  <c r="T695" i="83"/>
  <c r="S695" i="83"/>
  <c r="T694" i="83"/>
  <c r="S694" i="83"/>
  <c r="T692" i="83"/>
  <c r="S692" i="83"/>
  <c r="T691" i="83"/>
  <c r="S691" i="83"/>
  <c r="T690" i="83"/>
  <c r="S690" i="83"/>
  <c r="T689" i="83"/>
  <c r="S689" i="83"/>
  <c r="T688" i="83"/>
  <c r="S688" i="83"/>
  <c r="T687" i="83"/>
  <c r="S687" i="83"/>
  <c r="T686" i="83"/>
  <c r="S686" i="83"/>
  <c r="T685" i="83"/>
  <c r="S685" i="83"/>
  <c r="T684" i="83"/>
  <c r="S684" i="83"/>
  <c r="T683" i="83"/>
  <c r="S683" i="83"/>
  <c r="T682" i="83"/>
  <c r="S682" i="83"/>
  <c r="T681" i="83"/>
  <c r="S681" i="83"/>
  <c r="T680" i="83"/>
  <c r="S680" i="83"/>
  <c r="T679" i="83"/>
  <c r="S679" i="83"/>
  <c r="T678" i="83"/>
  <c r="S678" i="83"/>
  <c r="T677" i="83"/>
  <c r="S677" i="83"/>
  <c r="T676" i="83"/>
  <c r="S676" i="83"/>
  <c r="T675" i="83"/>
  <c r="S675" i="83"/>
  <c r="T674" i="83"/>
  <c r="S674" i="83"/>
  <c r="T673" i="83"/>
  <c r="S673" i="83"/>
  <c r="T672" i="83"/>
  <c r="S672" i="83"/>
  <c r="T671" i="83"/>
  <c r="S671" i="83"/>
  <c r="T670" i="83"/>
  <c r="S670" i="83"/>
  <c r="T669" i="83"/>
  <c r="S669" i="83"/>
  <c r="T668" i="83"/>
  <c r="S668" i="83"/>
  <c r="T667" i="83"/>
  <c r="S667" i="83"/>
  <c r="T666" i="83"/>
  <c r="S666" i="83"/>
  <c r="T665" i="83"/>
  <c r="S665" i="83"/>
  <c r="T664" i="83"/>
  <c r="S664" i="83"/>
  <c r="T663" i="83"/>
  <c r="S663" i="83"/>
  <c r="T662" i="83"/>
  <c r="S662" i="83"/>
  <c r="T661" i="83"/>
  <c r="S661" i="83"/>
  <c r="T660" i="83"/>
  <c r="S660" i="83"/>
  <c r="R660" i="83"/>
  <c r="T659" i="83"/>
  <c r="S659" i="83"/>
  <c r="R659" i="83"/>
  <c r="T658" i="83"/>
  <c r="S658" i="83"/>
  <c r="R658" i="83"/>
  <c r="T657" i="83"/>
  <c r="S657" i="83"/>
  <c r="R657" i="83"/>
  <c r="T655" i="83"/>
  <c r="T654" i="83" s="1"/>
  <c r="S655" i="83"/>
  <c r="S654" i="83" s="1"/>
  <c r="T653" i="83"/>
  <c r="S653" i="83"/>
  <c r="T652" i="83"/>
  <c r="S652" i="83"/>
  <c r="T651" i="83"/>
  <c r="S651" i="83"/>
  <c r="T650" i="83"/>
  <c r="S650" i="83"/>
  <c r="T649" i="83"/>
  <c r="S649" i="83"/>
  <c r="T648" i="83"/>
  <c r="S648" i="83"/>
  <c r="T647" i="83"/>
  <c r="S647" i="83"/>
  <c r="T646" i="83"/>
  <c r="S646" i="83"/>
  <c r="T645" i="83"/>
  <c r="S645" i="83"/>
  <c r="T644" i="83"/>
  <c r="S644" i="83"/>
  <c r="T643" i="83"/>
  <c r="S643" i="83"/>
  <c r="T642" i="83"/>
  <c r="S642" i="83"/>
  <c r="T640" i="83"/>
  <c r="S640" i="83"/>
  <c r="T639" i="83"/>
  <c r="S639" i="83"/>
  <c r="T637" i="83"/>
  <c r="S637" i="83"/>
  <c r="T636" i="83"/>
  <c r="S636" i="83"/>
  <c r="T634" i="83"/>
  <c r="S634" i="83"/>
  <c r="T633" i="83"/>
  <c r="S633" i="83"/>
  <c r="T631" i="83"/>
  <c r="S631" i="83"/>
  <c r="T630" i="83"/>
  <c r="S630" i="83"/>
  <c r="T629" i="83"/>
  <c r="S629" i="83"/>
  <c r="T628" i="83"/>
  <c r="S628" i="83"/>
  <c r="T627" i="83"/>
  <c r="S627" i="83"/>
  <c r="T626" i="83"/>
  <c r="S626" i="83"/>
  <c r="T625" i="83"/>
  <c r="S625" i="83"/>
  <c r="T624" i="83"/>
  <c r="S624" i="83"/>
  <c r="T623" i="83"/>
  <c r="S623" i="83"/>
  <c r="T621" i="83"/>
  <c r="S621" i="83"/>
  <c r="T620" i="83"/>
  <c r="S620" i="83"/>
  <c r="T619" i="83"/>
  <c r="S619" i="83"/>
  <c r="T618" i="83"/>
  <c r="S618" i="83"/>
  <c r="T617" i="83"/>
  <c r="S617" i="83"/>
  <c r="T615" i="83"/>
  <c r="S615" i="83"/>
  <c r="T614" i="83"/>
  <c r="S614" i="83"/>
  <c r="T613" i="83"/>
  <c r="S613" i="83"/>
  <c r="T612" i="83"/>
  <c r="S612" i="83"/>
  <c r="T611" i="83"/>
  <c r="S611" i="83"/>
  <c r="T610" i="83"/>
  <c r="S610" i="83"/>
  <c r="T609" i="83"/>
  <c r="S609" i="83"/>
  <c r="T608" i="83"/>
  <c r="S608" i="83"/>
  <c r="T607" i="83"/>
  <c r="S607" i="83"/>
  <c r="T606" i="83"/>
  <c r="S606" i="83"/>
  <c r="T605" i="83"/>
  <c r="S605" i="83"/>
  <c r="T603" i="83"/>
  <c r="S603" i="83"/>
  <c r="T602" i="83"/>
  <c r="S602" i="83"/>
  <c r="T601" i="83"/>
  <c r="S601" i="83"/>
  <c r="T599" i="83"/>
  <c r="S599" i="83"/>
  <c r="T598" i="83"/>
  <c r="S598" i="83"/>
  <c r="T597" i="83"/>
  <c r="S597" i="83"/>
  <c r="T596" i="83"/>
  <c r="S596" i="83"/>
  <c r="T595" i="83"/>
  <c r="S595" i="83"/>
  <c r="T594" i="83"/>
  <c r="S594" i="83"/>
  <c r="T592" i="83"/>
  <c r="S592" i="83"/>
  <c r="T591" i="83"/>
  <c r="S591" i="83"/>
  <c r="T589" i="83"/>
  <c r="S589" i="83"/>
  <c r="T588" i="83"/>
  <c r="S588" i="83"/>
  <c r="T587" i="83"/>
  <c r="S587" i="83"/>
  <c r="T586" i="83"/>
  <c r="S586" i="83"/>
  <c r="T584" i="83"/>
  <c r="S584" i="83"/>
  <c r="T583" i="83"/>
  <c r="S583" i="83"/>
  <c r="T581" i="83"/>
  <c r="S581" i="83"/>
  <c r="T580" i="83"/>
  <c r="S580" i="83"/>
  <c r="T579" i="83"/>
  <c r="S579" i="83"/>
  <c r="T577" i="83"/>
  <c r="S577" i="83"/>
  <c r="T576" i="83"/>
  <c r="S576" i="83"/>
  <c r="T575" i="83"/>
  <c r="S575" i="83"/>
  <c r="T574" i="83"/>
  <c r="S574" i="83"/>
  <c r="R574" i="83"/>
  <c r="Q574" i="83"/>
  <c r="P574" i="83"/>
  <c r="T573" i="83"/>
  <c r="S573" i="83"/>
  <c r="T572" i="83"/>
  <c r="S572" i="83"/>
  <c r="T571" i="83"/>
  <c r="S571" i="83"/>
  <c r="R571" i="83"/>
  <c r="Q571" i="83"/>
  <c r="P571" i="83"/>
  <c r="T569" i="83"/>
  <c r="S569" i="83"/>
  <c r="T568" i="83"/>
  <c r="S568" i="83"/>
  <c r="T567" i="83"/>
  <c r="S567" i="83"/>
  <c r="T566" i="83"/>
  <c r="S566" i="83"/>
  <c r="T565" i="83"/>
  <c r="S565" i="83"/>
  <c r="T564" i="83"/>
  <c r="S564" i="83"/>
  <c r="T563" i="83"/>
  <c r="S563" i="83"/>
  <c r="T561" i="83"/>
  <c r="S561" i="83"/>
  <c r="T560" i="83"/>
  <c r="S560" i="83"/>
  <c r="T558" i="83"/>
  <c r="S558" i="83"/>
  <c r="T557" i="83"/>
  <c r="S557" i="83"/>
  <c r="T556" i="83"/>
  <c r="S556" i="83"/>
  <c r="T555" i="83"/>
  <c r="S555" i="83"/>
  <c r="T553" i="83"/>
  <c r="S553" i="83"/>
  <c r="T552" i="83"/>
  <c r="S552" i="83"/>
  <c r="T551" i="83"/>
  <c r="S551" i="83"/>
  <c r="T550" i="83"/>
  <c r="S550" i="83"/>
  <c r="T549" i="83"/>
  <c r="S549" i="83"/>
  <c r="T548" i="83"/>
  <c r="S548" i="83"/>
  <c r="T547" i="83"/>
  <c r="S547" i="83"/>
  <c r="T546" i="83"/>
  <c r="S546" i="83"/>
  <c r="T545" i="83"/>
  <c r="S545" i="83"/>
  <c r="T544" i="83"/>
  <c r="S544" i="83"/>
  <c r="T543" i="83"/>
  <c r="S543" i="83"/>
  <c r="T542" i="83"/>
  <c r="S542" i="83"/>
  <c r="T541" i="83"/>
  <c r="S541" i="83"/>
  <c r="T539" i="83"/>
  <c r="S539" i="83"/>
  <c r="T538" i="83"/>
  <c r="S538" i="83"/>
  <c r="T537" i="83"/>
  <c r="S537" i="83"/>
  <c r="T536" i="83"/>
  <c r="S536" i="83"/>
  <c r="T535" i="83"/>
  <c r="S535" i="83"/>
  <c r="T534" i="83"/>
  <c r="S534" i="83"/>
  <c r="T532" i="83"/>
  <c r="S532" i="83"/>
  <c r="T531" i="83"/>
  <c r="S531" i="83"/>
  <c r="T530" i="83"/>
  <c r="S530" i="83"/>
  <c r="T529" i="83"/>
  <c r="S529" i="83"/>
  <c r="T528" i="83"/>
  <c r="S528" i="83"/>
  <c r="T527" i="83"/>
  <c r="S527" i="83"/>
  <c r="T525" i="83"/>
  <c r="T524" i="83" s="1"/>
  <c r="S525" i="83"/>
  <c r="S524" i="83" s="1"/>
  <c r="T523" i="83"/>
  <c r="T522" i="83" s="1"/>
  <c r="S523" i="83"/>
  <c r="S522" i="83" s="1"/>
  <c r="T521" i="83"/>
  <c r="T520" i="83" s="1"/>
  <c r="S521" i="83"/>
  <c r="S520" i="83" s="1"/>
  <c r="T519" i="83"/>
  <c r="S519" i="83"/>
  <c r="T518" i="83"/>
  <c r="S518" i="83"/>
  <c r="T517" i="83"/>
  <c r="S517" i="83"/>
  <c r="T516" i="83"/>
  <c r="S516" i="83"/>
  <c r="T514" i="83"/>
  <c r="S514" i="83"/>
  <c r="T513" i="83"/>
  <c r="S513" i="83"/>
  <c r="T512" i="83"/>
  <c r="S512" i="83"/>
  <c r="T511" i="83"/>
  <c r="S511" i="83"/>
  <c r="T510" i="83"/>
  <c r="S510" i="83"/>
  <c r="T509" i="83"/>
  <c r="S509" i="83"/>
  <c r="T508" i="83"/>
  <c r="S508" i="83"/>
  <c r="T507" i="83"/>
  <c r="S507" i="83"/>
  <c r="T506" i="83"/>
  <c r="S506" i="83"/>
  <c r="T505" i="83"/>
  <c r="S505" i="83"/>
  <c r="T504" i="83"/>
  <c r="S504" i="83"/>
  <c r="T503" i="83"/>
  <c r="S503" i="83"/>
  <c r="T502" i="83"/>
  <c r="S502" i="83"/>
  <c r="T500" i="83"/>
  <c r="S500" i="83"/>
  <c r="T499" i="83"/>
  <c r="S499" i="83"/>
  <c r="T498" i="83"/>
  <c r="S498" i="83"/>
  <c r="T497" i="83"/>
  <c r="S497" i="83"/>
  <c r="T496" i="83"/>
  <c r="S496" i="83"/>
  <c r="T495" i="83"/>
  <c r="S495" i="83"/>
  <c r="T491" i="83"/>
  <c r="T490" i="83" s="1"/>
  <c r="S491" i="83"/>
  <c r="S490" i="83" s="1"/>
  <c r="T489" i="83"/>
  <c r="S489" i="83"/>
  <c r="S488" i="83" s="1"/>
  <c r="T487" i="83"/>
  <c r="S487" i="83"/>
  <c r="T486" i="83"/>
  <c r="S486" i="83"/>
  <c r="T484" i="83"/>
  <c r="T483" i="83" s="1"/>
  <c r="S484" i="83"/>
  <c r="S483" i="83" s="1"/>
  <c r="T482" i="83"/>
  <c r="S482" i="83"/>
  <c r="T481" i="83"/>
  <c r="S481" i="83"/>
  <c r="T480" i="83"/>
  <c r="S480" i="83"/>
  <c r="T479" i="83"/>
  <c r="S479" i="83"/>
  <c r="T477" i="83"/>
  <c r="S477" i="83"/>
  <c r="T476" i="83"/>
  <c r="S476" i="83"/>
  <c r="T475" i="83"/>
  <c r="S475" i="83"/>
  <c r="T474" i="83"/>
  <c r="S474" i="83"/>
  <c r="T473" i="83"/>
  <c r="S473" i="83"/>
  <c r="T472" i="83"/>
  <c r="S472" i="83"/>
  <c r="T471" i="83"/>
  <c r="S471" i="83"/>
  <c r="T470" i="83"/>
  <c r="S470" i="83"/>
  <c r="T469" i="83"/>
  <c r="S469" i="83"/>
  <c r="T468" i="83"/>
  <c r="S468" i="83"/>
  <c r="T467" i="83"/>
  <c r="S467" i="83"/>
  <c r="T466" i="83"/>
  <c r="S466" i="83"/>
  <c r="T463" i="83"/>
  <c r="S463" i="83"/>
  <c r="T462" i="83"/>
  <c r="S462" i="83"/>
  <c r="T461" i="83"/>
  <c r="S461" i="83"/>
  <c r="T459" i="83"/>
  <c r="S459" i="83"/>
  <c r="T458" i="83"/>
  <c r="S458" i="83"/>
  <c r="T457" i="83"/>
  <c r="S457" i="83"/>
  <c r="T456" i="83"/>
  <c r="S456" i="83"/>
  <c r="T455" i="83"/>
  <c r="S455" i="83"/>
  <c r="T454" i="83"/>
  <c r="S454" i="83"/>
  <c r="T453" i="83"/>
  <c r="S453" i="83"/>
  <c r="T452" i="83"/>
  <c r="S452" i="83"/>
  <c r="T451" i="83"/>
  <c r="S451" i="83"/>
  <c r="T450" i="83"/>
  <c r="S450" i="83"/>
  <c r="T449" i="83"/>
  <c r="S449" i="83"/>
  <c r="T448" i="83"/>
  <c r="S448" i="83"/>
  <c r="T447" i="83"/>
  <c r="S447" i="83"/>
  <c r="T446" i="83"/>
  <c r="S446" i="83"/>
  <c r="T445" i="83"/>
  <c r="S445" i="83"/>
  <c r="T444" i="83"/>
  <c r="S444" i="83"/>
  <c r="T443" i="83"/>
  <c r="S443" i="83"/>
  <c r="T442" i="83"/>
  <c r="S442" i="83"/>
  <c r="T441" i="83"/>
  <c r="S441" i="83"/>
  <c r="T440" i="83"/>
  <c r="S440" i="83"/>
  <c r="T439" i="83"/>
  <c r="S439" i="83"/>
  <c r="T438" i="83"/>
  <c r="S438" i="83"/>
  <c r="T437" i="83"/>
  <c r="S437" i="83"/>
  <c r="T435" i="83"/>
  <c r="S435" i="83"/>
  <c r="T434" i="83"/>
  <c r="S434" i="83"/>
  <c r="T433" i="83"/>
  <c r="S433" i="83"/>
  <c r="T432" i="83"/>
  <c r="S432" i="83"/>
  <c r="T431" i="83"/>
  <c r="S431" i="83"/>
  <c r="T430" i="83"/>
  <c r="S430" i="83"/>
  <c r="T429" i="83"/>
  <c r="S429" i="83"/>
  <c r="T428" i="83"/>
  <c r="S428" i="83"/>
  <c r="T427" i="83"/>
  <c r="S427" i="83"/>
  <c r="T426" i="83"/>
  <c r="S426" i="83"/>
  <c r="T425" i="83"/>
  <c r="S425" i="83"/>
  <c r="T423" i="83"/>
  <c r="S423" i="83"/>
  <c r="T422" i="83"/>
  <c r="S422" i="83"/>
  <c r="T421" i="83"/>
  <c r="S421" i="83"/>
  <c r="T420" i="83"/>
  <c r="S420" i="83"/>
  <c r="T419" i="83"/>
  <c r="S419" i="83"/>
  <c r="T418" i="83"/>
  <c r="S418" i="83"/>
  <c r="T417" i="83"/>
  <c r="S417" i="83"/>
  <c r="T415" i="83"/>
  <c r="S415" i="83"/>
  <c r="T414" i="83"/>
  <c r="S414" i="83"/>
  <c r="T412" i="83"/>
  <c r="S412" i="83"/>
  <c r="T411" i="83"/>
  <c r="S411" i="83"/>
  <c r="T410" i="83"/>
  <c r="S410" i="83"/>
  <c r="T409" i="83"/>
  <c r="S409" i="83"/>
  <c r="T408" i="83"/>
  <c r="S408" i="83"/>
  <c r="T407" i="83"/>
  <c r="S407" i="83"/>
  <c r="T406" i="83"/>
  <c r="S406" i="83"/>
  <c r="T404" i="83"/>
  <c r="S404" i="83"/>
  <c r="T403" i="83"/>
  <c r="S403" i="83"/>
  <c r="T402" i="83"/>
  <c r="S402" i="83"/>
  <c r="T401" i="83"/>
  <c r="S401" i="83"/>
  <c r="T400" i="83"/>
  <c r="S400" i="83"/>
  <c r="T399" i="83"/>
  <c r="S399" i="83"/>
  <c r="T398" i="83"/>
  <c r="S398" i="83"/>
  <c r="T397" i="83"/>
  <c r="S397" i="83"/>
  <c r="T396" i="83"/>
  <c r="S396" i="83"/>
  <c r="T395" i="83"/>
  <c r="S395" i="83"/>
  <c r="T394" i="83"/>
  <c r="S394" i="83"/>
  <c r="T393" i="83"/>
  <c r="S393" i="83"/>
  <c r="T392" i="83"/>
  <c r="S392" i="83"/>
  <c r="T391" i="83"/>
  <c r="S391" i="83"/>
  <c r="T390" i="83"/>
  <c r="S390" i="83"/>
  <c r="T389" i="83"/>
  <c r="S389" i="83"/>
  <c r="T388" i="83"/>
  <c r="S388" i="83"/>
  <c r="T387" i="83"/>
  <c r="S387" i="83"/>
  <c r="T386" i="83"/>
  <c r="S386" i="83"/>
  <c r="T385" i="83"/>
  <c r="S385" i="83"/>
  <c r="T384" i="83"/>
  <c r="S384" i="83"/>
  <c r="T383" i="83"/>
  <c r="S383" i="83"/>
  <c r="T381" i="83"/>
  <c r="S381" i="83"/>
  <c r="T380" i="83"/>
  <c r="S380" i="83"/>
  <c r="T379" i="83"/>
  <c r="S379" i="83"/>
  <c r="T378" i="83"/>
  <c r="S378" i="83"/>
  <c r="T377" i="83"/>
  <c r="S377" i="83"/>
  <c r="T376" i="83"/>
  <c r="S376" i="83"/>
  <c r="T375" i="83"/>
  <c r="S375" i="83"/>
  <c r="T374" i="83"/>
  <c r="S374" i="83"/>
  <c r="T373" i="83"/>
  <c r="S373" i="83"/>
  <c r="T372" i="83"/>
  <c r="S372" i="83"/>
  <c r="T371" i="83"/>
  <c r="S371" i="83"/>
  <c r="T370" i="83"/>
  <c r="S370" i="83"/>
  <c r="T369" i="83"/>
  <c r="S369" i="83"/>
  <c r="T368" i="83"/>
  <c r="S368" i="83"/>
  <c r="T366" i="83"/>
  <c r="S366" i="83"/>
  <c r="T365" i="83"/>
  <c r="S365" i="83"/>
  <c r="T364" i="83"/>
  <c r="S364" i="83"/>
  <c r="T363" i="83"/>
  <c r="S363" i="83"/>
  <c r="T361" i="83"/>
  <c r="S361" i="83"/>
  <c r="T360" i="83"/>
  <c r="S360" i="83"/>
  <c r="T358" i="83"/>
  <c r="T357" i="83" s="1"/>
  <c r="S358" i="83"/>
  <c r="S357" i="83" s="1"/>
  <c r="T356" i="83"/>
  <c r="S356" i="83"/>
  <c r="T355" i="83"/>
  <c r="S355" i="83"/>
  <c r="T354" i="83"/>
  <c r="S354" i="83"/>
  <c r="T353" i="83"/>
  <c r="S353" i="83"/>
  <c r="T352" i="83"/>
  <c r="S352" i="83"/>
  <c r="T351" i="83"/>
  <c r="S351" i="83"/>
  <c r="T349" i="83"/>
  <c r="S349" i="83"/>
  <c r="T348" i="83"/>
  <c r="S348" i="83"/>
  <c r="T347" i="83"/>
  <c r="S347" i="83"/>
  <c r="T346" i="83"/>
  <c r="S346" i="83"/>
  <c r="T345" i="83"/>
  <c r="S345" i="83"/>
  <c r="T344" i="83"/>
  <c r="S344" i="83"/>
  <c r="T343" i="83"/>
  <c r="S343" i="83"/>
  <c r="T342" i="83"/>
  <c r="S342" i="83"/>
  <c r="T341" i="83"/>
  <c r="S341" i="83"/>
  <c r="T340" i="83"/>
  <c r="S340" i="83"/>
  <c r="T339" i="83"/>
  <c r="S339" i="83"/>
  <c r="T338" i="83"/>
  <c r="S338" i="83"/>
  <c r="T337" i="83"/>
  <c r="S337" i="83"/>
  <c r="T336" i="83"/>
  <c r="S336" i="83"/>
  <c r="T335" i="83"/>
  <c r="S335" i="83"/>
  <c r="T334" i="83"/>
  <c r="S334" i="83"/>
  <c r="T333" i="83"/>
  <c r="S333" i="83"/>
  <c r="T331" i="83"/>
  <c r="S331" i="83"/>
  <c r="T330" i="83"/>
  <c r="S330" i="83"/>
  <c r="T329" i="83"/>
  <c r="S329" i="83"/>
  <c r="T328" i="83"/>
  <c r="S328" i="83"/>
  <c r="T327" i="83"/>
  <c r="S327" i="83"/>
  <c r="T326" i="83"/>
  <c r="S326" i="83"/>
  <c r="T325" i="83"/>
  <c r="S325" i="83"/>
  <c r="T324" i="83"/>
  <c r="S324" i="83"/>
  <c r="T322" i="83"/>
  <c r="S322" i="83"/>
  <c r="T321" i="83"/>
  <c r="S321" i="83"/>
  <c r="T320" i="83"/>
  <c r="S320" i="83"/>
  <c r="T319" i="83"/>
  <c r="S319" i="83"/>
  <c r="T318" i="83"/>
  <c r="S318" i="83"/>
  <c r="T317" i="83"/>
  <c r="S317" i="83"/>
  <c r="T316" i="83"/>
  <c r="S316" i="83"/>
  <c r="T315" i="83"/>
  <c r="S315" i="83"/>
  <c r="T313" i="83"/>
  <c r="S313" i="83"/>
  <c r="T312" i="83"/>
  <c r="S312" i="83"/>
  <c r="T311" i="83"/>
  <c r="S311" i="83"/>
  <c r="T310" i="83"/>
  <c r="S310" i="83"/>
  <c r="T308" i="83"/>
  <c r="S308" i="83"/>
  <c r="T307" i="83"/>
  <c r="S307" i="83"/>
  <c r="T306" i="83"/>
  <c r="S306" i="83"/>
  <c r="T305" i="83"/>
  <c r="S305" i="83"/>
  <c r="T303" i="83"/>
  <c r="S303" i="83"/>
  <c r="T302" i="83"/>
  <c r="S302" i="83"/>
  <c r="T301" i="83"/>
  <c r="S301" i="83"/>
  <c r="T300" i="83"/>
  <c r="S300" i="83"/>
  <c r="T299" i="83"/>
  <c r="S299" i="83"/>
  <c r="T298" i="83"/>
  <c r="S298" i="83"/>
  <c r="T296" i="83"/>
  <c r="S296" i="83"/>
  <c r="T295" i="83"/>
  <c r="S295" i="83"/>
  <c r="T294" i="83"/>
  <c r="S294" i="83"/>
  <c r="T292" i="83"/>
  <c r="S292" i="83"/>
  <c r="T291" i="83"/>
  <c r="S291" i="83"/>
  <c r="T290" i="83"/>
  <c r="S290" i="83"/>
  <c r="T288" i="83"/>
  <c r="T287" i="83" s="1"/>
  <c r="S288" i="83"/>
  <c r="S287" i="83" s="1"/>
  <c r="T286" i="83"/>
  <c r="S286" i="83"/>
  <c r="T285" i="83"/>
  <c r="S285" i="83"/>
  <c r="T284" i="83"/>
  <c r="S284" i="83"/>
  <c r="T283" i="83"/>
  <c r="S283" i="83"/>
  <c r="T282" i="83"/>
  <c r="S282" i="83"/>
  <c r="T281" i="83"/>
  <c r="S281" i="83"/>
  <c r="T280" i="83"/>
  <c r="S280" i="83"/>
  <c r="T279" i="83"/>
  <c r="S279" i="83"/>
  <c r="T278" i="83"/>
  <c r="S278" i="83"/>
  <c r="T277" i="83"/>
  <c r="S277" i="83"/>
  <c r="T276" i="83"/>
  <c r="S276" i="83"/>
  <c r="T275" i="83"/>
  <c r="S275" i="83"/>
  <c r="T274" i="83"/>
  <c r="S274" i="83"/>
  <c r="T273" i="83"/>
  <c r="S273" i="83"/>
  <c r="T272" i="83"/>
  <c r="S272" i="83"/>
  <c r="T270" i="83"/>
  <c r="S270" i="83"/>
  <c r="T269" i="83"/>
  <c r="S269" i="83"/>
  <c r="T268" i="83"/>
  <c r="S268" i="83"/>
  <c r="T267" i="83"/>
  <c r="S267" i="83"/>
  <c r="T266" i="83"/>
  <c r="S266" i="83"/>
  <c r="T265" i="83"/>
  <c r="S265" i="83"/>
  <c r="T264" i="83"/>
  <c r="S264" i="83"/>
  <c r="T262" i="83"/>
  <c r="S262" i="83"/>
  <c r="T261" i="83"/>
  <c r="S261" i="83"/>
  <c r="T260" i="83"/>
  <c r="S260" i="83"/>
  <c r="T259" i="83"/>
  <c r="S259" i="83"/>
  <c r="T258" i="83"/>
  <c r="S258" i="83"/>
  <c r="T257" i="83"/>
  <c r="S257" i="83"/>
  <c r="T256" i="83"/>
  <c r="S256" i="83"/>
  <c r="T254" i="83"/>
  <c r="S254" i="83"/>
  <c r="T253" i="83"/>
  <c r="S253" i="83"/>
  <c r="T251" i="83"/>
  <c r="T250" i="83" s="1"/>
  <c r="S251" i="83"/>
  <c r="S250" i="83" s="1"/>
  <c r="T249" i="83"/>
  <c r="S249" i="83"/>
  <c r="T248" i="83"/>
  <c r="S248" i="83"/>
  <c r="T247" i="83"/>
  <c r="S247" i="83"/>
  <c r="T246" i="83"/>
  <c r="S246" i="83"/>
  <c r="T245" i="83"/>
  <c r="S245" i="83"/>
  <c r="T244" i="83"/>
  <c r="S244" i="83"/>
  <c r="T243" i="83"/>
  <c r="S243" i="83"/>
  <c r="T242" i="83"/>
  <c r="S242" i="83"/>
  <c r="T241" i="83"/>
  <c r="S241" i="83"/>
  <c r="T240" i="83"/>
  <c r="S240" i="83"/>
  <c r="T239" i="83"/>
  <c r="S239" i="83"/>
  <c r="T237" i="83"/>
  <c r="S237" i="83"/>
  <c r="T236" i="83"/>
  <c r="S236" i="83"/>
  <c r="T235" i="83"/>
  <c r="S235" i="83"/>
  <c r="T234" i="83"/>
  <c r="S234" i="83"/>
  <c r="T232" i="83"/>
  <c r="S232" i="83"/>
  <c r="R232" i="83"/>
  <c r="T231" i="83"/>
  <c r="S231" i="83"/>
  <c r="T230" i="83"/>
  <c r="S230" i="83"/>
  <c r="R230" i="83"/>
  <c r="T229" i="83"/>
  <c r="S229" i="83"/>
  <c r="T228" i="83"/>
  <c r="S228" i="83"/>
  <c r="T227" i="83"/>
  <c r="S227" i="83"/>
  <c r="T226" i="83"/>
  <c r="S226" i="83"/>
  <c r="T225" i="83"/>
  <c r="S225" i="83"/>
  <c r="T223" i="83"/>
  <c r="S223" i="83"/>
  <c r="T222" i="83"/>
  <c r="S222" i="83"/>
  <c r="T221" i="83"/>
  <c r="S221" i="83"/>
  <c r="T220" i="83"/>
  <c r="S220" i="83"/>
  <c r="T218" i="83"/>
  <c r="S218" i="83"/>
  <c r="T217" i="83"/>
  <c r="S217" i="83"/>
  <c r="T216" i="83"/>
  <c r="S216" i="83"/>
  <c r="T215" i="83"/>
  <c r="S215" i="83"/>
  <c r="T214" i="83"/>
  <c r="S214" i="83"/>
  <c r="T213" i="83"/>
  <c r="S213" i="83"/>
  <c r="T212" i="83"/>
  <c r="S212" i="83"/>
  <c r="T211" i="83"/>
  <c r="S211" i="83"/>
  <c r="T209" i="83"/>
  <c r="T208" i="83" s="1"/>
  <c r="S209" i="83"/>
  <c r="S208" i="83" s="1"/>
  <c r="T207" i="83"/>
  <c r="S207" i="83"/>
  <c r="T206" i="83"/>
  <c r="S206" i="83"/>
  <c r="T205" i="83"/>
  <c r="S205" i="83"/>
  <c r="T203" i="83"/>
  <c r="T202" i="83" s="1"/>
  <c r="S203" i="83"/>
  <c r="S202" i="83" s="1"/>
  <c r="T201" i="83"/>
  <c r="S201" i="83"/>
  <c r="T200" i="83"/>
  <c r="S200" i="83"/>
  <c r="T199" i="83"/>
  <c r="S199" i="83"/>
  <c r="T198" i="83"/>
  <c r="S198" i="83"/>
  <c r="T196" i="83"/>
  <c r="S196" i="83"/>
  <c r="T195" i="83"/>
  <c r="S195" i="83"/>
  <c r="T194" i="83"/>
  <c r="S194" i="83"/>
  <c r="T193" i="83"/>
  <c r="S193" i="83"/>
  <c r="T192" i="83"/>
  <c r="S192" i="83"/>
  <c r="T191" i="83"/>
  <c r="S191" i="83"/>
  <c r="T189" i="83"/>
  <c r="S189" i="83"/>
  <c r="T188" i="83"/>
  <c r="S188" i="83"/>
  <c r="T187" i="83"/>
  <c r="S187" i="83"/>
  <c r="T186" i="83"/>
  <c r="S186" i="83"/>
  <c r="T185" i="83"/>
  <c r="S185" i="83"/>
  <c r="T184" i="83"/>
  <c r="S184" i="83"/>
  <c r="T183" i="83"/>
  <c r="S183" i="83"/>
  <c r="T182" i="83"/>
  <c r="S182" i="83"/>
  <c r="T181" i="83"/>
  <c r="S181" i="83"/>
  <c r="T179" i="83"/>
  <c r="S179" i="83"/>
  <c r="T178" i="83"/>
  <c r="S178" i="83"/>
  <c r="T176" i="83"/>
  <c r="S176" i="83"/>
  <c r="T175" i="83"/>
  <c r="S175" i="83"/>
  <c r="T174" i="83"/>
  <c r="S174" i="83"/>
  <c r="T173" i="83"/>
  <c r="S173" i="83"/>
  <c r="T172" i="83"/>
  <c r="S172" i="83"/>
  <c r="T171" i="83"/>
  <c r="S171" i="83"/>
  <c r="T170" i="83"/>
  <c r="S170" i="83"/>
  <c r="T169" i="83"/>
  <c r="S169" i="83"/>
  <c r="T168" i="83"/>
  <c r="S168" i="83"/>
  <c r="T167" i="83"/>
  <c r="S167" i="83"/>
  <c r="T165" i="83"/>
  <c r="S165" i="83"/>
  <c r="T164" i="83"/>
  <c r="S164" i="83"/>
  <c r="T162" i="83"/>
  <c r="S162" i="83"/>
  <c r="T161" i="83"/>
  <c r="S161" i="83"/>
  <c r="T160" i="83"/>
  <c r="S160" i="83"/>
  <c r="T159" i="83"/>
  <c r="S159" i="83"/>
  <c r="T158" i="83"/>
  <c r="S158" i="83"/>
  <c r="T157" i="83"/>
  <c r="S157" i="83"/>
  <c r="T156" i="83"/>
  <c r="S156" i="83"/>
  <c r="T152" i="83"/>
  <c r="S152" i="83"/>
  <c r="T151" i="83"/>
  <c r="S151" i="83"/>
  <c r="T148" i="83"/>
  <c r="S148" i="83"/>
  <c r="T147" i="83"/>
  <c r="S147" i="83"/>
  <c r="T146" i="83"/>
  <c r="S146" i="83"/>
  <c r="T144" i="83"/>
  <c r="S144" i="83"/>
  <c r="T143" i="83"/>
  <c r="T142" i="83" s="1"/>
  <c r="S143" i="83"/>
  <c r="T141" i="83"/>
  <c r="S141" i="83"/>
  <c r="T140" i="83"/>
  <c r="S140" i="83"/>
  <c r="T139" i="83"/>
  <c r="S139" i="83"/>
  <c r="T137" i="83"/>
  <c r="S137" i="83"/>
  <c r="T136" i="83"/>
  <c r="S136" i="83"/>
  <c r="T135" i="83"/>
  <c r="S135" i="83"/>
  <c r="T133" i="83"/>
  <c r="S133" i="83"/>
  <c r="T132" i="83"/>
  <c r="S132" i="83"/>
  <c r="T131" i="83"/>
  <c r="S131" i="83"/>
  <c r="T129" i="83"/>
  <c r="S129" i="83"/>
  <c r="T128" i="83"/>
  <c r="S128" i="83"/>
  <c r="T126" i="83"/>
  <c r="S126" i="83"/>
  <c r="T125" i="83"/>
  <c r="S125" i="83"/>
  <c r="T124" i="83"/>
  <c r="S124" i="83"/>
  <c r="T123" i="83"/>
  <c r="S123" i="83"/>
  <c r="T122" i="83"/>
  <c r="S122" i="83"/>
  <c r="T121" i="83"/>
  <c r="S121" i="83"/>
  <c r="T120" i="83"/>
  <c r="S120" i="83"/>
  <c r="T119" i="83"/>
  <c r="S119" i="83"/>
  <c r="T118" i="83"/>
  <c r="S118" i="83"/>
  <c r="T117" i="83"/>
  <c r="S117" i="83"/>
  <c r="T116" i="83"/>
  <c r="S116" i="83"/>
  <c r="T115" i="83"/>
  <c r="S115" i="83"/>
  <c r="T113" i="83"/>
  <c r="S113" i="83"/>
  <c r="T112" i="83"/>
  <c r="S112" i="83"/>
  <c r="T111" i="83"/>
  <c r="S111" i="83"/>
  <c r="T110" i="83"/>
  <c r="S110" i="83"/>
  <c r="T109" i="83"/>
  <c r="S109" i="83"/>
  <c r="T108" i="83"/>
  <c r="S108" i="83"/>
  <c r="T107" i="83"/>
  <c r="S107" i="83"/>
  <c r="T105" i="83"/>
  <c r="T104" i="83" s="1"/>
  <c r="S105" i="83"/>
  <c r="S104" i="83" s="1"/>
  <c r="T103" i="83"/>
  <c r="S103" i="83"/>
  <c r="T102" i="83"/>
  <c r="S102" i="83"/>
  <c r="T101" i="83"/>
  <c r="S101" i="83"/>
  <c r="T100" i="83"/>
  <c r="S100" i="83"/>
  <c r="T99" i="83"/>
  <c r="S99" i="83"/>
  <c r="T98" i="83"/>
  <c r="S98" i="83"/>
  <c r="T96" i="83"/>
  <c r="S96" i="83"/>
  <c r="T95" i="83"/>
  <c r="S95" i="83"/>
  <c r="T93" i="83"/>
  <c r="S93" i="83"/>
  <c r="T92" i="83"/>
  <c r="S92" i="83"/>
  <c r="T90" i="83"/>
  <c r="S90" i="83"/>
  <c r="T89" i="83"/>
  <c r="S89" i="83"/>
  <c r="T88" i="83"/>
  <c r="T87" i="83" s="1"/>
  <c r="S88" i="83"/>
  <c r="T86" i="83"/>
  <c r="S86" i="83"/>
  <c r="T85" i="83"/>
  <c r="S85" i="83"/>
  <c r="T84" i="83"/>
  <c r="S84" i="83"/>
  <c r="T83" i="83"/>
  <c r="S83" i="83"/>
  <c r="T81" i="83"/>
  <c r="S81" i="83"/>
  <c r="T80" i="83"/>
  <c r="S80" i="83"/>
  <c r="T79" i="83"/>
  <c r="S79" i="83"/>
  <c r="T78" i="83"/>
  <c r="S78" i="83"/>
  <c r="T77" i="83"/>
  <c r="S77" i="83"/>
  <c r="T76" i="83"/>
  <c r="S76" i="83"/>
  <c r="T74" i="83"/>
  <c r="S74" i="83"/>
  <c r="T73" i="83"/>
  <c r="S73" i="83"/>
  <c r="T72" i="83"/>
  <c r="S72" i="83"/>
  <c r="T70" i="83"/>
  <c r="S70" i="83"/>
  <c r="T69" i="83"/>
  <c r="S69" i="83"/>
  <c r="T68" i="83"/>
  <c r="S68" i="83"/>
  <c r="T67" i="83"/>
  <c r="S67" i="83"/>
  <c r="T65" i="83"/>
  <c r="T64" i="83" s="1"/>
  <c r="S65" i="83"/>
  <c r="S64" i="83" s="1"/>
  <c r="T63" i="83"/>
  <c r="S63" i="83"/>
  <c r="S62" i="83" s="1"/>
  <c r="T61" i="83"/>
  <c r="S61" i="83"/>
  <c r="T60" i="83"/>
  <c r="S60" i="83"/>
  <c r="T59" i="83"/>
  <c r="S59" i="83"/>
  <c r="T57" i="83"/>
  <c r="S57" i="83"/>
  <c r="T56" i="83"/>
  <c r="S56" i="83"/>
  <c r="T55" i="83"/>
  <c r="S55" i="83"/>
  <c r="T54" i="83"/>
  <c r="S54" i="83"/>
  <c r="T53" i="83"/>
  <c r="S53" i="83"/>
  <c r="T52" i="83"/>
  <c r="S52" i="83"/>
  <c r="T51" i="83"/>
  <c r="S51" i="83"/>
  <c r="T49" i="83"/>
  <c r="S49" i="83"/>
  <c r="T48" i="83"/>
  <c r="S48" i="83"/>
  <c r="T47" i="83"/>
  <c r="S47" i="83"/>
  <c r="T46" i="83"/>
  <c r="S46" i="83"/>
  <c r="T45" i="83"/>
  <c r="S45" i="83"/>
  <c r="T44" i="83"/>
  <c r="S44" i="83"/>
  <c r="T43" i="83"/>
  <c r="S43" i="83"/>
  <c r="T42" i="83"/>
  <c r="S42" i="83"/>
  <c r="T40" i="83"/>
  <c r="T39" i="83" s="1"/>
  <c r="S40" i="83"/>
  <c r="S39" i="83" s="1"/>
  <c r="T38" i="83"/>
  <c r="S38" i="83"/>
  <c r="T37" i="83"/>
  <c r="S37" i="83"/>
  <c r="T36" i="83"/>
  <c r="S36" i="83"/>
  <c r="T35" i="83"/>
  <c r="S35" i="83"/>
  <c r="T33" i="83"/>
  <c r="S33" i="83"/>
  <c r="Q33" i="83"/>
  <c r="T32" i="83"/>
  <c r="S32" i="83"/>
  <c r="T31" i="83"/>
  <c r="S31" i="83"/>
  <c r="T30" i="83"/>
  <c r="S30" i="83"/>
  <c r="T28" i="83"/>
  <c r="S28" i="83"/>
  <c r="T27" i="83"/>
  <c r="S27" i="83"/>
  <c r="T26" i="83"/>
  <c r="S26" i="83"/>
  <c r="T24" i="83"/>
  <c r="S24" i="83"/>
  <c r="T23" i="83"/>
  <c r="S23" i="83"/>
  <c r="T22" i="83"/>
  <c r="S22" i="83"/>
  <c r="T21" i="83"/>
  <c r="S21" i="83"/>
  <c r="T20" i="83"/>
  <c r="S20" i="83"/>
  <c r="T19" i="83"/>
  <c r="S19" i="83"/>
  <c r="T18" i="83"/>
  <c r="S18" i="83"/>
  <c r="T16" i="83"/>
  <c r="S16" i="83"/>
  <c r="T15" i="83"/>
  <c r="S15" i="83"/>
  <c r="O792" i="83"/>
  <c r="N792" i="83"/>
  <c r="M792" i="83"/>
  <c r="M791" i="83" s="1"/>
  <c r="L792" i="83"/>
  <c r="L791" i="83" s="1"/>
  <c r="K792" i="83"/>
  <c r="K791" i="83" s="1"/>
  <c r="J792" i="83"/>
  <c r="I792" i="83"/>
  <c r="I791" i="83" s="1"/>
  <c r="H792" i="83"/>
  <c r="H791" i="83" s="1"/>
  <c r="G792" i="83"/>
  <c r="N790" i="83"/>
  <c r="N789" i="83"/>
  <c r="N788" i="83"/>
  <c r="N787" i="83"/>
  <c r="O786" i="83"/>
  <c r="M786" i="83"/>
  <c r="L786" i="83"/>
  <c r="K786" i="83"/>
  <c r="J786" i="83"/>
  <c r="I786" i="83"/>
  <c r="H786" i="83"/>
  <c r="G786" i="83"/>
  <c r="T783" i="83"/>
  <c r="O783" i="83"/>
  <c r="N783" i="83"/>
  <c r="M783" i="83"/>
  <c r="L783" i="83"/>
  <c r="K783" i="83"/>
  <c r="J783" i="83"/>
  <c r="I783" i="83"/>
  <c r="H783" i="83"/>
  <c r="G783" i="83"/>
  <c r="I779" i="83"/>
  <c r="I769" i="83" s="1"/>
  <c r="O769" i="83"/>
  <c r="N769" i="83"/>
  <c r="M769" i="83"/>
  <c r="L769" i="83"/>
  <c r="K769" i="83"/>
  <c r="J769" i="83"/>
  <c r="H769" i="83"/>
  <c r="G769" i="83"/>
  <c r="O753" i="83"/>
  <c r="N753" i="83"/>
  <c r="M753" i="83"/>
  <c r="L753" i="83"/>
  <c r="K753" i="83"/>
  <c r="J753" i="83"/>
  <c r="I753" i="83"/>
  <c r="H753" i="83"/>
  <c r="G753" i="83"/>
  <c r="O749" i="83"/>
  <c r="N749" i="83"/>
  <c r="M749" i="83"/>
  <c r="L749" i="83"/>
  <c r="K749" i="83"/>
  <c r="J749" i="83"/>
  <c r="I749" i="83"/>
  <c r="H749" i="83"/>
  <c r="G749" i="83"/>
  <c r="O741" i="83"/>
  <c r="N741" i="83"/>
  <c r="M741" i="83"/>
  <c r="L741" i="83"/>
  <c r="K741" i="83"/>
  <c r="J741" i="83"/>
  <c r="I741" i="83"/>
  <c r="H741" i="83"/>
  <c r="G741" i="83"/>
  <c r="O726" i="83"/>
  <c r="N726" i="83"/>
  <c r="M726" i="83"/>
  <c r="L726" i="83"/>
  <c r="K726" i="83"/>
  <c r="J726" i="83"/>
  <c r="I726" i="83"/>
  <c r="H726" i="83"/>
  <c r="G726" i="83"/>
  <c r="O724" i="83"/>
  <c r="N724" i="83"/>
  <c r="M724" i="83"/>
  <c r="L724" i="83"/>
  <c r="K724" i="83"/>
  <c r="J724" i="83"/>
  <c r="I724" i="83"/>
  <c r="H724" i="83"/>
  <c r="G724" i="83"/>
  <c r="G723" i="83"/>
  <c r="G722" i="83"/>
  <c r="G721" i="83"/>
  <c r="G720" i="83"/>
  <c r="G719" i="83"/>
  <c r="G718" i="83"/>
  <c r="G717" i="83"/>
  <c r="G716" i="83"/>
  <c r="G715" i="83"/>
  <c r="G714" i="83"/>
  <c r="G713" i="83"/>
  <c r="G712" i="83"/>
  <c r="G710" i="83"/>
  <c r="G709" i="83"/>
  <c r="G708" i="83"/>
  <c r="O707" i="83"/>
  <c r="N707" i="83"/>
  <c r="M707" i="83"/>
  <c r="L707" i="83"/>
  <c r="K707" i="83"/>
  <c r="J707" i="83"/>
  <c r="I707" i="83"/>
  <c r="H707" i="83"/>
  <c r="M706" i="83"/>
  <c r="M697" i="83" s="1"/>
  <c r="J706" i="83"/>
  <c r="J697" i="83" s="1"/>
  <c r="O697" i="83"/>
  <c r="N697" i="83"/>
  <c r="L697" i="83"/>
  <c r="K697" i="83"/>
  <c r="I697" i="83"/>
  <c r="H697" i="83"/>
  <c r="G697" i="83"/>
  <c r="O693" i="83"/>
  <c r="N693" i="83"/>
  <c r="M693" i="83"/>
  <c r="L693" i="83"/>
  <c r="K693" i="83"/>
  <c r="J693" i="83"/>
  <c r="I693" i="83"/>
  <c r="H693" i="83"/>
  <c r="G693" i="83"/>
  <c r="O692" i="83"/>
  <c r="O673" i="83"/>
  <c r="O672" i="83"/>
  <c r="L672" i="83"/>
  <c r="O671" i="83"/>
  <c r="L671" i="83"/>
  <c r="O670" i="83"/>
  <c r="L670" i="83"/>
  <c r="O669" i="83"/>
  <c r="O668" i="83"/>
  <c r="L668" i="83"/>
  <c r="O667" i="83"/>
  <c r="L667" i="83"/>
  <c r="O666" i="83"/>
  <c r="L666" i="83"/>
  <c r="O665" i="83"/>
  <c r="L665" i="83"/>
  <c r="O664" i="83"/>
  <c r="L664" i="83"/>
  <c r="O663" i="83"/>
  <c r="L663" i="83"/>
  <c r="O662" i="83"/>
  <c r="L662" i="83"/>
  <c r="O661" i="83"/>
  <c r="L661" i="83"/>
  <c r="N656" i="83"/>
  <c r="M656" i="83"/>
  <c r="K656" i="83"/>
  <c r="J656" i="83"/>
  <c r="I656" i="83"/>
  <c r="H656" i="83"/>
  <c r="G656" i="83"/>
  <c r="O654" i="83"/>
  <c r="N654" i="83"/>
  <c r="M654" i="83"/>
  <c r="L654" i="83"/>
  <c r="K654" i="83"/>
  <c r="J654" i="83"/>
  <c r="I654" i="83"/>
  <c r="G654" i="83"/>
  <c r="O641" i="83"/>
  <c r="N641" i="83"/>
  <c r="M641" i="83"/>
  <c r="L641" i="83"/>
  <c r="K641" i="83"/>
  <c r="J641" i="83"/>
  <c r="I641" i="83"/>
  <c r="H641" i="83"/>
  <c r="G641" i="83"/>
  <c r="O638" i="83"/>
  <c r="N638" i="83"/>
  <c r="M638" i="83"/>
  <c r="L638" i="83"/>
  <c r="K638" i="83"/>
  <c r="J638" i="83"/>
  <c r="I638" i="83"/>
  <c r="H638" i="83"/>
  <c r="G638" i="83"/>
  <c r="O635" i="83"/>
  <c r="N635" i="83"/>
  <c r="M635" i="83"/>
  <c r="L635" i="83"/>
  <c r="K635" i="83"/>
  <c r="J635" i="83"/>
  <c r="I635" i="83"/>
  <c r="H635" i="83"/>
  <c r="G635" i="83"/>
  <c r="O632" i="83"/>
  <c r="N632" i="83"/>
  <c r="M632" i="83"/>
  <c r="L632" i="83"/>
  <c r="K632" i="83"/>
  <c r="J632" i="83"/>
  <c r="I632" i="83"/>
  <c r="H632" i="83"/>
  <c r="G632" i="83"/>
  <c r="O622" i="83"/>
  <c r="N622" i="83"/>
  <c r="M622" i="83"/>
  <c r="L622" i="83"/>
  <c r="K622" i="83"/>
  <c r="J622" i="83"/>
  <c r="I622" i="83"/>
  <c r="H622" i="83"/>
  <c r="G622" i="83"/>
  <c r="O616" i="83"/>
  <c r="N616" i="83"/>
  <c r="M616" i="83"/>
  <c r="L616" i="83"/>
  <c r="K616" i="83"/>
  <c r="J616" i="83"/>
  <c r="I616" i="83"/>
  <c r="H616" i="83"/>
  <c r="G616" i="83"/>
  <c r="O604" i="83"/>
  <c r="N604" i="83"/>
  <c r="M604" i="83"/>
  <c r="L604" i="83"/>
  <c r="K604" i="83"/>
  <c r="J604" i="83"/>
  <c r="I604" i="83"/>
  <c r="H604" i="83"/>
  <c r="G604" i="83"/>
  <c r="O600" i="83"/>
  <c r="N600" i="83"/>
  <c r="M600" i="83"/>
  <c r="L600" i="83"/>
  <c r="K600" i="83"/>
  <c r="J600" i="83"/>
  <c r="I600" i="83"/>
  <c r="H600" i="83"/>
  <c r="G600" i="83"/>
  <c r="O593" i="83"/>
  <c r="N593" i="83"/>
  <c r="M593" i="83"/>
  <c r="L593" i="83"/>
  <c r="K593" i="83"/>
  <c r="J593" i="83"/>
  <c r="I593" i="83"/>
  <c r="H593" i="83"/>
  <c r="G593" i="83"/>
  <c r="O590" i="83"/>
  <c r="N590" i="83"/>
  <c r="M590" i="83"/>
  <c r="L590" i="83"/>
  <c r="K590" i="83"/>
  <c r="J590" i="83"/>
  <c r="I590" i="83"/>
  <c r="H590" i="83"/>
  <c r="G590" i="83"/>
  <c r="O585" i="83"/>
  <c r="N585" i="83"/>
  <c r="M585" i="83"/>
  <c r="L585" i="83"/>
  <c r="K585" i="83"/>
  <c r="J585" i="83"/>
  <c r="I585" i="83"/>
  <c r="H585" i="83"/>
  <c r="G585" i="83"/>
  <c r="O582" i="83"/>
  <c r="N582" i="83"/>
  <c r="M582" i="83"/>
  <c r="L582" i="83"/>
  <c r="K582" i="83"/>
  <c r="J582" i="83"/>
  <c r="I582" i="83"/>
  <c r="H582" i="83"/>
  <c r="G582" i="83"/>
  <c r="O578" i="83"/>
  <c r="N578" i="83"/>
  <c r="M578" i="83"/>
  <c r="L578" i="83"/>
  <c r="K578" i="83"/>
  <c r="J578" i="83"/>
  <c r="I578" i="83"/>
  <c r="H578" i="83"/>
  <c r="G578" i="83"/>
  <c r="O570" i="83"/>
  <c r="N570" i="83"/>
  <c r="M570" i="83"/>
  <c r="L570" i="83"/>
  <c r="K570" i="83"/>
  <c r="J570" i="83"/>
  <c r="I570" i="83"/>
  <c r="H570" i="83"/>
  <c r="G570" i="83"/>
  <c r="O562" i="83"/>
  <c r="N562" i="83"/>
  <c r="M562" i="83"/>
  <c r="L562" i="83"/>
  <c r="K562" i="83"/>
  <c r="J562" i="83"/>
  <c r="I562" i="83"/>
  <c r="H562" i="83"/>
  <c r="G562" i="83"/>
  <c r="O559" i="83"/>
  <c r="N559" i="83"/>
  <c r="M559" i="83"/>
  <c r="L559" i="83"/>
  <c r="K559" i="83"/>
  <c r="J559" i="83"/>
  <c r="I559" i="83"/>
  <c r="H559" i="83"/>
  <c r="G559" i="83"/>
  <c r="M555" i="83"/>
  <c r="M554" i="83" s="1"/>
  <c r="J555" i="83"/>
  <c r="J554" i="83" s="1"/>
  <c r="O554" i="83"/>
  <c r="N554" i="83"/>
  <c r="L554" i="83"/>
  <c r="K554" i="83"/>
  <c r="I554" i="83"/>
  <c r="H554" i="83"/>
  <c r="G554" i="83"/>
  <c r="I553" i="83"/>
  <c r="G553" i="83"/>
  <c r="O552" i="83"/>
  <c r="O550" i="83"/>
  <c r="I541" i="83"/>
  <c r="G541" i="83"/>
  <c r="N540" i="83"/>
  <c r="M540" i="83"/>
  <c r="L540" i="83"/>
  <c r="K540" i="83"/>
  <c r="J540" i="83"/>
  <c r="H540" i="83"/>
  <c r="O533" i="83"/>
  <c r="N533" i="83"/>
  <c r="M533" i="83"/>
  <c r="L533" i="83"/>
  <c r="K533" i="83"/>
  <c r="J533" i="83"/>
  <c r="I533" i="83"/>
  <c r="H533" i="83"/>
  <c r="G533" i="83"/>
  <c r="O526" i="83"/>
  <c r="N526" i="83"/>
  <c r="M526" i="83"/>
  <c r="L526" i="83"/>
  <c r="K526" i="83"/>
  <c r="J526" i="83"/>
  <c r="I526" i="83"/>
  <c r="H526" i="83"/>
  <c r="G526" i="83"/>
  <c r="O524" i="83"/>
  <c r="N524" i="83"/>
  <c r="M524" i="83"/>
  <c r="L524" i="83"/>
  <c r="K524" i="83"/>
  <c r="J524" i="83"/>
  <c r="I524" i="83"/>
  <c r="H524" i="83"/>
  <c r="G524" i="83"/>
  <c r="O522" i="83"/>
  <c r="N522" i="83"/>
  <c r="M522" i="83"/>
  <c r="L522" i="83"/>
  <c r="K522" i="83"/>
  <c r="J522" i="83"/>
  <c r="I522" i="83"/>
  <c r="H522" i="83"/>
  <c r="G522" i="83"/>
  <c r="O520" i="83"/>
  <c r="N520" i="83"/>
  <c r="M520" i="83"/>
  <c r="L520" i="83"/>
  <c r="K520" i="83"/>
  <c r="J520" i="83"/>
  <c r="I520" i="83"/>
  <c r="H520" i="83"/>
  <c r="G520" i="83"/>
  <c r="O515" i="83"/>
  <c r="N515" i="83"/>
  <c r="M515" i="83"/>
  <c r="L515" i="83"/>
  <c r="K515" i="83"/>
  <c r="J515" i="83"/>
  <c r="I515" i="83"/>
  <c r="H515" i="83"/>
  <c r="G515" i="83"/>
  <c r="M506" i="83"/>
  <c r="M505" i="83"/>
  <c r="M504" i="83"/>
  <c r="I503" i="83"/>
  <c r="I501" i="83" s="1"/>
  <c r="O501" i="83"/>
  <c r="N501" i="83"/>
  <c r="L501" i="83"/>
  <c r="K501" i="83"/>
  <c r="J501" i="83"/>
  <c r="H501" i="83"/>
  <c r="G501" i="83"/>
  <c r="O494" i="83"/>
  <c r="N494" i="83"/>
  <c r="M494" i="83"/>
  <c r="L494" i="83"/>
  <c r="K494" i="83"/>
  <c r="J494" i="83"/>
  <c r="I494" i="83"/>
  <c r="H494" i="83"/>
  <c r="G494" i="83"/>
  <c r="O490" i="83"/>
  <c r="N490" i="83"/>
  <c r="M490" i="83"/>
  <c r="L490" i="83"/>
  <c r="K490" i="83"/>
  <c r="J490" i="83"/>
  <c r="I490" i="83"/>
  <c r="H490" i="83"/>
  <c r="G490" i="83"/>
  <c r="T488" i="83"/>
  <c r="O488" i="83"/>
  <c r="N488" i="83"/>
  <c r="M488" i="83"/>
  <c r="L488" i="83"/>
  <c r="K488" i="83"/>
  <c r="J488" i="83"/>
  <c r="I488" i="83"/>
  <c r="H488" i="83"/>
  <c r="G488" i="83"/>
  <c r="O487" i="83"/>
  <c r="O485" i="83" s="1"/>
  <c r="N485" i="83"/>
  <c r="M485" i="83"/>
  <c r="L485" i="83"/>
  <c r="K485" i="83"/>
  <c r="J485" i="83"/>
  <c r="I485" i="83"/>
  <c r="H485" i="83"/>
  <c r="G485" i="83"/>
  <c r="O483" i="83"/>
  <c r="N483" i="83"/>
  <c r="M483" i="83"/>
  <c r="L483" i="83"/>
  <c r="K483" i="83"/>
  <c r="J483" i="83"/>
  <c r="I483" i="83"/>
  <c r="H483" i="83"/>
  <c r="G483" i="83"/>
  <c r="O478" i="83"/>
  <c r="N478" i="83"/>
  <c r="M478" i="83"/>
  <c r="L478" i="83"/>
  <c r="K478" i="83"/>
  <c r="J478" i="83"/>
  <c r="I478" i="83"/>
  <c r="H478" i="83"/>
  <c r="G478" i="83"/>
  <c r="O474" i="83"/>
  <c r="O465" i="83" s="1"/>
  <c r="N465" i="83"/>
  <c r="M465" i="83"/>
  <c r="L465" i="83"/>
  <c r="K465" i="83"/>
  <c r="J465" i="83"/>
  <c r="I465" i="83"/>
  <c r="H465" i="83"/>
  <c r="G465" i="83"/>
  <c r="O460" i="83"/>
  <c r="N460" i="83"/>
  <c r="M460" i="83"/>
  <c r="L460" i="83"/>
  <c r="K460" i="83"/>
  <c r="J460" i="83"/>
  <c r="I460" i="83"/>
  <c r="H460" i="83"/>
  <c r="G460" i="83"/>
  <c r="O438" i="83"/>
  <c r="O436" i="83" s="1"/>
  <c r="N436" i="83"/>
  <c r="M436" i="83"/>
  <c r="L436" i="83"/>
  <c r="K436" i="83"/>
  <c r="J436" i="83"/>
  <c r="I436" i="83"/>
  <c r="H436" i="83"/>
  <c r="G436" i="83"/>
  <c r="O424" i="83"/>
  <c r="N424" i="83"/>
  <c r="M424" i="83"/>
  <c r="L424" i="83"/>
  <c r="K424" i="83"/>
  <c r="J424" i="83"/>
  <c r="I424" i="83"/>
  <c r="H424" i="83"/>
  <c r="G424" i="83"/>
  <c r="O423" i="83"/>
  <c r="O422" i="83"/>
  <c r="O421" i="83"/>
  <c r="O420" i="83"/>
  <c r="O419" i="83"/>
  <c r="M418" i="83"/>
  <c r="O418" i="83" s="1"/>
  <c r="O417" i="83"/>
  <c r="N416" i="83"/>
  <c r="L416" i="83"/>
  <c r="K416" i="83"/>
  <c r="J416" i="83"/>
  <c r="I416" i="83"/>
  <c r="H416" i="83"/>
  <c r="G416" i="83"/>
  <c r="O413" i="83"/>
  <c r="N413" i="83"/>
  <c r="M413" i="83"/>
  <c r="L413" i="83"/>
  <c r="K413" i="83"/>
  <c r="J413" i="83"/>
  <c r="I413" i="83"/>
  <c r="H413" i="83"/>
  <c r="G413" i="83"/>
  <c r="O405" i="83"/>
  <c r="N405" i="83"/>
  <c r="M405" i="83"/>
  <c r="L405" i="83"/>
  <c r="K405" i="83"/>
  <c r="J405" i="83"/>
  <c r="I405" i="83"/>
  <c r="H405" i="83"/>
  <c r="G405" i="83"/>
  <c r="O404" i="83"/>
  <c r="O402" i="83"/>
  <c r="O398" i="83"/>
  <c r="O394" i="83"/>
  <c r="O392" i="83"/>
  <c r="N382" i="83"/>
  <c r="M382" i="83"/>
  <c r="L382" i="83"/>
  <c r="K382" i="83"/>
  <c r="J382" i="83"/>
  <c r="I382" i="83"/>
  <c r="H382" i="83"/>
  <c r="G382" i="83"/>
  <c r="O367" i="83"/>
  <c r="N367" i="83"/>
  <c r="M367" i="83"/>
  <c r="L367" i="83"/>
  <c r="K367" i="83"/>
  <c r="J367" i="83"/>
  <c r="I367" i="83"/>
  <c r="H367" i="83"/>
  <c r="G367" i="83"/>
  <c r="O362" i="83"/>
  <c r="N362" i="83"/>
  <c r="M362" i="83"/>
  <c r="L362" i="83"/>
  <c r="K362" i="83"/>
  <c r="J362" i="83"/>
  <c r="I362" i="83"/>
  <c r="H362" i="83"/>
  <c r="G362" i="83"/>
  <c r="O361" i="83"/>
  <c r="O359" i="83" s="1"/>
  <c r="N360" i="83"/>
  <c r="N359" i="83" s="1"/>
  <c r="M359" i="83"/>
  <c r="L359" i="83"/>
  <c r="K359" i="83"/>
  <c r="J359" i="83"/>
  <c r="I359" i="83"/>
  <c r="H359" i="83"/>
  <c r="G359" i="83"/>
  <c r="O358" i="83"/>
  <c r="O357" i="83" s="1"/>
  <c r="N357" i="83"/>
  <c r="M357" i="83"/>
  <c r="L357" i="83"/>
  <c r="K357" i="83"/>
  <c r="J357" i="83"/>
  <c r="I357" i="83"/>
  <c r="H357" i="83"/>
  <c r="G357" i="83"/>
  <c r="G351" i="83"/>
  <c r="G350" i="83" s="1"/>
  <c r="O350" i="83"/>
  <c r="N350" i="83"/>
  <c r="M350" i="83"/>
  <c r="L350" i="83"/>
  <c r="K350" i="83"/>
  <c r="J350" i="83"/>
  <c r="I350" i="83"/>
  <c r="H350" i="83"/>
  <c r="G349" i="83"/>
  <c r="G348" i="83"/>
  <c r="G347" i="83"/>
  <c r="M346" i="83"/>
  <c r="M332" i="83" s="1"/>
  <c r="G345" i="83"/>
  <c r="G344" i="83"/>
  <c r="G343" i="83"/>
  <c r="G342" i="83"/>
  <c r="G341" i="83"/>
  <c r="G340" i="83"/>
  <c r="G339" i="83"/>
  <c r="G338" i="83"/>
  <c r="G337" i="83"/>
  <c r="G336" i="83"/>
  <c r="G335" i="83"/>
  <c r="G334" i="83"/>
  <c r="G333" i="83"/>
  <c r="O332" i="83"/>
  <c r="N332" i="83"/>
  <c r="L332" i="83"/>
  <c r="K332" i="83"/>
  <c r="J332" i="83"/>
  <c r="I332" i="83"/>
  <c r="H332" i="83"/>
  <c r="O327" i="83"/>
  <c r="O323" i="83" s="1"/>
  <c r="N323" i="83"/>
  <c r="M323" i="83"/>
  <c r="L323" i="83"/>
  <c r="K323" i="83"/>
  <c r="J323" i="83"/>
  <c r="I323" i="83"/>
  <c r="H323" i="83"/>
  <c r="G323" i="83"/>
  <c r="O314" i="83"/>
  <c r="N314" i="83"/>
  <c r="M314" i="83"/>
  <c r="L314" i="83"/>
  <c r="K314" i="83"/>
  <c r="J314" i="83"/>
  <c r="I314" i="83"/>
  <c r="H314" i="83"/>
  <c r="G314" i="83"/>
  <c r="M313" i="83"/>
  <c r="M312" i="83"/>
  <c r="N311" i="83"/>
  <c r="N309" i="83" s="1"/>
  <c r="M310" i="83"/>
  <c r="O309" i="83"/>
  <c r="L309" i="83"/>
  <c r="K309" i="83"/>
  <c r="J309" i="83"/>
  <c r="I309" i="83"/>
  <c r="H309" i="83"/>
  <c r="G309" i="83"/>
  <c r="M308" i="83"/>
  <c r="M307" i="83"/>
  <c r="M305" i="83"/>
  <c r="O304" i="83"/>
  <c r="N304" i="83"/>
  <c r="L304" i="83"/>
  <c r="K304" i="83"/>
  <c r="J304" i="83"/>
  <c r="I304" i="83"/>
  <c r="H304" i="83"/>
  <c r="G304" i="83"/>
  <c r="O297" i="83"/>
  <c r="N297" i="83"/>
  <c r="M297" i="83"/>
  <c r="L297" i="83"/>
  <c r="K297" i="83"/>
  <c r="J297" i="83"/>
  <c r="I297" i="83"/>
  <c r="H297" i="83"/>
  <c r="G297" i="83"/>
  <c r="O293" i="83"/>
  <c r="N293" i="83"/>
  <c r="M293" i="83"/>
  <c r="L293" i="83"/>
  <c r="K293" i="83"/>
  <c r="J293" i="83"/>
  <c r="I293" i="83"/>
  <c r="H293" i="83"/>
  <c r="G293" i="83"/>
  <c r="O292" i="83"/>
  <c r="J292" i="83"/>
  <c r="J289" i="83" s="1"/>
  <c r="O290" i="83"/>
  <c r="N289" i="83"/>
  <c r="M289" i="83"/>
  <c r="L289" i="83"/>
  <c r="K289" i="83"/>
  <c r="I289" i="83"/>
  <c r="H289" i="83"/>
  <c r="G289" i="83"/>
  <c r="O287" i="83"/>
  <c r="N287" i="83"/>
  <c r="M287" i="83"/>
  <c r="L287" i="83"/>
  <c r="K287" i="83"/>
  <c r="J287" i="83"/>
  <c r="I287" i="83"/>
  <c r="H287" i="83"/>
  <c r="G287" i="83"/>
  <c r="O271" i="83"/>
  <c r="N271" i="83"/>
  <c r="M271" i="83"/>
  <c r="L271" i="83"/>
  <c r="K271" i="83"/>
  <c r="J271" i="83"/>
  <c r="I271" i="83"/>
  <c r="H271" i="83"/>
  <c r="G271" i="83"/>
  <c r="O263" i="83"/>
  <c r="N263" i="83"/>
  <c r="M263" i="83"/>
  <c r="L263" i="83"/>
  <c r="K263" i="83"/>
  <c r="J263" i="83"/>
  <c r="I263" i="83"/>
  <c r="H263" i="83"/>
  <c r="G263" i="83"/>
  <c r="O260" i="83"/>
  <c r="O259" i="83"/>
  <c r="J258" i="83"/>
  <c r="J255" i="83" s="1"/>
  <c r="N256" i="83"/>
  <c r="N255" i="83" s="1"/>
  <c r="M255" i="83"/>
  <c r="L255" i="83"/>
  <c r="K255" i="83"/>
  <c r="I255" i="83"/>
  <c r="H255" i="83"/>
  <c r="G255" i="83"/>
  <c r="O252" i="83"/>
  <c r="N252" i="83"/>
  <c r="M252" i="83"/>
  <c r="L252" i="83"/>
  <c r="K252" i="83"/>
  <c r="J252" i="83"/>
  <c r="I252" i="83"/>
  <c r="H252" i="83"/>
  <c r="G252" i="83"/>
  <c r="O250" i="83"/>
  <c r="N250" i="83"/>
  <c r="M250" i="83"/>
  <c r="L250" i="83"/>
  <c r="K250" i="83"/>
  <c r="J250" i="83"/>
  <c r="I250" i="83"/>
  <c r="H250" i="83"/>
  <c r="G250" i="83"/>
  <c r="O249" i="83"/>
  <c r="O248" i="83"/>
  <c r="O247" i="83"/>
  <c r="O246" i="83"/>
  <c r="O245" i="83"/>
  <c r="O244" i="83"/>
  <c r="O243" i="83"/>
  <c r="O242" i="83"/>
  <c r="O241" i="83"/>
  <c r="I241" i="83"/>
  <c r="I238" i="83" s="1"/>
  <c r="O240" i="83"/>
  <c r="O239" i="83"/>
  <c r="N238" i="83"/>
  <c r="M238" i="83"/>
  <c r="L238" i="83"/>
  <c r="K238" i="83"/>
  <c r="J238" i="83"/>
  <c r="H238" i="83"/>
  <c r="G238" i="83"/>
  <c r="M237" i="83"/>
  <c r="O236" i="83"/>
  <c r="O235" i="83"/>
  <c r="M234" i="83"/>
  <c r="N233" i="83"/>
  <c r="L233" i="83"/>
  <c r="K233" i="83"/>
  <c r="J233" i="83"/>
  <c r="I233" i="83"/>
  <c r="H233" i="83"/>
  <c r="G233" i="83"/>
  <c r="O224" i="83"/>
  <c r="N224" i="83"/>
  <c r="M224" i="83"/>
  <c r="L224" i="83"/>
  <c r="K224" i="83"/>
  <c r="J224" i="83"/>
  <c r="I224" i="83"/>
  <c r="H224" i="83"/>
  <c r="G224" i="83"/>
  <c r="O219" i="83"/>
  <c r="N219" i="83"/>
  <c r="M219" i="83"/>
  <c r="L219" i="83"/>
  <c r="K219" i="83"/>
  <c r="J219" i="83"/>
  <c r="I219" i="83"/>
  <c r="H219" i="83"/>
  <c r="G219" i="83"/>
  <c r="M216" i="83"/>
  <c r="M210" i="83" s="1"/>
  <c r="J216" i="83"/>
  <c r="J210" i="83" s="1"/>
  <c r="H216" i="83"/>
  <c r="H210" i="83" s="1"/>
  <c r="O210" i="83"/>
  <c r="N210" i="83"/>
  <c r="L210" i="83"/>
  <c r="K210" i="83"/>
  <c r="I210" i="83"/>
  <c r="G210" i="83"/>
  <c r="M209" i="83"/>
  <c r="M208" i="83" s="1"/>
  <c r="O208" i="83"/>
  <c r="N208" i="83"/>
  <c r="L208" i="83"/>
  <c r="K208" i="83"/>
  <c r="J208" i="83"/>
  <c r="I208" i="83"/>
  <c r="H208" i="83"/>
  <c r="G208" i="83"/>
  <c r="O204" i="83"/>
  <c r="N204" i="83"/>
  <c r="M204" i="83"/>
  <c r="L204" i="83"/>
  <c r="K204" i="83"/>
  <c r="J204" i="83"/>
  <c r="I204" i="83"/>
  <c r="H204" i="83"/>
  <c r="G204" i="83"/>
  <c r="O202" i="83"/>
  <c r="N202" i="83"/>
  <c r="M202" i="83"/>
  <c r="L202" i="83"/>
  <c r="K202" i="83"/>
  <c r="J202" i="83"/>
  <c r="I202" i="83"/>
  <c r="H202" i="83"/>
  <c r="G202" i="83"/>
  <c r="O197" i="83"/>
  <c r="N197" i="83"/>
  <c r="M197" i="83"/>
  <c r="L197" i="83"/>
  <c r="K197" i="83"/>
  <c r="J197" i="83"/>
  <c r="I197" i="83"/>
  <c r="H197" i="83"/>
  <c r="G197" i="83"/>
  <c r="O196" i="83"/>
  <c r="J196" i="83"/>
  <c r="O195" i="83"/>
  <c r="J195" i="83"/>
  <c r="O194" i="83"/>
  <c r="O193" i="83"/>
  <c r="O192" i="83"/>
  <c r="J192" i="83"/>
  <c r="O191" i="83"/>
  <c r="J191" i="83"/>
  <c r="N190" i="83"/>
  <c r="M190" i="83"/>
  <c r="L190" i="83"/>
  <c r="K190" i="83"/>
  <c r="I190" i="83"/>
  <c r="H190" i="83"/>
  <c r="G190" i="83"/>
  <c r="M187" i="83"/>
  <c r="M180" i="83" s="1"/>
  <c r="O180" i="83"/>
  <c r="N180" i="83"/>
  <c r="L180" i="83"/>
  <c r="K180" i="83"/>
  <c r="J180" i="83"/>
  <c r="I180" i="83"/>
  <c r="H180" i="83"/>
  <c r="G180" i="83"/>
  <c r="O177" i="83"/>
  <c r="N177" i="83"/>
  <c r="M177" i="83"/>
  <c r="L177" i="83"/>
  <c r="K177" i="83"/>
  <c r="J177" i="83"/>
  <c r="I177" i="83"/>
  <c r="H177" i="83"/>
  <c r="G177" i="83"/>
  <c r="O173" i="83"/>
  <c r="O172" i="83"/>
  <c r="O171" i="83"/>
  <c r="O170" i="83"/>
  <c r="O169" i="83"/>
  <c r="O168" i="83"/>
  <c r="O167" i="83"/>
  <c r="N166" i="83"/>
  <c r="M166" i="83"/>
  <c r="L166" i="83"/>
  <c r="K166" i="83"/>
  <c r="J166" i="83"/>
  <c r="I166" i="83"/>
  <c r="H166" i="83"/>
  <c r="G166" i="83"/>
  <c r="O163" i="83"/>
  <c r="N163" i="83"/>
  <c r="M163" i="83"/>
  <c r="L163" i="83"/>
  <c r="K163" i="83"/>
  <c r="J163" i="83"/>
  <c r="I163" i="83"/>
  <c r="H163" i="83"/>
  <c r="G163" i="83"/>
  <c r="M162" i="83"/>
  <c r="M155" i="83" s="1"/>
  <c r="J162" i="83"/>
  <c r="J155" i="83" s="1"/>
  <c r="O155" i="83"/>
  <c r="N155" i="83"/>
  <c r="L155" i="83"/>
  <c r="K155" i="83"/>
  <c r="I155" i="83"/>
  <c r="H155" i="83"/>
  <c r="G155" i="83"/>
  <c r="O150" i="83"/>
  <c r="O149" i="83" s="1"/>
  <c r="N150" i="83"/>
  <c r="N149" i="83" s="1"/>
  <c r="M150" i="83"/>
  <c r="M149" i="83" s="1"/>
  <c r="L150" i="83"/>
  <c r="L149" i="83" s="1"/>
  <c r="K150" i="83"/>
  <c r="J150" i="83"/>
  <c r="J149" i="83" s="1"/>
  <c r="I150" i="83"/>
  <c r="I149" i="83" s="1"/>
  <c r="H150" i="83"/>
  <c r="H149" i="83" s="1"/>
  <c r="G150" i="83"/>
  <c r="O145" i="83"/>
  <c r="N145" i="83"/>
  <c r="M145" i="83"/>
  <c r="L145" i="83"/>
  <c r="K145" i="83"/>
  <c r="J145" i="83"/>
  <c r="I145" i="83"/>
  <c r="H145" i="83"/>
  <c r="G145" i="83"/>
  <c r="O142" i="83"/>
  <c r="N142" i="83"/>
  <c r="M142" i="83"/>
  <c r="L142" i="83"/>
  <c r="K142" i="83"/>
  <c r="J142" i="83"/>
  <c r="I142" i="83"/>
  <c r="H142" i="83"/>
  <c r="G142" i="83"/>
  <c r="O137" i="83"/>
  <c r="O136" i="83"/>
  <c r="O135" i="83"/>
  <c r="N134" i="83"/>
  <c r="M134" i="83"/>
  <c r="L134" i="83"/>
  <c r="K134" i="83"/>
  <c r="J134" i="83"/>
  <c r="I134" i="83"/>
  <c r="H134" i="83"/>
  <c r="G134" i="83"/>
  <c r="O130" i="83"/>
  <c r="N130" i="83"/>
  <c r="M130" i="83"/>
  <c r="L130" i="83"/>
  <c r="K130" i="83"/>
  <c r="J130" i="83"/>
  <c r="I130" i="83"/>
  <c r="H130" i="83"/>
  <c r="G130" i="83"/>
  <c r="O127" i="83"/>
  <c r="N127" i="83"/>
  <c r="M127" i="83"/>
  <c r="L127" i="83"/>
  <c r="K127" i="83"/>
  <c r="J127" i="83"/>
  <c r="I127" i="83"/>
  <c r="H127" i="83"/>
  <c r="G127" i="83"/>
  <c r="O114" i="83"/>
  <c r="N114" i="83"/>
  <c r="M114" i="83"/>
  <c r="L114" i="83"/>
  <c r="K114" i="83"/>
  <c r="J114" i="83"/>
  <c r="I114" i="83"/>
  <c r="H114" i="83"/>
  <c r="G114" i="83"/>
  <c r="N113" i="83"/>
  <c r="N111" i="83"/>
  <c r="N109" i="83"/>
  <c r="O106" i="83"/>
  <c r="M106" i="83"/>
  <c r="L106" i="83"/>
  <c r="K106" i="83"/>
  <c r="J106" i="83"/>
  <c r="I106" i="83"/>
  <c r="H106" i="83"/>
  <c r="G106" i="83"/>
  <c r="O104" i="83"/>
  <c r="N104" i="83"/>
  <c r="M104" i="83"/>
  <c r="L104" i="83"/>
  <c r="K104" i="83"/>
  <c r="J104" i="83"/>
  <c r="I104" i="83"/>
  <c r="H104" i="83"/>
  <c r="G104" i="83"/>
  <c r="J101" i="83"/>
  <c r="J97" i="83" s="1"/>
  <c r="O97" i="83"/>
  <c r="N97" i="83"/>
  <c r="M97" i="83"/>
  <c r="L97" i="83"/>
  <c r="K97" i="83"/>
  <c r="I97" i="83"/>
  <c r="H97" i="83"/>
  <c r="G97" i="83"/>
  <c r="O94" i="83"/>
  <c r="N94" i="83"/>
  <c r="M94" i="83"/>
  <c r="L94" i="83"/>
  <c r="K94" i="83"/>
  <c r="J94" i="83"/>
  <c r="I94" i="83"/>
  <c r="H94" i="83"/>
  <c r="G94" i="83"/>
  <c r="O91" i="83"/>
  <c r="N91" i="83"/>
  <c r="M91" i="83"/>
  <c r="L91" i="83"/>
  <c r="K91" i="83"/>
  <c r="J91" i="83"/>
  <c r="I91" i="83"/>
  <c r="H91" i="83"/>
  <c r="G91" i="83"/>
  <c r="O87" i="83"/>
  <c r="N87" i="83"/>
  <c r="M87" i="83"/>
  <c r="L87" i="83"/>
  <c r="K87" i="83"/>
  <c r="J87" i="83"/>
  <c r="I87" i="83"/>
  <c r="H87" i="83"/>
  <c r="G87" i="83"/>
  <c r="O82" i="83"/>
  <c r="N82" i="83"/>
  <c r="M82" i="83"/>
  <c r="L82" i="83"/>
  <c r="K82" i="83"/>
  <c r="J82" i="83"/>
  <c r="I82" i="83"/>
  <c r="H82" i="83"/>
  <c r="G82" i="83"/>
  <c r="O75" i="83"/>
  <c r="N75" i="83"/>
  <c r="M75" i="83"/>
  <c r="L75" i="83"/>
  <c r="K75" i="83"/>
  <c r="J75" i="83"/>
  <c r="I75" i="83"/>
  <c r="H75" i="83"/>
  <c r="G75" i="83"/>
  <c r="O71" i="83"/>
  <c r="N71" i="83"/>
  <c r="M71" i="83"/>
  <c r="L71" i="83"/>
  <c r="K71" i="83"/>
  <c r="J71" i="83"/>
  <c r="I71" i="83"/>
  <c r="H71" i="83"/>
  <c r="G71" i="83"/>
  <c r="O70" i="83"/>
  <c r="O66" i="83" s="1"/>
  <c r="N66" i="83"/>
  <c r="M66" i="83"/>
  <c r="L66" i="83"/>
  <c r="K66" i="83"/>
  <c r="J66" i="83"/>
  <c r="I66" i="83"/>
  <c r="H66" i="83"/>
  <c r="G66" i="83"/>
  <c r="O64" i="83"/>
  <c r="N64" i="83"/>
  <c r="M64" i="83"/>
  <c r="L64" i="83"/>
  <c r="K64" i="83"/>
  <c r="J64" i="83"/>
  <c r="I64" i="83"/>
  <c r="H64" i="83"/>
  <c r="G64" i="83"/>
  <c r="T62" i="83"/>
  <c r="O62" i="83"/>
  <c r="N62" i="83"/>
  <c r="M62" i="83"/>
  <c r="L62" i="83"/>
  <c r="K62" i="83"/>
  <c r="J62" i="83"/>
  <c r="I62" i="83"/>
  <c r="H62" i="83"/>
  <c r="G62" i="83"/>
  <c r="O58" i="83"/>
  <c r="N58" i="83"/>
  <c r="M58" i="83"/>
  <c r="L58" i="83"/>
  <c r="K58" i="83"/>
  <c r="J58" i="83"/>
  <c r="I58" i="83"/>
  <c r="H58" i="83"/>
  <c r="G58" i="83"/>
  <c r="O50" i="83"/>
  <c r="N50" i="83"/>
  <c r="M50" i="83"/>
  <c r="L50" i="83"/>
  <c r="K50" i="83"/>
  <c r="J50" i="83"/>
  <c r="I50" i="83"/>
  <c r="H50" i="83"/>
  <c r="G50" i="83"/>
  <c r="O41" i="83"/>
  <c r="N41" i="83"/>
  <c r="M41" i="83"/>
  <c r="L41" i="83"/>
  <c r="K41" i="83"/>
  <c r="J41" i="83"/>
  <c r="I41" i="83"/>
  <c r="H41" i="83"/>
  <c r="G41" i="83"/>
  <c r="O39" i="83"/>
  <c r="N39" i="83"/>
  <c r="M39" i="83"/>
  <c r="L39" i="83"/>
  <c r="K39" i="83"/>
  <c r="J39" i="83"/>
  <c r="I39" i="83"/>
  <c r="H39" i="83"/>
  <c r="G39" i="83"/>
  <c r="O34" i="83"/>
  <c r="N34" i="83"/>
  <c r="M34" i="83"/>
  <c r="L34" i="83"/>
  <c r="K34" i="83"/>
  <c r="J34" i="83"/>
  <c r="I34" i="83"/>
  <c r="H34" i="83"/>
  <c r="G34" i="83"/>
  <c r="O33" i="83"/>
  <c r="O31" i="83"/>
  <c r="N30" i="83"/>
  <c r="N29" i="83" s="1"/>
  <c r="M29" i="83"/>
  <c r="L29" i="83"/>
  <c r="K29" i="83"/>
  <c r="J29" i="83"/>
  <c r="I29" i="83"/>
  <c r="H29" i="83"/>
  <c r="G29" i="83"/>
  <c r="O26" i="83"/>
  <c r="O25" i="83" s="1"/>
  <c r="N25" i="83"/>
  <c r="M25" i="83"/>
  <c r="L25" i="83"/>
  <c r="K25" i="83"/>
  <c r="J25" i="83"/>
  <c r="I25" i="83"/>
  <c r="H25" i="83"/>
  <c r="G25" i="83"/>
  <c r="O21" i="83"/>
  <c r="O17" i="83" s="1"/>
  <c r="N19" i="83"/>
  <c r="N18" i="83"/>
  <c r="M17" i="83"/>
  <c r="L17" i="83"/>
  <c r="K17" i="83"/>
  <c r="J17" i="83"/>
  <c r="I17" i="83"/>
  <c r="H17" i="83"/>
  <c r="G17" i="83"/>
  <c r="O14" i="83"/>
  <c r="N14" i="83"/>
  <c r="M14" i="83"/>
  <c r="L14" i="83"/>
  <c r="K14" i="83"/>
  <c r="J14" i="83"/>
  <c r="I14" i="83"/>
  <c r="H14" i="83"/>
  <c r="G14" i="83"/>
  <c r="S14" i="83" l="1"/>
  <c r="S91" i="83"/>
  <c r="T94" i="83"/>
  <c r="T554" i="83"/>
  <c r="T559" i="83"/>
  <c r="T600" i="83"/>
  <c r="T632" i="83"/>
  <c r="T130" i="83"/>
  <c r="T150" i="83"/>
  <c r="T149" i="83" s="1"/>
  <c r="T204" i="83"/>
  <c r="T293" i="83"/>
  <c r="T359" i="83"/>
  <c r="T413" i="83"/>
  <c r="S582" i="83"/>
  <c r="S697" i="83"/>
  <c r="S726" i="83"/>
  <c r="S749" i="83"/>
  <c r="S570" i="83"/>
  <c r="T14" i="83"/>
  <c r="T25" i="83"/>
  <c r="S127" i="83"/>
  <c r="S150" i="83"/>
  <c r="S149" i="83" s="1"/>
  <c r="S233" i="83"/>
  <c r="S362" i="83"/>
  <c r="S540" i="83"/>
  <c r="S436" i="83"/>
  <c r="S41" i="83"/>
  <c r="S66" i="83"/>
  <c r="S71" i="83"/>
  <c r="S87" i="83"/>
  <c r="S142" i="83"/>
  <c r="S163" i="83"/>
  <c r="S177" i="83"/>
  <c r="S204" i="83"/>
  <c r="S590" i="83"/>
  <c r="S600" i="83"/>
  <c r="S616" i="83"/>
  <c r="S632" i="83"/>
  <c r="S638" i="83"/>
  <c r="S783" i="83"/>
  <c r="S17" i="83"/>
  <c r="T58" i="83"/>
  <c r="T66" i="83"/>
  <c r="T82" i="83"/>
  <c r="T106" i="83"/>
  <c r="T127" i="83"/>
  <c r="T163" i="83"/>
  <c r="T177" i="83"/>
  <c r="T190" i="83"/>
  <c r="T219" i="83"/>
  <c r="T224" i="83"/>
  <c r="T252" i="83"/>
  <c r="T289" i="83"/>
  <c r="T323" i="83"/>
  <c r="T578" i="83"/>
  <c r="T582" i="83"/>
  <c r="T693" i="83"/>
  <c r="T707" i="83"/>
  <c r="T741" i="83"/>
  <c r="S58" i="83"/>
  <c r="T91" i="83"/>
  <c r="S130" i="83"/>
  <c r="T180" i="83"/>
  <c r="T197" i="83"/>
  <c r="T263" i="83"/>
  <c r="S271" i="83"/>
  <c r="T17" i="83"/>
  <c r="T71" i="83"/>
  <c r="S94" i="83"/>
  <c r="T155" i="83"/>
  <c r="S29" i="83"/>
  <c r="S166" i="83"/>
  <c r="S197" i="83"/>
  <c r="S219" i="83"/>
  <c r="S252" i="83"/>
  <c r="S289" i="83"/>
  <c r="S350" i="83"/>
  <c r="T460" i="83"/>
  <c r="T494" i="83"/>
  <c r="T41" i="83"/>
  <c r="S238" i="83"/>
  <c r="T350" i="83"/>
  <c r="S359" i="83"/>
  <c r="S413" i="83"/>
  <c r="T485" i="83"/>
  <c r="T641" i="83"/>
  <c r="S554" i="83"/>
  <c r="S382" i="83"/>
  <c r="T382" i="83"/>
  <c r="S405" i="83"/>
  <c r="T416" i="83"/>
  <c r="S460" i="83"/>
  <c r="T465" i="83"/>
  <c r="S465" i="83"/>
  <c r="T478" i="83"/>
  <c r="S478" i="83"/>
  <c r="S485" i="83"/>
  <c r="S494" i="83"/>
  <c r="S501" i="83"/>
  <c r="T515" i="83"/>
  <c r="S533" i="83"/>
  <c r="T604" i="83"/>
  <c r="T656" i="83"/>
  <c r="T540" i="83"/>
  <c r="T562" i="83"/>
  <c r="S604" i="83"/>
  <c r="T616" i="83"/>
  <c r="S622" i="83"/>
  <c r="S641" i="83"/>
  <c r="T697" i="83"/>
  <c r="T749" i="83"/>
  <c r="T792" i="83"/>
  <c r="T791" i="83" s="1"/>
  <c r="S656" i="83"/>
  <c r="T585" i="83"/>
  <c r="T590" i="83"/>
  <c r="T638" i="83"/>
  <c r="S707" i="83"/>
  <c r="S792" i="83"/>
  <c r="S791" i="83" s="1"/>
  <c r="S635" i="83"/>
  <c r="S190" i="83"/>
  <c r="T210" i="83"/>
  <c r="T271" i="83"/>
  <c r="S304" i="83"/>
  <c r="S309" i="83"/>
  <c r="T314" i="83"/>
  <c r="S323" i="83"/>
  <c r="T367" i="83"/>
  <c r="T501" i="83"/>
  <c r="S526" i="83"/>
  <c r="T570" i="83"/>
  <c r="S585" i="83"/>
  <c r="S593" i="83"/>
  <c r="T753" i="83"/>
  <c r="S769" i="83"/>
  <c r="S25" i="83"/>
  <c r="T29" i="83"/>
  <c r="T134" i="83"/>
  <c r="T145" i="83"/>
  <c r="S155" i="83"/>
  <c r="T166" i="83"/>
  <c r="T255" i="83"/>
  <c r="S293" i="83"/>
  <c r="T297" i="83"/>
  <c r="T362" i="83"/>
  <c r="S416" i="83"/>
  <c r="T424" i="83"/>
  <c r="S424" i="83"/>
  <c r="S559" i="83"/>
  <c r="S578" i="83"/>
  <c r="T635" i="83"/>
  <c r="S693" i="83"/>
  <c r="T726" i="83"/>
  <c r="T786" i="83"/>
  <c r="S786" i="83"/>
  <c r="Q786" i="83"/>
  <c r="T75" i="83"/>
  <c r="S75" i="83"/>
  <c r="S210" i="83"/>
  <c r="T238" i="83"/>
  <c r="S263" i="83"/>
  <c r="T304" i="83"/>
  <c r="T309" i="83"/>
  <c r="S314" i="83"/>
  <c r="S367" i="83"/>
  <c r="T436" i="83"/>
  <c r="T526" i="83"/>
  <c r="T533" i="83"/>
  <c r="S562" i="83"/>
  <c r="T593" i="83"/>
  <c r="S753" i="83"/>
  <c r="T769" i="83"/>
  <c r="S82" i="83"/>
  <c r="T97" i="83"/>
  <c r="S97" i="83"/>
  <c r="S106" i="83"/>
  <c r="T114" i="83"/>
  <c r="S114" i="83"/>
  <c r="S134" i="83"/>
  <c r="S145" i="83"/>
  <c r="S180" i="83"/>
  <c r="S224" i="83"/>
  <c r="T233" i="83"/>
  <c r="S255" i="83"/>
  <c r="S297" i="83"/>
  <c r="T332" i="83"/>
  <c r="S332" i="83"/>
  <c r="T405" i="83"/>
  <c r="T622" i="83"/>
  <c r="S741" i="83"/>
  <c r="S515" i="83"/>
  <c r="K13" i="83"/>
  <c r="O233" i="83"/>
  <c r="N106" i="83"/>
  <c r="O540" i="83"/>
  <c r="N17" i="83"/>
  <c r="O289" i="83"/>
  <c r="I540" i="83"/>
  <c r="I493" i="83" s="1"/>
  <c r="I492" i="83" s="1"/>
  <c r="O166" i="83"/>
  <c r="O29" i="83"/>
  <c r="L154" i="83"/>
  <c r="M464" i="83"/>
  <c r="M11" i="83" s="1"/>
  <c r="H464" i="83"/>
  <c r="H11" i="83" s="1"/>
  <c r="L464" i="83"/>
  <c r="L11" i="83" s="1"/>
  <c r="G464" i="83"/>
  <c r="K464" i="83"/>
  <c r="G540" i="83"/>
  <c r="H13" i="83"/>
  <c r="H12" i="83" s="1"/>
  <c r="G13" i="83"/>
  <c r="M309" i="83"/>
  <c r="O382" i="83"/>
  <c r="N464" i="83"/>
  <c r="O134" i="83"/>
  <c r="G332" i="83"/>
  <c r="G154" i="83" s="1"/>
  <c r="I13" i="83"/>
  <c r="I12" i="83" s="1"/>
  <c r="K154" i="83"/>
  <c r="J190" i="83"/>
  <c r="J154" i="83" s="1"/>
  <c r="M233" i="83"/>
  <c r="O255" i="83"/>
  <c r="O416" i="83"/>
  <c r="M13" i="83"/>
  <c r="M12" i="83" s="1"/>
  <c r="H154" i="83"/>
  <c r="N786" i="83"/>
  <c r="N493" i="83" s="1"/>
  <c r="M304" i="83"/>
  <c r="M501" i="83"/>
  <c r="J13" i="83"/>
  <c r="N791" i="83"/>
  <c r="L13" i="83"/>
  <c r="K149" i="83"/>
  <c r="G791" i="83"/>
  <c r="O791" i="83"/>
  <c r="G149" i="83"/>
  <c r="N154" i="83"/>
  <c r="O190" i="83"/>
  <c r="J791" i="83"/>
  <c r="I464" i="83"/>
  <c r="I11" i="83" s="1"/>
  <c r="I154" i="83"/>
  <c r="O238" i="83"/>
  <c r="H493" i="83"/>
  <c r="H492" i="83" s="1"/>
  <c r="J464" i="83"/>
  <c r="J493" i="83"/>
  <c r="K493" i="83"/>
  <c r="K492" i="83" s="1"/>
  <c r="M416" i="83"/>
  <c r="O464" i="83"/>
  <c r="L656" i="83"/>
  <c r="O656" i="83"/>
  <c r="G707" i="83"/>
  <c r="N153" i="83" l="1"/>
  <c r="M493" i="83"/>
  <c r="M492" i="83" s="1"/>
  <c r="T464" i="83"/>
  <c r="T11" i="83" s="1"/>
  <c r="S464" i="83"/>
  <c r="S11" i="83" s="1"/>
  <c r="S154" i="83"/>
  <c r="T13" i="83"/>
  <c r="T12" i="83" s="1"/>
  <c r="T493" i="83"/>
  <c r="T492" i="83" s="1"/>
  <c r="T154" i="83"/>
  <c r="S13" i="83"/>
  <c r="S12" i="83" s="1"/>
  <c r="J492" i="83"/>
  <c r="S493" i="83"/>
  <c r="S492" i="83" s="1"/>
  <c r="N11" i="83"/>
  <c r="O13" i="83"/>
  <c r="O12" i="83" s="1"/>
  <c r="K153" i="83"/>
  <c r="N13" i="83"/>
  <c r="N12" i="83" s="1"/>
  <c r="G153" i="83"/>
  <c r="L153" i="83"/>
  <c r="O11" i="83"/>
  <c r="O154" i="83"/>
  <c r="O153" i="83" s="1"/>
  <c r="K11" i="83"/>
  <c r="H153" i="83"/>
  <c r="G493" i="83"/>
  <c r="G492" i="83" s="1"/>
  <c r="G11" i="83"/>
  <c r="J153" i="83"/>
  <c r="N492" i="83"/>
  <c r="I10" i="83"/>
  <c r="I9" i="83" s="1"/>
  <c r="L493" i="83"/>
  <c r="L12" i="83"/>
  <c r="K10" i="83"/>
  <c r="J10" i="83"/>
  <c r="J12" i="83"/>
  <c r="H10" i="83"/>
  <c r="H9" i="83" s="1"/>
  <c r="O493" i="83"/>
  <c r="O492" i="83" s="1"/>
  <c r="J11" i="83"/>
  <c r="I153" i="83"/>
  <c r="M154" i="83"/>
  <c r="G12" i="83"/>
  <c r="K12" i="83"/>
  <c r="Q231" i="57"/>
  <c r="Q233" i="57"/>
  <c r="Q228" i="57"/>
  <c r="Q227" i="83" s="1"/>
  <c r="W228" i="57"/>
  <c r="Q436" i="57"/>
  <c r="Q435" i="83" s="1"/>
  <c r="W436" i="57"/>
  <c r="W433" i="57"/>
  <c r="Q433" i="57"/>
  <c r="W432" i="57"/>
  <c r="R431" i="83" s="1"/>
  <c r="W434" i="57"/>
  <c r="R433" i="83" s="1"/>
  <c r="Q432" i="57"/>
  <c r="Q431" i="83" s="1"/>
  <c r="Q434" i="57"/>
  <c r="Q433" i="83" s="1"/>
  <c r="W430" i="57"/>
  <c r="Q430" i="57"/>
  <c r="W429" i="57"/>
  <c r="R428" i="83" s="1"/>
  <c r="W431" i="57"/>
  <c r="R430" i="83" s="1"/>
  <c r="Q429" i="57"/>
  <c r="Q428" i="83" s="1"/>
  <c r="Q431" i="57"/>
  <c r="Q430" i="83" s="1"/>
  <c r="W427" i="57"/>
  <c r="Q427" i="57"/>
  <c r="W426" i="57"/>
  <c r="R425" i="83" s="1"/>
  <c r="W428" i="57"/>
  <c r="R427" i="83" s="1"/>
  <c r="Q426" i="57"/>
  <c r="Q425" i="83" s="1"/>
  <c r="Q428" i="57"/>
  <c r="Q427" i="83" s="1"/>
  <c r="W412" i="57"/>
  <c r="Q412" i="57"/>
  <c r="W410" i="57"/>
  <c r="Q410" i="57"/>
  <c r="Q409" i="83" s="1"/>
  <c r="W408" i="57"/>
  <c r="Q408" i="57"/>
  <c r="W407" i="57"/>
  <c r="R406" i="83" s="1"/>
  <c r="W409" i="57"/>
  <c r="R408" i="83" s="1"/>
  <c r="Q409" i="57"/>
  <c r="Q408" i="83" s="1"/>
  <c r="Q407" i="57"/>
  <c r="Q406" i="83" s="1"/>
  <c r="W357" i="57"/>
  <c r="R356" i="83" s="1"/>
  <c r="W356" i="57"/>
  <c r="R355" i="83" s="1"/>
  <c r="Q356" i="57"/>
  <c r="W353" i="57"/>
  <c r="R352" i="83" s="1"/>
  <c r="W354" i="57"/>
  <c r="R353" i="83" s="1"/>
  <c r="Q353" i="57"/>
  <c r="Q352" i="83" s="1"/>
  <c r="Q354" i="57"/>
  <c r="Q353" i="83" s="1"/>
  <c r="W320" i="57"/>
  <c r="Q320" i="57"/>
  <c r="W319" i="57"/>
  <c r="R318" i="83" s="1"/>
  <c r="W321" i="57"/>
  <c r="R320" i="83" s="1"/>
  <c r="Q319" i="57"/>
  <c r="Q318" i="83" s="1"/>
  <c r="Q321" i="57"/>
  <c r="Q320" i="83" s="1"/>
  <c r="W317" i="57"/>
  <c r="Q317" i="57"/>
  <c r="W316" i="57"/>
  <c r="Q316" i="57"/>
  <c r="L492" i="83" l="1"/>
  <c r="S153" i="83"/>
  <c r="T10" i="83"/>
  <c r="T9" i="83" s="1"/>
  <c r="S10" i="83"/>
  <c r="S9" i="83" s="1"/>
  <c r="Q319" i="83"/>
  <c r="R315" i="83"/>
  <c r="R319" i="83"/>
  <c r="Q407" i="83"/>
  <c r="Q429" i="83"/>
  <c r="R435" i="83"/>
  <c r="Q316" i="83"/>
  <c r="Q355" i="83"/>
  <c r="R407" i="83"/>
  <c r="R411" i="83"/>
  <c r="R429" i="83"/>
  <c r="P231" i="57"/>
  <c r="P230" i="83" s="1"/>
  <c r="Q230" i="83"/>
  <c r="T153" i="83"/>
  <c r="Q315" i="83"/>
  <c r="R409" i="83"/>
  <c r="R426" i="83"/>
  <c r="R432" i="83"/>
  <c r="Q411" i="83"/>
  <c r="P233" i="57"/>
  <c r="P232" i="83" s="1"/>
  <c r="Q232" i="83"/>
  <c r="R316" i="83"/>
  <c r="Q426" i="83"/>
  <c r="Q432" i="83"/>
  <c r="R227" i="83"/>
  <c r="N10" i="83"/>
  <c r="G10" i="83"/>
  <c r="G9" i="83" s="1"/>
  <c r="J9" i="83"/>
  <c r="O10" i="83"/>
  <c r="O9" i="83" s="1"/>
  <c r="K9" i="83"/>
  <c r="L10" i="83"/>
  <c r="M153" i="83"/>
  <c r="M10" i="83"/>
  <c r="P228" i="57"/>
  <c r="P436" i="57"/>
  <c r="P433" i="57"/>
  <c r="P434" i="57"/>
  <c r="P433" i="83" s="1"/>
  <c r="P432" i="57"/>
  <c r="P431" i="83" s="1"/>
  <c r="P430" i="57"/>
  <c r="P429" i="57"/>
  <c r="P428" i="83" s="1"/>
  <c r="P431" i="57"/>
  <c r="P430" i="83" s="1"/>
  <c r="P427" i="57"/>
  <c r="P428" i="57"/>
  <c r="P427" i="83" s="1"/>
  <c r="P426" i="57"/>
  <c r="P425" i="83" s="1"/>
  <c r="P412" i="57"/>
  <c r="P410" i="57"/>
  <c r="P408" i="57"/>
  <c r="P409" i="57"/>
  <c r="P408" i="83" s="1"/>
  <c r="P407" i="57"/>
  <c r="P406" i="83" s="1"/>
  <c r="P356" i="57"/>
  <c r="P355" i="83" s="1"/>
  <c r="Q357" i="57"/>
  <c r="P354" i="57"/>
  <c r="P353" i="83" s="1"/>
  <c r="P353" i="57"/>
  <c r="P352" i="83" s="1"/>
  <c r="P321" i="57"/>
  <c r="P320" i="83" s="1"/>
  <c r="P320" i="57"/>
  <c r="P319" i="57"/>
  <c r="P318" i="83" s="1"/>
  <c r="P317" i="57"/>
  <c r="W318" i="57"/>
  <c r="R317" i="83" s="1"/>
  <c r="P316" i="57"/>
  <c r="Q318" i="57"/>
  <c r="Q317" i="83" s="1"/>
  <c r="L9" i="83" l="1"/>
  <c r="N9" i="83"/>
  <c r="P426" i="83"/>
  <c r="P435" i="83"/>
  <c r="P315" i="83"/>
  <c r="P411" i="83"/>
  <c r="P357" i="57"/>
  <c r="P356" i="83" s="1"/>
  <c r="Q356" i="83"/>
  <c r="P407" i="83"/>
  <c r="P432" i="83"/>
  <c r="P227" i="83"/>
  <c r="P409" i="83"/>
  <c r="P319" i="83"/>
  <c r="P316" i="83"/>
  <c r="P429" i="83"/>
  <c r="M9" i="83"/>
  <c r="P318" i="57"/>
  <c r="P317" i="83" s="1"/>
  <c r="W285" i="57" l="1"/>
  <c r="R284" i="83" s="1"/>
  <c r="Q285" i="57"/>
  <c r="Q284" i="83" s="1"/>
  <c r="W283" i="57"/>
  <c r="Q283" i="57"/>
  <c r="W282" i="57"/>
  <c r="R281" i="83" s="1"/>
  <c r="Q282" i="57"/>
  <c r="Q281" i="83" s="1"/>
  <c r="Q284" i="57"/>
  <c r="Q283" i="83" s="1"/>
  <c r="W280" i="57"/>
  <c r="R279" i="83" s="1"/>
  <c r="W281" i="57"/>
  <c r="R280" i="83" s="1"/>
  <c r="Q280" i="57"/>
  <c r="Q279" i="83" s="1"/>
  <c r="Q281" i="57"/>
  <c r="Q280" i="83" s="1"/>
  <c r="W278" i="57"/>
  <c r="Q278" i="57"/>
  <c r="Q277" i="83" s="1"/>
  <c r="R277" i="83" l="1"/>
  <c r="Q282" i="83"/>
  <c r="R282" i="83"/>
  <c r="P285" i="57"/>
  <c r="P284" i="83" s="1"/>
  <c r="P278" i="57"/>
  <c r="P283" i="57"/>
  <c r="P282" i="57"/>
  <c r="P281" i="83" s="1"/>
  <c r="P281" i="57"/>
  <c r="P280" i="83" s="1"/>
  <c r="P280" i="57"/>
  <c r="P279" i="83" s="1"/>
  <c r="P277" i="83" l="1"/>
  <c r="P282" i="83"/>
  <c r="W277" i="57"/>
  <c r="R276" i="83" s="1"/>
  <c r="W279" i="57"/>
  <c r="R278" i="83" s="1"/>
  <c r="Q277" i="57"/>
  <c r="Q276" i="83" s="1"/>
  <c r="Q279" i="57"/>
  <c r="Q278" i="83" s="1"/>
  <c r="P279" i="57" l="1"/>
  <c r="P278" i="83" s="1"/>
  <c r="P277" i="57"/>
  <c r="P276" i="83" s="1"/>
  <c r="W276" i="57"/>
  <c r="R275" i="83" s="1"/>
  <c r="W275" i="57"/>
  <c r="R274" i="83" s="1"/>
  <c r="Q276" i="57"/>
  <c r="Q275" i="83" s="1"/>
  <c r="Q275" i="57"/>
  <c r="Q274" i="83" s="1"/>
  <c r="W274" i="57"/>
  <c r="R273" i="83" s="1"/>
  <c r="W273" i="57"/>
  <c r="R272" i="83" s="1"/>
  <c r="Q273" i="57"/>
  <c r="W261" i="57"/>
  <c r="Q261" i="57"/>
  <c r="Q260" i="83" s="1"/>
  <c r="O261" i="57"/>
  <c r="W219" i="57"/>
  <c r="R218" i="83" s="1"/>
  <c r="Q219" i="57"/>
  <c r="Q218" i="83" s="1"/>
  <c r="Q218" i="57"/>
  <c r="Q217" i="83" s="1"/>
  <c r="W218" i="57"/>
  <c r="W213" i="57"/>
  <c r="Q213" i="57"/>
  <c r="W214" i="57"/>
  <c r="R213" i="83" s="1"/>
  <c r="R260" i="83" l="1"/>
  <c r="R217" i="83"/>
  <c r="Q212" i="83"/>
  <c r="R212" i="83"/>
  <c r="Q272" i="83"/>
  <c r="P275" i="57"/>
  <c r="P274" i="83" s="1"/>
  <c r="P276" i="57"/>
  <c r="P275" i="83" s="1"/>
  <c r="P273" i="57"/>
  <c r="P272" i="83" s="1"/>
  <c r="Q274" i="57"/>
  <c r="P218" i="57"/>
  <c r="P261" i="57"/>
  <c r="P219" i="57"/>
  <c r="P218" i="83" s="1"/>
  <c r="P213" i="57"/>
  <c r="Q214" i="57"/>
  <c r="P274" i="57" l="1"/>
  <c r="P273" i="83" s="1"/>
  <c r="Q273" i="83"/>
  <c r="P217" i="83"/>
  <c r="P214" i="57"/>
  <c r="P213" i="83" s="1"/>
  <c r="Q213" i="83"/>
  <c r="P212" i="83"/>
  <c r="P260" i="83"/>
  <c r="W201" i="57"/>
  <c r="Q201" i="57"/>
  <c r="W190" i="57"/>
  <c r="R189" i="83" s="1"/>
  <c r="Q189" i="57"/>
  <c r="Q188" i="83" s="1"/>
  <c r="W189" i="57"/>
  <c r="W185" i="57"/>
  <c r="R184" i="83" s="1"/>
  <c r="Q185" i="57"/>
  <c r="Q184" i="83" s="1"/>
  <c r="W184" i="57"/>
  <c r="R183" i="83" s="1"/>
  <c r="Q184" i="57"/>
  <c r="Q183" i="83" s="1"/>
  <c r="W182" i="57"/>
  <c r="Q182" i="57"/>
  <c r="R181" i="83" l="1"/>
  <c r="Q200" i="83"/>
  <c r="Q181" i="83"/>
  <c r="R188" i="83"/>
  <c r="R200" i="83"/>
  <c r="P201" i="57"/>
  <c r="P189" i="57"/>
  <c r="Q190" i="57"/>
  <c r="Q189" i="83" s="1"/>
  <c r="P185" i="57"/>
  <c r="P184" i="83" s="1"/>
  <c r="P184" i="57"/>
  <c r="Q183" i="57"/>
  <c r="W183" i="57"/>
  <c r="P182" i="57"/>
  <c r="R182" i="83" l="1"/>
  <c r="P188" i="83"/>
  <c r="Q182" i="83"/>
  <c r="P200" i="83"/>
  <c r="P181" i="83"/>
  <c r="P183" i="83"/>
  <c r="P190" i="57"/>
  <c r="P189" i="83" s="1"/>
  <c r="P183" i="57"/>
  <c r="T175" i="81"/>
  <c r="N175" i="81"/>
  <c r="H175" i="81"/>
  <c r="T174" i="81"/>
  <c r="N174" i="81"/>
  <c r="H174" i="81"/>
  <c r="T173" i="81"/>
  <c r="N173" i="81"/>
  <c r="H173" i="81"/>
  <c r="T172" i="81"/>
  <c r="N172" i="81"/>
  <c r="H172" i="81"/>
  <c r="T171" i="81"/>
  <c r="N171" i="81"/>
  <c r="H171" i="81"/>
  <c r="T170" i="81"/>
  <c r="N170" i="81"/>
  <c r="H170" i="81"/>
  <c r="T169" i="81"/>
  <c r="N169" i="81"/>
  <c r="H169" i="81"/>
  <c r="T168" i="81"/>
  <c r="N168" i="81"/>
  <c r="H168" i="81"/>
  <c r="T167" i="81"/>
  <c r="N167" i="81"/>
  <c r="H167" i="81"/>
  <c r="T166" i="81"/>
  <c r="N166" i="81"/>
  <c r="H166" i="81"/>
  <c r="T165" i="81"/>
  <c r="N165" i="81"/>
  <c r="H165" i="81"/>
  <c r="T164" i="81"/>
  <c r="N164" i="81"/>
  <c r="H164" i="81"/>
  <c r="T163" i="81"/>
  <c r="N163" i="81"/>
  <c r="H163" i="81"/>
  <c r="T162" i="81"/>
  <c r="N162" i="81"/>
  <c r="H162" i="81"/>
  <c r="T161" i="81"/>
  <c r="N161" i="81"/>
  <c r="H161" i="81"/>
  <c r="T160" i="81"/>
  <c r="N160" i="81"/>
  <c r="H160" i="81"/>
  <c r="T159" i="81"/>
  <c r="N159" i="81"/>
  <c r="H159" i="81"/>
  <c r="T158" i="81"/>
  <c r="N158" i="81"/>
  <c r="H158" i="81"/>
  <c r="T157" i="81"/>
  <c r="N157" i="81"/>
  <c r="H157" i="81"/>
  <c r="T156" i="81"/>
  <c r="N156" i="81"/>
  <c r="H156" i="81"/>
  <c r="T155" i="81"/>
  <c r="N155" i="81"/>
  <c r="H155" i="81"/>
  <c r="T154" i="81"/>
  <c r="N154" i="81"/>
  <c r="H154" i="81"/>
  <c r="T153" i="81"/>
  <c r="N153" i="81"/>
  <c r="H153" i="81"/>
  <c r="T152" i="81"/>
  <c r="N152" i="81"/>
  <c r="H152" i="81"/>
  <c r="T151" i="81"/>
  <c r="N151" i="81"/>
  <c r="H151" i="81"/>
  <c r="T150" i="81"/>
  <c r="N150" i="81"/>
  <c r="H150" i="81"/>
  <c r="T149" i="81"/>
  <c r="N149" i="81"/>
  <c r="H149" i="81"/>
  <c r="T148" i="81"/>
  <c r="N148" i="81"/>
  <c r="H148" i="81"/>
  <c r="T147" i="81"/>
  <c r="N147" i="81"/>
  <c r="H147" i="81"/>
  <c r="T146" i="81"/>
  <c r="N146" i="81"/>
  <c r="H146" i="81"/>
  <c r="T145" i="81"/>
  <c r="N145" i="81"/>
  <c r="H145" i="81"/>
  <c r="T144" i="81"/>
  <c r="N144" i="81"/>
  <c r="H144" i="81"/>
  <c r="T143" i="81"/>
  <c r="N143" i="81"/>
  <c r="H143" i="81"/>
  <c r="H142" i="81"/>
  <c r="T141" i="81"/>
  <c r="N141" i="81"/>
  <c r="H141" i="81"/>
  <c r="S140" i="81"/>
  <c r="R140" i="81"/>
  <c r="Q140" i="81"/>
  <c r="P140" i="81"/>
  <c r="O140" i="81"/>
  <c r="M140" i="81"/>
  <c r="L140" i="81"/>
  <c r="K140" i="81"/>
  <c r="J140" i="81"/>
  <c r="I140" i="81"/>
  <c r="G140" i="81"/>
  <c r="F140" i="81"/>
  <c r="E140" i="81"/>
  <c r="D140" i="81"/>
  <c r="C140" i="81"/>
  <c r="T139" i="81"/>
  <c r="N139" i="81"/>
  <c r="H139" i="81"/>
  <c r="T138" i="81"/>
  <c r="N138" i="81"/>
  <c r="H138" i="81"/>
  <c r="T137" i="81"/>
  <c r="N137" i="81"/>
  <c r="H137" i="81"/>
  <c r="T136" i="81"/>
  <c r="N136" i="81"/>
  <c r="H136" i="81"/>
  <c r="T135" i="81"/>
  <c r="N135" i="81"/>
  <c r="H135" i="81"/>
  <c r="T134" i="81"/>
  <c r="N134" i="81"/>
  <c r="T133" i="81"/>
  <c r="N133" i="81"/>
  <c r="H133" i="81"/>
  <c r="T132" i="81"/>
  <c r="N132" i="81"/>
  <c r="H132" i="81"/>
  <c r="T131" i="81"/>
  <c r="N131" i="81"/>
  <c r="H131" i="81"/>
  <c r="T130" i="81"/>
  <c r="N130" i="81"/>
  <c r="H130" i="81"/>
  <c r="T129" i="81"/>
  <c r="N129" i="81"/>
  <c r="T128" i="81"/>
  <c r="N128" i="81"/>
  <c r="H128" i="81"/>
  <c r="T127" i="81"/>
  <c r="N127" i="81"/>
  <c r="H127" i="81"/>
  <c r="T126" i="81"/>
  <c r="N126" i="81"/>
  <c r="H126" i="81"/>
  <c r="T125" i="81"/>
  <c r="N125" i="81"/>
  <c r="H125" i="81"/>
  <c r="T124" i="81"/>
  <c r="N124" i="81"/>
  <c r="H124" i="81"/>
  <c r="T123" i="81"/>
  <c r="N123" i="81"/>
  <c r="H123" i="81"/>
  <c r="T122" i="81"/>
  <c r="N122" i="81"/>
  <c r="H122" i="81"/>
  <c r="T121" i="81"/>
  <c r="N121" i="81"/>
  <c r="H121" i="81"/>
  <c r="T120" i="81"/>
  <c r="N120" i="81"/>
  <c r="H120" i="81"/>
  <c r="T119" i="81"/>
  <c r="N119" i="81"/>
  <c r="H119" i="81"/>
  <c r="T118" i="81"/>
  <c r="N118" i="81"/>
  <c r="H118" i="81"/>
  <c r="T117" i="81"/>
  <c r="N117" i="81"/>
  <c r="H117" i="81"/>
  <c r="T116" i="81"/>
  <c r="N116" i="81"/>
  <c r="H116" i="81"/>
  <c r="T115" i="81"/>
  <c r="N115" i="81"/>
  <c r="H115" i="81"/>
  <c r="T114" i="81"/>
  <c r="N114" i="81"/>
  <c r="H114" i="81"/>
  <c r="T113" i="81"/>
  <c r="N113" i="81"/>
  <c r="H113" i="81"/>
  <c r="T112" i="81"/>
  <c r="N112" i="81"/>
  <c r="H112" i="81"/>
  <c r="T111" i="81"/>
  <c r="N111" i="81"/>
  <c r="H111" i="81"/>
  <c r="T110" i="81"/>
  <c r="N110" i="81"/>
  <c r="H110" i="81"/>
  <c r="T109" i="81"/>
  <c r="N109" i="81"/>
  <c r="H109" i="81"/>
  <c r="T108" i="81"/>
  <c r="N108" i="81"/>
  <c r="H108" i="81"/>
  <c r="T106" i="81"/>
  <c r="N106" i="81"/>
  <c r="H106" i="81"/>
  <c r="T105" i="81"/>
  <c r="N105" i="81"/>
  <c r="H105" i="81"/>
  <c r="T104" i="81"/>
  <c r="N104" i="81"/>
  <c r="H104" i="81"/>
  <c r="T103" i="81"/>
  <c r="N103" i="81"/>
  <c r="H103" i="81"/>
  <c r="S102" i="81"/>
  <c r="R102" i="81"/>
  <c r="Q102" i="81"/>
  <c r="P102" i="81"/>
  <c r="O102" i="81"/>
  <c r="M102" i="81"/>
  <c r="L102" i="81"/>
  <c r="K102" i="81"/>
  <c r="J102" i="81"/>
  <c r="I102" i="81"/>
  <c r="G102" i="81"/>
  <c r="E102" i="81"/>
  <c r="D102" i="81"/>
  <c r="C102" i="81"/>
  <c r="T101" i="81"/>
  <c r="N101" i="81"/>
  <c r="H101" i="81"/>
  <c r="T100" i="81"/>
  <c r="N100" i="81"/>
  <c r="H100" i="81"/>
  <c r="T99" i="81"/>
  <c r="N99" i="81"/>
  <c r="H99" i="81"/>
  <c r="T98" i="81"/>
  <c r="N98" i="81"/>
  <c r="H98" i="81"/>
  <c r="T97" i="81"/>
  <c r="N97" i="81"/>
  <c r="H97" i="81"/>
  <c r="T96" i="81"/>
  <c r="N96" i="81"/>
  <c r="H96" i="81"/>
  <c r="T95" i="81"/>
  <c r="N95" i="81"/>
  <c r="H95" i="81"/>
  <c r="T94" i="81"/>
  <c r="N94" i="81"/>
  <c r="H94" i="81"/>
  <c r="T93" i="81"/>
  <c r="N93" i="81"/>
  <c r="H93" i="81"/>
  <c r="T92" i="81"/>
  <c r="N92" i="81"/>
  <c r="H92" i="81"/>
  <c r="T91" i="81"/>
  <c r="N91" i="81"/>
  <c r="H91" i="81"/>
  <c r="T90" i="81"/>
  <c r="N90" i="81"/>
  <c r="H90" i="81"/>
  <c r="T89" i="81"/>
  <c r="N89" i="81"/>
  <c r="H89" i="81"/>
  <c r="T88" i="81"/>
  <c r="N88" i="81"/>
  <c r="H88" i="81"/>
  <c r="T87" i="81"/>
  <c r="N87" i="81"/>
  <c r="H87" i="81"/>
  <c r="T86" i="81"/>
  <c r="N86" i="81"/>
  <c r="H86" i="81"/>
  <c r="T85" i="81"/>
  <c r="N85" i="81"/>
  <c r="H85" i="81"/>
  <c r="T84" i="81"/>
  <c r="N84" i="81"/>
  <c r="H84" i="81"/>
  <c r="T83" i="81"/>
  <c r="N83" i="81"/>
  <c r="H83" i="81"/>
  <c r="T82" i="81"/>
  <c r="N82" i="81"/>
  <c r="H82" i="81"/>
  <c r="T81" i="81"/>
  <c r="N81" i="81"/>
  <c r="H81" i="81"/>
  <c r="T80" i="81"/>
  <c r="N80" i="81"/>
  <c r="H80" i="81"/>
  <c r="T79" i="81"/>
  <c r="N79" i="81"/>
  <c r="H79" i="81"/>
  <c r="T78" i="81"/>
  <c r="N78" i="81"/>
  <c r="H78" i="81"/>
  <c r="T77" i="81"/>
  <c r="N77" i="81"/>
  <c r="H77" i="81"/>
  <c r="T76" i="81"/>
  <c r="N76" i="81"/>
  <c r="H76" i="81"/>
  <c r="T75" i="81"/>
  <c r="N75" i="81"/>
  <c r="H75" i="81"/>
  <c r="T74" i="81"/>
  <c r="N74" i="81"/>
  <c r="H74" i="81"/>
  <c r="S73" i="81"/>
  <c r="R73" i="81"/>
  <c r="Q73" i="81"/>
  <c r="P73" i="81"/>
  <c r="O73" i="81"/>
  <c r="M73" i="81"/>
  <c r="L73" i="81"/>
  <c r="K73" i="81"/>
  <c r="J73" i="81"/>
  <c r="I73" i="81"/>
  <c r="G73" i="81"/>
  <c r="F73" i="81"/>
  <c r="E73" i="81"/>
  <c r="D73" i="81"/>
  <c r="C73" i="81"/>
  <c r="S72" i="81"/>
  <c r="R72" i="81"/>
  <c r="Q72" i="81"/>
  <c r="P72" i="81"/>
  <c r="O72" i="81"/>
  <c r="M72" i="81"/>
  <c r="L72" i="81"/>
  <c r="K72" i="81"/>
  <c r="J72" i="81"/>
  <c r="I72" i="81"/>
  <c r="G72" i="81"/>
  <c r="F72" i="81"/>
  <c r="E72" i="81"/>
  <c r="D72" i="81"/>
  <c r="C72" i="81"/>
  <c r="S71" i="81"/>
  <c r="R71" i="81"/>
  <c r="Q71" i="81"/>
  <c r="P71" i="81"/>
  <c r="O71" i="81"/>
  <c r="M71" i="81"/>
  <c r="L71" i="81"/>
  <c r="K71" i="81"/>
  <c r="J71" i="81"/>
  <c r="I71" i="81"/>
  <c r="G71" i="81"/>
  <c r="F71" i="81"/>
  <c r="E71" i="81"/>
  <c r="D71" i="81"/>
  <c r="C71" i="81"/>
  <c r="S70" i="81"/>
  <c r="R70" i="81"/>
  <c r="Q70" i="81"/>
  <c r="P70" i="81"/>
  <c r="O70" i="81"/>
  <c r="M70" i="81"/>
  <c r="L70" i="81"/>
  <c r="K70" i="81"/>
  <c r="J70" i="81"/>
  <c r="I70" i="81"/>
  <c r="G70" i="81"/>
  <c r="F70" i="81"/>
  <c r="E70" i="81"/>
  <c r="D70" i="81"/>
  <c r="C70" i="81"/>
  <c r="T69" i="81"/>
  <c r="N69" i="81"/>
  <c r="H69" i="81"/>
  <c r="T68" i="81"/>
  <c r="N68" i="81"/>
  <c r="D68" i="81"/>
  <c r="H68" i="81" s="1"/>
  <c r="S67" i="81"/>
  <c r="R67" i="81"/>
  <c r="Q67" i="81"/>
  <c r="P67" i="81"/>
  <c r="O67" i="81"/>
  <c r="M67" i="81"/>
  <c r="L67" i="81"/>
  <c r="K67" i="81"/>
  <c r="J67" i="81"/>
  <c r="I67" i="81"/>
  <c r="G67" i="81"/>
  <c r="F67" i="81"/>
  <c r="E67" i="81"/>
  <c r="D67" i="81"/>
  <c r="C67" i="81"/>
  <c r="T66" i="81"/>
  <c r="N66" i="81"/>
  <c r="C66" i="81"/>
  <c r="H66" i="81" s="1"/>
  <c r="S65" i="81"/>
  <c r="R65" i="81"/>
  <c r="Q65" i="81"/>
  <c r="P65" i="81"/>
  <c r="O65" i="81"/>
  <c r="M65" i="81"/>
  <c r="L65" i="81"/>
  <c r="K65" i="81"/>
  <c r="J65" i="81"/>
  <c r="I65" i="81"/>
  <c r="G65" i="81"/>
  <c r="F65" i="81"/>
  <c r="E65" i="81"/>
  <c r="D65" i="81"/>
  <c r="C65" i="81"/>
  <c r="S64" i="81"/>
  <c r="R64" i="81"/>
  <c r="Q64" i="81"/>
  <c r="P64" i="81"/>
  <c r="O64" i="81"/>
  <c r="M64" i="81"/>
  <c r="L64" i="81"/>
  <c r="K64" i="81"/>
  <c r="J64" i="81"/>
  <c r="I64" i="81"/>
  <c r="G64" i="81"/>
  <c r="F64" i="81"/>
  <c r="E64" i="81"/>
  <c r="D64" i="81"/>
  <c r="C64" i="81"/>
  <c r="S63" i="81"/>
  <c r="R63" i="81"/>
  <c r="Q63" i="81"/>
  <c r="P63" i="81"/>
  <c r="O63" i="81"/>
  <c r="M63" i="81"/>
  <c r="L63" i="81"/>
  <c r="K63" i="81"/>
  <c r="J63" i="81"/>
  <c r="I63" i="81"/>
  <c r="G63" i="81"/>
  <c r="F63" i="81"/>
  <c r="E63" i="81"/>
  <c r="D63" i="81"/>
  <c r="C63" i="81"/>
  <c r="S62" i="81"/>
  <c r="R62" i="81"/>
  <c r="Q62" i="81"/>
  <c r="P62" i="81"/>
  <c r="O62" i="81"/>
  <c r="M62" i="81"/>
  <c r="L62" i="81"/>
  <c r="K62" i="81"/>
  <c r="J62" i="81"/>
  <c r="I62" i="81"/>
  <c r="G62" i="81"/>
  <c r="F62" i="81"/>
  <c r="E62" i="81"/>
  <c r="D62" i="81"/>
  <c r="C62" i="81"/>
  <c r="S61" i="81"/>
  <c r="R61" i="81"/>
  <c r="Q61" i="81"/>
  <c r="P61" i="81"/>
  <c r="O61" i="81"/>
  <c r="M61" i="81"/>
  <c r="L61" i="81"/>
  <c r="K61" i="81"/>
  <c r="J61" i="81"/>
  <c r="I61" i="81"/>
  <c r="G61" i="81"/>
  <c r="F61" i="81"/>
  <c r="E61" i="81"/>
  <c r="D61" i="81"/>
  <c r="C61" i="81"/>
  <c r="T60" i="81"/>
  <c r="N60" i="81"/>
  <c r="H60" i="81"/>
  <c r="T59" i="81"/>
  <c r="N59" i="81"/>
  <c r="H59" i="81"/>
  <c r="S58" i="81"/>
  <c r="R58" i="81"/>
  <c r="Q58" i="81"/>
  <c r="P58" i="81"/>
  <c r="O58" i="81"/>
  <c r="M58" i="81"/>
  <c r="L58" i="81"/>
  <c r="K58" i="81"/>
  <c r="J58" i="81"/>
  <c r="I58" i="81"/>
  <c r="G58" i="81"/>
  <c r="F58" i="81"/>
  <c r="E58" i="81"/>
  <c r="D58" i="81"/>
  <c r="C58" i="81"/>
  <c r="S57" i="81"/>
  <c r="R57" i="81"/>
  <c r="Q57" i="81"/>
  <c r="P57" i="81"/>
  <c r="O57" i="81"/>
  <c r="M57" i="81"/>
  <c r="L57" i="81"/>
  <c r="K57" i="81"/>
  <c r="J57" i="81"/>
  <c r="I57" i="81"/>
  <c r="G57" i="81"/>
  <c r="F57" i="81"/>
  <c r="E57" i="81"/>
  <c r="D57" i="81"/>
  <c r="C57" i="81"/>
  <c r="S56" i="81"/>
  <c r="R56" i="81"/>
  <c r="Q56" i="81"/>
  <c r="P56" i="81"/>
  <c r="O56" i="81"/>
  <c r="M56" i="81"/>
  <c r="L56" i="81"/>
  <c r="K56" i="81"/>
  <c r="J56" i="81"/>
  <c r="I56" i="81"/>
  <c r="G56" i="81"/>
  <c r="F56" i="81"/>
  <c r="E56" i="81"/>
  <c r="D56" i="81"/>
  <c r="C56" i="81"/>
  <c r="S55" i="81"/>
  <c r="R55" i="81"/>
  <c r="Q55" i="81"/>
  <c r="P55" i="81"/>
  <c r="O55" i="81"/>
  <c r="M55" i="81"/>
  <c r="L55" i="81"/>
  <c r="K55" i="81"/>
  <c r="J55" i="81"/>
  <c r="I55" i="81"/>
  <c r="G55" i="81"/>
  <c r="E55" i="81"/>
  <c r="D55" i="81"/>
  <c r="C55" i="81"/>
  <c r="S54" i="81"/>
  <c r="R54" i="81"/>
  <c r="Q54" i="81"/>
  <c r="P54" i="81"/>
  <c r="O54" i="81"/>
  <c r="M54" i="81"/>
  <c r="L54" i="81"/>
  <c r="K54" i="81"/>
  <c r="J54" i="81"/>
  <c r="I54" i="81"/>
  <c r="G54" i="81"/>
  <c r="F54" i="81"/>
  <c r="E54" i="81"/>
  <c r="D54" i="81"/>
  <c r="C54" i="81"/>
  <c r="S53" i="81"/>
  <c r="R53" i="81"/>
  <c r="Q53" i="81"/>
  <c r="P53" i="81"/>
  <c r="O53" i="81"/>
  <c r="M53" i="81"/>
  <c r="L53" i="81"/>
  <c r="K53" i="81"/>
  <c r="J53" i="81"/>
  <c r="I53" i="81"/>
  <c r="G53" i="81"/>
  <c r="E53" i="81"/>
  <c r="D53" i="81"/>
  <c r="C53" i="81"/>
  <c r="S52" i="81"/>
  <c r="R52" i="81"/>
  <c r="Q52" i="81"/>
  <c r="P52" i="81"/>
  <c r="O52" i="81"/>
  <c r="M52" i="81"/>
  <c r="L52" i="81"/>
  <c r="K52" i="81"/>
  <c r="J52" i="81"/>
  <c r="I52" i="81"/>
  <c r="G52" i="81"/>
  <c r="F52" i="81"/>
  <c r="E52" i="81"/>
  <c r="D52" i="81"/>
  <c r="C52" i="81"/>
  <c r="S51" i="81"/>
  <c r="R51" i="81"/>
  <c r="Q51" i="81"/>
  <c r="P51" i="81"/>
  <c r="O51" i="81"/>
  <c r="M51" i="81"/>
  <c r="L51" i="81"/>
  <c r="K51" i="81"/>
  <c r="J51" i="81"/>
  <c r="I51" i="81"/>
  <c r="G51" i="81"/>
  <c r="F51" i="81"/>
  <c r="E51" i="81"/>
  <c r="D51" i="81"/>
  <c r="C51" i="81"/>
  <c r="S50" i="81"/>
  <c r="R50" i="81"/>
  <c r="Q50" i="81"/>
  <c r="P50" i="81"/>
  <c r="O50" i="81"/>
  <c r="M50" i="81"/>
  <c r="L50" i="81"/>
  <c r="K50" i="81"/>
  <c r="J50" i="81"/>
  <c r="I50" i="81"/>
  <c r="G50" i="81"/>
  <c r="F50" i="81"/>
  <c r="E50" i="81"/>
  <c r="D50" i="81"/>
  <c r="C50" i="81"/>
  <c r="S49" i="81"/>
  <c r="R49" i="81"/>
  <c r="Q49" i="81"/>
  <c r="P49" i="81"/>
  <c r="O49" i="81"/>
  <c r="M49" i="81"/>
  <c r="L49" i="81"/>
  <c r="K49" i="81"/>
  <c r="J49" i="81"/>
  <c r="I49" i="81"/>
  <c r="G49" i="81"/>
  <c r="F49" i="81"/>
  <c r="E49" i="81"/>
  <c r="D49" i="81"/>
  <c r="C49" i="81"/>
  <c r="T48" i="81"/>
  <c r="N48" i="81"/>
  <c r="C48" i="81"/>
  <c r="H48" i="81" s="1"/>
  <c r="S47" i="81"/>
  <c r="R47" i="81"/>
  <c r="Q47" i="81"/>
  <c r="P47" i="81"/>
  <c r="O47" i="81"/>
  <c r="M47" i="81"/>
  <c r="L47" i="81"/>
  <c r="K47" i="81"/>
  <c r="J47" i="81"/>
  <c r="I47" i="81"/>
  <c r="G47" i="81"/>
  <c r="F47" i="81"/>
  <c r="E47" i="81"/>
  <c r="D47" i="81"/>
  <c r="C47" i="81"/>
  <c r="S46" i="81"/>
  <c r="R46" i="81"/>
  <c r="Q46" i="81"/>
  <c r="P46" i="81"/>
  <c r="O46" i="81"/>
  <c r="M46" i="81"/>
  <c r="L46" i="81"/>
  <c r="K46" i="81"/>
  <c r="J46" i="81"/>
  <c r="I46" i="81"/>
  <c r="G46" i="81"/>
  <c r="F46" i="81"/>
  <c r="E46" i="81"/>
  <c r="D46" i="81"/>
  <c r="C46" i="81"/>
  <c r="S45" i="81"/>
  <c r="R45" i="81"/>
  <c r="Q45" i="81"/>
  <c r="P45" i="81"/>
  <c r="O45" i="81"/>
  <c r="M45" i="81"/>
  <c r="L45" i="81"/>
  <c r="K45" i="81"/>
  <c r="J45" i="81"/>
  <c r="I45" i="81"/>
  <c r="G45" i="81"/>
  <c r="F45" i="81"/>
  <c r="E45" i="81"/>
  <c r="D45" i="81"/>
  <c r="C45" i="81"/>
  <c r="S44" i="81"/>
  <c r="R44" i="81"/>
  <c r="Q44" i="81"/>
  <c r="P44" i="81"/>
  <c r="O44" i="81"/>
  <c r="M44" i="81"/>
  <c r="L44" i="81"/>
  <c r="K44" i="81"/>
  <c r="J44" i="81"/>
  <c r="I44" i="81"/>
  <c r="G44" i="81"/>
  <c r="F44" i="81"/>
  <c r="E44" i="81"/>
  <c r="D44" i="81"/>
  <c r="C44" i="81"/>
  <c r="S43" i="81"/>
  <c r="R43" i="81"/>
  <c r="Q43" i="81"/>
  <c r="P43" i="81"/>
  <c r="O43" i="81"/>
  <c r="M43" i="81"/>
  <c r="L43" i="81"/>
  <c r="K43" i="81"/>
  <c r="J43" i="81"/>
  <c r="I43" i="81"/>
  <c r="G43" i="81"/>
  <c r="F43" i="81"/>
  <c r="E43" i="81"/>
  <c r="D43" i="81"/>
  <c r="C43" i="81"/>
  <c r="S42" i="81"/>
  <c r="R42" i="81"/>
  <c r="Q42" i="81"/>
  <c r="P42" i="81"/>
  <c r="O42" i="81"/>
  <c r="M42" i="81"/>
  <c r="L42" i="81"/>
  <c r="K42" i="81"/>
  <c r="J42" i="81"/>
  <c r="I42" i="81"/>
  <c r="G42" i="81"/>
  <c r="F42" i="81"/>
  <c r="E42" i="81"/>
  <c r="D42" i="81"/>
  <c r="C42" i="81"/>
  <c r="S41" i="81"/>
  <c r="R41" i="81"/>
  <c r="Q41" i="81"/>
  <c r="P41" i="81"/>
  <c r="O41" i="81"/>
  <c r="M41" i="81"/>
  <c r="L41" i="81"/>
  <c r="K41" i="81"/>
  <c r="J41" i="81"/>
  <c r="I41" i="81"/>
  <c r="G41" i="81"/>
  <c r="F41" i="81"/>
  <c r="E41" i="81"/>
  <c r="D41" i="81"/>
  <c r="C41" i="81"/>
  <c r="S40" i="81"/>
  <c r="R40" i="81"/>
  <c r="Q40" i="81"/>
  <c r="P40" i="81"/>
  <c r="O40" i="81"/>
  <c r="M40" i="81"/>
  <c r="L40" i="81"/>
  <c r="K40" i="81"/>
  <c r="J40" i="81"/>
  <c r="I40" i="81"/>
  <c r="G40" i="81"/>
  <c r="F40" i="81"/>
  <c r="E40" i="81"/>
  <c r="D40" i="81"/>
  <c r="C40" i="81"/>
  <c r="S39" i="81"/>
  <c r="R39" i="81"/>
  <c r="Q39" i="81"/>
  <c r="P39" i="81"/>
  <c r="O39" i="81"/>
  <c r="M39" i="81"/>
  <c r="L39" i="81"/>
  <c r="K39" i="81"/>
  <c r="J39" i="81"/>
  <c r="I39" i="81"/>
  <c r="G39" i="81"/>
  <c r="F39" i="81"/>
  <c r="E39" i="81"/>
  <c r="D39" i="81"/>
  <c r="C39" i="81"/>
  <c r="S38" i="81"/>
  <c r="R38" i="81"/>
  <c r="Q38" i="81"/>
  <c r="P38" i="81"/>
  <c r="O38" i="81"/>
  <c r="M38" i="81"/>
  <c r="L38" i="81"/>
  <c r="K38" i="81"/>
  <c r="J38" i="81"/>
  <c r="I38" i="81"/>
  <c r="G38" i="81"/>
  <c r="F38" i="81"/>
  <c r="E38" i="81"/>
  <c r="D38" i="81"/>
  <c r="C38" i="81"/>
  <c r="S37" i="81"/>
  <c r="R37" i="81"/>
  <c r="Q37" i="81"/>
  <c r="P37" i="81"/>
  <c r="O37" i="81"/>
  <c r="M37" i="81"/>
  <c r="L37" i="81"/>
  <c r="K37" i="81"/>
  <c r="J37" i="81"/>
  <c r="I37" i="81"/>
  <c r="G37" i="81"/>
  <c r="F37" i="81"/>
  <c r="E37" i="81"/>
  <c r="D37" i="81"/>
  <c r="C37" i="81"/>
  <c r="S36" i="81"/>
  <c r="R36" i="81"/>
  <c r="Q36" i="81"/>
  <c r="P36" i="81"/>
  <c r="O36" i="81"/>
  <c r="M36" i="81"/>
  <c r="L36" i="81"/>
  <c r="K36" i="81"/>
  <c r="J36" i="81"/>
  <c r="I36" i="81"/>
  <c r="G36" i="81"/>
  <c r="F36" i="81"/>
  <c r="E36" i="81"/>
  <c r="D36" i="81"/>
  <c r="C36" i="81"/>
  <c r="S35" i="81"/>
  <c r="R35" i="81"/>
  <c r="Q35" i="81"/>
  <c r="P35" i="81"/>
  <c r="O35" i="81"/>
  <c r="M35" i="81"/>
  <c r="L35" i="81"/>
  <c r="K35" i="81"/>
  <c r="J35" i="81"/>
  <c r="I35" i="81"/>
  <c r="G35" i="81"/>
  <c r="F35" i="81"/>
  <c r="E35" i="81"/>
  <c r="D35" i="81"/>
  <c r="C35" i="81"/>
  <c r="S34" i="81"/>
  <c r="R34" i="81"/>
  <c r="Q34" i="81"/>
  <c r="P34" i="81"/>
  <c r="O34" i="81"/>
  <c r="M34" i="81"/>
  <c r="L34" i="81"/>
  <c r="K34" i="81"/>
  <c r="J34" i="81"/>
  <c r="I34" i="81"/>
  <c r="G34" i="81"/>
  <c r="F34" i="81"/>
  <c r="E34" i="81"/>
  <c r="D34" i="81"/>
  <c r="C34" i="81"/>
  <c r="S33" i="81"/>
  <c r="R33" i="81"/>
  <c r="Q33" i="81"/>
  <c r="P33" i="81"/>
  <c r="O33" i="81"/>
  <c r="M33" i="81"/>
  <c r="L33" i="81"/>
  <c r="K33" i="81"/>
  <c r="J33" i="81"/>
  <c r="I33" i="81"/>
  <c r="G33" i="81"/>
  <c r="F33" i="81"/>
  <c r="E33" i="81"/>
  <c r="D33" i="81"/>
  <c r="C33" i="81"/>
  <c r="S32" i="81"/>
  <c r="R32" i="81"/>
  <c r="Q32" i="81"/>
  <c r="P32" i="81"/>
  <c r="O32" i="81"/>
  <c r="M32" i="81"/>
  <c r="L32" i="81"/>
  <c r="K32" i="81"/>
  <c r="J32" i="81"/>
  <c r="I32" i="81"/>
  <c r="G32" i="81"/>
  <c r="F32" i="81"/>
  <c r="E32" i="81"/>
  <c r="D32" i="81"/>
  <c r="C32" i="81"/>
  <c r="S31" i="81"/>
  <c r="R31" i="81"/>
  <c r="Q31" i="81"/>
  <c r="P31" i="81"/>
  <c r="O31" i="81"/>
  <c r="M31" i="81"/>
  <c r="L31" i="81"/>
  <c r="K31" i="81"/>
  <c r="J31" i="81"/>
  <c r="I31" i="81"/>
  <c r="G31" i="81"/>
  <c r="F31" i="81"/>
  <c r="E31" i="81"/>
  <c r="D31" i="81"/>
  <c r="C31" i="81"/>
  <c r="T30" i="81"/>
  <c r="N30" i="81"/>
  <c r="C30" i="81"/>
  <c r="H30" i="81" s="1"/>
  <c r="S29" i="81"/>
  <c r="R29" i="81"/>
  <c r="Q29" i="81"/>
  <c r="P29" i="81"/>
  <c r="O29" i="81"/>
  <c r="M29" i="81"/>
  <c r="L29" i="81"/>
  <c r="K29" i="81"/>
  <c r="J29" i="81"/>
  <c r="I29" i="81"/>
  <c r="G29" i="81"/>
  <c r="F29" i="81"/>
  <c r="E29" i="81"/>
  <c r="D29" i="81"/>
  <c r="C29" i="81"/>
  <c r="S28" i="81"/>
  <c r="R28" i="81"/>
  <c r="Q28" i="81"/>
  <c r="P28" i="81"/>
  <c r="O28" i="81"/>
  <c r="M28" i="81"/>
  <c r="L28" i="81"/>
  <c r="K28" i="81"/>
  <c r="J28" i="81"/>
  <c r="I28" i="81"/>
  <c r="G28" i="81"/>
  <c r="F28" i="81"/>
  <c r="E28" i="81"/>
  <c r="D28" i="81"/>
  <c r="C28" i="81"/>
  <c r="S27" i="81"/>
  <c r="R27" i="81"/>
  <c r="Q27" i="81"/>
  <c r="P27" i="81"/>
  <c r="O27" i="81"/>
  <c r="M27" i="81"/>
  <c r="L27" i="81"/>
  <c r="K27" i="81"/>
  <c r="J27" i="81"/>
  <c r="I27" i="81"/>
  <c r="G27" i="81"/>
  <c r="F27" i="81"/>
  <c r="E27" i="81"/>
  <c r="D27" i="81"/>
  <c r="C27" i="81"/>
  <c r="S26" i="81"/>
  <c r="R26" i="81"/>
  <c r="Q26" i="81"/>
  <c r="P26" i="81"/>
  <c r="O26" i="81"/>
  <c r="M26" i="81"/>
  <c r="L26" i="81"/>
  <c r="K26" i="81"/>
  <c r="J26" i="81"/>
  <c r="I26" i="81"/>
  <c r="G26" i="81"/>
  <c r="F26" i="81"/>
  <c r="E26" i="81"/>
  <c r="D26" i="81"/>
  <c r="C26" i="81"/>
  <c r="S25" i="81"/>
  <c r="R25" i="81"/>
  <c r="Q25" i="81"/>
  <c r="P25" i="81"/>
  <c r="O25" i="81"/>
  <c r="M25" i="81"/>
  <c r="L25" i="81"/>
  <c r="K25" i="81"/>
  <c r="J25" i="81"/>
  <c r="I25" i="81"/>
  <c r="G25" i="81"/>
  <c r="F25" i="81"/>
  <c r="E25" i="81"/>
  <c r="D25" i="81"/>
  <c r="C25" i="81"/>
  <c r="S24" i="81"/>
  <c r="R24" i="81"/>
  <c r="Q24" i="81"/>
  <c r="P24" i="81"/>
  <c r="O24" i="81"/>
  <c r="M24" i="81"/>
  <c r="L24" i="81"/>
  <c r="K24" i="81"/>
  <c r="J24" i="81"/>
  <c r="I24" i="81"/>
  <c r="G24" i="81"/>
  <c r="F24" i="81"/>
  <c r="E24" i="81"/>
  <c r="D24" i="81"/>
  <c r="C24" i="81"/>
  <c r="S23" i="81"/>
  <c r="R23" i="81"/>
  <c r="Q23" i="81"/>
  <c r="P23" i="81"/>
  <c r="O23" i="81"/>
  <c r="M23" i="81"/>
  <c r="L23" i="81"/>
  <c r="K23" i="81"/>
  <c r="J23" i="81"/>
  <c r="I23" i="81"/>
  <c r="G23" i="81"/>
  <c r="F23" i="81"/>
  <c r="E23" i="81"/>
  <c r="D23" i="81"/>
  <c r="C23" i="81"/>
  <c r="S22" i="81"/>
  <c r="R22" i="81"/>
  <c r="Q22" i="81"/>
  <c r="P22" i="81"/>
  <c r="O22" i="81"/>
  <c r="M22" i="81"/>
  <c r="L22" i="81"/>
  <c r="K22" i="81"/>
  <c r="J22" i="81"/>
  <c r="I22" i="81"/>
  <c r="G22" i="81"/>
  <c r="F22" i="81"/>
  <c r="E22" i="81"/>
  <c r="D22" i="81"/>
  <c r="C22" i="81"/>
  <c r="S21" i="81"/>
  <c r="R21" i="81"/>
  <c r="Q21" i="81"/>
  <c r="P21" i="81"/>
  <c r="O21" i="81"/>
  <c r="M21" i="81"/>
  <c r="L21" i="81"/>
  <c r="K21" i="81"/>
  <c r="J21" i="81"/>
  <c r="I21" i="81"/>
  <c r="G21" i="81"/>
  <c r="F21" i="81"/>
  <c r="E21" i="81"/>
  <c r="D21" i="81"/>
  <c r="C21" i="81"/>
  <c r="S20" i="81"/>
  <c r="R20" i="81"/>
  <c r="Q20" i="81"/>
  <c r="P20" i="81"/>
  <c r="O20" i="81"/>
  <c r="M20" i="81"/>
  <c r="L20" i="81"/>
  <c r="K20" i="81"/>
  <c r="J20" i="81"/>
  <c r="C20" i="81"/>
  <c r="H20" i="81" s="1"/>
  <c r="S19" i="81"/>
  <c r="R19" i="81"/>
  <c r="Q19" i="81"/>
  <c r="P19" i="81"/>
  <c r="O19" i="81"/>
  <c r="M19" i="81"/>
  <c r="L19" i="81"/>
  <c r="K19" i="81"/>
  <c r="J19" i="81"/>
  <c r="I19" i="81"/>
  <c r="G19" i="81"/>
  <c r="F19" i="81"/>
  <c r="E19" i="81"/>
  <c r="D19" i="81"/>
  <c r="C19" i="81"/>
  <c r="R18" i="81"/>
  <c r="Q18" i="81"/>
  <c r="P18" i="81"/>
  <c r="O18" i="81"/>
  <c r="M18" i="81"/>
  <c r="L18" i="81"/>
  <c r="K18" i="81"/>
  <c r="J18" i="81"/>
  <c r="C18" i="81"/>
  <c r="H18" i="81" s="1"/>
  <c r="S17" i="81"/>
  <c r="R17" i="81"/>
  <c r="Q17" i="81"/>
  <c r="P17" i="81"/>
  <c r="O17" i="81"/>
  <c r="M17" i="81"/>
  <c r="L17" i="81"/>
  <c r="K17" i="81"/>
  <c r="J17" i="81"/>
  <c r="I17" i="81"/>
  <c r="G17" i="81"/>
  <c r="F17" i="81"/>
  <c r="E17" i="81"/>
  <c r="D17" i="81"/>
  <c r="C17" i="81"/>
  <c r="S16" i="81"/>
  <c r="R16" i="81"/>
  <c r="Q16" i="81"/>
  <c r="P16" i="81"/>
  <c r="O16" i="81"/>
  <c r="M16" i="81"/>
  <c r="L16" i="81"/>
  <c r="K16" i="81"/>
  <c r="J16" i="81"/>
  <c r="I16" i="81"/>
  <c r="G16" i="81"/>
  <c r="F16" i="81"/>
  <c r="E16" i="81"/>
  <c r="D16" i="81"/>
  <c r="C16" i="81"/>
  <c r="S15" i="81"/>
  <c r="R15" i="81"/>
  <c r="Q15" i="81"/>
  <c r="P15" i="81"/>
  <c r="O15" i="81"/>
  <c r="M15" i="81"/>
  <c r="L15" i="81"/>
  <c r="K15" i="81"/>
  <c r="J15" i="81"/>
  <c r="I15" i="81"/>
  <c r="G15" i="81"/>
  <c r="F15" i="81"/>
  <c r="E15" i="81"/>
  <c r="D15" i="81"/>
  <c r="C15" i="81"/>
  <c r="S14" i="81"/>
  <c r="R14" i="81"/>
  <c r="Q14" i="81"/>
  <c r="P14" i="81"/>
  <c r="O14" i="81"/>
  <c r="M14" i="81"/>
  <c r="L14" i="81"/>
  <c r="K14" i="81"/>
  <c r="J14" i="81"/>
  <c r="I14" i="81"/>
  <c r="G14" i="81"/>
  <c r="F14" i="81"/>
  <c r="E14" i="81"/>
  <c r="D14" i="81"/>
  <c r="C14" i="81"/>
  <c r="S13" i="81"/>
  <c r="R13" i="81"/>
  <c r="Q13" i="81"/>
  <c r="P13" i="81"/>
  <c r="O13" i="81"/>
  <c r="M13" i="81"/>
  <c r="L13" i="81"/>
  <c r="K13" i="81"/>
  <c r="J13" i="81"/>
  <c r="I13" i="81"/>
  <c r="G13" i="81"/>
  <c r="F13" i="81"/>
  <c r="E13" i="81"/>
  <c r="D13" i="81"/>
  <c r="C13" i="81"/>
  <c r="S12" i="81"/>
  <c r="R12" i="81"/>
  <c r="Q12" i="81"/>
  <c r="P12" i="81"/>
  <c r="O12" i="81"/>
  <c r="M12" i="81"/>
  <c r="L12" i="81"/>
  <c r="K12" i="81"/>
  <c r="J12" i="81"/>
  <c r="I12" i="81"/>
  <c r="G12" i="81"/>
  <c r="F12" i="81"/>
  <c r="E12" i="81"/>
  <c r="D12" i="81"/>
  <c r="C12" i="81"/>
  <c r="S11" i="81"/>
  <c r="R11" i="81"/>
  <c r="Q11" i="81"/>
  <c r="P11" i="81"/>
  <c r="O11" i="81"/>
  <c r="M11" i="81"/>
  <c r="L11" i="81"/>
  <c r="K11" i="81"/>
  <c r="J11" i="81"/>
  <c r="I11" i="81"/>
  <c r="G11" i="81"/>
  <c r="F11" i="81"/>
  <c r="E11" i="81"/>
  <c r="D11" i="81"/>
  <c r="C11" i="81"/>
  <c r="S10" i="81"/>
  <c r="R10" i="81"/>
  <c r="Q10" i="81"/>
  <c r="P10" i="81"/>
  <c r="O10" i="81"/>
  <c r="M10" i="81"/>
  <c r="L10" i="81"/>
  <c r="K10" i="81"/>
  <c r="J10" i="81"/>
  <c r="I10" i="81"/>
  <c r="G10" i="81"/>
  <c r="F10" i="81"/>
  <c r="E10" i="81"/>
  <c r="D10" i="81"/>
  <c r="C10" i="81"/>
  <c r="S9" i="81"/>
  <c r="R9" i="81"/>
  <c r="Q9" i="81"/>
  <c r="P9" i="81"/>
  <c r="O9" i="81"/>
  <c r="M9" i="81"/>
  <c r="L9" i="81"/>
  <c r="K9" i="81"/>
  <c r="J9" i="81"/>
  <c r="I9" i="81"/>
  <c r="G9" i="81"/>
  <c r="F9" i="81"/>
  <c r="E9" i="81"/>
  <c r="D9" i="81"/>
  <c r="C9" i="81"/>
  <c r="S8" i="81"/>
  <c r="R8" i="81"/>
  <c r="Q8" i="81"/>
  <c r="P8" i="81"/>
  <c r="O8" i="81"/>
  <c r="M8" i="81"/>
  <c r="L8" i="81"/>
  <c r="K8" i="81"/>
  <c r="J8" i="81"/>
  <c r="I8" i="81"/>
  <c r="G8" i="81"/>
  <c r="F8" i="81"/>
  <c r="E8" i="81"/>
  <c r="D8" i="81"/>
  <c r="C8" i="81"/>
  <c r="U655" i="57"/>
  <c r="Q657" i="57"/>
  <c r="Q658" i="57"/>
  <c r="Q659" i="57"/>
  <c r="P659" i="57" l="1"/>
  <c r="P660" i="83" s="1"/>
  <c r="Q660" i="83"/>
  <c r="P182" i="83"/>
  <c r="P657" i="57"/>
  <c r="P658" i="83" s="1"/>
  <c r="Q658" i="83"/>
  <c r="P658" i="57"/>
  <c r="P659" i="83" s="1"/>
  <c r="Q659" i="83"/>
  <c r="P656" i="57"/>
  <c r="P657" i="83" s="1"/>
  <c r="Q657" i="83"/>
  <c r="N140" i="81"/>
  <c r="T140" i="81"/>
  <c r="H140" i="81"/>
  <c r="N73" i="81"/>
  <c r="T102" i="81"/>
  <c r="D7" i="81"/>
  <c r="T50" i="81"/>
  <c r="N53" i="81"/>
  <c r="T54" i="81"/>
  <c r="H56" i="81"/>
  <c r="N57" i="81"/>
  <c r="T58" i="81"/>
  <c r="N61" i="81"/>
  <c r="T62" i="81"/>
  <c r="H64" i="81"/>
  <c r="N65" i="81"/>
  <c r="N70" i="81"/>
  <c r="T71" i="81"/>
  <c r="N9" i="81"/>
  <c r="T10" i="81"/>
  <c r="H12" i="81"/>
  <c r="N13" i="81"/>
  <c r="T14" i="81"/>
  <c r="H16" i="81"/>
  <c r="N17" i="81"/>
  <c r="N19" i="81"/>
  <c r="T24" i="81"/>
  <c r="N27" i="81"/>
  <c r="H31" i="81"/>
  <c r="T33" i="81"/>
  <c r="N36" i="81"/>
  <c r="H39" i="81"/>
  <c r="T41" i="81"/>
  <c r="N44" i="81"/>
  <c r="H47" i="81"/>
  <c r="L7" i="81"/>
  <c r="T9" i="81"/>
  <c r="H11" i="81"/>
  <c r="N12" i="81"/>
  <c r="T13" i="81"/>
  <c r="H15" i="81"/>
  <c r="N16" i="81"/>
  <c r="T17" i="81"/>
  <c r="H21" i="81"/>
  <c r="N22" i="81"/>
  <c r="T23" i="81"/>
  <c r="H25" i="81"/>
  <c r="N26" i="81"/>
  <c r="T27" i="81"/>
  <c r="H29" i="81"/>
  <c r="N31" i="81"/>
  <c r="T32" i="81"/>
  <c r="H34" i="81"/>
  <c r="N35" i="81"/>
  <c r="T36" i="81"/>
  <c r="H38" i="81"/>
  <c r="N39" i="81"/>
  <c r="T40" i="81"/>
  <c r="H42" i="81"/>
  <c r="N43" i="81"/>
  <c r="T44" i="81"/>
  <c r="H46" i="81"/>
  <c r="N47" i="81"/>
  <c r="T49" i="81"/>
  <c r="H51" i="81"/>
  <c r="N52" i="81"/>
  <c r="T53" i="81"/>
  <c r="N56" i="81"/>
  <c r="T57" i="81"/>
  <c r="T61" i="81"/>
  <c r="H63" i="81"/>
  <c r="N64" i="81"/>
  <c r="T65" i="81"/>
  <c r="T70" i="81"/>
  <c r="H72" i="81"/>
  <c r="R7" i="81"/>
  <c r="N21" i="81"/>
  <c r="H24" i="81"/>
  <c r="T26" i="81"/>
  <c r="N29" i="81"/>
  <c r="H33" i="81"/>
  <c r="T35" i="81"/>
  <c r="N38" i="81"/>
  <c r="H41" i="81"/>
  <c r="T43" i="81"/>
  <c r="N46" i="81"/>
  <c r="H50" i="81"/>
  <c r="T52" i="81"/>
  <c r="H54" i="81"/>
  <c r="N55" i="81"/>
  <c r="T56" i="81"/>
  <c r="H58" i="81"/>
  <c r="H62" i="81"/>
  <c r="N63" i="81"/>
  <c r="T64" i="81"/>
  <c r="N67" i="81"/>
  <c r="H71" i="81"/>
  <c r="N72" i="81"/>
  <c r="N18" i="81"/>
  <c r="T18" i="81"/>
  <c r="H19" i="81"/>
  <c r="J7" i="81"/>
  <c r="T21" i="81"/>
  <c r="H23" i="81"/>
  <c r="N24" i="81"/>
  <c r="P7" i="81"/>
  <c r="H27" i="81"/>
  <c r="N28" i="81"/>
  <c r="T29" i="81"/>
  <c r="H32" i="81"/>
  <c r="N33" i="81"/>
  <c r="T34" i="81"/>
  <c r="H36" i="81"/>
  <c r="N37" i="81"/>
  <c r="T38" i="81"/>
  <c r="H40" i="81"/>
  <c r="N41" i="81"/>
  <c r="T42" i="81"/>
  <c r="H44" i="81"/>
  <c r="N45" i="81"/>
  <c r="T46" i="81"/>
  <c r="H49" i="81"/>
  <c r="N50" i="81"/>
  <c r="T51" i="81"/>
  <c r="N54" i="81"/>
  <c r="T55" i="81"/>
  <c r="H57" i="81"/>
  <c r="N58" i="81"/>
  <c r="H61" i="81"/>
  <c r="N62" i="81"/>
  <c r="T63" i="81"/>
  <c r="H65" i="81"/>
  <c r="T67" i="81"/>
  <c r="H70" i="81"/>
  <c r="N71" i="81"/>
  <c r="T72" i="81"/>
  <c r="H73" i="81"/>
  <c r="T73" i="81"/>
  <c r="N102" i="81"/>
  <c r="H22" i="81"/>
  <c r="G7" i="81"/>
  <c r="T20" i="81"/>
  <c r="N23" i="81"/>
  <c r="H26" i="81"/>
  <c r="T28" i="81"/>
  <c r="N32" i="81"/>
  <c r="H35" i="81"/>
  <c r="T37" i="81"/>
  <c r="N40" i="81"/>
  <c r="H43" i="81"/>
  <c r="T45" i="81"/>
  <c r="N49" i="81"/>
  <c r="H52" i="81"/>
  <c r="N20" i="81"/>
  <c r="T25" i="81"/>
  <c r="C7" i="81"/>
  <c r="H8" i="81"/>
  <c r="Q7" i="81"/>
  <c r="E7" i="81"/>
  <c r="O7" i="81"/>
  <c r="T8" i="81"/>
  <c r="S7" i="81"/>
  <c r="H10" i="81"/>
  <c r="N11" i="81"/>
  <c r="T12" i="81"/>
  <c r="H14" i="81"/>
  <c r="T22" i="81"/>
  <c r="N25" i="81"/>
  <c r="H28" i="81"/>
  <c r="T31" i="81"/>
  <c r="N34" i="81"/>
  <c r="H37" i="81"/>
  <c r="T39" i="81"/>
  <c r="N42" i="81"/>
  <c r="H45" i="81"/>
  <c r="T47" i="81"/>
  <c r="N51" i="81"/>
  <c r="N15" i="81"/>
  <c r="T16" i="81"/>
  <c r="T19" i="81"/>
  <c r="K7" i="81"/>
  <c r="H9" i="81"/>
  <c r="N10" i="81"/>
  <c r="T11" i="81"/>
  <c r="H13" i="81"/>
  <c r="N14" i="81"/>
  <c r="T15" i="81"/>
  <c r="H17" i="81"/>
  <c r="H67" i="81"/>
  <c r="N8" i="81"/>
  <c r="I7" i="81"/>
  <c r="M7" i="81"/>
  <c r="P16" i="73"/>
  <c r="Q16" i="73"/>
  <c r="R16" i="73"/>
  <c r="S16" i="73"/>
  <c r="O16" i="73"/>
  <c r="J16" i="73"/>
  <c r="K16" i="73"/>
  <c r="L16" i="73"/>
  <c r="M16" i="73"/>
  <c r="I16" i="73"/>
  <c r="D16" i="73"/>
  <c r="E16" i="73"/>
  <c r="F16" i="73"/>
  <c r="G16" i="73"/>
  <c r="C16" i="73"/>
  <c r="S72" i="73"/>
  <c r="R72" i="73"/>
  <c r="Q72" i="73"/>
  <c r="P72" i="73"/>
  <c r="O72" i="73"/>
  <c r="M72" i="73"/>
  <c r="L72" i="73"/>
  <c r="K72" i="73"/>
  <c r="J72" i="73"/>
  <c r="I72" i="73"/>
  <c r="G72" i="73"/>
  <c r="F72" i="73"/>
  <c r="E72" i="73"/>
  <c r="D72" i="73"/>
  <c r="C72" i="73"/>
  <c r="S70" i="73"/>
  <c r="R70" i="73"/>
  <c r="Q70" i="73"/>
  <c r="P70" i="73"/>
  <c r="O70" i="73"/>
  <c r="M70" i="73"/>
  <c r="L70" i="73"/>
  <c r="K70" i="73"/>
  <c r="J70" i="73"/>
  <c r="I70" i="73"/>
  <c r="G70" i="73"/>
  <c r="F70" i="73"/>
  <c r="E70" i="73"/>
  <c r="D70" i="73"/>
  <c r="C70" i="73"/>
  <c r="S61" i="73"/>
  <c r="R61" i="73"/>
  <c r="Q61" i="73"/>
  <c r="P61" i="73"/>
  <c r="O61" i="73"/>
  <c r="M61" i="73"/>
  <c r="L61" i="73"/>
  <c r="K61" i="73"/>
  <c r="J61" i="73"/>
  <c r="I61" i="73"/>
  <c r="G61" i="73"/>
  <c r="F61" i="73"/>
  <c r="E61" i="73"/>
  <c r="D61" i="73"/>
  <c r="C61" i="73"/>
  <c r="S57" i="73"/>
  <c r="R57" i="73"/>
  <c r="Q57" i="73"/>
  <c r="P57" i="73"/>
  <c r="O57" i="73"/>
  <c r="M57" i="73"/>
  <c r="L57" i="73"/>
  <c r="K57" i="73"/>
  <c r="J57" i="73"/>
  <c r="I57" i="73"/>
  <c r="G57" i="73"/>
  <c r="F57" i="73"/>
  <c r="E57" i="73"/>
  <c r="D57" i="73"/>
  <c r="C57" i="73"/>
  <c r="S56" i="73"/>
  <c r="R56" i="73"/>
  <c r="Q56" i="73"/>
  <c r="P56" i="73"/>
  <c r="O56" i="73"/>
  <c r="M56" i="73"/>
  <c r="L56" i="73"/>
  <c r="K56" i="73"/>
  <c r="J56" i="73"/>
  <c r="I56" i="73"/>
  <c r="G56" i="73"/>
  <c r="F56" i="73"/>
  <c r="E56" i="73"/>
  <c r="D56" i="73"/>
  <c r="C56" i="73"/>
  <c r="S55" i="73"/>
  <c r="R55" i="73"/>
  <c r="Q55" i="73"/>
  <c r="P55" i="73"/>
  <c r="O55" i="73"/>
  <c r="M55" i="73"/>
  <c r="L55" i="73"/>
  <c r="K55" i="73"/>
  <c r="J55" i="73"/>
  <c r="I55" i="73"/>
  <c r="G55" i="73"/>
  <c r="F55" i="73"/>
  <c r="E55" i="73"/>
  <c r="D55" i="73"/>
  <c r="C55" i="73"/>
  <c r="S54" i="73"/>
  <c r="R54" i="73"/>
  <c r="Q54" i="73"/>
  <c r="P54" i="73"/>
  <c r="O54" i="73"/>
  <c r="M54" i="73"/>
  <c r="L54" i="73"/>
  <c r="K54" i="73"/>
  <c r="J54" i="73"/>
  <c r="I54" i="73"/>
  <c r="G54" i="73"/>
  <c r="F54" i="73"/>
  <c r="E54" i="73"/>
  <c r="D54" i="73"/>
  <c r="C54" i="73"/>
  <c r="S53" i="73"/>
  <c r="R53" i="73"/>
  <c r="Q53" i="73"/>
  <c r="P53" i="73"/>
  <c r="O53" i="73"/>
  <c r="M53" i="73"/>
  <c r="L53" i="73"/>
  <c r="K53" i="73"/>
  <c r="J53" i="73"/>
  <c r="I53" i="73"/>
  <c r="G53" i="73"/>
  <c r="F53" i="73"/>
  <c r="E53" i="73"/>
  <c r="D53" i="73"/>
  <c r="C53" i="73"/>
  <c r="S52" i="73"/>
  <c r="R52" i="73"/>
  <c r="Q52" i="73"/>
  <c r="P52" i="73"/>
  <c r="O52" i="73"/>
  <c r="M52" i="73"/>
  <c r="L52" i="73"/>
  <c r="K52" i="73"/>
  <c r="J52" i="73"/>
  <c r="I52" i="73"/>
  <c r="G52" i="73"/>
  <c r="F52" i="73"/>
  <c r="E52" i="73"/>
  <c r="D52" i="73"/>
  <c r="C52" i="73"/>
  <c r="S51" i="73"/>
  <c r="R51" i="73"/>
  <c r="Q51" i="73"/>
  <c r="P51" i="73"/>
  <c r="O51" i="73"/>
  <c r="M51" i="73"/>
  <c r="L51" i="73"/>
  <c r="K51" i="73"/>
  <c r="J51" i="73"/>
  <c r="I51" i="73"/>
  <c r="G51" i="73"/>
  <c r="F51" i="73"/>
  <c r="E51" i="73"/>
  <c r="D51" i="73"/>
  <c r="C51" i="73"/>
  <c r="S47" i="73"/>
  <c r="R47" i="73"/>
  <c r="Q47" i="73"/>
  <c r="P47" i="73"/>
  <c r="O47" i="73"/>
  <c r="M47" i="73"/>
  <c r="L47" i="73"/>
  <c r="K47" i="73"/>
  <c r="J47" i="73"/>
  <c r="I47" i="73"/>
  <c r="G47" i="73"/>
  <c r="F47" i="73"/>
  <c r="E47" i="73"/>
  <c r="D47" i="73"/>
  <c r="C47" i="73"/>
  <c r="S46" i="73"/>
  <c r="R46" i="73"/>
  <c r="Q46" i="73"/>
  <c r="P46" i="73"/>
  <c r="O46" i="73"/>
  <c r="M46" i="73"/>
  <c r="L46" i="73"/>
  <c r="K46" i="73"/>
  <c r="J46" i="73"/>
  <c r="I46" i="73"/>
  <c r="G46" i="73"/>
  <c r="F46" i="73"/>
  <c r="E46" i="73"/>
  <c r="D46" i="73"/>
  <c r="C46" i="73"/>
  <c r="S43" i="73"/>
  <c r="R43" i="73"/>
  <c r="Q43" i="73"/>
  <c r="P43" i="73"/>
  <c r="O43" i="73"/>
  <c r="M43" i="73"/>
  <c r="L43" i="73"/>
  <c r="K43" i="73"/>
  <c r="J43" i="73"/>
  <c r="I43" i="73"/>
  <c r="G43" i="73"/>
  <c r="F43" i="73"/>
  <c r="E43" i="73"/>
  <c r="D43" i="73"/>
  <c r="C43" i="73"/>
  <c r="S42" i="73"/>
  <c r="R42" i="73"/>
  <c r="Q42" i="73"/>
  <c r="P42" i="73"/>
  <c r="O42" i="73"/>
  <c r="M42" i="73"/>
  <c r="L42" i="73"/>
  <c r="K42" i="73"/>
  <c r="J42" i="73"/>
  <c r="I42" i="73"/>
  <c r="G42" i="73"/>
  <c r="E42" i="73"/>
  <c r="D42" i="73"/>
  <c r="C42" i="73"/>
  <c r="S40" i="73"/>
  <c r="R40" i="73"/>
  <c r="Q40" i="73"/>
  <c r="P40" i="73"/>
  <c r="O40" i="73"/>
  <c r="M40" i="73"/>
  <c r="L40" i="73"/>
  <c r="K40" i="73"/>
  <c r="J40" i="73"/>
  <c r="I40" i="73"/>
  <c r="G40" i="73"/>
  <c r="F40" i="73"/>
  <c r="E40" i="73"/>
  <c r="D40" i="73"/>
  <c r="C40" i="73"/>
  <c r="S39" i="73"/>
  <c r="R39" i="73"/>
  <c r="Q39" i="73"/>
  <c r="P39" i="73"/>
  <c r="O39" i="73"/>
  <c r="M39" i="73"/>
  <c r="L39" i="73"/>
  <c r="K39" i="73"/>
  <c r="J39" i="73"/>
  <c r="I39" i="73"/>
  <c r="G39" i="73"/>
  <c r="F39" i="73"/>
  <c r="E39" i="73"/>
  <c r="D39" i="73"/>
  <c r="C39" i="73"/>
  <c r="S34" i="73"/>
  <c r="R34" i="73"/>
  <c r="Q34" i="73"/>
  <c r="P34" i="73"/>
  <c r="O34" i="73"/>
  <c r="M34" i="73"/>
  <c r="L34" i="73"/>
  <c r="K34" i="73"/>
  <c r="J34" i="73"/>
  <c r="I34" i="73"/>
  <c r="G34" i="73"/>
  <c r="F34" i="73"/>
  <c r="E34" i="73"/>
  <c r="D34" i="73"/>
  <c r="C34" i="73"/>
  <c r="S27" i="73"/>
  <c r="R27" i="73"/>
  <c r="Q27" i="73"/>
  <c r="P27" i="73"/>
  <c r="O27" i="73"/>
  <c r="M27" i="73"/>
  <c r="L27" i="73"/>
  <c r="K27" i="73"/>
  <c r="J27" i="73"/>
  <c r="I27" i="73"/>
  <c r="G27" i="73"/>
  <c r="F27" i="73"/>
  <c r="E27" i="73"/>
  <c r="D27" i="73"/>
  <c r="C27" i="73"/>
  <c r="S26" i="73"/>
  <c r="R26" i="73"/>
  <c r="Q26" i="73"/>
  <c r="P26" i="73"/>
  <c r="O26" i="73"/>
  <c r="M26" i="73"/>
  <c r="L26" i="73"/>
  <c r="K26" i="73"/>
  <c r="J26" i="73"/>
  <c r="I26" i="73"/>
  <c r="G26" i="73"/>
  <c r="F26" i="73"/>
  <c r="E26" i="73"/>
  <c r="D26" i="73"/>
  <c r="C26" i="73"/>
  <c r="S17" i="73"/>
  <c r="R17" i="73"/>
  <c r="Q17" i="73"/>
  <c r="P17" i="73"/>
  <c r="O17" i="73"/>
  <c r="M17" i="73"/>
  <c r="L17" i="73"/>
  <c r="K17" i="73"/>
  <c r="J17" i="73"/>
  <c r="I17" i="73"/>
  <c r="G17" i="73"/>
  <c r="F17" i="73"/>
  <c r="E17" i="73"/>
  <c r="D17" i="73"/>
  <c r="C17" i="73"/>
  <c r="S9" i="73"/>
  <c r="R9" i="73"/>
  <c r="Q9" i="73"/>
  <c r="P9" i="73"/>
  <c r="O9" i="73"/>
  <c r="M9" i="73"/>
  <c r="L9" i="73"/>
  <c r="K9" i="73"/>
  <c r="J9" i="73"/>
  <c r="I9" i="73"/>
  <c r="G9" i="73"/>
  <c r="F9" i="73"/>
  <c r="E9" i="73"/>
  <c r="D9" i="73"/>
  <c r="C9" i="73"/>
  <c r="S8" i="73"/>
  <c r="R8" i="73"/>
  <c r="Q8" i="73"/>
  <c r="P8" i="73"/>
  <c r="O8" i="73"/>
  <c r="M8" i="73"/>
  <c r="L8" i="73"/>
  <c r="K8" i="73"/>
  <c r="J8" i="73"/>
  <c r="I8" i="73"/>
  <c r="G8" i="73"/>
  <c r="F8" i="73"/>
  <c r="E8" i="73"/>
  <c r="D8" i="73"/>
  <c r="C8" i="73"/>
  <c r="T7" i="81" l="1"/>
  <c r="N7" i="81"/>
  <c r="U640" i="57"/>
  <c r="V640" i="57"/>
  <c r="R516" i="57"/>
  <c r="S516" i="57"/>
  <c r="T516" i="57"/>
  <c r="U516" i="57"/>
  <c r="V516" i="57"/>
  <c r="Q504" i="57"/>
  <c r="Q503" i="83" s="1"/>
  <c r="Q505" i="57"/>
  <c r="Q506" i="57"/>
  <c r="Q507" i="57"/>
  <c r="Q508" i="57"/>
  <c r="Q509" i="57"/>
  <c r="Q510" i="57"/>
  <c r="Q511" i="57"/>
  <c r="Q512" i="57"/>
  <c r="Q513" i="57"/>
  <c r="Q514" i="57"/>
  <c r="Q515" i="57"/>
  <c r="Q503" i="57"/>
  <c r="N502" i="57"/>
  <c r="O502" i="57"/>
  <c r="R383" i="57"/>
  <c r="S383" i="57"/>
  <c r="T383" i="57"/>
  <c r="U383" i="57"/>
  <c r="V383" i="57"/>
  <c r="Q502" i="83" l="1"/>
  <c r="Q514" i="83"/>
  <c r="Q506" i="83"/>
  <c r="Q513" i="83"/>
  <c r="Q509" i="83"/>
  <c r="Q505" i="83"/>
  <c r="Q511" i="83"/>
  <c r="Q507" i="83"/>
  <c r="Q510" i="83"/>
  <c r="Q512" i="83"/>
  <c r="Q508" i="83"/>
  <c r="Q504" i="83"/>
  <c r="Q502" i="57"/>
  <c r="V655" i="57"/>
  <c r="Q501" i="83" l="1"/>
  <c r="V272" i="57"/>
  <c r="S655" i="57"/>
  <c r="U351" i="57"/>
  <c r="V351" i="57"/>
  <c r="G791" i="57"/>
  <c r="G790" i="57" s="1"/>
  <c r="H791" i="57"/>
  <c r="H790" i="57" s="1"/>
  <c r="I791" i="57"/>
  <c r="I790" i="57" s="1"/>
  <c r="J791" i="57"/>
  <c r="J790" i="57" s="1"/>
  <c r="K791" i="57"/>
  <c r="K790" i="57" s="1"/>
  <c r="L791" i="57"/>
  <c r="L790" i="57" s="1"/>
  <c r="M791" i="57"/>
  <c r="N791" i="57"/>
  <c r="N790" i="57" s="1"/>
  <c r="O791" i="57"/>
  <c r="O790" i="57" s="1"/>
  <c r="R791" i="57"/>
  <c r="R790" i="57" s="1"/>
  <c r="S791" i="57"/>
  <c r="S790" i="57" s="1"/>
  <c r="T791" i="57"/>
  <c r="T790" i="57" s="1"/>
  <c r="U791" i="57"/>
  <c r="U790" i="57" s="1"/>
  <c r="V791" i="57"/>
  <c r="V790" i="57" s="1"/>
  <c r="X791" i="57"/>
  <c r="X790" i="57" s="1"/>
  <c r="Y791" i="57"/>
  <c r="Y790" i="57" s="1"/>
  <c r="Z791" i="57"/>
  <c r="Z790" i="57" s="1"/>
  <c r="AA791" i="57"/>
  <c r="AA790" i="57" s="1"/>
  <c r="AB791" i="57"/>
  <c r="AB790" i="57" s="1"/>
  <c r="AC791" i="57"/>
  <c r="AC790" i="57" s="1"/>
  <c r="AD791" i="57"/>
  <c r="Q792" i="57"/>
  <c r="Q793" i="83" s="1"/>
  <c r="W792" i="57"/>
  <c r="Q793" i="57"/>
  <c r="Q794" i="83" s="1"/>
  <c r="W793" i="57"/>
  <c r="Q794" i="57"/>
  <c r="Q795" i="83" s="1"/>
  <c r="W794" i="57"/>
  <c r="Q795" i="57"/>
  <c r="W795" i="57"/>
  <c r="M790" i="57" l="1"/>
  <c r="R795" i="83"/>
  <c r="R793" i="83"/>
  <c r="R796" i="83"/>
  <c r="R794" i="83"/>
  <c r="Q796" i="83"/>
  <c r="Q792" i="83" s="1"/>
  <c r="Q791" i="83" s="1"/>
  <c r="AD790" i="57"/>
  <c r="P794" i="57"/>
  <c r="P795" i="57"/>
  <c r="P793" i="57"/>
  <c r="Q791" i="57"/>
  <c r="Q790" i="57" s="1"/>
  <c r="P792" i="57"/>
  <c r="P793" i="83" s="1"/>
  <c r="W791" i="57"/>
  <c r="R792" i="83" l="1"/>
  <c r="R791" i="83" s="1"/>
  <c r="P796" i="83"/>
  <c r="P794" i="83"/>
  <c r="P795" i="83"/>
  <c r="W790" i="57"/>
  <c r="P791" i="57"/>
  <c r="P792" i="83" l="1"/>
  <c r="P791" i="83" s="1"/>
  <c r="P790" i="57"/>
  <c r="J10" i="77" l="1"/>
  <c r="J9" i="77"/>
  <c r="J8" i="77"/>
  <c r="J7" i="77"/>
  <c r="D282" i="66"/>
  <c r="D283" i="66"/>
  <c r="D284" i="66"/>
  <c r="D285" i="66"/>
  <c r="D286" i="66"/>
  <c r="D287" i="66"/>
  <c r="D288" i="66"/>
  <c r="D289" i="66"/>
  <c r="D290" i="66"/>
  <c r="D291" i="66"/>
  <c r="D292" i="66"/>
  <c r="D293" i="66"/>
  <c r="D294" i="66"/>
  <c r="D295" i="66"/>
  <c r="D296" i="66"/>
  <c r="D297" i="66"/>
  <c r="D298" i="66"/>
  <c r="D299" i="66"/>
  <c r="D300" i="66"/>
  <c r="D301" i="66"/>
  <c r="D302" i="66"/>
  <c r="D303" i="66"/>
  <c r="D304" i="66"/>
  <c r="D281" i="66"/>
  <c r="C282" i="66"/>
  <c r="C283" i="66"/>
  <c r="C284" i="66"/>
  <c r="C285" i="66"/>
  <c r="C286" i="66"/>
  <c r="C287" i="66"/>
  <c r="C288" i="66"/>
  <c r="C289" i="66"/>
  <c r="C290" i="66"/>
  <c r="C291" i="66"/>
  <c r="C292" i="66"/>
  <c r="C293" i="66"/>
  <c r="C294" i="66"/>
  <c r="C295" i="66"/>
  <c r="C296" i="66"/>
  <c r="C297" i="66"/>
  <c r="C298" i="66"/>
  <c r="C299" i="66"/>
  <c r="C300" i="66"/>
  <c r="C301" i="66"/>
  <c r="C302" i="66"/>
  <c r="C303" i="66"/>
  <c r="C304" i="66"/>
  <c r="C281" i="66"/>
  <c r="N280" i="66"/>
  <c r="K280" i="66"/>
  <c r="G280" i="66"/>
  <c r="E282" i="66"/>
  <c r="F282" i="66" s="1"/>
  <c r="E283" i="66"/>
  <c r="F283" i="66" s="1"/>
  <c r="J283" i="66" s="1"/>
  <c r="E284" i="66"/>
  <c r="F284" i="66" s="1"/>
  <c r="M284" i="66" s="1"/>
  <c r="E285" i="66"/>
  <c r="F285" i="66" s="1"/>
  <c r="J285" i="66" s="1"/>
  <c r="E286" i="66"/>
  <c r="F286" i="66" s="1"/>
  <c r="J286" i="66" s="1"/>
  <c r="I286" i="66" s="1"/>
  <c r="E287" i="66"/>
  <c r="F287" i="66" s="1"/>
  <c r="J287" i="66" s="1"/>
  <c r="I287" i="66" s="1"/>
  <c r="E288" i="66"/>
  <c r="F288" i="66" s="1"/>
  <c r="J288" i="66" s="1"/>
  <c r="I288" i="66" s="1"/>
  <c r="E289" i="66"/>
  <c r="F289" i="66" s="1"/>
  <c r="J289" i="66" s="1"/>
  <c r="I289" i="66" s="1"/>
  <c r="E290" i="66"/>
  <c r="F290" i="66" s="1"/>
  <c r="J290" i="66" s="1"/>
  <c r="I290" i="66" s="1"/>
  <c r="E291" i="66"/>
  <c r="F291" i="66" s="1"/>
  <c r="J291" i="66" s="1"/>
  <c r="I291" i="66" s="1"/>
  <c r="E292" i="66"/>
  <c r="F292" i="66" s="1"/>
  <c r="J292" i="66" s="1"/>
  <c r="I292" i="66" s="1"/>
  <c r="E293" i="66"/>
  <c r="F293" i="66" s="1"/>
  <c r="J293" i="66" s="1"/>
  <c r="I293" i="66" s="1"/>
  <c r="E294" i="66"/>
  <c r="F294" i="66" s="1"/>
  <c r="J294" i="66" s="1"/>
  <c r="I294" i="66" s="1"/>
  <c r="E295" i="66"/>
  <c r="F295" i="66" s="1"/>
  <c r="J295" i="66" s="1"/>
  <c r="I295" i="66" s="1"/>
  <c r="E296" i="66"/>
  <c r="F296" i="66" s="1"/>
  <c r="J296" i="66" s="1"/>
  <c r="I296" i="66" s="1"/>
  <c r="E297" i="66"/>
  <c r="F297" i="66" s="1"/>
  <c r="J297" i="66" s="1"/>
  <c r="I297" i="66" s="1"/>
  <c r="E298" i="66"/>
  <c r="F298" i="66" s="1"/>
  <c r="J298" i="66" s="1"/>
  <c r="I298" i="66" s="1"/>
  <c r="E299" i="66"/>
  <c r="F299" i="66" s="1"/>
  <c r="J299" i="66" s="1"/>
  <c r="I299" i="66" s="1"/>
  <c r="E300" i="66"/>
  <c r="F300" i="66" s="1"/>
  <c r="J300" i="66" s="1"/>
  <c r="I300" i="66" s="1"/>
  <c r="E301" i="66"/>
  <c r="F301" i="66" s="1"/>
  <c r="J301" i="66" s="1"/>
  <c r="I301" i="66" s="1"/>
  <c r="E302" i="66"/>
  <c r="F302" i="66" s="1"/>
  <c r="J302" i="66" s="1"/>
  <c r="I302" i="66" s="1"/>
  <c r="E303" i="66"/>
  <c r="F303" i="66" s="1"/>
  <c r="J303" i="66" s="1"/>
  <c r="I303" i="66" s="1"/>
  <c r="E304" i="66"/>
  <c r="F304" i="66" s="1"/>
  <c r="J304" i="66" s="1"/>
  <c r="I304" i="66" s="1"/>
  <c r="E281" i="66"/>
  <c r="B301" i="66"/>
  <c r="B302" i="66"/>
  <c r="B303" i="66"/>
  <c r="B304" i="66"/>
  <c r="B293" i="66"/>
  <c r="B294" i="66"/>
  <c r="B295" i="66"/>
  <c r="B296" i="66"/>
  <c r="B297" i="66"/>
  <c r="B298" i="66"/>
  <c r="B299" i="66"/>
  <c r="B300" i="66"/>
  <c r="B282" i="66"/>
  <c r="B283" i="66"/>
  <c r="B284" i="66"/>
  <c r="B285" i="66"/>
  <c r="B286" i="66"/>
  <c r="B287" i="66"/>
  <c r="B288" i="66"/>
  <c r="B289" i="66"/>
  <c r="B290" i="66"/>
  <c r="B291" i="66"/>
  <c r="B292" i="66"/>
  <c r="B281" i="66"/>
  <c r="O285" i="66"/>
  <c r="O284" i="66"/>
  <c r="O283" i="66"/>
  <c r="O282" i="66"/>
  <c r="O281" i="66"/>
  <c r="V527" i="57"/>
  <c r="J11" i="77" l="1"/>
  <c r="D280" i="66"/>
  <c r="C280" i="66"/>
  <c r="M295" i="66"/>
  <c r="L295" i="66" s="1"/>
  <c r="H295" i="66" s="1"/>
  <c r="M291" i="66"/>
  <c r="L291" i="66" s="1"/>
  <c r="H291" i="66" s="1"/>
  <c r="M287" i="66"/>
  <c r="L287" i="66" s="1"/>
  <c r="H287" i="66" s="1"/>
  <c r="M283" i="66"/>
  <c r="M301" i="66"/>
  <c r="L301" i="66" s="1"/>
  <c r="H301" i="66" s="1"/>
  <c r="M297" i="66"/>
  <c r="L297" i="66" s="1"/>
  <c r="H297" i="66" s="1"/>
  <c r="M293" i="66"/>
  <c r="L293" i="66" s="1"/>
  <c r="H293" i="66" s="1"/>
  <c r="M289" i="66"/>
  <c r="L289" i="66" s="1"/>
  <c r="H289" i="66" s="1"/>
  <c r="M285" i="66"/>
  <c r="M304" i="66"/>
  <c r="L304" i="66" s="1"/>
  <c r="H304" i="66" s="1"/>
  <c r="M300" i="66"/>
  <c r="L300" i="66" s="1"/>
  <c r="H300" i="66" s="1"/>
  <c r="M296" i="66"/>
  <c r="L296" i="66" s="1"/>
  <c r="H296" i="66" s="1"/>
  <c r="M292" i="66"/>
  <c r="L292" i="66" s="1"/>
  <c r="H292" i="66" s="1"/>
  <c r="M288" i="66"/>
  <c r="L288" i="66" s="1"/>
  <c r="H288" i="66" s="1"/>
  <c r="M303" i="66"/>
  <c r="L303" i="66" s="1"/>
  <c r="H303" i="66" s="1"/>
  <c r="M299" i="66"/>
  <c r="L299" i="66" s="1"/>
  <c r="H299" i="66" s="1"/>
  <c r="L284" i="66"/>
  <c r="M302" i="66"/>
  <c r="L302" i="66" s="1"/>
  <c r="H302" i="66" s="1"/>
  <c r="M298" i="66"/>
  <c r="L298" i="66" s="1"/>
  <c r="H298" i="66" s="1"/>
  <c r="M294" i="66"/>
  <c r="L294" i="66" s="1"/>
  <c r="H294" i="66" s="1"/>
  <c r="M290" i="66"/>
  <c r="L290" i="66" s="1"/>
  <c r="H290" i="66" s="1"/>
  <c r="M286" i="66"/>
  <c r="L286" i="66" s="1"/>
  <c r="H286" i="66" s="1"/>
  <c r="M282" i="66"/>
  <c r="L282" i="66" s="1"/>
  <c r="J284" i="66"/>
  <c r="I284" i="66" s="1"/>
  <c r="J282" i="66"/>
  <c r="I282" i="66" s="1"/>
  <c r="I283" i="66"/>
  <c r="I285" i="66"/>
  <c r="E280" i="66"/>
  <c r="T280" i="66" s="1"/>
  <c r="F281" i="66"/>
  <c r="U521" i="57"/>
  <c r="V787" i="57"/>
  <c r="V788" i="57"/>
  <c r="V789" i="57"/>
  <c r="V786" i="57"/>
  <c r="V692" i="57"/>
  <c r="J281" i="66" l="1"/>
  <c r="F280" i="66"/>
  <c r="H282" i="66"/>
  <c r="H284" i="66"/>
  <c r="L283" i="66"/>
  <c r="H283" i="66" s="1"/>
  <c r="L285" i="66"/>
  <c r="H285" i="66" s="1"/>
  <c r="M281" i="66"/>
  <c r="V437" i="57"/>
  <c r="K10" i="77" l="1"/>
  <c r="L10" i="77" s="1"/>
  <c r="L281" i="66"/>
  <c r="L280" i="66" s="1"/>
  <c r="W280" i="66" s="1"/>
  <c r="M280" i="66"/>
  <c r="I281" i="66"/>
  <c r="J280" i="66"/>
  <c r="W508" i="57"/>
  <c r="W515" i="57"/>
  <c r="W513" i="57"/>
  <c r="W511" i="57"/>
  <c r="W506" i="57"/>
  <c r="G502" i="57"/>
  <c r="R507" i="83" l="1"/>
  <c r="R510" i="83"/>
  <c r="R514" i="83"/>
  <c r="R505" i="83"/>
  <c r="R512" i="83"/>
  <c r="I280" i="66"/>
  <c r="H281" i="66"/>
  <c r="H280" i="66" s="1"/>
  <c r="K502" i="57"/>
  <c r="L502" i="57"/>
  <c r="P506" i="57" l="1"/>
  <c r="P508" i="57"/>
  <c r="P511" i="57"/>
  <c r="P513" i="57"/>
  <c r="P515" i="57"/>
  <c r="W503" i="57"/>
  <c r="AD502" i="57"/>
  <c r="AC502" i="57"/>
  <c r="AB502" i="57"/>
  <c r="AA502" i="57"/>
  <c r="Z502" i="57"/>
  <c r="Y502" i="57"/>
  <c r="X502" i="57"/>
  <c r="V502" i="57"/>
  <c r="R502" i="57"/>
  <c r="S502" i="57"/>
  <c r="T502" i="57"/>
  <c r="U502" i="57"/>
  <c r="H142" i="73"/>
  <c r="F10" i="73"/>
  <c r="F11" i="73"/>
  <c r="P512" i="83" l="1"/>
  <c r="P510" i="83"/>
  <c r="R502" i="83"/>
  <c r="P507" i="83"/>
  <c r="P514" i="83"/>
  <c r="P505" i="83"/>
  <c r="P503" i="57"/>
  <c r="P502" i="83" l="1"/>
  <c r="V280" i="66"/>
  <c r="H502" i="57"/>
  <c r="J502" i="57"/>
  <c r="S23" i="73"/>
  <c r="R23" i="73"/>
  <c r="Q23" i="73"/>
  <c r="P23" i="73"/>
  <c r="O23" i="73"/>
  <c r="M23" i="73"/>
  <c r="L23" i="73"/>
  <c r="K23" i="73"/>
  <c r="J23" i="73"/>
  <c r="I23" i="73"/>
  <c r="G23" i="73"/>
  <c r="F23" i="73"/>
  <c r="E23" i="73"/>
  <c r="D23" i="73"/>
  <c r="C23" i="73"/>
  <c r="W571" i="57"/>
  <c r="Q571" i="57"/>
  <c r="Q572" i="83" l="1"/>
  <c r="R572" i="83"/>
  <c r="AA142" i="73"/>
  <c r="AB142" i="73"/>
  <c r="U280" i="66"/>
  <c r="P571" i="57"/>
  <c r="P572" i="83" l="1"/>
  <c r="E11" i="73"/>
  <c r="W504" i="57" l="1"/>
  <c r="R503" i="83" l="1"/>
  <c r="P504" i="57"/>
  <c r="P503" i="83" l="1"/>
  <c r="I504" i="57"/>
  <c r="I502" i="57" s="1"/>
  <c r="Q19" i="66" l="1"/>
  <c r="F276" i="66" l="1"/>
  <c r="M276" i="66" s="1"/>
  <c r="L276" i="66" s="1"/>
  <c r="F277" i="66"/>
  <c r="J277" i="66" s="1"/>
  <c r="I277" i="66" s="1"/>
  <c r="F278" i="66"/>
  <c r="M278" i="66" s="1"/>
  <c r="L278" i="66" s="1"/>
  <c r="F279" i="66"/>
  <c r="J279" i="66" s="1"/>
  <c r="I279" i="66" s="1"/>
  <c r="O276" i="66"/>
  <c r="O277" i="66"/>
  <c r="O278" i="66"/>
  <c r="O279" i="66"/>
  <c r="O275" i="66"/>
  <c r="G274" i="66"/>
  <c r="K274" i="66"/>
  <c r="N274" i="66"/>
  <c r="F275" i="66"/>
  <c r="J275" i="66" s="1"/>
  <c r="I275" i="66" s="1"/>
  <c r="E274" i="66"/>
  <c r="D274" i="66"/>
  <c r="C274" i="66"/>
  <c r="T274" i="66" l="1"/>
  <c r="M277" i="66"/>
  <c r="L277" i="66" s="1"/>
  <c r="J278" i="66"/>
  <c r="I278" i="66" s="1"/>
  <c r="M275" i="66"/>
  <c r="L275" i="66" s="1"/>
  <c r="J276" i="66"/>
  <c r="I276" i="66" s="1"/>
  <c r="M279" i="66"/>
  <c r="L279" i="66" s="1"/>
  <c r="F274" i="66"/>
  <c r="L274" i="66" l="1"/>
  <c r="H277" i="66"/>
  <c r="H278" i="66"/>
  <c r="H276" i="66"/>
  <c r="H275" i="66"/>
  <c r="I274" i="66"/>
  <c r="H279" i="66"/>
  <c r="M274" i="66"/>
  <c r="J274" i="66"/>
  <c r="G123" i="66"/>
  <c r="Q13" i="66"/>
  <c r="Q14" i="66"/>
  <c r="Q15" i="66"/>
  <c r="Q16" i="66"/>
  <c r="Q17" i="66"/>
  <c r="Q12" i="66"/>
  <c r="Q101" i="66"/>
  <c r="Q102" i="66"/>
  <c r="Q103" i="66"/>
  <c r="Q104" i="66"/>
  <c r="Q105" i="66"/>
  <c r="Q106" i="66"/>
  <c r="Q107" i="66"/>
  <c r="Q108" i="66"/>
  <c r="Q109" i="66"/>
  <c r="Q110" i="66"/>
  <c r="Q111" i="66"/>
  <c r="Q112" i="66"/>
  <c r="Q113" i="66"/>
  <c r="Q114" i="66"/>
  <c r="Q115" i="66"/>
  <c r="Q116" i="66"/>
  <c r="Q99" i="66"/>
  <c r="Q100" i="66"/>
  <c r="H274" i="66" l="1"/>
  <c r="AB47" i="76"/>
  <c r="AB48" i="76"/>
  <c r="AB46" i="76"/>
  <c r="W274" i="66" l="1"/>
  <c r="T655" i="57"/>
  <c r="X14" i="76"/>
  <c r="W14" i="76"/>
  <c r="X32" i="76"/>
  <c r="W32" i="76"/>
  <c r="X37" i="76"/>
  <c r="W37" i="76"/>
  <c r="W18" i="76"/>
  <c r="X18" i="76"/>
  <c r="W26" i="76"/>
  <c r="X26" i="76"/>
  <c r="X31" i="76"/>
  <c r="W31" i="76"/>
  <c r="X30" i="76"/>
  <c r="W30" i="76"/>
  <c r="X29" i="76"/>
  <c r="W29" i="76"/>
  <c r="X28" i="76"/>
  <c r="W28" i="76"/>
  <c r="X27" i="76"/>
  <c r="W27" i="76"/>
  <c r="X25" i="76"/>
  <c r="W25" i="76"/>
  <c r="X24" i="76"/>
  <c r="W24" i="76"/>
  <c r="X23" i="76"/>
  <c r="W23" i="76"/>
  <c r="X22" i="76"/>
  <c r="W22" i="76"/>
  <c r="X21" i="76"/>
  <c r="W21" i="76"/>
  <c r="X20" i="76"/>
  <c r="W20" i="76"/>
  <c r="X19" i="76"/>
  <c r="W19" i="76"/>
  <c r="X15" i="76"/>
  <c r="W15" i="76"/>
  <c r="V1" i="76"/>
  <c r="U1" i="76"/>
  <c r="T1" i="76"/>
  <c r="U274" i="66" l="1"/>
  <c r="V274" i="66"/>
  <c r="X1" i="76"/>
  <c r="W1" i="76"/>
  <c r="AE6" i="76"/>
  <c r="AE8" i="76" l="1"/>
  <c r="E71" i="73" l="1"/>
  <c r="H174" i="73"/>
  <c r="H117" i="73" l="1"/>
  <c r="H110" i="73"/>
  <c r="H109" i="73"/>
  <c r="H99" i="73"/>
  <c r="H97" i="73"/>
  <c r="H96" i="73"/>
  <c r="H91" i="73"/>
  <c r="H89" i="73"/>
  <c r="H84" i="73"/>
  <c r="H80" i="73"/>
  <c r="H79" i="73"/>
  <c r="H78" i="73"/>
  <c r="C73" i="73"/>
  <c r="C66" i="73"/>
  <c r="C48" i="73"/>
  <c r="C30" i="73"/>
  <c r="C20" i="73"/>
  <c r="C18" i="73"/>
  <c r="C13" i="73"/>
  <c r="D68" i="73"/>
  <c r="F127" i="66" l="1"/>
  <c r="J127" i="66" s="1"/>
  <c r="F128" i="66"/>
  <c r="J128" i="66" s="1"/>
  <c r="F129" i="66"/>
  <c r="J129" i="66" s="1"/>
  <c r="F130" i="66"/>
  <c r="J130" i="66" s="1"/>
  <c r="F131" i="66"/>
  <c r="J131" i="66" s="1"/>
  <c r="Q127" i="66"/>
  <c r="O127" i="66" s="1"/>
  <c r="Q128" i="66"/>
  <c r="O128" i="66" s="1"/>
  <c r="Q129" i="66"/>
  <c r="O129" i="66" s="1"/>
  <c r="Q130" i="66"/>
  <c r="O130" i="66" s="1"/>
  <c r="Q131" i="66"/>
  <c r="O131" i="66" s="1"/>
  <c r="A127" i="66"/>
  <c r="A128" i="66"/>
  <c r="A129" i="66"/>
  <c r="A130" i="66"/>
  <c r="M128" i="66" l="1"/>
  <c r="M130" i="66"/>
  <c r="M131" i="66"/>
  <c r="M127" i="66"/>
  <c r="M129" i="66"/>
  <c r="I129" i="66"/>
  <c r="I128" i="66"/>
  <c r="I131" i="66"/>
  <c r="I127" i="66"/>
  <c r="I130" i="66"/>
  <c r="L128" i="66" l="1"/>
  <c r="H128" i="66" s="1"/>
  <c r="L131" i="66"/>
  <c r="L129" i="66"/>
  <c r="H129" i="66" s="1"/>
  <c r="L127" i="66"/>
  <c r="H127" i="66" s="1"/>
  <c r="L130" i="66"/>
  <c r="H130" i="66" s="1"/>
  <c r="H131" i="66" l="1"/>
  <c r="G11" i="66" l="1"/>
  <c r="K11" i="66"/>
  <c r="N11" i="66"/>
  <c r="E16" i="66"/>
  <c r="F16" i="66" s="1"/>
  <c r="E17" i="66"/>
  <c r="F17" i="66" s="1"/>
  <c r="E15" i="66"/>
  <c r="F15" i="66" s="1"/>
  <c r="J15" i="66" s="1"/>
  <c r="I15" i="66" s="1"/>
  <c r="D16" i="66"/>
  <c r="D17" i="66"/>
  <c r="D15" i="66"/>
  <c r="C16" i="66"/>
  <c r="C17" i="66"/>
  <c r="C15" i="66"/>
  <c r="B16" i="66"/>
  <c r="B17" i="66"/>
  <c r="B15" i="66"/>
  <c r="M17" i="66" l="1"/>
  <c r="L17" i="66" s="1"/>
  <c r="J17" i="66"/>
  <c r="I17" i="66" s="1"/>
  <c r="J16" i="66"/>
  <c r="I16" i="66" s="1"/>
  <c r="M16" i="66"/>
  <c r="L16" i="66" s="1"/>
  <c r="M15" i="66"/>
  <c r="L15" i="66" s="1"/>
  <c r="H16" i="66" l="1"/>
  <c r="H15" i="66"/>
  <c r="H17" i="66"/>
  <c r="Q239" i="66"/>
  <c r="O239" i="66" s="1"/>
  <c r="Q238" i="66"/>
  <c r="O238" i="66" s="1"/>
  <c r="Q237" i="66"/>
  <c r="O237" i="66" s="1"/>
  <c r="Q236" i="66"/>
  <c r="O236" i="66" s="1"/>
  <c r="Q235" i="66"/>
  <c r="O235" i="66" s="1"/>
  <c r="Q234" i="66"/>
  <c r="O234" i="66" s="1"/>
  <c r="Q233" i="66"/>
  <c r="O233" i="66" s="1"/>
  <c r="Q232" i="66"/>
  <c r="O232" i="66" s="1"/>
  <c r="Q231" i="66"/>
  <c r="O231" i="66" s="1"/>
  <c r="Q230" i="66"/>
  <c r="O230" i="66" s="1"/>
  <c r="Q229" i="66"/>
  <c r="O229" i="66" s="1"/>
  <c r="Q228" i="66"/>
  <c r="O228" i="66" s="1"/>
  <c r="Q227" i="66"/>
  <c r="O227" i="66" s="1"/>
  <c r="Q226" i="66"/>
  <c r="O226" i="66" s="1"/>
  <c r="Q225" i="66"/>
  <c r="O225" i="66" s="1"/>
  <c r="Q224" i="66"/>
  <c r="O224" i="66" s="1"/>
  <c r="Q223" i="66"/>
  <c r="O223" i="66" s="1"/>
  <c r="Q222" i="66"/>
  <c r="O222" i="66" s="1"/>
  <c r="E221" i="66"/>
  <c r="E222" i="66"/>
  <c r="F222" i="66" s="1"/>
  <c r="E223" i="66"/>
  <c r="F223" i="66" s="1"/>
  <c r="E224" i="66"/>
  <c r="F224" i="66" s="1"/>
  <c r="E225" i="66"/>
  <c r="F225" i="66" s="1"/>
  <c r="E226" i="66"/>
  <c r="F226" i="66" s="1"/>
  <c r="E227" i="66"/>
  <c r="F227" i="66" s="1"/>
  <c r="E228" i="66"/>
  <c r="F228" i="66" s="1"/>
  <c r="E229" i="66"/>
  <c r="F229" i="66" s="1"/>
  <c r="E230" i="66"/>
  <c r="F230" i="66" s="1"/>
  <c r="E231" i="66"/>
  <c r="F231" i="66" s="1"/>
  <c r="E232" i="66"/>
  <c r="F232" i="66" s="1"/>
  <c r="E233" i="66"/>
  <c r="F233" i="66" s="1"/>
  <c r="E234" i="66"/>
  <c r="F234" i="66" s="1"/>
  <c r="E235" i="66"/>
  <c r="F235" i="66" s="1"/>
  <c r="E236" i="66"/>
  <c r="F236" i="66" s="1"/>
  <c r="E237" i="66"/>
  <c r="F237" i="66" s="1"/>
  <c r="E238" i="66"/>
  <c r="F238" i="66" s="1"/>
  <c r="J238" i="66" s="1"/>
  <c r="I238" i="66" s="1"/>
  <c r="E239" i="66"/>
  <c r="F239" i="66" s="1"/>
  <c r="E220" i="66"/>
  <c r="D221" i="66"/>
  <c r="D222" i="66"/>
  <c r="D223" i="66"/>
  <c r="D224" i="66"/>
  <c r="D225" i="66"/>
  <c r="D226" i="66"/>
  <c r="D227" i="66"/>
  <c r="D228" i="66"/>
  <c r="D229" i="66"/>
  <c r="D230" i="66"/>
  <c r="D231" i="66"/>
  <c r="D232" i="66"/>
  <c r="D233" i="66"/>
  <c r="D234" i="66"/>
  <c r="D235" i="66"/>
  <c r="D236" i="66"/>
  <c r="D237" i="66"/>
  <c r="D238" i="66"/>
  <c r="D239" i="66"/>
  <c r="D220" i="66"/>
  <c r="C221" i="66"/>
  <c r="C222" i="66"/>
  <c r="C223" i="66"/>
  <c r="C224" i="66"/>
  <c r="C225" i="66"/>
  <c r="C226" i="66"/>
  <c r="C227" i="66"/>
  <c r="C228" i="66"/>
  <c r="C229" i="66"/>
  <c r="C230" i="66"/>
  <c r="C231" i="66"/>
  <c r="C232" i="66"/>
  <c r="C233" i="66"/>
  <c r="C234" i="66"/>
  <c r="C235" i="66"/>
  <c r="C236" i="66"/>
  <c r="C237" i="66"/>
  <c r="C238" i="66"/>
  <c r="C239" i="66"/>
  <c r="C220" i="66"/>
  <c r="B221" i="66"/>
  <c r="B222" i="66"/>
  <c r="B223" i="66"/>
  <c r="B224" i="66"/>
  <c r="B225" i="66"/>
  <c r="B226" i="66"/>
  <c r="B227" i="66"/>
  <c r="B228" i="66"/>
  <c r="B229" i="66"/>
  <c r="B230" i="66"/>
  <c r="B231" i="66"/>
  <c r="B232" i="66"/>
  <c r="B233" i="66"/>
  <c r="B234" i="66"/>
  <c r="B235" i="66"/>
  <c r="B236" i="66"/>
  <c r="B237" i="66"/>
  <c r="B238" i="66"/>
  <c r="B239" i="66"/>
  <c r="B220" i="66"/>
  <c r="M234" i="66" l="1"/>
  <c r="L234" i="66" s="1"/>
  <c r="M230" i="66"/>
  <c r="L230" i="66" s="1"/>
  <c r="M226" i="66"/>
  <c r="L226" i="66" s="1"/>
  <c r="M222" i="66"/>
  <c r="L222" i="66" s="1"/>
  <c r="M237" i="66"/>
  <c r="L237" i="66" s="1"/>
  <c r="J237" i="66"/>
  <c r="I237" i="66" s="1"/>
  <c r="M233" i="66"/>
  <c r="L233" i="66" s="1"/>
  <c r="J233" i="66"/>
  <c r="I233" i="66" s="1"/>
  <c r="J229" i="66"/>
  <c r="I229" i="66" s="1"/>
  <c r="M229" i="66"/>
  <c r="L229" i="66" s="1"/>
  <c r="J225" i="66"/>
  <c r="I225" i="66" s="1"/>
  <c r="M225" i="66"/>
  <c r="L225" i="66" s="1"/>
  <c r="M236" i="66"/>
  <c r="L236" i="66" s="1"/>
  <c r="J236" i="66"/>
  <c r="I236" i="66" s="1"/>
  <c r="M232" i="66"/>
  <c r="L232" i="66" s="1"/>
  <c r="J232" i="66"/>
  <c r="I232" i="66" s="1"/>
  <c r="M228" i="66"/>
  <c r="L228" i="66" s="1"/>
  <c r="J228" i="66"/>
  <c r="I228" i="66" s="1"/>
  <c r="M224" i="66"/>
  <c r="L224" i="66" s="1"/>
  <c r="J224" i="66"/>
  <c r="I224" i="66" s="1"/>
  <c r="J239" i="66"/>
  <c r="I239" i="66" s="1"/>
  <c r="M239" i="66"/>
  <c r="L239" i="66" s="1"/>
  <c r="J235" i="66"/>
  <c r="I235" i="66" s="1"/>
  <c r="M235" i="66"/>
  <c r="L235" i="66" s="1"/>
  <c r="J231" i="66"/>
  <c r="I231" i="66" s="1"/>
  <c r="M231" i="66"/>
  <c r="L231" i="66" s="1"/>
  <c r="J227" i="66"/>
  <c r="I227" i="66" s="1"/>
  <c r="M227" i="66"/>
  <c r="L227" i="66" s="1"/>
  <c r="J223" i="66"/>
  <c r="I223" i="66" s="1"/>
  <c r="M223" i="66"/>
  <c r="L223" i="66" s="1"/>
  <c r="M238" i="66"/>
  <c r="L238" i="66" s="1"/>
  <c r="J234" i="66"/>
  <c r="I234" i="66" s="1"/>
  <c r="J230" i="66"/>
  <c r="I230" i="66" s="1"/>
  <c r="J226" i="66"/>
  <c r="I226" i="66" s="1"/>
  <c r="J222" i="66"/>
  <c r="I222" i="66" s="1"/>
  <c r="H229" i="66" l="1"/>
  <c r="H225" i="66"/>
  <c r="H238" i="66"/>
  <c r="H226" i="66"/>
  <c r="H233" i="66"/>
  <c r="H230" i="66"/>
  <c r="H228" i="66"/>
  <c r="H236" i="66"/>
  <c r="H223" i="66"/>
  <c r="H231" i="66"/>
  <c r="H239" i="66"/>
  <c r="H237" i="66"/>
  <c r="H234" i="66"/>
  <c r="H227" i="66"/>
  <c r="H235" i="66"/>
  <c r="H222" i="66"/>
  <c r="H224" i="66"/>
  <c r="H232" i="66"/>
  <c r="G90" i="66"/>
  <c r="K90" i="66"/>
  <c r="S116" i="66"/>
  <c r="S205" i="66"/>
  <c r="S206" i="66"/>
  <c r="S207" i="66"/>
  <c r="S208" i="66"/>
  <c r="S209" i="66"/>
  <c r="G203" i="66"/>
  <c r="E203" i="66"/>
  <c r="C205" i="66"/>
  <c r="C206" i="66"/>
  <c r="C207" i="66"/>
  <c r="C208" i="66"/>
  <c r="C209" i="66"/>
  <c r="C204" i="66"/>
  <c r="K82" i="66"/>
  <c r="N82" i="66"/>
  <c r="G82" i="66"/>
  <c r="G97" i="66"/>
  <c r="K97" i="66"/>
  <c r="N97" i="66"/>
  <c r="N90" i="66"/>
  <c r="C203" i="66" l="1"/>
  <c r="T203" i="66"/>
  <c r="N203" i="66"/>
  <c r="K203" i="66"/>
  <c r="F205" i="66"/>
  <c r="F206" i="66"/>
  <c r="F207" i="66"/>
  <c r="F208" i="66"/>
  <c r="F209" i="66"/>
  <c r="Q206" i="66"/>
  <c r="Q207" i="66"/>
  <c r="Q208" i="66"/>
  <c r="Q209" i="66"/>
  <c r="M208" i="66" l="1"/>
  <c r="L208" i="66" s="1"/>
  <c r="J208" i="66"/>
  <c r="I208" i="66" s="1"/>
  <c r="J209" i="66"/>
  <c r="I209" i="66" s="1"/>
  <c r="M209" i="66"/>
  <c r="L209" i="66" s="1"/>
  <c r="H208" i="66" l="1"/>
  <c r="J207" i="66"/>
  <c r="I207" i="66" s="1"/>
  <c r="M207" i="66"/>
  <c r="L207" i="66" s="1"/>
  <c r="H209" i="66"/>
  <c r="H207" i="66" l="1"/>
  <c r="J206" i="66"/>
  <c r="I206" i="66" s="1"/>
  <c r="M206" i="66"/>
  <c r="L206" i="66" s="1"/>
  <c r="Q205" i="66"/>
  <c r="H206" i="66" l="1"/>
  <c r="M205" i="66"/>
  <c r="L205" i="66" s="1"/>
  <c r="J205" i="66"/>
  <c r="I205" i="66" s="1"/>
  <c r="H205" i="66" l="1"/>
  <c r="F116" i="66"/>
  <c r="M116" i="66" s="1"/>
  <c r="L116" i="66" s="1"/>
  <c r="J116" i="66" l="1"/>
  <c r="I116" i="66" s="1"/>
  <c r="Q91" i="66"/>
  <c r="O91" i="66" s="1"/>
  <c r="E91" i="66"/>
  <c r="D91" i="66"/>
  <c r="C91" i="66"/>
  <c r="C90" i="66" s="1"/>
  <c r="B91" i="66"/>
  <c r="Q83" i="66"/>
  <c r="O83" i="66" s="1"/>
  <c r="D83" i="66"/>
  <c r="C83" i="66"/>
  <c r="C82" i="66" s="1"/>
  <c r="B83" i="66"/>
  <c r="G84" i="66"/>
  <c r="K84" i="66"/>
  <c r="N84" i="66"/>
  <c r="Q88" i="66"/>
  <c r="O88" i="66" s="1"/>
  <c r="Q87" i="66"/>
  <c r="O87" i="66" s="1"/>
  <c r="Q86" i="66"/>
  <c r="O86" i="66" s="1"/>
  <c r="Q85" i="66"/>
  <c r="O85" i="66" s="1"/>
  <c r="E86" i="66"/>
  <c r="F86" i="66" s="1"/>
  <c r="E87" i="66"/>
  <c r="F87" i="66" s="1"/>
  <c r="J87" i="66" s="1"/>
  <c r="I87" i="66" s="1"/>
  <c r="E88" i="66"/>
  <c r="F88" i="66" s="1"/>
  <c r="E85" i="66"/>
  <c r="F85" i="66" s="1"/>
  <c r="D86" i="66"/>
  <c r="S86" i="66" s="1"/>
  <c r="D87" i="66"/>
  <c r="S87" i="66" s="1"/>
  <c r="D88" i="66"/>
  <c r="S88" i="66" s="1"/>
  <c r="D85" i="66"/>
  <c r="C86" i="66"/>
  <c r="C87" i="66"/>
  <c r="C88" i="66"/>
  <c r="C85" i="66"/>
  <c r="B86" i="66"/>
  <c r="B87" i="66"/>
  <c r="B88" i="66"/>
  <c r="B85" i="66"/>
  <c r="F91" i="66" l="1"/>
  <c r="M91" i="66" s="1"/>
  <c r="M90" i="66" s="1"/>
  <c r="E90" i="66"/>
  <c r="T90" i="66" s="1"/>
  <c r="S85" i="66"/>
  <c r="D82" i="66"/>
  <c r="S83" i="66"/>
  <c r="S91" i="66"/>
  <c r="D90" i="66"/>
  <c r="S90" i="66" s="1"/>
  <c r="H116" i="66"/>
  <c r="J85" i="66"/>
  <c r="M86" i="66"/>
  <c r="L86" i="66" s="1"/>
  <c r="J86" i="66"/>
  <c r="I86" i="66" s="1"/>
  <c r="M88" i="66"/>
  <c r="L88" i="66" s="1"/>
  <c r="J88" i="66"/>
  <c r="I88" i="66" s="1"/>
  <c r="M85" i="66"/>
  <c r="M87" i="66"/>
  <c r="L87" i="66" s="1"/>
  <c r="J91" i="66" l="1"/>
  <c r="F90" i="66"/>
  <c r="H86" i="66"/>
  <c r="L91" i="66"/>
  <c r="H88" i="66"/>
  <c r="H87" i="66"/>
  <c r="I85" i="66"/>
  <c r="L85" i="66"/>
  <c r="L90" i="66" l="1"/>
  <c r="J90" i="66"/>
  <c r="I91" i="66"/>
  <c r="H85" i="66"/>
  <c r="H91" i="66" l="1"/>
  <c r="H90" i="66" s="1"/>
  <c r="I90" i="66"/>
  <c r="W90" i="66" l="1"/>
  <c r="V90" i="66" l="1"/>
  <c r="R589" i="57"/>
  <c r="S589" i="57"/>
  <c r="T589" i="57"/>
  <c r="U589" i="57"/>
  <c r="V589" i="57"/>
  <c r="X589" i="57"/>
  <c r="Y589" i="57"/>
  <c r="Z589" i="57"/>
  <c r="AA589" i="57"/>
  <c r="AB589" i="57"/>
  <c r="AC589" i="57"/>
  <c r="AD589" i="57"/>
  <c r="H589" i="57"/>
  <c r="I589" i="57"/>
  <c r="J589" i="57"/>
  <c r="K589" i="57"/>
  <c r="L589" i="57"/>
  <c r="M589" i="57"/>
  <c r="N589" i="57"/>
  <c r="O589" i="57"/>
  <c r="G589" i="57"/>
  <c r="W591" i="57"/>
  <c r="R592" i="83" s="1"/>
  <c r="Q591" i="57"/>
  <c r="Q592" i="83" l="1"/>
  <c r="U90" i="66"/>
  <c r="P591" i="57"/>
  <c r="P592" i="83" s="1"/>
  <c r="R699" i="83"/>
  <c r="R698" i="83"/>
  <c r="W695" i="57"/>
  <c r="R696" i="83" s="1"/>
  <c r="W694" i="57"/>
  <c r="R695" i="83" s="1"/>
  <c r="W693" i="57"/>
  <c r="R694" i="83" s="1"/>
  <c r="W691" i="57"/>
  <c r="R692" i="83" s="1"/>
  <c r="W690" i="57"/>
  <c r="R691" i="83" s="1"/>
  <c r="W689" i="57"/>
  <c r="R690" i="83" s="1"/>
  <c r="W688" i="57"/>
  <c r="R689" i="83" s="1"/>
  <c r="W687" i="57"/>
  <c r="R688" i="83" s="1"/>
  <c r="W686" i="57"/>
  <c r="R687" i="83" s="1"/>
  <c r="W685" i="57"/>
  <c r="R686" i="83" s="1"/>
  <c r="W684" i="57"/>
  <c r="R685" i="83" s="1"/>
  <c r="W683" i="57"/>
  <c r="R684" i="83" s="1"/>
  <c r="W682" i="57"/>
  <c r="R683" i="83" s="1"/>
  <c r="W681" i="57"/>
  <c r="R682" i="83" s="1"/>
  <c r="W680" i="57"/>
  <c r="R681" i="83" s="1"/>
  <c r="W679" i="57"/>
  <c r="R680" i="83" s="1"/>
  <c r="W678" i="57"/>
  <c r="R679" i="83" s="1"/>
  <c r="W677" i="57"/>
  <c r="R678" i="83" s="1"/>
  <c r="W676" i="57"/>
  <c r="R677" i="83" s="1"/>
  <c r="W675" i="57"/>
  <c r="R676" i="83" s="1"/>
  <c r="W674" i="57"/>
  <c r="R675" i="83" s="1"/>
  <c r="W673" i="57"/>
  <c r="R674" i="83" s="1"/>
  <c r="Q672" i="57"/>
  <c r="Q673" i="83" s="1"/>
  <c r="Q673" i="57"/>
  <c r="Q674" i="83" s="1"/>
  <c r="Q674" i="57"/>
  <c r="Q675" i="83" s="1"/>
  <c r="Q675" i="57"/>
  <c r="Q676" i="83" s="1"/>
  <c r="Q676" i="57"/>
  <c r="Q677" i="83" s="1"/>
  <c r="Q677" i="57"/>
  <c r="Q678" i="83" s="1"/>
  <c r="Q678" i="57"/>
  <c r="Q679" i="83" s="1"/>
  <c r="Q679" i="57"/>
  <c r="Q680" i="83" s="1"/>
  <c r="Q680" i="57"/>
  <c r="Q681" i="83" s="1"/>
  <c r="Q681" i="57"/>
  <c r="Q682" i="83" s="1"/>
  <c r="Q682" i="57"/>
  <c r="Q683" i="83" s="1"/>
  <c r="Q683" i="57"/>
  <c r="Q684" i="83" s="1"/>
  <c r="Q684" i="57"/>
  <c r="Q685" i="83" s="1"/>
  <c r="Q685" i="57"/>
  <c r="Q686" i="83" s="1"/>
  <c r="Q686" i="57"/>
  <c r="Q687" i="83" s="1"/>
  <c r="Q687" i="57"/>
  <c r="Q688" i="83" s="1"/>
  <c r="Q688" i="57"/>
  <c r="Q689" i="83" s="1"/>
  <c r="Q689" i="57"/>
  <c r="Q690" i="83" s="1"/>
  <c r="Q690" i="57"/>
  <c r="Q691" i="83" s="1"/>
  <c r="Q583" i="57"/>
  <c r="Q584" i="83" s="1"/>
  <c r="Q582" i="57"/>
  <c r="Q583" i="83" s="1"/>
  <c r="W583" i="57"/>
  <c r="R584" i="83" s="1"/>
  <c r="W582" i="57"/>
  <c r="R583" i="83" s="1"/>
  <c r="R582" i="83" l="1"/>
  <c r="Q582" i="83"/>
  <c r="R693" i="83"/>
  <c r="P686" i="57"/>
  <c r="P687" i="83" s="1"/>
  <c r="P690" i="57"/>
  <c r="P691" i="83" s="1"/>
  <c r="P688" i="57"/>
  <c r="P689" i="83" s="1"/>
  <c r="P684" i="57"/>
  <c r="P685" i="83" s="1"/>
  <c r="P680" i="57"/>
  <c r="P681" i="83" s="1"/>
  <c r="P678" i="57"/>
  <c r="P679" i="83" s="1"/>
  <c r="P682" i="57"/>
  <c r="P683" i="83" s="1"/>
  <c r="P674" i="57"/>
  <c r="P675" i="83" s="1"/>
  <c r="P676" i="57"/>
  <c r="P677" i="83" s="1"/>
  <c r="P679" i="57"/>
  <c r="P680" i="83" s="1"/>
  <c r="P689" i="57"/>
  <c r="P690" i="83" s="1"/>
  <c r="P681" i="57"/>
  <c r="P682" i="83" s="1"/>
  <c r="P677" i="57"/>
  <c r="P678" i="83" s="1"/>
  <c r="P673" i="57"/>
  <c r="P674" i="83" s="1"/>
  <c r="P675" i="57"/>
  <c r="P676" i="83" s="1"/>
  <c r="P687" i="57"/>
  <c r="P688" i="83" s="1"/>
  <c r="P582" i="57"/>
  <c r="P583" i="83" s="1"/>
  <c r="P683" i="57"/>
  <c r="P684" i="83" s="1"/>
  <c r="P685" i="57"/>
  <c r="P686" i="83" s="1"/>
  <c r="P583" i="57"/>
  <c r="P584" i="83" s="1"/>
  <c r="P582" i="83" l="1"/>
  <c r="N69" i="73"/>
  <c r="N68" i="73"/>
  <c r="N66" i="73"/>
  <c r="N60" i="73"/>
  <c r="N59" i="73"/>
  <c r="N48" i="73"/>
  <c r="N30" i="73"/>
  <c r="N98" i="73"/>
  <c r="N97" i="73"/>
  <c r="N96" i="73"/>
  <c r="N95" i="73"/>
  <c r="N94" i="73"/>
  <c r="N93" i="73"/>
  <c r="N92" i="73"/>
  <c r="N91" i="73"/>
  <c r="N90" i="73"/>
  <c r="N89" i="73"/>
  <c r="N88" i="73"/>
  <c r="N87" i="73"/>
  <c r="N86" i="73"/>
  <c r="N85" i="73"/>
  <c r="N84" i="73"/>
  <c r="N83" i="73"/>
  <c r="N82" i="73"/>
  <c r="N81" i="73"/>
  <c r="N80" i="73"/>
  <c r="N79" i="73"/>
  <c r="N78" i="73"/>
  <c r="N77" i="73"/>
  <c r="N76" i="73"/>
  <c r="N75" i="73"/>
  <c r="N74" i="73"/>
  <c r="N99" i="73"/>
  <c r="N100" i="73"/>
  <c r="N101" i="73"/>
  <c r="N143" i="73"/>
  <c r="N175" i="73"/>
  <c r="N174" i="73"/>
  <c r="N173" i="73"/>
  <c r="N172" i="73"/>
  <c r="N171" i="73"/>
  <c r="N170" i="73"/>
  <c r="N169" i="73"/>
  <c r="N168" i="73"/>
  <c r="N167" i="73"/>
  <c r="N166" i="73"/>
  <c r="N165" i="73"/>
  <c r="N164" i="73"/>
  <c r="N163" i="73"/>
  <c r="AA163" i="73" s="1"/>
  <c r="N162" i="73"/>
  <c r="N161" i="73"/>
  <c r="N160" i="73"/>
  <c r="N159" i="73"/>
  <c r="N158" i="73"/>
  <c r="N157" i="73"/>
  <c r="N156" i="73"/>
  <c r="N155" i="73"/>
  <c r="N154" i="73"/>
  <c r="AA154" i="73" s="1"/>
  <c r="N153" i="73"/>
  <c r="N152" i="73"/>
  <c r="N151" i="73"/>
  <c r="N150" i="73"/>
  <c r="N149" i="73"/>
  <c r="N148" i="73"/>
  <c r="N147" i="73"/>
  <c r="N146" i="73"/>
  <c r="N145" i="73"/>
  <c r="N144" i="73"/>
  <c r="N141" i="73"/>
  <c r="N139" i="73"/>
  <c r="N138" i="73"/>
  <c r="N137" i="73"/>
  <c r="N136" i="73"/>
  <c r="N135" i="73"/>
  <c r="N134" i="73"/>
  <c r="N133" i="73"/>
  <c r="N132" i="73"/>
  <c r="N131" i="73"/>
  <c r="N130" i="73"/>
  <c r="N129" i="73"/>
  <c r="N128" i="73"/>
  <c r="N127" i="73"/>
  <c r="N126" i="73"/>
  <c r="N125" i="73"/>
  <c r="N124" i="73"/>
  <c r="N123" i="73"/>
  <c r="N122" i="73"/>
  <c r="N121" i="73"/>
  <c r="N120" i="73"/>
  <c r="N119" i="73"/>
  <c r="N118" i="73"/>
  <c r="N117" i="73"/>
  <c r="N116" i="73"/>
  <c r="N103" i="73"/>
  <c r="N104" i="73"/>
  <c r="N105" i="73"/>
  <c r="N106" i="73"/>
  <c r="N107" i="73"/>
  <c r="N108" i="73"/>
  <c r="N109" i="73"/>
  <c r="N110" i="73"/>
  <c r="N111" i="73"/>
  <c r="N112" i="73"/>
  <c r="N113" i="73"/>
  <c r="N114" i="73"/>
  <c r="T77" i="73" l="1"/>
  <c r="T78" i="73"/>
  <c r="T79" i="73"/>
  <c r="T80" i="73"/>
  <c r="T81" i="73"/>
  <c r="T82" i="73"/>
  <c r="T83" i="73"/>
  <c r="T84" i="73"/>
  <c r="T86" i="73"/>
  <c r="T87" i="73"/>
  <c r="T89" i="73"/>
  <c r="T91" i="73"/>
  <c r="T95" i="73"/>
  <c r="T96" i="73"/>
  <c r="T97" i="73"/>
  <c r="T99" i="73"/>
  <c r="T101" i="73"/>
  <c r="T106" i="73"/>
  <c r="T107" i="73"/>
  <c r="T108" i="73"/>
  <c r="T109" i="73"/>
  <c r="T110" i="73"/>
  <c r="T111" i="73"/>
  <c r="T113" i="73"/>
  <c r="T115" i="73"/>
  <c r="T116" i="73"/>
  <c r="T117" i="73"/>
  <c r="T118" i="73"/>
  <c r="T119" i="73"/>
  <c r="T120" i="73"/>
  <c r="T121" i="73"/>
  <c r="T122" i="73"/>
  <c r="T127" i="73"/>
  <c r="T132" i="73"/>
  <c r="T139" i="73"/>
  <c r="T141" i="73"/>
  <c r="T143" i="73"/>
  <c r="T144" i="73"/>
  <c r="T149" i="73"/>
  <c r="T151" i="73"/>
  <c r="T155" i="73"/>
  <c r="T158" i="73"/>
  <c r="T166" i="73"/>
  <c r="T170" i="73"/>
  <c r="T172" i="73"/>
  <c r="T173" i="73"/>
  <c r="T174" i="73"/>
  <c r="T175" i="73"/>
  <c r="W538" i="57"/>
  <c r="Q538" i="57"/>
  <c r="W537" i="57"/>
  <c r="Q537" i="57"/>
  <c r="W536" i="57"/>
  <c r="Q536" i="57"/>
  <c r="Q535" i="83" s="1"/>
  <c r="W535" i="57"/>
  <c r="Q535" i="57"/>
  <c r="W519" i="57"/>
  <c r="R518" i="83" s="1"/>
  <c r="Q519" i="57"/>
  <c r="W518" i="57"/>
  <c r="R517" i="83" s="1"/>
  <c r="Q518" i="57"/>
  <c r="W517" i="57"/>
  <c r="Q517" i="57"/>
  <c r="R534" i="83" l="1"/>
  <c r="R536" i="83"/>
  <c r="Q516" i="83"/>
  <c r="Q518" i="83"/>
  <c r="Q537" i="83"/>
  <c r="R516" i="83"/>
  <c r="R535" i="83"/>
  <c r="R537" i="83"/>
  <c r="Q517" i="83"/>
  <c r="Q534" i="83"/>
  <c r="Q536" i="83"/>
  <c r="N54" i="73"/>
  <c r="N46" i="73"/>
  <c r="P536" i="57"/>
  <c r="P538" i="57"/>
  <c r="P537" i="57"/>
  <c r="P519" i="57"/>
  <c r="P535" i="57"/>
  <c r="P518" i="57"/>
  <c r="P517" i="57"/>
  <c r="P517" i="83" l="1"/>
  <c r="P536" i="83"/>
  <c r="P516" i="83"/>
  <c r="P534" i="83"/>
  <c r="P537" i="83"/>
  <c r="P518" i="83"/>
  <c r="P535" i="83"/>
  <c r="AD315" i="57"/>
  <c r="AC315" i="57"/>
  <c r="AB315" i="57"/>
  <c r="X315" i="57"/>
  <c r="V315" i="57"/>
  <c r="R315" i="57"/>
  <c r="W322" i="57"/>
  <c r="Q322" i="57"/>
  <c r="W286" i="57"/>
  <c r="Q286" i="57"/>
  <c r="W284" i="57"/>
  <c r="R283" i="83" s="1"/>
  <c r="W262" i="57"/>
  <c r="Q262" i="57"/>
  <c r="W230" i="57"/>
  <c r="Q230" i="57"/>
  <c r="Q229" i="83" s="1"/>
  <c r="W229" i="57"/>
  <c r="Q229" i="57"/>
  <c r="W227" i="57"/>
  <c r="Q227" i="57"/>
  <c r="W232" i="57"/>
  <c r="Q232" i="57"/>
  <c r="Q231" i="83" s="1"/>
  <c r="W202" i="57"/>
  <c r="R201" i="83" s="1"/>
  <c r="Q202" i="57"/>
  <c r="Q201" i="83" s="1"/>
  <c r="W200" i="57"/>
  <c r="Q200" i="57"/>
  <c r="Q199" i="83" s="1"/>
  <c r="W199" i="57"/>
  <c r="Q199" i="57"/>
  <c r="W766" i="57"/>
  <c r="Q766" i="57"/>
  <c r="Q767" i="83" s="1"/>
  <c r="W765" i="57"/>
  <c r="Q765" i="57"/>
  <c r="W764" i="57"/>
  <c r="Q764" i="57"/>
  <c r="W763" i="57"/>
  <c r="Q763" i="57"/>
  <c r="W762" i="57"/>
  <c r="Q762" i="57"/>
  <c r="W761" i="57"/>
  <c r="Q761" i="57"/>
  <c r="W760" i="57"/>
  <c r="Q760" i="57"/>
  <c r="Q761" i="83" s="1"/>
  <c r="W759" i="57"/>
  <c r="Q759" i="57"/>
  <c r="W758" i="57"/>
  <c r="Q758" i="57"/>
  <c r="W757" i="57"/>
  <c r="Q757" i="57"/>
  <c r="W756" i="57"/>
  <c r="Q756" i="57"/>
  <c r="W755" i="57"/>
  <c r="Q755" i="57"/>
  <c r="Q756" i="83" s="1"/>
  <c r="W754" i="57"/>
  <c r="Q754" i="57"/>
  <c r="Q755" i="83" s="1"/>
  <c r="W753" i="57"/>
  <c r="Q753" i="57"/>
  <c r="Q694" i="57"/>
  <c r="Q765" i="83" l="1"/>
  <c r="Q285" i="83"/>
  <c r="R757" i="83"/>
  <c r="R761" i="83"/>
  <c r="R765" i="83"/>
  <c r="R199" i="83"/>
  <c r="R261" i="83"/>
  <c r="Q754" i="83"/>
  <c r="Q758" i="83"/>
  <c r="Q760" i="83"/>
  <c r="Q762" i="83"/>
  <c r="Q764" i="83"/>
  <c r="Q766" i="83"/>
  <c r="Q198" i="83"/>
  <c r="Q197" i="83" s="1"/>
  <c r="Q226" i="83"/>
  <c r="Q321" i="83"/>
  <c r="Q695" i="83"/>
  <c r="Q757" i="83"/>
  <c r="Q759" i="83"/>
  <c r="Q763" i="83"/>
  <c r="Q228" i="83"/>
  <c r="Q261" i="83"/>
  <c r="R755" i="83"/>
  <c r="R759" i="83"/>
  <c r="R763" i="83"/>
  <c r="R767" i="83"/>
  <c r="R231" i="83"/>
  <c r="R228" i="83"/>
  <c r="R285" i="83"/>
  <c r="R754" i="83"/>
  <c r="R756" i="83"/>
  <c r="R758" i="83"/>
  <c r="R760" i="83"/>
  <c r="R762" i="83"/>
  <c r="R764" i="83"/>
  <c r="R766" i="83"/>
  <c r="R198" i="83"/>
  <c r="R226" i="83"/>
  <c r="R229" i="83"/>
  <c r="R321" i="83"/>
  <c r="P284" i="57"/>
  <c r="P200" i="57"/>
  <c r="P322" i="57"/>
  <c r="P232" i="57"/>
  <c r="P286" i="57"/>
  <c r="P262" i="57"/>
  <c r="P227" i="57"/>
  <c r="P230" i="57"/>
  <c r="P229" i="57"/>
  <c r="P202" i="57"/>
  <c r="P201" i="83" s="1"/>
  <c r="P199" i="57"/>
  <c r="P766" i="57"/>
  <c r="P764" i="57"/>
  <c r="P765" i="57"/>
  <c r="P762" i="57"/>
  <c r="P760" i="57"/>
  <c r="P763" i="57"/>
  <c r="P761" i="57"/>
  <c r="P757" i="57"/>
  <c r="P759" i="57"/>
  <c r="P755" i="57"/>
  <c r="P758" i="57"/>
  <c r="P756" i="57"/>
  <c r="P754" i="57"/>
  <c r="P753" i="57"/>
  <c r="P694" i="57"/>
  <c r="W613" i="57"/>
  <c r="Q613" i="57"/>
  <c r="W610" i="57"/>
  <c r="Q610" i="57"/>
  <c r="W609" i="57"/>
  <c r="Q609" i="57"/>
  <c r="P37" i="73"/>
  <c r="Q37" i="73"/>
  <c r="R37" i="73"/>
  <c r="S37" i="73"/>
  <c r="O37" i="73"/>
  <c r="J37" i="73"/>
  <c r="K37" i="73"/>
  <c r="L37" i="73"/>
  <c r="M37" i="73"/>
  <c r="I37" i="73"/>
  <c r="T157" i="73"/>
  <c r="H157" i="73"/>
  <c r="D37" i="73"/>
  <c r="E37" i="73"/>
  <c r="F37" i="73"/>
  <c r="G37" i="73"/>
  <c r="C37" i="73"/>
  <c r="AD581" i="57"/>
  <c r="AC581" i="57"/>
  <c r="AB581" i="57"/>
  <c r="AA581" i="57"/>
  <c r="Z581" i="57"/>
  <c r="Y581" i="57"/>
  <c r="X581" i="57"/>
  <c r="W581" i="57"/>
  <c r="V581" i="57"/>
  <c r="U581" i="57"/>
  <c r="T581" i="57"/>
  <c r="S581" i="57"/>
  <c r="R581" i="57"/>
  <c r="Q581" i="57"/>
  <c r="P581" i="57"/>
  <c r="H581" i="57"/>
  <c r="I581" i="57"/>
  <c r="J581" i="57"/>
  <c r="K581" i="57"/>
  <c r="L581" i="57"/>
  <c r="M581" i="57"/>
  <c r="N581" i="57"/>
  <c r="O581" i="57"/>
  <c r="G581" i="57"/>
  <c r="W563" i="57"/>
  <c r="Q563" i="57"/>
  <c r="W567" i="57"/>
  <c r="Q567" i="57"/>
  <c r="M560" i="57"/>
  <c r="AD560" i="57"/>
  <c r="AC560" i="57"/>
  <c r="AB560" i="57"/>
  <c r="AA560" i="57"/>
  <c r="Z560" i="57"/>
  <c r="Y560" i="57"/>
  <c r="X560" i="57"/>
  <c r="V560" i="57"/>
  <c r="U560" i="57"/>
  <c r="T560" i="57"/>
  <c r="S560" i="57"/>
  <c r="R560" i="57"/>
  <c r="O560" i="57"/>
  <c r="N560" i="57"/>
  <c r="L560" i="57"/>
  <c r="K560" i="57"/>
  <c r="J560" i="57"/>
  <c r="H560" i="57"/>
  <c r="I560" i="57"/>
  <c r="G560" i="57"/>
  <c r="W561" i="57"/>
  <c r="Q561" i="57"/>
  <c r="Q560" i="83" s="1"/>
  <c r="T145" i="73"/>
  <c r="H145" i="73"/>
  <c r="H144" i="73"/>
  <c r="H143" i="73"/>
  <c r="H141" i="73"/>
  <c r="H139" i="73"/>
  <c r="T138" i="73"/>
  <c r="H138" i="73"/>
  <c r="T137" i="73"/>
  <c r="H137" i="73"/>
  <c r="T136" i="73"/>
  <c r="H136" i="73"/>
  <c r="T135" i="73"/>
  <c r="H135" i="73"/>
  <c r="T134" i="73"/>
  <c r="H134" i="73"/>
  <c r="T133" i="73"/>
  <c r="H133" i="73"/>
  <c r="H132" i="73"/>
  <c r="T131" i="73"/>
  <c r="H131" i="73"/>
  <c r="T130" i="73"/>
  <c r="H130" i="73"/>
  <c r="T129" i="73"/>
  <c r="H129" i="73"/>
  <c r="T128" i="73"/>
  <c r="H128" i="73"/>
  <c r="H127" i="73"/>
  <c r="T126" i="73"/>
  <c r="H126" i="73"/>
  <c r="T125" i="73"/>
  <c r="H125" i="73"/>
  <c r="T124" i="73"/>
  <c r="H124" i="73"/>
  <c r="T123" i="73"/>
  <c r="H122" i="73"/>
  <c r="H121" i="73"/>
  <c r="H120" i="73"/>
  <c r="H119" i="73"/>
  <c r="H118" i="73"/>
  <c r="H116" i="73"/>
  <c r="N115" i="73"/>
  <c r="H115" i="73"/>
  <c r="T114" i="73"/>
  <c r="H114" i="73"/>
  <c r="H113" i="73"/>
  <c r="T112" i="73"/>
  <c r="H112" i="73"/>
  <c r="H111" i="73"/>
  <c r="H108" i="73"/>
  <c r="H107" i="73"/>
  <c r="H106" i="73"/>
  <c r="T105" i="73"/>
  <c r="H105" i="73"/>
  <c r="T104" i="73"/>
  <c r="H104" i="73"/>
  <c r="T103" i="73"/>
  <c r="H103" i="73"/>
  <c r="R197" i="83" l="1"/>
  <c r="R560" i="83"/>
  <c r="R611" i="83"/>
  <c r="P758" i="83"/>
  <c r="P765" i="83"/>
  <c r="P226" i="83"/>
  <c r="Q561" i="83"/>
  <c r="Q559" i="83" s="1"/>
  <c r="Q610" i="83"/>
  <c r="Q614" i="83"/>
  <c r="P759" i="83"/>
  <c r="P763" i="83"/>
  <c r="P767" i="83"/>
  <c r="P261" i="83"/>
  <c r="P199" i="83"/>
  <c r="R561" i="83"/>
  <c r="Q568" i="83"/>
  <c r="Q564" i="83"/>
  <c r="R610" i="83"/>
  <c r="R614" i="83"/>
  <c r="P755" i="83"/>
  <c r="P756" i="83"/>
  <c r="P762" i="83"/>
  <c r="P766" i="83"/>
  <c r="P198" i="83"/>
  <c r="P285" i="83"/>
  <c r="Q563" i="83"/>
  <c r="P754" i="83"/>
  <c r="P761" i="83"/>
  <c r="P228" i="83"/>
  <c r="P321" i="83"/>
  <c r="R563" i="83"/>
  <c r="R568" i="83"/>
  <c r="R564" i="83"/>
  <c r="Q611" i="83"/>
  <c r="P695" i="83"/>
  <c r="P757" i="83"/>
  <c r="P760" i="83"/>
  <c r="P764" i="83"/>
  <c r="P229" i="83"/>
  <c r="P231" i="83"/>
  <c r="P283" i="83"/>
  <c r="H123" i="73"/>
  <c r="F42" i="73"/>
  <c r="AA152" i="73"/>
  <c r="N23" i="73"/>
  <c r="N37" i="73"/>
  <c r="P613" i="57"/>
  <c r="P610" i="57"/>
  <c r="P609" i="57"/>
  <c r="P567" i="57"/>
  <c r="P563" i="57"/>
  <c r="P561" i="57"/>
  <c r="W560" i="57"/>
  <c r="Q560" i="57"/>
  <c r="P561" i="83"/>
  <c r="K38" i="66"/>
  <c r="N38" i="66"/>
  <c r="G38" i="66"/>
  <c r="Q40" i="66"/>
  <c r="Q41" i="66"/>
  <c r="Q42" i="66"/>
  <c r="Q43" i="66"/>
  <c r="Q44" i="66"/>
  <c r="Q45" i="66"/>
  <c r="Q46" i="66"/>
  <c r="Q39" i="66"/>
  <c r="E40" i="66"/>
  <c r="F40" i="66" s="1"/>
  <c r="E41" i="66"/>
  <c r="F41" i="66" s="1"/>
  <c r="E42" i="66"/>
  <c r="F42" i="66" s="1"/>
  <c r="E43" i="66"/>
  <c r="F43" i="66" s="1"/>
  <c r="E44" i="66"/>
  <c r="F44" i="66" s="1"/>
  <c r="M44" i="66" s="1"/>
  <c r="L44" i="66" s="1"/>
  <c r="E45" i="66"/>
  <c r="F45" i="66" s="1"/>
  <c r="E46" i="66"/>
  <c r="F46" i="66" s="1"/>
  <c r="E39" i="66"/>
  <c r="F39" i="66" s="1"/>
  <c r="D40" i="66"/>
  <c r="S40" i="66" s="1"/>
  <c r="D41" i="66"/>
  <c r="S41" i="66" s="1"/>
  <c r="D42" i="66"/>
  <c r="S42" i="66" s="1"/>
  <c r="D43" i="66"/>
  <c r="S43" i="66" s="1"/>
  <c r="D44" i="66"/>
  <c r="S44" i="66" s="1"/>
  <c r="D45" i="66"/>
  <c r="S45" i="66" s="1"/>
  <c r="D46" i="66"/>
  <c r="S46" i="66" s="1"/>
  <c r="D39" i="66"/>
  <c r="C40" i="66"/>
  <c r="C41" i="66"/>
  <c r="C42" i="66"/>
  <c r="C43" i="66"/>
  <c r="C44" i="66"/>
  <c r="C45" i="66"/>
  <c r="C46" i="66"/>
  <c r="C39" i="66"/>
  <c r="B40" i="66"/>
  <c r="B41" i="66"/>
  <c r="B42" i="66"/>
  <c r="B43" i="66"/>
  <c r="B44" i="66"/>
  <c r="B45" i="66"/>
  <c r="B46" i="66"/>
  <c r="B39" i="66"/>
  <c r="N148" i="66"/>
  <c r="K148" i="66"/>
  <c r="G148" i="66"/>
  <c r="Q182" i="66"/>
  <c r="E182" i="66"/>
  <c r="F182" i="66" s="1"/>
  <c r="D182" i="66"/>
  <c r="S182" i="66" s="1"/>
  <c r="C182" i="66"/>
  <c r="K200" i="66"/>
  <c r="N200" i="66"/>
  <c r="Q202" i="66"/>
  <c r="Q201" i="66"/>
  <c r="E202" i="66"/>
  <c r="F202" i="66" s="1"/>
  <c r="E201" i="66"/>
  <c r="F201" i="66" s="1"/>
  <c r="D202" i="66"/>
  <c r="S202" i="66" s="1"/>
  <c r="D201" i="66"/>
  <c r="S201" i="66" s="1"/>
  <c r="C202" i="66"/>
  <c r="C201" i="66"/>
  <c r="B202" i="66"/>
  <c r="B201" i="66"/>
  <c r="N132" i="66"/>
  <c r="G132" i="66"/>
  <c r="K132" i="66"/>
  <c r="Q144" i="66"/>
  <c r="Q143" i="66"/>
  <c r="Q142" i="66"/>
  <c r="Q141" i="66"/>
  <c r="Q140" i="66"/>
  <c r="Q139" i="66"/>
  <c r="Q138" i="66"/>
  <c r="Q137" i="66"/>
  <c r="Q136" i="66"/>
  <c r="Q135" i="66"/>
  <c r="Q134" i="66"/>
  <c r="Q133" i="66"/>
  <c r="E134" i="66"/>
  <c r="F134" i="66" s="1"/>
  <c r="E135" i="66"/>
  <c r="F135" i="66" s="1"/>
  <c r="E136" i="66"/>
  <c r="F136" i="66" s="1"/>
  <c r="E137" i="66"/>
  <c r="F137" i="66" s="1"/>
  <c r="E138" i="66"/>
  <c r="F138" i="66" s="1"/>
  <c r="E139" i="66"/>
  <c r="F139" i="66" s="1"/>
  <c r="E140" i="66"/>
  <c r="F140" i="66" s="1"/>
  <c r="E141" i="66"/>
  <c r="F141" i="66" s="1"/>
  <c r="E142" i="66"/>
  <c r="F142" i="66" s="1"/>
  <c r="E143" i="66"/>
  <c r="F143" i="66" s="1"/>
  <c r="E144" i="66"/>
  <c r="F144" i="66" s="1"/>
  <c r="E133" i="66"/>
  <c r="D134" i="66"/>
  <c r="S134" i="66" s="1"/>
  <c r="D135" i="66"/>
  <c r="S135" i="66" s="1"/>
  <c r="D136" i="66"/>
  <c r="S136" i="66" s="1"/>
  <c r="D137" i="66"/>
  <c r="S137" i="66" s="1"/>
  <c r="D138" i="66"/>
  <c r="S138" i="66" s="1"/>
  <c r="D139" i="66"/>
  <c r="S139" i="66" s="1"/>
  <c r="D140" i="66"/>
  <c r="S140" i="66" s="1"/>
  <c r="D141" i="66"/>
  <c r="S141" i="66" s="1"/>
  <c r="D142" i="66"/>
  <c r="S142" i="66" s="1"/>
  <c r="D143" i="66"/>
  <c r="S143" i="66" s="1"/>
  <c r="D144" i="66"/>
  <c r="S144" i="66" s="1"/>
  <c r="D133" i="66"/>
  <c r="S133" i="66" s="1"/>
  <c r="C134" i="66"/>
  <c r="C135" i="66"/>
  <c r="C136" i="66"/>
  <c r="C137" i="66"/>
  <c r="C138" i="66"/>
  <c r="C139" i="66"/>
  <c r="C140" i="66"/>
  <c r="C141" i="66"/>
  <c r="C142" i="66"/>
  <c r="C143" i="66"/>
  <c r="C144" i="66"/>
  <c r="C133" i="66"/>
  <c r="B134" i="66"/>
  <c r="B135" i="66"/>
  <c r="B136" i="66"/>
  <c r="B137" i="66"/>
  <c r="B138" i="66"/>
  <c r="B139" i="66"/>
  <c r="B140" i="66"/>
  <c r="B141" i="66"/>
  <c r="B142" i="66"/>
  <c r="B143" i="66"/>
  <c r="B144" i="66"/>
  <c r="B133" i="66"/>
  <c r="P197" i="83" l="1"/>
  <c r="R559" i="83"/>
  <c r="P568" i="83"/>
  <c r="P614" i="83"/>
  <c r="P560" i="83"/>
  <c r="P559" i="83" s="1"/>
  <c r="P564" i="83"/>
  <c r="P610" i="83"/>
  <c r="P563" i="83"/>
  <c r="P611" i="83"/>
  <c r="M40" i="66"/>
  <c r="L40" i="66" s="1"/>
  <c r="C132" i="66"/>
  <c r="E132" i="66"/>
  <c r="T132" i="66" s="1"/>
  <c r="C200" i="66"/>
  <c r="S39" i="66"/>
  <c r="D38" i="66"/>
  <c r="S38" i="66" s="1"/>
  <c r="P560" i="57"/>
  <c r="C38" i="66"/>
  <c r="F38" i="66"/>
  <c r="M39" i="66"/>
  <c r="J39" i="66"/>
  <c r="M43" i="66"/>
  <c r="L43" i="66" s="1"/>
  <c r="J43" i="66"/>
  <c r="M46" i="66"/>
  <c r="L46" i="66" s="1"/>
  <c r="J46" i="66"/>
  <c r="M42" i="66"/>
  <c r="L42" i="66" s="1"/>
  <c r="J42" i="66"/>
  <c r="M45" i="66"/>
  <c r="L45" i="66" s="1"/>
  <c r="J45" i="66"/>
  <c r="M41" i="66"/>
  <c r="L41" i="66" s="1"/>
  <c r="J41" i="66"/>
  <c r="J40" i="66"/>
  <c r="J44" i="66"/>
  <c r="E38" i="66"/>
  <c r="T38" i="66" s="1"/>
  <c r="M182" i="66"/>
  <c r="J182" i="66"/>
  <c r="D200" i="66"/>
  <c r="S200" i="66" s="1"/>
  <c r="J201" i="66"/>
  <c r="I201" i="66" s="1"/>
  <c r="M201" i="66"/>
  <c r="M202" i="66"/>
  <c r="L202" i="66" s="1"/>
  <c r="J202" i="66"/>
  <c r="I202" i="66" s="1"/>
  <c r="E200" i="66"/>
  <c r="T200" i="66" s="1"/>
  <c r="G200" i="66"/>
  <c r="D132" i="66"/>
  <c r="S132" i="66" s="1"/>
  <c r="J138" i="66"/>
  <c r="M138" i="66"/>
  <c r="M141" i="66"/>
  <c r="J141" i="66"/>
  <c r="J144" i="66"/>
  <c r="M144" i="66"/>
  <c r="J136" i="66"/>
  <c r="M136" i="66"/>
  <c r="J143" i="66"/>
  <c r="M143" i="66"/>
  <c r="J139" i="66"/>
  <c r="M139" i="66"/>
  <c r="J135" i="66"/>
  <c r="M135" i="66"/>
  <c r="J142" i="66"/>
  <c r="M142" i="66"/>
  <c r="M137" i="66"/>
  <c r="J137" i="66"/>
  <c r="J134" i="66"/>
  <c r="M134" i="66"/>
  <c r="J140" i="66"/>
  <c r="M140" i="66"/>
  <c r="F133" i="66"/>
  <c r="P50" i="73"/>
  <c r="Q50" i="73"/>
  <c r="R50" i="73"/>
  <c r="S50" i="73"/>
  <c r="O50" i="73"/>
  <c r="J50" i="73"/>
  <c r="K50" i="73"/>
  <c r="L50" i="73"/>
  <c r="M50" i="73"/>
  <c r="I50" i="73"/>
  <c r="D50" i="73"/>
  <c r="E50" i="73"/>
  <c r="F50" i="73"/>
  <c r="G50" i="73"/>
  <c r="C50" i="73"/>
  <c r="S33" i="73"/>
  <c r="R33" i="73"/>
  <c r="Q33" i="73"/>
  <c r="P33" i="73"/>
  <c r="O33" i="73"/>
  <c r="J33" i="73"/>
  <c r="K33" i="73"/>
  <c r="L33" i="73"/>
  <c r="M33" i="73"/>
  <c r="I33" i="73"/>
  <c r="D33" i="73"/>
  <c r="E33" i="73"/>
  <c r="F33" i="73"/>
  <c r="G33" i="73"/>
  <c r="C33" i="73"/>
  <c r="T90" i="73"/>
  <c r="H90" i="73"/>
  <c r="P49" i="73"/>
  <c r="Q49" i="73"/>
  <c r="R49" i="73"/>
  <c r="S49" i="73"/>
  <c r="O49" i="73"/>
  <c r="J49" i="73"/>
  <c r="K49" i="73"/>
  <c r="L49" i="73"/>
  <c r="M49" i="73"/>
  <c r="I49" i="73"/>
  <c r="D49" i="73"/>
  <c r="E49" i="73"/>
  <c r="F49" i="73"/>
  <c r="G49" i="73"/>
  <c r="C49" i="73"/>
  <c r="T98" i="73"/>
  <c r="S67" i="73"/>
  <c r="R67" i="73"/>
  <c r="Q67" i="73"/>
  <c r="P67" i="73"/>
  <c r="O67" i="73"/>
  <c r="J67" i="73"/>
  <c r="K67" i="73"/>
  <c r="L67" i="73"/>
  <c r="M67" i="73"/>
  <c r="I67" i="73"/>
  <c r="H98" i="73"/>
  <c r="D67" i="73"/>
  <c r="E67" i="73"/>
  <c r="F67" i="73"/>
  <c r="G67" i="73"/>
  <c r="C67" i="73"/>
  <c r="P25" i="73"/>
  <c r="Q25" i="73"/>
  <c r="R25" i="73"/>
  <c r="S25" i="73"/>
  <c r="O25" i="73"/>
  <c r="J25" i="73"/>
  <c r="K25" i="73"/>
  <c r="L25" i="73"/>
  <c r="M25" i="73"/>
  <c r="I25" i="73"/>
  <c r="H82" i="73"/>
  <c r="D25" i="73"/>
  <c r="E25" i="73"/>
  <c r="F25" i="73"/>
  <c r="G25" i="73"/>
  <c r="C25" i="73"/>
  <c r="T93" i="73"/>
  <c r="P58" i="73"/>
  <c r="Q58" i="73"/>
  <c r="R58" i="73"/>
  <c r="S58" i="73"/>
  <c r="O58" i="73"/>
  <c r="J58" i="73"/>
  <c r="K58" i="73"/>
  <c r="L58" i="73"/>
  <c r="M58" i="73"/>
  <c r="I58" i="73"/>
  <c r="H93" i="73"/>
  <c r="D58" i="73"/>
  <c r="E58" i="73"/>
  <c r="F58" i="73"/>
  <c r="G58" i="73"/>
  <c r="C58" i="73"/>
  <c r="L140" i="66" l="1"/>
  <c r="I137" i="66"/>
  <c r="L135" i="66"/>
  <c r="L143" i="66"/>
  <c r="L144" i="66"/>
  <c r="L138" i="66"/>
  <c r="I44" i="66"/>
  <c r="I45" i="66"/>
  <c r="I46" i="66"/>
  <c r="I140" i="66"/>
  <c r="L137" i="66"/>
  <c r="I135" i="66"/>
  <c r="I143" i="66"/>
  <c r="I144" i="66"/>
  <c r="I138" i="66"/>
  <c r="I40" i="66"/>
  <c r="L134" i="66"/>
  <c r="L142" i="66"/>
  <c r="L139" i="66"/>
  <c r="L136" i="66"/>
  <c r="I141" i="66"/>
  <c r="I41" i="66"/>
  <c r="I42" i="66"/>
  <c r="I134" i="66"/>
  <c r="I142" i="66"/>
  <c r="I139" i="66"/>
  <c r="I136" i="66"/>
  <c r="L141" i="66"/>
  <c r="I43" i="66"/>
  <c r="N58" i="73"/>
  <c r="N25" i="73"/>
  <c r="N67" i="73"/>
  <c r="N50" i="73"/>
  <c r="N33" i="73"/>
  <c r="N49" i="73"/>
  <c r="J38" i="66"/>
  <c r="I39" i="66"/>
  <c r="M38" i="66"/>
  <c r="L39" i="66"/>
  <c r="I182" i="66"/>
  <c r="H202" i="66"/>
  <c r="L182" i="66"/>
  <c r="I200" i="66"/>
  <c r="M200" i="66"/>
  <c r="L201" i="66"/>
  <c r="M133" i="66"/>
  <c r="F132" i="66"/>
  <c r="J133" i="66"/>
  <c r="J13" i="73"/>
  <c r="J14" i="73"/>
  <c r="J15" i="73"/>
  <c r="J21" i="73"/>
  <c r="J22" i="73"/>
  <c r="J24" i="73"/>
  <c r="J29" i="73"/>
  <c r="J36" i="73"/>
  <c r="J38" i="73"/>
  <c r="H44" i="66" l="1"/>
  <c r="H40" i="66"/>
  <c r="H42" i="66"/>
  <c r="H46" i="66"/>
  <c r="H43" i="66"/>
  <c r="H41" i="66"/>
  <c r="H45" i="66"/>
  <c r="H144" i="66"/>
  <c r="H137" i="66"/>
  <c r="H141" i="66"/>
  <c r="H139" i="66"/>
  <c r="H134" i="66"/>
  <c r="H136" i="66"/>
  <c r="H142" i="66"/>
  <c r="H135" i="66"/>
  <c r="H140" i="66"/>
  <c r="H138" i="66"/>
  <c r="H143" i="66"/>
  <c r="N57" i="73"/>
  <c r="L38" i="66"/>
  <c r="H39" i="66"/>
  <c r="I38" i="66"/>
  <c r="H182" i="66"/>
  <c r="L200" i="66"/>
  <c r="H201" i="66"/>
  <c r="H200" i="66" s="1"/>
  <c r="L133" i="66"/>
  <c r="M132" i="66"/>
  <c r="J132" i="66"/>
  <c r="I133" i="66"/>
  <c r="H38" i="66" l="1"/>
  <c r="V38" i="66"/>
  <c r="H133" i="66"/>
  <c r="H132" i="66" s="1"/>
  <c r="L132" i="66"/>
  <c r="I132" i="66"/>
  <c r="T165" i="73"/>
  <c r="H165" i="73"/>
  <c r="W38" i="66" l="1"/>
  <c r="V200" i="66"/>
  <c r="N47" i="73"/>
  <c r="U38" i="66"/>
  <c r="G140" i="73"/>
  <c r="H159" i="73"/>
  <c r="T159" i="73"/>
  <c r="S62" i="73"/>
  <c r="R62" i="73"/>
  <c r="Q62" i="73"/>
  <c r="P62" i="73"/>
  <c r="O62" i="73"/>
  <c r="M62" i="73"/>
  <c r="L62" i="73"/>
  <c r="K62" i="73"/>
  <c r="J62" i="73"/>
  <c r="I62" i="73"/>
  <c r="T94" i="73"/>
  <c r="H94" i="73"/>
  <c r="D62" i="73"/>
  <c r="E62" i="73"/>
  <c r="F62" i="73"/>
  <c r="G62" i="73"/>
  <c r="C62" i="73"/>
  <c r="H59" i="73"/>
  <c r="T59" i="73"/>
  <c r="H60" i="73"/>
  <c r="T60" i="73"/>
  <c r="D73" i="73"/>
  <c r="E73" i="73"/>
  <c r="F73" i="73"/>
  <c r="G73" i="73"/>
  <c r="I73" i="73"/>
  <c r="J73" i="73"/>
  <c r="K73" i="73"/>
  <c r="L73" i="73"/>
  <c r="M73" i="73"/>
  <c r="O73" i="73"/>
  <c r="P73" i="73"/>
  <c r="Q73" i="73"/>
  <c r="R73" i="73"/>
  <c r="S73" i="73"/>
  <c r="E102" i="73"/>
  <c r="G102" i="73"/>
  <c r="I102" i="73"/>
  <c r="J102" i="73"/>
  <c r="K102" i="73"/>
  <c r="L102" i="73"/>
  <c r="M102" i="73"/>
  <c r="O102" i="73"/>
  <c r="P102" i="73"/>
  <c r="Q102" i="73"/>
  <c r="R102" i="73"/>
  <c r="S102" i="73"/>
  <c r="C102" i="73"/>
  <c r="D140" i="73"/>
  <c r="E140" i="73"/>
  <c r="F140" i="73"/>
  <c r="I140" i="73"/>
  <c r="J140" i="73"/>
  <c r="K140" i="73"/>
  <c r="L140" i="73"/>
  <c r="M140" i="73"/>
  <c r="O140" i="73"/>
  <c r="P140" i="73"/>
  <c r="Q140" i="73"/>
  <c r="R140" i="73"/>
  <c r="S140" i="73"/>
  <c r="C140" i="73"/>
  <c r="P21" i="73"/>
  <c r="Q21" i="73"/>
  <c r="R21" i="73"/>
  <c r="S21" i="73"/>
  <c r="O21" i="73"/>
  <c r="K21" i="73"/>
  <c r="L21" i="73"/>
  <c r="M21" i="73"/>
  <c r="I21" i="73"/>
  <c r="D21" i="73"/>
  <c r="E21" i="73"/>
  <c r="F21" i="73"/>
  <c r="G21" i="73"/>
  <c r="C21" i="73"/>
  <c r="T100" i="73"/>
  <c r="H100" i="73"/>
  <c r="S71" i="73"/>
  <c r="R71" i="73"/>
  <c r="Q71" i="73"/>
  <c r="P71" i="73"/>
  <c r="O71" i="73"/>
  <c r="J71" i="73"/>
  <c r="K71" i="73"/>
  <c r="L71" i="73"/>
  <c r="M71" i="73"/>
  <c r="I71" i="73"/>
  <c r="D71" i="73"/>
  <c r="F71" i="73"/>
  <c r="G71" i="73"/>
  <c r="C71" i="73"/>
  <c r="S65" i="73"/>
  <c r="R65" i="73"/>
  <c r="Q65" i="73"/>
  <c r="P65" i="73"/>
  <c r="O65" i="73"/>
  <c r="M65" i="73"/>
  <c r="L65" i="73"/>
  <c r="K65" i="73"/>
  <c r="J65" i="73"/>
  <c r="I65" i="73"/>
  <c r="H172" i="73"/>
  <c r="G65" i="73"/>
  <c r="F65" i="73"/>
  <c r="E65" i="73"/>
  <c r="D65" i="73"/>
  <c r="C65" i="73"/>
  <c r="P63" i="73"/>
  <c r="Q63" i="73"/>
  <c r="R63" i="73"/>
  <c r="S63" i="73"/>
  <c r="O63" i="73"/>
  <c r="J63" i="73"/>
  <c r="K63" i="73"/>
  <c r="L63" i="73"/>
  <c r="M63" i="73"/>
  <c r="I63" i="73"/>
  <c r="D63" i="73"/>
  <c r="E63" i="73"/>
  <c r="F63" i="73"/>
  <c r="G63" i="73"/>
  <c r="C63" i="73"/>
  <c r="T168" i="73"/>
  <c r="T92" i="73"/>
  <c r="H168" i="73"/>
  <c r="H92" i="73"/>
  <c r="P45" i="73"/>
  <c r="Q45" i="73"/>
  <c r="R45" i="73"/>
  <c r="S45" i="73"/>
  <c r="O45" i="73"/>
  <c r="J45" i="73"/>
  <c r="K45" i="73"/>
  <c r="L45" i="73"/>
  <c r="M45" i="73"/>
  <c r="I45" i="73"/>
  <c r="D45" i="73"/>
  <c r="E45" i="73"/>
  <c r="F45" i="73"/>
  <c r="G45" i="73"/>
  <c r="C45" i="73"/>
  <c r="T164" i="73"/>
  <c r="AB164" i="73" s="1"/>
  <c r="H164" i="73"/>
  <c r="T163" i="73"/>
  <c r="AB163" i="73" s="1"/>
  <c r="H163" i="73"/>
  <c r="T161" i="73"/>
  <c r="T160" i="73"/>
  <c r="H160" i="73"/>
  <c r="T156" i="73"/>
  <c r="T85" i="73"/>
  <c r="H156" i="73"/>
  <c r="H85" i="73"/>
  <c r="P35" i="73"/>
  <c r="Q35" i="73"/>
  <c r="R35" i="73"/>
  <c r="S35" i="73"/>
  <c r="O35" i="73"/>
  <c r="J35" i="73"/>
  <c r="K35" i="73"/>
  <c r="L35" i="73"/>
  <c r="M35" i="73"/>
  <c r="I35" i="73"/>
  <c r="D35" i="73"/>
  <c r="E35" i="73"/>
  <c r="F35" i="73"/>
  <c r="G35" i="73"/>
  <c r="C35" i="73"/>
  <c r="P28" i="73"/>
  <c r="Q28" i="73"/>
  <c r="R28" i="73"/>
  <c r="S28" i="73"/>
  <c r="O28" i="73"/>
  <c r="J28" i="73"/>
  <c r="K28" i="73"/>
  <c r="L28" i="73"/>
  <c r="M28" i="73"/>
  <c r="I28" i="73"/>
  <c r="D28" i="73"/>
  <c r="E28" i="73"/>
  <c r="F28" i="73"/>
  <c r="G28" i="73"/>
  <c r="C28" i="73"/>
  <c r="T152" i="73"/>
  <c r="AB152" i="73" s="1"/>
  <c r="H152" i="73"/>
  <c r="Z152" i="73" s="1"/>
  <c r="T150" i="73"/>
  <c r="H150" i="73"/>
  <c r="P19" i="73"/>
  <c r="Q19" i="73"/>
  <c r="R19" i="73"/>
  <c r="S19" i="73"/>
  <c r="O19" i="73"/>
  <c r="J19" i="73"/>
  <c r="K19" i="73"/>
  <c r="L19" i="73"/>
  <c r="M19" i="73"/>
  <c r="I19" i="73"/>
  <c r="D19" i="73"/>
  <c r="E19" i="73"/>
  <c r="F19" i="73"/>
  <c r="G19" i="73"/>
  <c r="C19" i="73"/>
  <c r="T148" i="73"/>
  <c r="H148" i="73"/>
  <c r="H147" i="73"/>
  <c r="T147" i="73"/>
  <c r="H77" i="73"/>
  <c r="T76" i="73"/>
  <c r="H76" i="73"/>
  <c r="S14" i="73"/>
  <c r="R14" i="73"/>
  <c r="Q14" i="73"/>
  <c r="P14" i="73"/>
  <c r="O14" i="73"/>
  <c r="M14" i="73"/>
  <c r="L14" i="73"/>
  <c r="K14" i="73"/>
  <c r="I14" i="73"/>
  <c r="G14" i="73"/>
  <c r="F14" i="73"/>
  <c r="E14" i="73"/>
  <c r="D14" i="73"/>
  <c r="C14" i="73"/>
  <c r="T75" i="73"/>
  <c r="H75" i="73"/>
  <c r="T74" i="73"/>
  <c r="H74" i="73"/>
  <c r="S11" i="73"/>
  <c r="R11" i="73"/>
  <c r="Q11" i="73"/>
  <c r="P11" i="73"/>
  <c r="O11" i="73"/>
  <c r="M11" i="73"/>
  <c r="L11" i="73"/>
  <c r="K11" i="73"/>
  <c r="J11" i="73"/>
  <c r="I11" i="73"/>
  <c r="G11" i="73"/>
  <c r="D11" i="73"/>
  <c r="C11" i="73"/>
  <c r="S10" i="73"/>
  <c r="R10" i="73"/>
  <c r="Q10" i="73"/>
  <c r="P10" i="73"/>
  <c r="O10" i="73"/>
  <c r="M10" i="73"/>
  <c r="L10" i="73"/>
  <c r="K10" i="73"/>
  <c r="J10" i="73"/>
  <c r="I10" i="73"/>
  <c r="G10" i="73"/>
  <c r="E10" i="73"/>
  <c r="D10" i="73"/>
  <c r="C10" i="73"/>
  <c r="H175" i="73"/>
  <c r="H101" i="73"/>
  <c r="H173" i="73"/>
  <c r="H171" i="73"/>
  <c r="H95" i="73"/>
  <c r="T171" i="73"/>
  <c r="P64" i="73"/>
  <c r="Q64" i="73"/>
  <c r="R64" i="73"/>
  <c r="S64" i="73"/>
  <c r="O64" i="73"/>
  <c r="J64" i="73"/>
  <c r="K64" i="73"/>
  <c r="L64" i="73"/>
  <c r="M64" i="73"/>
  <c r="I64" i="73"/>
  <c r="D64" i="73"/>
  <c r="E64" i="73"/>
  <c r="G64" i="73"/>
  <c r="C64" i="73"/>
  <c r="H170" i="73"/>
  <c r="T169" i="73"/>
  <c r="H169" i="73"/>
  <c r="W200" i="66" l="1"/>
  <c r="N64" i="73"/>
  <c r="N70" i="73"/>
  <c r="N11" i="73"/>
  <c r="N43" i="73"/>
  <c r="N63" i="73"/>
  <c r="N65" i="73"/>
  <c r="N61" i="73"/>
  <c r="N10" i="73"/>
  <c r="N16" i="73"/>
  <c r="N17" i="73"/>
  <c r="N19" i="73"/>
  <c r="N35" i="73"/>
  <c r="N53" i="73"/>
  <c r="N40" i="73"/>
  <c r="N55" i="73"/>
  <c r="N72" i="73"/>
  <c r="N34" i="73"/>
  <c r="N9" i="73"/>
  <c r="N28" i="73"/>
  <c r="N45" i="73"/>
  <c r="N21" i="73"/>
  <c r="N39" i="73"/>
  <c r="N14" i="73"/>
  <c r="N26" i="73"/>
  <c r="N71" i="73"/>
  <c r="N62" i="73"/>
  <c r="T72" i="73"/>
  <c r="H10" i="73"/>
  <c r="H11" i="73"/>
  <c r="H14" i="73"/>
  <c r="H9" i="73"/>
  <c r="H161" i="73"/>
  <c r="F64" i="73"/>
  <c r="V132" i="66" l="1"/>
  <c r="W132" i="66"/>
  <c r="N56" i="73"/>
  <c r="T167" i="73"/>
  <c r="H167" i="73"/>
  <c r="H166" i="73"/>
  <c r="T88" i="73"/>
  <c r="H88" i="73"/>
  <c r="S44" i="73"/>
  <c r="R44" i="73"/>
  <c r="Q44" i="73"/>
  <c r="P44" i="73"/>
  <c r="O44" i="73"/>
  <c r="J44" i="73"/>
  <c r="K44" i="73"/>
  <c r="L44" i="73"/>
  <c r="M44" i="73"/>
  <c r="I44" i="73"/>
  <c r="D44" i="73"/>
  <c r="E44" i="73"/>
  <c r="F44" i="73"/>
  <c r="G44" i="73"/>
  <c r="C44" i="73"/>
  <c r="T162" i="73"/>
  <c r="H162" i="73"/>
  <c r="S41" i="73"/>
  <c r="R41" i="73"/>
  <c r="Q41" i="73"/>
  <c r="P41" i="73"/>
  <c r="O41" i="73"/>
  <c r="J41" i="73"/>
  <c r="K41" i="73"/>
  <c r="L41" i="73"/>
  <c r="M41" i="73"/>
  <c r="I41" i="73"/>
  <c r="D41" i="73"/>
  <c r="E41" i="73"/>
  <c r="F41" i="73"/>
  <c r="G41" i="73"/>
  <c r="C41" i="73"/>
  <c r="H158" i="73"/>
  <c r="H87" i="73"/>
  <c r="S38" i="73"/>
  <c r="R38" i="73"/>
  <c r="Q38" i="73"/>
  <c r="P38" i="73"/>
  <c r="O38" i="73"/>
  <c r="K38" i="73"/>
  <c r="L38" i="73"/>
  <c r="M38" i="73"/>
  <c r="I38" i="73"/>
  <c r="D38" i="73"/>
  <c r="E38" i="73"/>
  <c r="F38" i="73"/>
  <c r="G38" i="73"/>
  <c r="C38" i="73"/>
  <c r="H155" i="73"/>
  <c r="H86" i="73"/>
  <c r="S36" i="73"/>
  <c r="R36" i="73"/>
  <c r="Q36" i="73"/>
  <c r="P36" i="73"/>
  <c r="O36" i="73"/>
  <c r="K36" i="73"/>
  <c r="L36" i="73"/>
  <c r="M36" i="73"/>
  <c r="I36" i="73"/>
  <c r="D36" i="73"/>
  <c r="E36" i="73"/>
  <c r="F36" i="73"/>
  <c r="G36" i="73"/>
  <c r="C36" i="73"/>
  <c r="S32" i="73"/>
  <c r="R32" i="73"/>
  <c r="Q32" i="73"/>
  <c r="P32" i="73"/>
  <c r="O32" i="73"/>
  <c r="J32" i="73"/>
  <c r="K32" i="73"/>
  <c r="L32" i="73"/>
  <c r="M32" i="73"/>
  <c r="I32" i="73"/>
  <c r="F32" i="73"/>
  <c r="G32" i="73"/>
  <c r="E32" i="73"/>
  <c r="D32" i="73"/>
  <c r="C32" i="73"/>
  <c r="U132" i="66" l="1"/>
  <c r="N44" i="73"/>
  <c r="N32" i="73"/>
  <c r="N42" i="73"/>
  <c r="N51" i="73"/>
  <c r="N36" i="73"/>
  <c r="N38" i="73"/>
  <c r="N41" i="73"/>
  <c r="N52" i="73"/>
  <c r="T36" i="73"/>
  <c r="T38" i="73"/>
  <c r="T52" i="73"/>
  <c r="H154" i="73"/>
  <c r="Z154" i="73" s="1"/>
  <c r="T154" i="73"/>
  <c r="AB154" i="73" s="1"/>
  <c r="S31" i="73"/>
  <c r="R31" i="73"/>
  <c r="Q31" i="73"/>
  <c r="P31" i="73"/>
  <c r="O31" i="73"/>
  <c r="M31" i="73"/>
  <c r="L31" i="73"/>
  <c r="K31" i="73"/>
  <c r="J31" i="73"/>
  <c r="I31" i="73"/>
  <c r="G31" i="73"/>
  <c r="F31" i="73"/>
  <c r="E31" i="73"/>
  <c r="D31" i="73"/>
  <c r="C31" i="73"/>
  <c r="T153" i="73"/>
  <c r="H153" i="73"/>
  <c r="S29" i="73"/>
  <c r="R29" i="73"/>
  <c r="Q29" i="73"/>
  <c r="P29" i="73"/>
  <c r="O29" i="73"/>
  <c r="K29" i="73"/>
  <c r="L29" i="73"/>
  <c r="M29" i="73"/>
  <c r="I29" i="73"/>
  <c r="D29" i="73"/>
  <c r="E29" i="73"/>
  <c r="F29" i="73"/>
  <c r="G29" i="73"/>
  <c r="C29" i="73"/>
  <c r="H149" i="73"/>
  <c r="H81" i="73"/>
  <c r="P24" i="73"/>
  <c r="Q24" i="73"/>
  <c r="R24" i="73"/>
  <c r="S24" i="73"/>
  <c r="O24" i="73"/>
  <c r="K24" i="73"/>
  <c r="L24" i="73"/>
  <c r="M24" i="73"/>
  <c r="I24" i="73"/>
  <c r="D24" i="73"/>
  <c r="E24" i="73"/>
  <c r="F24" i="73"/>
  <c r="G24" i="73"/>
  <c r="C24" i="73"/>
  <c r="H151" i="73"/>
  <c r="H83" i="73"/>
  <c r="N24" i="73" l="1"/>
  <c r="N29" i="73"/>
  <c r="N31" i="73"/>
  <c r="T24" i="73"/>
  <c r="T73" i="73"/>
  <c r="N73" i="73"/>
  <c r="H73" i="73"/>
  <c r="S13" i="73" l="1"/>
  <c r="R13" i="73"/>
  <c r="Q13" i="73"/>
  <c r="P13" i="73"/>
  <c r="O13" i="73"/>
  <c r="M13" i="73"/>
  <c r="L13" i="73"/>
  <c r="K13" i="73"/>
  <c r="I13" i="73"/>
  <c r="G13" i="73"/>
  <c r="F13" i="73"/>
  <c r="E13" i="73"/>
  <c r="D13" i="73"/>
  <c r="M198" i="57"/>
  <c r="I198" i="57"/>
  <c r="H198" i="57"/>
  <c r="AD198" i="57"/>
  <c r="AC198" i="57"/>
  <c r="AB198" i="57"/>
  <c r="AA198" i="57"/>
  <c r="Z198" i="57"/>
  <c r="Y198" i="57"/>
  <c r="X198" i="57"/>
  <c r="V198" i="57"/>
  <c r="U198" i="57"/>
  <c r="T198" i="57"/>
  <c r="S198" i="57"/>
  <c r="R198" i="57"/>
  <c r="O198" i="57"/>
  <c r="N198" i="57"/>
  <c r="L198" i="57"/>
  <c r="K198" i="57"/>
  <c r="J198" i="57"/>
  <c r="G198" i="57"/>
  <c r="J203" i="57"/>
  <c r="S22" i="73"/>
  <c r="R22" i="73"/>
  <c r="Q22" i="73"/>
  <c r="P22" i="73"/>
  <c r="O22" i="73"/>
  <c r="K22" i="73"/>
  <c r="L22" i="73"/>
  <c r="M22" i="73"/>
  <c r="I22" i="73"/>
  <c r="D22" i="73"/>
  <c r="E22" i="73"/>
  <c r="F22" i="73"/>
  <c r="G22" i="73"/>
  <c r="C22" i="73"/>
  <c r="S12" i="73"/>
  <c r="R12" i="73"/>
  <c r="Q12" i="73"/>
  <c r="P12" i="73"/>
  <c r="O12" i="73"/>
  <c r="M12" i="73"/>
  <c r="L12" i="73"/>
  <c r="K12" i="73"/>
  <c r="J12" i="73"/>
  <c r="I12" i="73"/>
  <c r="G12" i="73"/>
  <c r="F12" i="73"/>
  <c r="E12" i="73"/>
  <c r="D12" i="73"/>
  <c r="C12" i="73"/>
  <c r="AA110" i="73" l="1"/>
  <c r="Z110" i="73"/>
  <c r="AB110" i="73"/>
  <c r="N22" i="73"/>
  <c r="N27" i="73"/>
  <c r="N12" i="73"/>
  <c r="N13" i="73"/>
  <c r="N8" i="73"/>
  <c r="T27" i="73"/>
  <c r="H8" i="73"/>
  <c r="W750" i="57"/>
  <c r="Q750" i="57"/>
  <c r="W749" i="57"/>
  <c r="Q749" i="57"/>
  <c r="W751" i="57"/>
  <c r="Q751" i="57"/>
  <c r="M653" i="57"/>
  <c r="I653" i="57"/>
  <c r="L653" i="57"/>
  <c r="J653" i="57"/>
  <c r="G653" i="57"/>
  <c r="AD653" i="57"/>
  <c r="AC653" i="57"/>
  <c r="AB653" i="57"/>
  <c r="AA653" i="57"/>
  <c r="Z653" i="57"/>
  <c r="Y653" i="57"/>
  <c r="X653" i="57"/>
  <c r="V653" i="57"/>
  <c r="U653" i="57"/>
  <c r="T653" i="57"/>
  <c r="S653" i="57"/>
  <c r="R653" i="57"/>
  <c r="O653" i="57"/>
  <c r="N653" i="57"/>
  <c r="K653" i="57"/>
  <c r="W654" i="57"/>
  <c r="Q654" i="57"/>
  <c r="Q751" i="83" l="1"/>
  <c r="Q655" i="83"/>
  <c r="Q654" i="83" s="1"/>
  <c r="R751" i="83"/>
  <c r="R655" i="83"/>
  <c r="R654" i="83" s="1"/>
  <c r="Q750" i="83"/>
  <c r="Q752" i="83"/>
  <c r="R752" i="83"/>
  <c r="R750" i="83"/>
  <c r="AA164" i="73"/>
  <c r="Z164" i="73"/>
  <c r="P749" i="57"/>
  <c r="P750" i="57"/>
  <c r="P751" i="57"/>
  <c r="P654" i="57"/>
  <c r="P655" i="83" s="1"/>
  <c r="P654" i="83" s="1"/>
  <c r="Q749" i="83" l="1"/>
  <c r="P752" i="83"/>
  <c r="R749" i="83"/>
  <c r="P751" i="83"/>
  <c r="P750" i="83"/>
  <c r="P749" i="83" l="1"/>
  <c r="W597" i="57"/>
  <c r="Q597" i="57"/>
  <c r="Q598" i="83" s="1"/>
  <c r="W596" i="57"/>
  <c r="Q596" i="57"/>
  <c r="W595" i="57"/>
  <c r="Q595" i="57"/>
  <c r="AD584" i="57"/>
  <c r="AC584" i="57"/>
  <c r="AB584" i="57"/>
  <c r="AA584" i="57"/>
  <c r="Z584" i="57"/>
  <c r="Y584" i="57"/>
  <c r="X584" i="57"/>
  <c r="V584" i="57"/>
  <c r="U584" i="57"/>
  <c r="T584" i="57"/>
  <c r="S584" i="57"/>
  <c r="R584" i="57"/>
  <c r="O584" i="57"/>
  <c r="N584" i="57"/>
  <c r="M584" i="57"/>
  <c r="I584" i="57"/>
  <c r="L584" i="57"/>
  <c r="K584" i="57"/>
  <c r="J584" i="57"/>
  <c r="H584" i="57"/>
  <c r="G584" i="57"/>
  <c r="W588" i="57"/>
  <c r="Q588" i="57"/>
  <c r="W587" i="57"/>
  <c r="Q587" i="57"/>
  <c r="W586" i="57"/>
  <c r="Q586" i="57"/>
  <c r="W585" i="57"/>
  <c r="Q585" i="57"/>
  <c r="AD577" i="57"/>
  <c r="AC577" i="57"/>
  <c r="AB577" i="57"/>
  <c r="AA577" i="57"/>
  <c r="Z577" i="57"/>
  <c r="Y577" i="57"/>
  <c r="X577" i="57"/>
  <c r="V577" i="57"/>
  <c r="T577" i="57"/>
  <c r="S577" i="57"/>
  <c r="R577" i="57"/>
  <c r="O577" i="57"/>
  <c r="N577" i="57"/>
  <c r="M577" i="57"/>
  <c r="L577" i="57"/>
  <c r="K577" i="57"/>
  <c r="J577" i="57"/>
  <c r="G577" i="57"/>
  <c r="H577" i="57"/>
  <c r="I577" i="57"/>
  <c r="W580" i="57"/>
  <c r="Q580" i="57"/>
  <c r="Q581" i="83" s="1"/>
  <c r="W579" i="57"/>
  <c r="Q579" i="57"/>
  <c r="Q580" i="83" s="1"/>
  <c r="W578" i="57"/>
  <c r="Q578" i="57"/>
  <c r="K495" i="57"/>
  <c r="I495" i="57"/>
  <c r="H495" i="57"/>
  <c r="G495" i="57"/>
  <c r="L495" i="57"/>
  <c r="Q497" i="83"/>
  <c r="Q496" i="83"/>
  <c r="AD495" i="57"/>
  <c r="AC495" i="57"/>
  <c r="AB495" i="57"/>
  <c r="AA495" i="57"/>
  <c r="Z495" i="57"/>
  <c r="Y495" i="57"/>
  <c r="X495" i="57"/>
  <c r="V495" i="57"/>
  <c r="U495" i="57"/>
  <c r="T495" i="57"/>
  <c r="S495" i="57"/>
  <c r="R495" i="57"/>
  <c r="U425" i="57"/>
  <c r="N425" i="57"/>
  <c r="H425" i="57"/>
  <c r="L425" i="57"/>
  <c r="K425" i="57"/>
  <c r="G425" i="57"/>
  <c r="W435" i="57"/>
  <c r="Q435" i="57"/>
  <c r="J425" i="57"/>
  <c r="AD425" i="57"/>
  <c r="AC425" i="57"/>
  <c r="AB425" i="57"/>
  <c r="AA425" i="57"/>
  <c r="Z425" i="57"/>
  <c r="Y425" i="57"/>
  <c r="X425" i="57"/>
  <c r="V425" i="57"/>
  <c r="T425" i="57"/>
  <c r="S425" i="57"/>
  <c r="R425" i="57"/>
  <c r="M406" i="57"/>
  <c r="N406" i="57"/>
  <c r="I406" i="57"/>
  <c r="K406" i="57"/>
  <c r="G406" i="57"/>
  <c r="AD406" i="57"/>
  <c r="AC406" i="57"/>
  <c r="AB406" i="57"/>
  <c r="AA406" i="57"/>
  <c r="Z406" i="57"/>
  <c r="Y406" i="57"/>
  <c r="X406" i="57"/>
  <c r="V406" i="57"/>
  <c r="U406" i="57"/>
  <c r="T406" i="57"/>
  <c r="S406" i="57"/>
  <c r="R406" i="57"/>
  <c r="O406" i="57"/>
  <c r="L406" i="57"/>
  <c r="J406" i="57"/>
  <c r="H406" i="57"/>
  <c r="W413" i="57"/>
  <c r="Q413" i="57"/>
  <c r="W411" i="57"/>
  <c r="Q411" i="57"/>
  <c r="R412" i="83" l="1"/>
  <c r="Q498" i="83"/>
  <c r="R499" i="83"/>
  <c r="R579" i="83"/>
  <c r="R581" i="83"/>
  <c r="R587" i="83"/>
  <c r="R589" i="83"/>
  <c r="Q597" i="83"/>
  <c r="Q410" i="83"/>
  <c r="R496" i="83"/>
  <c r="Q500" i="83"/>
  <c r="Q586" i="83"/>
  <c r="Q588" i="83"/>
  <c r="R597" i="83"/>
  <c r="R410" i="83"/>
  <c r="Q434" i="83"/>
  <c r="Q424" i="83" s="1"/>
  <c r="Q495" i="83"/>
  <c r="R500" i="83"/>
  <c r="R580" i="83"/>
  <c r="R586" i="83"/>
  <c r="R588" i="83"/>
  <c r="Q596" i="83"/>
  <c r="R498" i="83"/>
  <c r="Q412" i="83"/>
  <c r="R434" i="83"/>
  <c r="R424" i="83" s="1"/>
  <c r="R495" i="83"/>
  <c r="R497" i="83"/>
  <c r="Q499" i="83"/>
  <c r="Q579" i="83"/>
  <c r="Q578" i="83" s="1"/>
  <c r="Q587" i="83"/>
  <c r="Q589" i="83"/>
  <c r="R596" i="83"/>
  <c r="R598" i="83"/>
  <c r="AA134" i="73"/>
  <c r="AB134" i="73"/>
  <c r="Z134" i="73"/>
  <c r="AA137" i="73"/>
  <c r="AB137" i="73"/>
  <c r="AA151" i="73"/>
  <c r="AA153" i="73"/>
  <c r="AB141" i="73"/>
  <c r="AB151" i="73"/>
  <c r="AB153" i="73"/>
  <c r="Z151" i="73"/>
  <c r="Z153" i="73"/>
  <c r="P597" i="57"/>
  <c r="P596" i="57"/>
  <c r="P595" i="57"/>
  <c r="P588" i="57"/>
  <c r="Q584" i="57"/>
  <c r="W584" i="57"/>
  <c r="P586" i="57"/>
  <c r="P587" i="83" s="1"/>
  <c r="P587" i="57"/>
  <c r="P585" i="57"/>
  <c r="P580" i="57"/>
  <c r="W577" i="57"/>
  <c r="U577" i="57"/>
  <c r="Q577" i="57"/>
  <c r="P578" i="57"/>
  <c r="P579" i="57"/>
  <c r="P498" i="57"/>
  <c r="P497" i="57"/>
  <c r="O495" i="57"/>
  <c r="P500" i="57"/>
  <c r="P501" i="57"/>
  <c r="P499" i="57"/>
  <c r="P496" i="57"/>
  <c r="P435" i="57"/>
  <c r="M425" i="57"/>
  <c r="O425" i="57"/>
  <c r="I425" i="57"/>
  <c r="P413" i="57"/>
  <c r="P411" i="57"/>
  <c r="R585" i="83" l="1"/>
  <c r="R405" i="83"/>
  <c r="R578" i="83"/>
  <c r="R494" i="83"/>
  <c r="P495" i="83"/>
  <c r="P586" i="83"/>
  <c r="P597" i="83"/>
  <c r="P496" i="83"/>
  <c r="P589" i="83"/>
  <c r="P412" i="83"/>
  <c r="P434" i="83"/>
  <c r="P424" i="83" s="1"/>
  <c r="P500" i="83"/>
  <c r="P580" i="83"/>
  <c r="P596" i="83"/>
  <c r="Q494" i="83"/>
  <c r="Q405" i="83"/>
  <c r="Q585" i="83"/>
  <c r="P410" i="83"/>
  <c r="P498" i="83"/>
  <c r="P588" i="83"/>
  <c r="P598" i="83"/>
  <c r="P499" i="83"/>
  <c r="P497" i="83"/>
  <c r="P579" i="83"/>
  <c r="P581" i="83"/>
  <c r="Z137" i="73"/>
  <c r="P584" i="57"/>
  <c r="P577" i="57"/>
  <c r="W386" i="57"/>
  <c r="R385" i="83" s="1"/>
  <c r="W385" i="57"/>
  <c r="W207" i="57"/>
  <c r="R206" i="83" s="1"/>
  <c r="Q207" i="57"/>
  <c r="P494" i="83" l="1"/>
  <c r="Q206" i="83"/>
  <c r="Q384" i="83"/>
  <c r="P585" i="83"/>
  <c r="R384" i="83"/>
  <c r="Q385" i="83"/>
  <c r="P578" i="83"/>
  <c r="P405" i="83"/>
  <c r="P386" i="57"/>
  <c r="P385" i="57"/>
  <c r="P207" i="57"/>
  <c r="P385" i="83" l="1"/>
  <c r="P384" i="83"/>
  <c r="P206" i="83"/>
  <c r="W198" i="57"/>
  <c r="Q198" i="57"/>
  <c r="R158" i="83" l="1"/>
  <c r="R160" i="83"/>
  <c r="Q159" i="83"/>
  <c r="Q161" i="83"/>
  <c r="Q158" i="83"/>
  <c r="Q160" i="83"/>
  <c r="R159" i="83"/>
  <c r="R161" i="83"/>
  <c r="P198" i="57"/>
  <c r="P159" i="57"/>
  <c r="P161" i="57"/>
  <c r="P160" i="57"/>
  <c r="P162" i="57"/>
  <c r="Q273" i="66"/>
  <c r="O273" i="66" s="1"/>
  <c r="E273" i="66"/>
  <c r="F273" i="66" s="1"/>
  <c r="J273" i="66" s="1"/>
  <c r="I273" i="66" s="1"/>
  <c r="D273" i="66"/>
  <c r="C273" i="66"/>
  <c r="B273" i="66"/>
  <c r="Q272" i="66"/>
  <c r="O272" i="66" s="1"/>
  <c r="E272" i="66"/>
  <c r="F272" i="66" s="1"/>
  <c r="J272" i="66" s="1"/>
  <c r="I272" i="66" s="1"/>
  <c r="D272" i="66"/>
  <c r="C272" i="66"/>
  <c r="B272" i="66"/>
  <c r="Q271" i="66"/>
  <c r="O271" i="66" s="1"/>
  <c r="E271" i="66"/>
  <c r="F271" i="66" s="1"/>
  <c r="D271" i="66"/>
  <c r="C271" i="66"/>
  <c r="B271" i="66"/>
  <c r="N270" i="66"/>
  <c r="K270" i="66"/>
  <c r="Q269" i="66"/>
  <c r="E269" i="66"/>
  <c r="F269" i="66" s="1"/>
  <c r="D269" i="66"/>
  <c r="S269" i="66" s="1"/>
  <c r="C269" i="66"/>
  <c r="B269" i="66"/>
  <c r="Q268" i="66"/>
  <c r="E268" i="66"/>
  <c r="F268" i="66" s="1"/>
  <c r="D268" i="66"/>
  <c r="S268" i="66" s="1"/>
  <c r="C268" i="66"/>
  <c r="B268" i="66"/>
  <c r="Q267" i="66"/>
  <c r="E267" i="66"/>
  <c r="F267" i="66" s="1"/>
  <c r="D267" i="66"/>
  <c r="S267" i="66" s="1"/>
  <c r="C267" i="66"/>
  <c r="B267" i="66"/>
  <c r="Q266" i="66"/>
  <c r="E266" i="66"/>
  <c r="F266" i="66" s="1"/>
  <c r="D266" i="66"/>
  <c r="S266" i="66" s="1"/>
  <c r="C266" i="66"/>
  <c r="B266" i="66"/>
  <c r="Q265" i="66"/>
  <c r="E265" i="66"/>
  <c r="F265" i="66" s="1"/>
  <c r="D265" i="66"/>
  <c r="S265" i="66" s="1"/>
  <c r="C265" i="66"/>
  <c r="B265" i="66"/>
  <c r="Q264" i="66"/>
  <c r="E264" i="66"/>
  <c r="F264" i="66" s="1"/>
  <c r="J264" i="66" s="1"/>
  <c r="I264" i="66" s="1"/>
  <c r="D264" i="66"/>
  <c r="C264" i="66"/>
  <c r="B264" i="66"/>
  <c r="Q263" i="66"/>
  <c r="E263" i="66"/>
  <c r="F263" i="66" s="1"/>
  <c r="D263" i="66"/>
  <c r="S263" i="66" s="1"/>
  <c r="C263" i="66"/>
  <c r="B263" i="66"/>
  <c r="Q262" i="66"/>
  <c r="E262" i="66"/>
  <c r="F262" i="66" s="1"/>
  <c r="D262" i="66"/>
  <c r="S262" i="66" s="1"/>
  <c r="C262" i="66"/>
  <c r="B262" i="66"/>
  <c r="Q261" i="66"/>
  <c r="E261" i="66"/>
  <c r="F261" i="66" s="1"/>
  <c r="D261" i="66"/>
  <c r="S261" i="66" s="1"/>
  <c r="C261" i="66"/>
  <c r="B261" i="66"/>
  <c r="Q260" i="66"/>
  <c r="E260" i="66"/>
  <c r="F260" i="66" s="1"/>
  <c r="D260" i="66"/>
  <c r="S260" i="66" s="1"/>
  <c r="C260" i="66"/>
  <c r="B260" i="66"/>
  <c r="Q259" i="66"/>
  <c r="E259" i="66"/>
  <c r="F259" i="66" s="1"/>
  <c r="D259" i="66"/>
  <c r="S259" i="66" s="1"/>
  <c r="C259" i="66"/>
  <c r="B259" i="66"/>
  <c r="Q258" i="66"/>
  <c r="O258" i="66" s="1"/>
  <c r="E258" i="66"/>
  <c r="F258" i="66" s="1"/>
  <c r="D258" i="66"/>
  <c r="S258" i="66" s="1"/>
  <c r="C258" i="66"/>
  <c r="B258" i="66"/>
  <c r="Q257" i="66"/>
  <c r="E257" i="66"/>
  <c r="F257" i="66" s="1"/>
  <c r="D257" i="66"/>
  <c r="C257" i="66"/>
  <c r="B257" i="66"/>
  <c r="Q256" i="66"/>
  <c r="E256" i="66"/>
  <c r="F256" i="66" s="1"/>
  <c r="D256" i="66"/>
  <c r="S256" i="66" s="1"/>
  <c r="C256" i="66"/>
  <c r="B256" i="66"/>
  <c r="Q255" i="66"/>
  <c r="O255" i="66" s="1"/>
  <c r="E255" i="66"/>
  <c r="F255" i="66" s="1"/>
  <c r="J255" i="66" s="1"/>
  <c r="I255" i="66" s="1"/>
  <c r="D255" i="66"/>
  <c r="S255" i="66" s="1"/>
  <c r="C255" i="66"/>
  <c r="B255" i="66"/>
  <c r="Q254" i="66"/>
  <c r="O254" i="66" s="1"/>
  <c r="E254" i="66"/>
  <c r="F254" i="66" s="1"/>
  <c r="D254" i="66"/>
  <c r="S254" i="66" s="1"/>
  <c r="C254" i="66"/>
  <c r="B254" i="66"/>
  <c r="Q253" i="66"/>
  <c r="O253" i="66" s="1"/>
  <c r="E253" i="66"/>
  <c r="F253" i="66" s="1"/>
  <c r="D253" i="66"/>
  <c r="S253" i="66" s="1"/>
  <c r="C253" i="66"/>
  <c r="B253" i="66"/>
  <c r="Q252" i="66"/>
  <c r="O252" i="66" s="1"/>
  <c r="E252" i="66"/>
  <c r="F252" i="66" s="1"/>
  <c r="D252" i="66"/>
  <c r="S252" i="66" s="1"/>
  <c r="C252" i="66"/>
  <c r="B252" i="66"/>
  <c r="Q251" i="66"/>
  <c r="O251" i="66" s="1"/>
  <c r="E251" i="66"/>
  <c r="F251" i="66" s="1"/>
  <c r="D251" i="66"/>
  <c r="S251" i="66" s="1"/>
  <c r="C251" i="66"/>
  <c r="B251" i="66"/>
  <c r="Q250" i="66"/>
  <c r="O250" i="66" s="1"/>
  <c r="E250" i="66"/>
  <c r="F250" i="66" s="1"/>
  <c r="D250" i="66"/>
  <c r="S250" i="66" s="1"/>
  <c r="C250" i="66"/>
  <c r="B250" i="66"/>
  <c r="Q249" i="66"/>
  <c r="O249" i="66" s="1"/>
  <c r="E249" i="66"/>
  <c r="F249" i="66" s="1"/>
  <c r="J249" i="66" s="1"/>
  <c r="I249" i="66" s="1"/>
  <c r="D249" i="66"/>
  <c r="S249" i="66" s="1"/>
  <c r="C249" i="66"/>
  <c r="B249" i="66"/>
  <c r="A249" i="66"/>
  <c r="A250" i="66" s="1"/>
  <c r="A251" i="66" s="1"/>
  <c r="A252" i="66" s="1"/>
  <c r="A253" i="66" s="1"/>
  <c r="A254" i="66" s="1"/>
  <c r="A255" i="66" s="1"/>
  <c r="A256" i="66" s="1"/>
  <c r="A257" i="66" s="1"/>
  <c r="A258" i="66" s="1"/>
  <c r="A259" i="66" s="1"/>
  <c r="A260" i="66" s="1"/>
  <c r="A261" i="66" s="1"/>
  <c r="A262" i="66" s="1"/>
  <c r="A263" i="66" s="1"/>
  <c r="A264" i="66" s="1"/>
  <c r="A265" i="66" s="1"/>
  <c r="A266" i="66" s="1"/>
  <c r="A267" i="66" s="1"/>
  <c r="A268" i="66" s="1"/>
  <c r="A269" i="66" s="1"/>
  <c r="Q248" i="66"/>
  <c r="O248" i="66" s="1"/>
  <c r="E248" i="66"/>
  <c r="F248" i="66" s="1"/>
  <c r="D248" i="66"/>
  <c r="S248" i="66" s="1"/>
  <c r="C248" i="66"/>
  <c r="B248" i="66"/>
  <c r="N247" i="66"/>
  <c r="K247" i="66"/>
  <c r="G247" i="66"/>
  <c r="Q246" i="66"/>
  <c r="O246" i="66" s="1"/>
  <c r="E246" i="66"/>
  <c r="F246" i="66" s="1"/>
  <c r="D246" i="66"/>
  <c r="S246" i="66" s="1"/>
  <c r="C246" i="66"/>
  <c r="B246" i="66"/>
  <c r="Q245" i="66"/>
  <c r="O245" i="66" s="1"/>
  <c r="E245" i="66"/>
  <c r="F245" i="66" s="1"/>
  <c r="D245" i="66"/>
  <c r="S245" i="66" s="1"/>
  <c r="C245" i="66"/>
  <c r="B245" i="66"/>
  <c r="Q244" i="66"/>
  <c r="O244" i="66" s="1"/>
  <c r="E244" i="66"/>
  <c r="F244" i="66" s="1"/>
  <c r="D244" i="66"/>
  <c r="S244" i="66" s="1"/>
  <c r="C244" i="66"/>
  <c r="B244" i="66"/>
  <c r="Q243" i="66"/>
  <c r="E243" i="66"/>
  <c r="F243" i="66" s="1"/>
  <c r="D243" i="66"/>
  <c r="S243" i="66" s="1"/>
  <c r="C243" i="66"/>
  <c r="B243" i="66"/>
  <c r="Q242" i="66"/>
  <c r="E242" i="66"/>
  <c r="F242" i="66" s="1"/>
  <c r="D242" i="66"/>
  <c r="S242" i="66" s="1"/>
  <c r="C242" i="66"/>
  <c r="B242" i="66"/>
  <c r="Q241" i="66"/>
  <c r="O241" i="66" s="1"/>
  <c r="E241" i="66"/>
  <c r="F241" i="66" s="1"/>
  <c r="D241" i="66"/>
  <c r="S241" i="66" s="1"/>
  <c r="C241" i="66"/>
  <c r="B241" i="66"/>
  <c r="N240" i="66"/>
  <c r="K240" i="66"/>
  <c r="G240" i="66"/>
  <c r="Q221" i="66"/>
  <c r="O221" i="66" s="1"/>
  <c r="F221" i="66"/>
  <c r="J221" i="66" s="1"/>
  <c r="I221" i="66" s="1"/>
  <c r="S221" i="66"/>
  <c r="Q220" i="66"/>
  <c r="O220" i="66" s="1"/>
  <c r="S220" i="66"/>
  <c r="N219" i="66"/>
  <c r="Q218" i="66"/>
  <c r="O218" i="66" s="1"/>
  <c r="E218" i="66"/>
  <c r="F218" i="66" s="1"/>
  <c r="J218" i="66" s="1"/>
  <c r="I218" i="66" s="1"/>
  <c r="D218" i="66"/>
  <c r="S218" i="66" s="1"/>
  <c r="C218" i="66"/>
  <c r="B218" i="66"/>
  <c r="Q217" i="66"/>
  <c r="O217" i="66" s="1"/>
  <c r="E217" i="66"/>
  <c r="D217" i="66"/>
  <c r="S217" i="66" s="1"/>
  <c r="C217" i="66"/>
  <c r="B217" i="66"/>
  <c r="N216" i="66"/>
  <c r="K216" i="66"/>
  <c r="G216" i="66"/>
  <c r="Q215" i="66"/>
  <c r="O215" i="66" s="1"/>
  <c r="E215" i="66"/>
  <c r="F215" i="66" s="1"/>
  <c r="D215" i="66"/>
  <c r="S215" i="66" s="1"/>
  <c r="C215" i="66"/>
  <c r="B215" i="66"/>
  <c r="Q214" i="66"/>
  <c r="E214" i="66"/>
  <c r="F214" i="66" s="1"/>
  <c r="J214" i="66" s="1"/>
  <c r="I214" i="66" s="1"/>
  <c r="D214" i="66"/>
  <c r="S214" i="66" s="1"/>
  <c r="C214" i="66"/>
  <c r="B214" i="66"/>
  <c r="Q213" i="66"/>
  <c r="O213" i="66" s="1"/>
  <c r="E213" i="66"/>
  <c r="F213" i="66" s="1"/>
  <c r="J213" i="66" s="1"/>
  <c r="I213" i="66" s="1"/>
  <c r="D213" i="66"/>
  <c r="S213" i="66" s="1"/>
  <c r="C213" i="66"/>
  <c r="B213" i="66"/>
  <c r="Q212" i="66"/>
  <c r="O212" i="66" s="1"/>
  <c r="E212" i="66"/>
  <c r="F212" i="66" s="1"/>
  <c r="J212" i="66" s="1"/>
  <c r="I212" i="66" s="1"/>
  <c r="D212" i="66"/>
  <c r="S212" i="66" s="1"/>
  <c r="C212" i="66"/>
  <c r="B212" i="66"/>
  <c r="Q211" i="66"/>
  <c r="O211" i="66" s="1"/>
  <c r="E211" i="66"/>
  <c r="D211" i="66"/>
  <c r="S211" i="66" s="1"/>
  <c r="C211" i="66"/>
  <c r="B211" i="66"/>
  <c r="N210" i="66"/>
  <c r="K210" i="66"/>
  <c r="Q204" i="66"/>
  <c r="O204" i="66" s="1"/>
  <c r="F204" i="66"/>
  <c r="F203" i="66" s="1"/>
  <c r="D204" i="66"/>
  <c r="B204" i="66"/>
  <c r="Q199" i="66"/>
  <c r="O199" i="66" s="1"/>
  <c r="E199" i="66"/>
  <c r="F199" i="66" s="1"/>
  <c r="D199" i="66"/>
  <c r="S199" i="66" s="1"/>
  <c r="C199" i="66"/>
  <c r="B199" i="66"/>
  <c r="Q198" i="66"/>
  <c r="O198" i="66" s="1"/>
  <c r="E198" i="66"/>
  <c r="F198" i="66" s="1"/>
  <c r="D198" i="66"/>
  <c r="S198" i="66" s="1"/>
  <c r="C198" i="66"/>
  <c r="B198" i="66"/>
  <c r="Q197" i="66"/>
  <c r="O197" i="66" s="1"/>
  <c r="E197" i="66"/>
  <c r="F197" i="66" s="1"/>
  <c r="D197" i="66"/>
  <c r="S197" i="66" s="1"/>
  <c r="C197" i="66"/>
  <c r="B197" i="66"/>
  <c r="Q196" i="66"/>
  <c r="O196" i="66" s="1"/>
  <c r="E196" i="66"/>
  <c r="F196" i="66" s="1"/>
  <c r="D196" i="66"/>
  <c r="S196" i="66" s="1"/>
  <c r="C196" i="66"/>
  <c r="B196" i="66"/>
  <c r="Q195" i="66"/>
  <c r="O195" i="66" s="1"/>
  <c r="E195" i="66"/>
  <c r="F195" i="66" s="1"/>
  <c r="D195" i="66"/>
  <c r="S195" i="66" s="1"/>
  <c r="C195" i="66"/>
  <c r="B195" i="66"/>
  <c r="Q194" i="66"/>
  <c r="O194" i="66" s="1"/>
  <c r="E194" i="66"/>
  <c r="F194" i="66" s="1"/>
  <c r="D194" i="66"/>
  <c r="S194" i="66" s="1"/>
  <c r="C194" i="66"/>
  <c r="B194" i="66"/>
  <c r="Q193" i="66"/>
  <c r="O193" i="66" s="1"/>
  <c r="E193" i="66"/>
  <c r="F193" i="66" s="1"/>
  <c r="D193" i="66"/>
  <c r="S193" i="66" s="1"/>
  <c r="C193" i="66"/>
  <c r="B193" i="66"/>
  <c r="Q192" i="66"/>
  <c r="O192" i="66" s="1"/>
  <c r="E192" i="66"/>
  <c r="F192" i="66" s="1"/>
  <c r="D192" i="66"/>
  <c r="S192" i="66" s="1"/>
  <c r="C192" i="66"/>
  <c r="B192" i="66"/>
  <c r="Q191" i="66"/>
  <c r="O191" i="66" s="1"/>
  <c r="E191" i="66"/>
  <c r="F191" i="66" s="1"/>
  <c r="D191" i="66"/>
  <c r="S191" i="66" s="1"/>
  <c r="C191" i="66"/>
  <c r="B191" i="66"/>
  <c r="Q190" i="66"/>
  <c r="O190" i="66" s="1"/>
  <c r="E190" i="66"/>
  <c r="F190" i="66" s="1"/>
  <c r="D190" i="66"/>
  <c r="S190" i="66" s="1"/>
  <c r="C190" i="66"/>
  <c r="B190" i="66"/>
  <c r="Q189" i="66"/>
  <c r="O189" i="66" s="1"/>
  <c r="E189" i="66"/>
  <c r="F189" i="66" s="1"/>
  <c r="D189" i="66"/>
  <c r="S189" i="66" s="1"/>
  <c r="C189" i="66"/>
  <c r="B189" i="66"/>
  <c r="N188" i="66"/>
  <c r="K188" i="66"/>
  <c r="Q187" i="66"/>
  <c r="E187" i="66"/>
  <c r="F187" i="66" s="1"/>
  <c r="D187" i="66"/>
  <c r="S187" i="66" s="1"/>
  <c r="C187" i="66"/>
  <c r="B187" i="66"/>
  <c r="Q186" i="66"/>
  <c r="E186" i="66"/>
  <c r="F186" i="66" s="1"/>
  <c r="J186" i="66" s="1"/>
  <c r="I186" i="66" s="1"/>
  <c r="D186" i="66"/>
  <c r="S186" i="66" s="1"/>
  <c r="C186" i="66"/>
  <c r="B186" i="66"/>
  <c r="Q185" i="66"/>
  <c r="E185" i="66"/>
  <c r="F185" i="66" s="1"/>
  <c r="D185" i="66"/>
  <c r="S185" i="66" s="1"/>
  <c r="C185" i="66"/>
  <c r="B185" i="66"/>
  <c r="Q184" i="66"/>
  <c r="E184" i="66"/>
  <c r="F184" i="66" s="1"/>
  <c r="D184" i="66"/>
  <c r="S184" i="66" s="1"/>
  <c r="C184" i="66"/>
  <c r="B184" i="66"/>
  <c r="N183" i="66"/>
  <c r="K183" i="66"/>
  <c r="Q181" i="66"/>
  <c r="E181" i="66"/>
  <c r="F181" i="66" s="1"/>
  <c r="J181" i="66" s="1"/>
  <c r="I181" i="66" s="1"/>
  <c r="D181" i="66"/>
  <c r="S181" i="66" s="1"/>
  <c r="C181" i="66"/>
  <c r="B181" i="66"/>
  <c r="Q180" i="66"/>
  <c r="E180" i="66"/>
  <c r="F180" i="66" s="1"/>
  <c r="D180" i="66"/>
  <c r="S180" i="66" s="1"/>
  <c r="C180" i="66"/>
  <c r="B180" i="66"/>
  <c r="Q179" i="66"/>
  <c r="E179" i="66"/>
  <c r="F179" i="66" s="1"/>
  <c r="J179" i="66" s="1"/>
  <c r="I179" i="66" s="1"/>
  <c r="D179" i="66"/>
  <c r="S179" i="66" s="1"/>
  <c r="C179" i="66"/>
  <c r="B179" i="66"/>
  <c r="Q178" i="66"/>
  <c r="E178" i="66"/>
  <c r="F178" i="66" s="1"/>
  <c r="D178" i="66"/>
  <c r="S178" i="66" s="1"/>
  <c r="C178" i="66"/>
  <c r="B178" i="66"/>
  <c r="Q177" i="66"/>
  <c r="E177" i="66"/>
  <c r="F177" i="66" s="1"/>
  <c r="D177" i="66"/>
  <c r="S177" i="66" s="1"/>
  <c r="C177" i="66"/>
  <c r="B177" i="66"/>
  <c r="Q176" i="66"/>
  <c r="E176" i="66"/>
  <c r="F176" i="66" s="1"/>
  <c r="J176" i="66" s="1"/>
  <c r="I176" i="66" s="1"/>
  <c r="D176" i="66"/>
  <c r="S176" i="66" s="1"/>
  <c r="C176" i="66"/>
  <c r="B176" i="66"/>
  <c r="Q175" i="66"/>
  <c r="E175" i="66"/>
  <c r="F175" i="66" s="1"/>
  <c r="J175" i="66" s="1"/>
  <c r="I175" i="66" s="1"/>
  <c r="D175" i="66"/>
  <c r="S175" i="66" s="1"/>
  <c r="C175" i="66"/>
  <c r="B175" i="66"/>
  <c r="Q174" i="66"/>
  <c r="E174" i="66"/>
  <c r="F174" i="66" s="1"/>
  <c r="J174" i="66" s="1"/>
  <c r="I174" i="66" s="1"/>
  <c r="D174" i="66"/>
  <c r="S174" i="66" s="1"/>
  <c r="C174" i="66"/>
  <c r="B174" i="66"/>
  <c r="Q173" i="66"/>
  <c r="E173" i="66"/>
  <c r="F173" i="66" s="1"/>
  <c r="D173" i="66"/>
  <c r="S173" i="66" s="1"/>
  <c r="C173" i="66"/>
  <c r="B173" i="66"/>
  <c r="Q172" i="66"/>
  <c r="E172" i="66"/>
  <c r="F172" i="66" s="1"/>
  <c r="J172" i="66" s="1"/>
  <c r="I172" i="66" s="1"/>
  <c r="D172" i="66"/>
  <c r="S172" i="66" s="1"/>
  <c r="C172" i="66"/>
  <c r="B172" i="66"/>
  <c r="Q171" i="66"/>
  <c r="E171" i="66"/>
  <c r="F171" i="66" s="1"/>
  <c r="J171" i="66" s="1"/>
  <c r="I171" i="66" s="1"/>
  <c r="D171" i="66"/>
  <c r="S171" i="66" s="1"/>
  <c r="C171" i="66"/>
  <c r="B171" i="66"/>
  <c r="Q170" i="66"/>
  <c r="E170" i="66"/>
  <c r="F170" i="66" s="1"/>
  <c r="D170" i="66"/>
  <c r="S170" i="66" s="1"/>
  <c r="C170" i="66"/>
  <c r="B170" i="66"/>
  <c r="Q169" i="66"/>
  <c r="E169" i="66"/>
  <c r="F169" i="66" s="1"/>
  <c r="J169" i="66" s="1"/>
  <c r="I169" i="66" s="1"/>
  <c r="D169" i="66"/>
  <c r="S169" i="66" s="1"/>
  <c r="C169" i="66"/>
  <c r="B169" i="66"/>
  <c r="Q168" i="66"/>
  <c r="E168" i="66"/>
  <c r="F168" i="66" s="1"/>
  <c r="J168" i="66" s="1"/>
  <c r="I168" i="66" s="1"/>
  <c r="D168" i="66"/>
  <c r="S168" i="66" s="1"/>
  <c r="C168" i="66"/>
  <c r="B168" i="66"/>
  <c r="Q167" i="66"/>
  <c r="E167" i="66"/>
  <c r="F167" i="66" s="1"/>
  <c r="D167" i="66"/>
  <c r="S167" i="66" s="1"/>
  <c r="C167" i="66"/>
  <c r="B167" i="66"/>
  <c r="Q166" i="66"/>
  <c r="E166" i="66"/>
  <c r="F166" i="66" s="1"/>
  <c r="D166" i="66"/>
  <c r="S166" i="66" s="1"/>
  <c r="C166" i="66"/>
  <c r="B166" i="66"/>
  <c r="Q165" i="66"/>
  <c r="E165" i="66"/>
  <c r="F165" i="66" s="1"/>
  <c r="J165" i="66" s="1"/>
  <c r="I165" i="66" s="1"/>
  <c r="D165" i="66"/>
  <c r="S165" i="66" s="1"/>
  <c r="C165" i="66"/>
  <c r="B165" i="66"/>
  <c r="Q164" i="66"/>
  <c r="E164" i="66"/>
  <c r="F164" i="66" s="1"/>
  <c r="J164" i="66" s="1"/>
  <c r="I164" i="66" s="1"/>
  <c r="D164" i="66"/>
  <c r="S164" i="66" s="1"/>
  <c r="C164" i="66"/>
  <c r="B164" i="66"/>
  <c r="Q163" i="66"/>
  <c r="E163" i="66"/>
  <c r="F163" i="66" s="1"/>
  <c r="D163" i="66"/>
  <c r="S163" i="66" s="1"/>
  <c r="C163" i="66"/>
  <c r="B163" i="66"/>
  <c r="Q162" i="66"/>
  <c r="E162" i="66"/>
  <c r="F162" i="66" s="1"/>
  <c r="D162" i="66"/>
  <c r="S162" i="66" s="1"/>
  <c r="C162" i="66"/>
  <c r="B162" i="66"/>
  <c r="Q161" i="66"/>
  <c r="E161" i="66"/>
  <c r="F161" i="66" s="1"/>
  <c r="J161" i="66" s="1"/>
  <c r="I161" i="66" s="1"/>
  <c r="D161" i="66"/>
  <c r="S161" i="66" s="1"/>
  <c r="C161" i="66"/>
  <c r="B161" i="66"/>
  <c r="Q160" i="66"/>
  <c r="E160" i="66"/>
  <c r="F160" i="66" s="1"/>
  <c r="D160" i="66"/>
  <c r="S160" i="66" s="1"/>
  <c r="C160" i="66"/>
  <c r="B160" i="66"/>
  <c r="Q159" i="66"/>
  <c r="E159" i="66"/>
  <c r="F159" i="66" s="1"/>
  <c r="D159" i="66"/>
  <c r="S159" i="66" s="1"/>
  <c r="C159" i="66"/>
  <c r="B159" i="66"/>
  <c r="Q158" i="66"/>
  <c r="E158" i="66"/>
  <c r="F158" i="66" s="1"/>
  <c r="J158" i="66" s="1"/>
  <c r="I158" i="66" s="1"/>
  <c r="D158" i="66"/>
  <c r="S158" i="66" s="1"/>
  <c r="C158" i="66"/>
  <c r="B158" i="66"/>
  <c r="Q157" i="66"/>
  <c r="E157" i="66"/>
  <c r="F157" i="66" s="1"/>
  <c r="J157" i="66" s="1"/>
  <c r="I157" i="66" s="1"/>
  <c r="D157" i="66"/>
  <c r="S157" i="66" s="1"/>
  <c r="C157" i="66"/>
  <c r="B157" i="66"/>
  <c r="Q156" i="66"/>
  <c r="E156" i="66"/>
  <c r="F156" i="66" s="1"/>
  <c r="J156" i="66" s="1"/>
  <c r="I156" i="66" s="1"/>
  <c r="D156" i="66"/>
  <c r="S156" i="66" s="1"/>
  <c r="C156" i="66"/>
  <c r="B156" i="66"/>
  <c r="Q155" i="66"/>
  <c r="E155" i="66"/>
  <c r="F155" i="66" s="1"/>
  <c r="D155" i="66"/>
  <c r="S155" i="66" s="1"/>
  <c r="C155" i="66"/>
  <c r="B155" i="66"/>
  <c r="Q154" i="66"/>
  <c r="E154" i="66"/>
  <c r="D154" i="66"/>
  <c r="S154" i="66" s="1"/>
  <c r="C154" i="66"/>
  <c r="B154" i="66"/>
  <c r="Q153" i="66"/>
  <c r="E153" i="66"/>
  <c r="F153" i="66" s="1"/>
  <c r="J153" i="66" s="1"/>
  <c r="I153" i="66" s="1"/>
  <c r="D153" i="66"/>
  <c r="S153" i="66" s="1"/>
  <c r="C153" i="66"/>
  <c r="B153" i="66"/>
  <c r="Q152" i="66"/>
  <c r="E152" i="66"/>
  <c r="F152" i="66" s="1"/>
  <c r="J152" i="66" s="1"/>
  <c r="I152" i="66" s="1"/>
  <c r="D152" i="66"/>
  <c r="S152" i="66" s="1"/>
  <c r="C152" i="66"/>
  <c r="B152" i="66"/>
  <c r="Q151" i="66"/>
  <c r="E151" i="66"/>
  <c r="F151" i="66" s="1"/>
  <c r="D151" i="66"/>
  <c r="S151" i="66" s="1"/>
  <c r="C151" i="66"/>
  <c r="B151" i="66"/>
  <c r="Q150" i="66"/>
  <c r="E150" i="66"/>
  <c r="F150" i="66" s="1"/>
  <c r="D150" i="66"/>
  <c r="S150" i="66" s="1"/>
  <c r="C150" i="66"/>
  <c r="B150" i="66"/>
  <c r="Q149" i="66"/>
  <c r="E149" i="66"/>
  <c r="D149" i="66"/>
  <c r="S149" i="66" s="1"/>
  <c r="C149" i="66"/>
  <c r="B149" i="66"/>
  <c r="Q147" i="66"/>
  <c r="O147" i="66" s="1"/>
  <c r="E147" i="66"/>
  <c r="F147" i="66" s="1"/>
  <c r="J147" i="66" s="1"/>
  <c r="I147" i="66" s="1"/>
  <c r="D147" i="66"/>
  <c r="S147" i="66" s="1"/>
  <c r="C147" i="66"/>
  <c r="B147" i="66"/>
  <c r="A147" i="66"/>
  <c r="Q146" i="66"/>
  <c r="O146" i="66" s="1"/>
  <c r="E146" i="66"/>
  <c r="D146" i="66"/>
  <c r="S146" i="66" s="1"/>
  <c r="C146" i="66"/>
  <c r="B146" i="66"/>
  <c r="A146" i="66"/>
  <c r="N145" i="66"/>
  <c r="K145" i="66"/>
  <c r="Q126" i="66"/>
  <c r="O126" i="66" s="1"/>
  <c r="E126" i="66"/>
  <c r="F126" i="66" s="1"/>
  <c r="D126" i="66"/>
  <c r="S126" i="66" s="1"/>
  <c r="C126" i="66"/>
  <c r="B126" i="66"/>
  <c r="A126" i="66"/>
  <c r="Q125" i="66"/>
  <c r="O125" i="66" s="1"/>
  <c r="E125" i="66"/>
  <c r="D125" i="66"/>
  <c r="S125" i="66" s="1"/>
  <c r="C125" i="66"/>
  <c r="B125" i="66"/>
  <c r="A125" i="66"/>
  <c r="Q124" i="66"/>
  <c r="O124" i="66" s="1"/>
  <c r="E124" i="66"/>
  <c r="D124" i="66"/>
  <c r="C124" i="66"/>
  <c r="B124" i="66"/>
  <c r="A124" i="66"/>
  <c r="Q122" i="66"/>
  <c r="E122" i="66"/>
  <c r="F122" i="66" s="1"/>
  <c r="D122" i="66"/>
  <c r="S122" i="66" s="1"/>
  <c r="C122" i="66"/>
  <c r="B122" i="66"/>
  <c r="Q121" i="66"/>
  <c r="E121" i="66"/>
  <c r="F121" i="66" s="1"/>
  <c r="D121" i="66"/>
  <c r="S121" i="66" s="1"/>
  <c r="C121" i="66"/>
  <c r="B121" i="66"/>
  <c r="Q120" i="66"/>
  <c r="E120" i="66"/>
  <c r="F120" i="66" s="1"/>
  <c r="D120" i="66"/>
  <c r="S120" i="66" s="1"/>
  <c r="C120" i="66"/>
  <c r="B120" i="66"/>
  <c r="Q119" i="66"/>
  <c r="E119" i="66"/>
  <c r="F119" i="66" s="1"/>
  <c r="J119" i="66" s="1"/>
  <c r="I119" i="66" s="1"/>
  <c r="D119" i="66"/>
  <c r="S119" i="66" s="1"/>
  <c r="C119" i="66"/>
  <c r="B119" i="66"/>
  <c r="Q118" i="66"/>
  <c r="E118" i="66"/>
  <c r="D118" i="66"/>
  <c r="C118" i="66"/>
  <c r="B118" i="66"/>
  <c r="N117" i="66"/>
  <c r="K117" i="66"/>
  <c r="E115" i="66"/>
  <c r="F115" i="66" s="1"/>
  <c r="D115" i="66"/>
  <c r="S115" i="66" s="1"/>
  <c r="C115" i="66"/>
  <c r="B115" i="66"/>
  <c r="E114" i="66"/>
  <c r="F114" i="66" s="1"/>
  <c r="D114" i="66"/>
  <c r="S114" i="66" s="1"/>
  <c r="C114" i="66"/>
  <c r="B114" i="66"/>
  <c r="E113" i="66"/>
  <c r="F113" i="66" s="1"/>
  <c r="D113" i="66"/>
  <c r="S113" i="66" s="1"/>
  <c r="C113" i="66"/>
  <c r="B113" i="66"/>
  <c r="E112" i="66"/>
  <c r="F112" i="66" s="1"/>
  <c r="D112" i="66"/>
  <c r="S112" i="66" s="1"/>
  <c r="C112" i="66"/>
  <c r="B112" i="66"/>
  <c r="E111" i="66"/>
  <c r="F111" i="66" s="1"/>
  <c r="D111" i="66"/>
  <c r="S111" i="66" s="1"/>
  <c r="C111" i="66"/>
  <c r="B111" i="66"/>
  <c r="E110" i="66"/>
  <c r="F110" i="66" s="1"/>
  <c r="D110" i="66"/>
  <c r="S110" i="66" s="1"/>
  <c r="C110" i="66"/>
  <c r="B110" i="66"/>
  <c r="E109" i="66"/>
  <c r="F109" i="66" s="1"/>
  <c r="D109" i="66"/>
  <c r="S109" i="66" s="1"/>
  <c r="C109" i="66"/>
  <c r="B109" i="66"/>
  <c r="E108" i="66"/>
  <c r="F108" i="66" s="1"/>
  <c r="D108" i="66"/>
  <c r="S108" i="66" s="1"/>
  <c r="C108" i="66"/>
  <c r="B108" i="66"/>
  <c r="E107" i="66"/>
  <c r="F107" i="66" s="1"/>
  <c r="D107" i="66"/>
  <c r="S107" i="66" s="1"/>
  <c r="C107" i="66"/>
  <c r="B107" i="66"/>
  <c r="E106" i="66"/>
  <c r="F106" i="66" s="1"/>
  <c r="D106" i="66"/>
  <c r="S106" i="66" s="1"/>
  <c r="C106" i="66"/>
  <c r="B106" i="66"/>
  <c r="E105" i="66"/>
  <c r="F105" i="66" s="1"/>
  <c r="D105" i="66"/>
  <c r="S105" i="66" s="1"/>
  <c r="C105" i="66"/>
  <c r="B105" i="66"/>
  <c r="E104" i="66"/>
  <c r="F104" i="66" s="1"/>
  <c r="D104" i="66"/>
  <c r="S104" i="66" s="1"/>
  <c r="C104" i="66"/>
  <c r="B104" i="66"/>
  <c r="E103" i="66"/>
  <c r="F103" i="66" s="1"/>
  <c r="D103" i="66"/>
  <c r="S103" i="66" s="1"/>
  <c r="C103" i="66"/>
  <c r="B103" i="66"/>
  <c r="E102" i="66"/>
  <c r="F102" i="66" s="1"/>
  <c r="D102" i="66"/>
  <c r="S102" i="66" s="1"/>
  <c r="C102" i="66"/>
  <c r="B102" i="66"/>
  <c r="E101" i="66"/>
  <c r="F101" i="66" s="1"/>
  <c r="D101" i="66"/>
  <c r="S101" i="66" s="1"/>
  <c r="C101" i="66"/>
  <c r="B101" i="66"/>
  <c r="E100" i="66"/>
  <c r="F100" i="66" s="1"/>
  <c r="D100" i="66"/>
  <c r="S100" i="66" s="1"/>
  <c r="C100" i="66"/>
  <c r="B100" i="66"/>
  <c r="E99" i="66"/>
  <c r="F99" i="66" s="1"/>
  <c r="D99" i="66"/>
  <c r="S99" i="66" s="1"/>
  <c r="C99" i="66"/>
  <c r="B99" i="66"/>
  <c r="Q98" i="66"/>
  <c r="E98" i="66"/>
  <c r="D98" i="66"/>
  <c r="C98" i="66"/>
  <c r="B98" i="66"/>
  <c r="Q96" i="66"/>
  <c r="O96" i="66" s="1"/>
  <c r="E96" i="66"/>
  <c r="F96" i="66" s="1"/>
  <c r="D96" i="66"/>
  <c r="S96" i="66" s="1"/>
  <c r="C96" i="66"/>
  <c r="B96" i="66"/>
  <c r="Q95" i="66"/>
  <c r="O95" i="66" s="1"/>
  <c r="E95" i="66"/>
  <c r="F95" i="66" s="1"/>
  <c r="D95" i="66"/>
  <c r="S95" i="66" s="1"/>
  <c r="C95" i="66"/>
  <c r="B95" i="66"/>
  <c r="Q94" i="66"/>
  <c r="O94" i="66" s="1"/>
  <c r="E94" i="66"/>
  <c r="F94" i="66" s="1"/>
  <c r="D94" i="66"/>
  <c r="S94" i="66" s="1"/>
  <c r="C94" i="66"/>
  <c r="B94" i="66"/>
  <c r="Q93" i="66"/>
  <c r="O93" i="66" s="1"/>
  <c r="E93" i="66"/>
  <c r="F93" i="66" s="1"/>
  <c r="D93" i="66"/>
  <c r="C93" i="66"/>
  <c r="B93" i="66"/>
  <c r="N92" i="66"/>
  <c r="K92" i="66"/>
  <c r="G92" i="66"/>
  <c r="Q89" i="66"/>
  <c r="O89" i="66" s="1"/>
  <c r="E89" i="66"/>
  <c r="D89" i="66"/>
  <c r="C89" i="66"/>
  <c r="C84" i="66" s="1"/>
  <c r="B89" i="66"/>
  <c r="Q81" i="66"/>
  <c r="O81" i="66" s="1"/>
  <c r="E81" i="66"/>
  <c r="F81" i="66" s="1"/>
  <c r="D81" i="66"/>
  <c r="S81" i="66" s="1"/>
  <c r="C81" i="66"/>
  <c r="B81" i="66"/>
  <c r="Q80" i="66"/>
  <c r="O80" i="66" s="1"/>
  <c r="E80" i="66"/>
  <c r="F80" i="66" s="1"/>
  <c r="D80" i="66"/>
  <c r="S80" i="66" s="1"/>
  <c r="C80" i="66"/>
  <c r="B80" i="66"/>
  <c r="Q79" i="66"/>
  <c r="O79" i="66" s="1"/>
  <c r="E79" i="66"/>
  <c r="F79" i="66" s="1"/>
  <c r="D79" i="66"/>
  <c r="C79" i="66"/>
  <c r="B79" i="66"/>
  <c r="N78" i="66"/>
  <c r="K78" i="66"/>
  <c r="Q77" i="66"/>
  <c r="E77" i="66"/>
  <c r="D77" i="66"/>
  <c r="C77" i="66"/>
  <c r="C76" i="66" s="1"/>
  <c r="B77" i="66"/>
  <c r="N76" i="66"/>
  <c r="K76" i="66"/>
  <c r="G76" i="66"/>
  <c r="O75" i="66"/>
  <c r="E75" i="66"/>
  <c r="F75" i="66" s="1"/>
  <c r="D75" i="66"/>
  <c r="S75" i="66" s="1"/>
  <c r="C75" i="66"/>
  <c r="B75" i="66"/>
  <c r="O74" i="66"/>
  <c r="E74" i="66"/>
  <c r="F74" i="66" s="1"/>
  <c r="J74" i="66" s="1"/>
  <c r="I74" i="66" s="1"/>
  <c r="D74" i="66"/>
  <c r="S74" i="66" s="1"/>
  <c r="C74" i="66"/>
  <c r="B74" i="66"/>
  <c r="O73" i="66"/>
  <c r="E73" i="66"/>
  <c r="F73" i="66" s="1"/>
  <c r="D73" i="66"/>
  <c r="S73" i="66" s="1"/>
  <c r="C73" i="66"/>
  <c r="B73" i="66"/>
  <c r="O72" i="66"/>
  <c r="E72" i="66"/>
  <c r="F72" i="66" s="1"/>
  <c r="J72" i="66" s="1"/>
  <c r="I72" i="66" s="1"/>
  <c r="D72" i="66"/>
  <c r="S72" i="66" s="1"/>
  <c r="C72" i="66"/>
  <c r="B72" i="66"/>
  <c r="O71" i="66"/>
  <c r="E71" i="66"/>
  <c r="F71" i="66" s="1"/>
  <c r="D71" i="66"/>
  <c r="S71" i="66" s="1"/>
  <c r="C71" i="66"/>
  <c r="B71" i="66"/>
  <c r="O70" i="66"/>
  <c r="E70" i="66"/>
  <c r="F70" i="66" s="1"/>
  <c r="J70" i="66" s="1"/>
  <c r="I70" i="66" s="1"/>
  <c r="D70" i="66"/>
  <c r="S70" i="66" s="1"/>
  <c r="C70" i="66"/>
  <c r="B70" i="66"/>
  <c r="O69" i="66"/>
  <c r="E69" i="66"/>
  <c r="F69" i="66" s="1"/>
  <c r="D69" i="66"/>
  <c r="S69" i="66" s="1"/>
  <c r="C69" i="66"/>
  <c r="B69" i="66"/>
  <c r="O68" i="66"/>
  <c r="E68" i="66"/>
  <c r="F68" i="66" s="1"/>
  <c r="D68" i="66"/>
  <c r="S68" i="66" s="1"/>
  <c r="C68" i="66"/>
  <c r="B68" i="66"/>
  <c r="O67" i="66"/>
  <c r="E67" i="66"/>
  <c r="F67" i="66" s="1"/>
  <c r="D67" i="66"/>
  <c r="S67" i="66" s="1"/>
  <c r="C67" i="66"/>
  <c r="B67" i="66"/>
  <c r="O66" i="66"/>
  <c r="E66" i="66"/>
  <c r="F66" i="66" s="1"/>
  <c r="J66" i="66" s="1"/>
  <c r="I66" i="66" s="1"/>
  <c r="D66" i="66"/>
  <c r="S66" i="66" s="1"/>
  <c r="C66" i="66"/>
  <c r="B66" i="66"/>
  <c r="E65" i="66"/>
  <c r="F65" i="66" s="1"/>
  <c r="M65" i="66" s="1"/>
  <c r="L65" i="66" s="1"/>
  <c r="D65" i="66"/>
  <c r="S65" i="66" s="1"/>
  <c r="C65" i="66"/>
  <c r="B65" i="66"/>
  <c r="E64" i="66"/>
  <c r="F64" i="66" s="1"/>
  <c r="D64" i="66"/>
  <c r="S64" i="66" s="1"/>
  <c r="C64" i="66"/>
  <c r="B64" i="66"/>
  <c r="E63" i="66"/>
  <c r="F63" i="66" s="1"/>
  <c r="M63" i="66" s="1"/>
  <c r="L63" i="66" s="1"/>
  <c r="D63" i="66"/>
  <c r="S63" i="66" s="1"/>
  <c r="C63" i="66"/>
  <c r="B63" i="66"/>
  <c r="E62" i="66"/>
  <c r="F62" i="66" s="1"/>
  <c r="M62" i="66" s="1"/>
  <c r="L62" i="66" s="1"/>
  <c r="D62" i="66"/>
  <c r="S62" i="66" s="1"/>
  <c r="C62" i="66"/>
  <c r="B62" i="66"/>
  <c r="E61" i="66"/>
  <c r="F61" i="66" s="1"/>
  <c r="D61" i="66"/>
  <c r="S61" i="66" s="1"/>
  <c r="C61" i="66"/>
  <c r="B61" i="66"/>
  <c r="E60" i="66"/>
  <c r="D60" i="66"/>
  <c r="S60" i="66" s="1"/>
  <c r="C60" i="66"/>
  <c r="B60" i="66"/>
  <c r="E59" i="66"/>
  <c r="F59" i="66" s="1"/>
  <c r="J59" i="66" s="1"/>
  <c r="D59" i="66"/>
  <c r="S59" i="66" s="1"/>
  <c r="C59" i="66"/>
  <c r="B59" i="66"/>
  <c r="O58" i="66"/>
  <c r="E58" i="66"/>
  <c r="F58" i="66" s="1"/>
  <c r="J58" i="66" s="1"/>
  <c r="D58" i="66"/>
  <c r="S58" i="66" s="1"/>
  <c r="C58" i="66"/>
  <c r="B58" i="66"/>
  <c r="O57" i="66"/>
  <c r="E57" i="66"/>
  <c r="F57" i="66" s="1"/>
  <c r="J57" i="66" s="1"/>
  <c r="D57" i="66"/>
  <c r="S57" i="66" s="1"/>
  <c r="C57" i="66"/>
  <c r="B57" i="66"/>
  <c r="O56" i="66"/>
  <c r="E56" i="66"/>
  <c r="F56" i="66" s="1"/>
  <c r="D56" i="66"/>
  <c r="C56" i="66"/>
  <c r="B56" i="66"/>
  <c r="N55" i="66"/>
  <c r="K55" i="66"/>
  <c r="G55" i="66"/>
  <c r="Q54" i="66"/>
  <c r="O54" i="66" s="1"/>
  <c r="E54" i="66"/>
  <c r="F54" i="66" s="1"/>
  <c r="J54" i="66" s="1"/>
  <c r="I54" i="66" s="1"/>
  <c r="D54" i="66"/>
  <c r="S54" i="66" s="1"/>
  <c r="C54" i="66"/>
  <c r="B54" i="66"/>
  <c r="Q53" i="66"/>
  <c r="O53" i="66" s="1"/>
  <c r="E53" i="66"/>
  <c r="D53" i="66"/>
  <c r="C53" i="66"/>
  <c r="B53" i="66"/>
  <c r="N52" i="66"/>
  <c r="K52" i="66"/>
  <c r="G52" i="66"/>
  <c r="O51" i="66"/>
  <c r="E51" i="66"/>
  <c r="F51" i="66" s="1"/>
  <c r="D51" i="66"/>
  <c r="S51" i="66" s="1"/>
  <c r="C51" i="66"/>
  <c r="B51" i="66"/>
  <c r="O50" i="66"/>
  <c r="E50" i="66"/>
  <c r="F50" i="66" s="1"/>
  <c r="M50" i="66" s="1"/>
  <c r="L50" i="66" s="1"/>
  <c r="D50" i="66"/>
  <c r="S50" i="66" s="1"/>
  <c r="C50" i="66"/>
  <c r="B50" i="66"/>
  <c r="O49" i="66"/>
  <c r="E49" i="66"/>
  <c r="F49" i="66" s="1"/>
  <c r="J49" i="66" s="1"/>
  <c r="I49" i="66" s="1"/>
  <c r="D49" i="66"/>
  <c r="S49" i="66" s="1"/>
  <c r="C49" i="66"/>
  <c r="B49" i="66"/>
  <c r="Q48" i="66"/>
  <c r="E48" i="66"/>
  <c r="F48" i="66" s="1"/>
  <c r="J48" i="66" s="1"/>
  <c r="I48" i="66" s="1"/>
  <c r="D48" i="66"/>
  <c r="C48" i="66"/>
  <c r="B48" i="66"/>
  <c r="Q37" i="66"/>
  <c r="O37" i="66" s="1"/>
  <c r="E37" i="66"/>
  <c r="F37" i="66" s="1"/>
  <c r="J37" i="66" s="1"/>
  <c r="I37" i="66" s="1"/>
  <c r="D37" i="66"/>
  <c r="S37" i="66" s="1"/>
  <c r="C37" i="66"/>
  <c r="B37" i="66"/>
  <c r="Q36" i="66"/>
  <c r="O36" i="66" s="1"/>
  <c r="E36" i="66"/>
  <c r="F36" i="66" s="1"/>
  <c r="J36" i="66" s="1"/>
  <c r="I36" i="66" s="1"/>
  <c r="D36" i="66"/>
  <c r="S36" i="66" s="1"/>
  <c r="C36" i="66"/>
  <c r="B36" i="66"/>
  <c r="Q35" i="66"/>
  <c r="E35" i="66"/>
  <c r="D35" i="66"/>
  <c r="C35" i="66"/>
  <c r="B35" i="66"/>
  <c r="N34" i="66"/>
  <c r="K34" i="66"/>
  <c r="O33" i="66"/>
  <c r="E33" i="66"/>
  <c r="F33" i="66" s="1"/>
  <c r="D33" i="66"/>
  <c r="S33" i="66" s="1"/>
  <c r="C33" i="66"/>
  <c r="B33" i="66"/>
  <c r="O32" i="66"/>
  <c r="E32" i="66"/>
  <c r="F32" i="66" s="1"/>
  <c r="D32" i="66"/>
  <c r="S32" i="66" s="1"/>
  <c r="C32" i="66"/>
  <c r="B32" i="66"/>
  <c r="O31" i="66"/>
  <c r="E31" i="66"/>
  <c r="F31" i="66" s="1"/>
  <c r="J31" i="66" s="1"/>
  <c r="I31" i="66" s="1"/>
  <c r="D31" i="66"/>
  <c r="S31" i="66" s="1"/>
  <c r="C31" i="66"/>
  <c r="B31" i="66"/>
  <c r="O30" i="66"/>
  <c r="E30" i="66"/>
  <c r="F30" i="66" s="1"/>
  <c r="D30" i="66"/>
  <c r="S30" i="66" s="1"/>
  <c r="C30" i="66"/>
  <c r="B30" i="66"/>
  <c r="O29" i="66"/>
  <c r="E29" i="66"/>
  <c r="F29" i="66" s="1"/>
  <c r="J29" i="66" s="1"/>
  <c r="I29" i="66" s="1"/>
  <c r="D29" i="66"/>
  <c r="S29" i="66" s="1"/>
  <c r="C29" i="66"/>
  <c r="B29" i="66"/>
  <c r="O28" i="66"/>
  <c r="E28" i="66"/>
  <c r="F28" i="66" s="1"/>
  <c r="D28" i="66"/>
  <c r="S28" i="66" s="1"/>
  <c r="C28" i="66"/>
  <c r="B28" i="66"/>
  <c r="O27" i="66"/>
  <c r="E27" i="66"/>
  <c r="F27" i="66" s="1"/>
  <c r="D27" i="66"/>
  <c r="S27" i="66" s="1"/>
  <c r="C27" i="66"/>
  <c r="B27" i="66"/>
  <c r="O26" i="66"/>
  <c r="E26" i="66"/>
  <c r="D26" i="66"/>
  <c r="S26" i="66" s="1"/>
  <c r="C26" i="66"/>
  <c r="B26" i="66"/>
  <c r="E25" i="66"/>
  <c r="F25" i="66" s="1"/>
  <c r="D25" i="66"/>
  <c r="S25" i="66" s="1"/>
  <c r="C25" i="66"/>
  <c r="B25" i="66"/>
  <c r="E24" i="66"/>
  <c r="F24" i="66" s="1"/>
  <c r="D24" i="66"/>
  <c r="S24" i="66" s="1"/>
  <c r="C24" i="66"/>
  <c r="B24" i="66"/>
  <c r="E23" i="66"/>
  <c r="F23" i="66" s="1"/>
  <c r="D23" i="66"/>
  <c r="S23" i="66" s="1"/>
  <c r="C23" i="66"/>
  <c r="B23" i="66"/>
  <c r="E22" i="66"/>
  <c r="F22" i="66" s="1"/>
  <c r="J22" i="66" s="1"/>
  <c r="I22" i="66" s="1"/>
  <c r="D22" i="66"/>
  <c r="S22" i="66" s="1"/>
  <c r="C22" i="66"/>
  <c r="B22" i="66"/>
  <c r="A22" i="66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E21" i="66"/>
  <c r="F21" i="66" s="1"/>
  <c r="J21" i="66" s="1"/>
  <c r="D21" i="66"/>
  <c r="C21" i="66"/>
  <c r="B21" i="66"/>
  <c r="N20" i="66"/>
  <c r="K20" i="66"/>
  <c r="G20" i="66"/>
  <c r="E19" i="66"/>
  <c r="D19" i="66"/>
  <c r="C19" i="66"/>
  <c r="C18" i="66" s="1"/>
  <c r="B19" i="66"/>
  <c r="N18" i="66"/>
  <c r="K18" i="66"/>
  <c r="G18" i="66"/>
  <c r="E14" i="66"/>
  <c r="F14" i="66" s="1"/>
  <c r="D14" i="66"/>
  <c r="S14" i="66" s="1"/>
  <c r="C14" i="66"/>
  <c r="B14" i="66"/>
  <c r="E13" i="66"/>
  <c r="F13" i="66" s="1"/>
  <c r="D13" i="66"/>
  <c r="S13" i="66" s="1"/>
  <c r="C13" i="66"/>
  <c r="B13" i="66"/>
  <c r="E12" i="66"/>
  <c r="D12" i="66"/>
  <c r="C12" i="66"/>
  <c r="B12" i="66"/>
  <c r="P158" i="83" l="1"/>
  <c r="P159" i="83"/>
  <c r="P160" i="83"/>
  <c r="P161" i="83"/>
  <c r="C123" i="66"/>
  <c r="S124" i="66"/>
  <c r="D123" i="66"/>
  <c r="F124" i="66"/>
  <c r="T124" i="66" s="1"/>
  <c r="U124" i="66" s="1"/>
  <c r="E123" i="66"/>
  <c r="J126" i="66"/>
  <c r="T126" i="66"/>
  <c r="U126" i="66" s="1"/>
  <c r="F12" i="66"/>
  <c r="F11" i="66" s="1"/>
  <c r="E11" i="66"/>
  <c r="C11" i="66"/>
  <c r="D11" i="66"/>
  <c r="C145" i="66"/>
  <c r="C188" i="66"/>
  <c r="C97" i="66"/>
  <c r="D18" i="66"/>
  <c r="S19" i="66"/>
  <c r="S48" i="66"/>
  <c r="D47" i="66"/>
  <c r="S56" i="66"/>
  <c r="D55" i="66"/>
  <c r="I59" i="66"/>
  <c r="S77" i="66"/>
  <c r="D76" i="66"/>
  <c r="C117" i="66"/>
  <c r="C148" i="66"/>
  <c r="D203" i="66"/>
  <c r="S203" i="66" s="1"/>
  <c r="S204" i="66"/>
  <c r="D20" i="66"/>
  <c r="S21" i="66"/>
  <c r="S35" i="66"/>
  <c r="D34" i="66"/>
  <c r="I57" i="66"/>
  <c r="S89" i="66"/>
  <c r="D84" i="66"/>
  <c r="S84" i="66" s="1"/>
  <c r="S93" i="66"/>
  <c r="D92" i="66"/>
  <c r="D97" i="66"/>
  <c r="S97" i="66" s="1"/>
  <c r="S98" i="66"/>
  <c r="D117" i="66"/>
  <c r="S117" i="66" s="1"/>
  <c r="S118" i="66"/>
  <c r="S12" i="66"/>
  <c r="D52" i="66"/>
  <c r="S53" i="66"/>
  <c r="I58" i="66"/>
  <c r="D78" i="66"/>
  <c r="S79" i="66"/>
  <c r="F98" i="66"/>
  <c r="F97" i="66" s="1"/>
  <c r="E97" i="66"/>
  <c r="T97" i="66" s="1"/>
  <c r="C183" i="66"/>
  <c r="F89" i="66"/>
  <c r="F84" i="66" s="1"/>
  <c r="E84" i="66"/>
  <c r="T84" i="66" s="1"/>
  <c r="M199" i="66"/>
  <c r="L199" i="66" s="1"/>
  <c r="M268" i="66"/>
  <c r="L268" i="66" s="1"/>
  <c r="D148" i="66"/>
  <c r="S148" i="66" s="1"/>
  <c r="F149" i="66"/>
  <c r="M149" i="66" s="1"/>
  <c r="E148" i="66"/>
  <c r="T148" i="66" s="1"/>
  <c r="M162" i="66"/>
  <c r="L162" i="66" s="1"/>
  <c r="M166" i="66"/>
  <c r="L166" i="66" s="1"/>
  <c r="M271" i="66"/>
  <c r="L271" i="66" s="1"/>
  <c r="M261" i="66"/>
  <c r="L261" i="66" s="1"/>
  <c r="J62" i="66"/>
  <c r="M164" i="66"/>
  <c r="L164" i="66" s="1"/>
  <c r="D210" i="66"/>
  <c r="C52" i="66"/>
  <c r="D216" i="66"/>
  <c r="E52" i="66"/>
  <c r="M48" i="66"/>
  <c r="L48" i="66" s="1"/>
  <c r="M59" i="66"/>
  <c r="L59" i="66" s="1"/>
  <c r="M171" i="66"/>
  <c r="L171" i="66" s="1"/>
  <c r="D219" i="66"/>
  <c r="M28" i="66"/>
  <c r="L28" i="66" s="1"/>
  <c r="E188" i="66"/>
  <c r="D270" i="66"/>
  <c r="M67" i="66"/>
  <c r="L67" i="66" s="1"/>
  <c r="M181" i="66"/>
  <c r="L181" i="66" s="1"/>
  <c r="M31" i="66"/>
  <c r="L31" i="66" s="1"/>
  <c r="M57" i="66"/>
  <c r="L57" i="66" s="1"/>
  <c r="M71" i="66"/>
  <c r="L71" i="66" s="1"/>
  <c r="E92" i="66"/>
  <c r="M212" i="66"/>
  <c r="L212" i="66" s="1"/>
  <c r="M266" i="66"/>
  <c r="L266" i="66" s="1"/>
  <c r="D247" i="66"/>
  <c r="S247" i="66" s="1"/>
  <c r="M58" i="66"/>
  <c r="L58" i="66" s="1"/>
  <c r="J65" i="66"/>
  <c r="I65" i="66" s="1"/>
  <c r="F125" i="66"/>
  <c r="C270" i="66"/>
  <c r="M13" i="66"/>
  <c r="L13" i="66" s="1"/>
  <c r="E78" i="66"/>
  <c r="M158" i="66"/>
  <c r="L158" i="66" s="1"/>
  <c r="J166" i="66"/>
  <c r="I166" i="66" s="1"/>
  <c r="M168" i="66"/>
  <c r="L168" i="66" s="1"/>
  <c r="M179" i="66"/>
  <c r="L179" i="66" s="1"/>
  <c r="D188" i="66"/>
  <c r="C219" i="66"/>
  <c r="C240" i="66"/>
  <c r="J268" i="66"/>
  <c r="I268" i="66" s="1"/>
  <c r="M243" i="66"/>
  <c r="L243" i="66" s="1"/>
  <c r="J243" i="66"/>
  <c r="I243" i="66" s="1"/>
  <c r="F19" i="66"/>
  <c r="F18" i="66" s="1"/>
  <c r="E18" i="66"/>
  <c r="E20" i="66"/>
  <c r="F26" i="66"/>
  <c r="J26" i="66" s="1"/>
  <c r="I26" i="66" s="1"/>
  <c r="F35" i="66"/>
  <c r="M35" i="66" s="1"/>
  <c r="L35" i="66" s="1"/>
  <c r="E34" i="66"/>
  <c r="M75" i="66"/>
  <c r="L75" i="66" s="1"/>
  <c r="J75" i="66"/>
  <c r="I75" i="66" s="1"/>
  <c r="J173" i="66"/>
  <c r="I173" i="66" s="1"/>
  <c r="M173" i="66"/>
  <c r="L173" i="66" s="1"/>
  <c r="F188" i="66"/>
  <c r="F217" i="66"/>
  <c r="M217" i="66" s="1"/>
  <c r="L217" i="66" s="1"/>
  <c r="E216" i="66"/>
  <c r="C247" i="66"/>
  <c r="M61" i="66"/>
  <c r="L61" i="66" s="1"/>
  <c r="J61" i="66"/>
  <c r="J71" i="66"/>
  <c r="I71" i="66" s="1"/>
  <c r="M73" i="66"/>
  <c r="L73" i="66" s="1"/>
  <c r="J73" i="66"/>
  <c r="I73" i="66" s="1"/>
  <c r="M120" i="66"/>
  <c r="L120" i="66" s="1"/>
  <c r="J120" i="66"/>
  <c r="I120" i="66" s="1"/>
  <c r="J177" i="66"/>
  <c r="I177" i="66" s="1"/>
  <c r="M177" i="66"/>
  <c r="L177" i="66" s="1"/>
  <c r="O214" i="66"/>
  <c r="M214" i="66"/>
  <c r="L214" i="66" s="1"/>
  <c r="J215" i="66"/>
  <c r="I215" i="66" s="1"/>
  <c r="M215" i="66"/>
  <c r="L215" i="66" s="1"/>
  <c r="J68" i="66"/>
  <c r="I68" i="66" s="1"/>
  <c r="M68" i="66"/>
  <c r="L68" i="66" s="1"/>
  <c r="C92" i="66"/>
  <c r="E183" i="66"/>
  <c r="F211" i="66"/>
  <c r="M211" i="66" s="1"/>
  <c r="L211" i="66" s="1"/>
  <c r="E210" i="66"/>
  <c r="E240" i="66"/>
  <c r="E47" i="66"/>
  <c r="M54" i="66"/>
  <c r="L54" i="66" s="1"/>
  <c r="M262" i="66"/>
  <c r="L262" i="66" s="1"/>
  <c r="M265" i="66"/>
  <c r="L265" i="66" s="1"/>
  <c r="C34" i="66"/>
  <c r="M69" i="66"/>
  <c r="L69" i="66" s="1"/>
  <c r="M150" i="66"/>
  <c r="L150" i="66" s="1"/>
  <c r="M184" i="66"/>
  <c r="L184" i="66" s="1"/>
  <c r="C210" i="66"/>
  <c r="C216" i="66"/>
  <c r="D240" i="66"/>
  <c r="S240" i="66" s="1"/>
  <c r="M260" i="66"/>
  <c r="L260" i="66" s="1"/>
  <c r="E270" i="66"/>
  <c r="M273" i="66"/>
  <c r="L273" i="66" s="1"/>
  <c r="C20" i="66"/>
  <c r="J25" i="66"/>
  <c r="I25" i="66" s="1"/>
  <c r="M29" i="66"/>
  <c r="L29" i="66" s="1"/>
  <c r="C47" i="66"/>
  <c r="J50" i="66"/>
  <c r="I50" i="66" s="1"/>
  <c r="C55" i="66"/>
  <c r="J69" i="66"/>
  <c r="I69" i="66" s="1"/>
  <c r="C78" i="66"/>
  <c r="D145" i="66"/>
  <c r="J150" i="66"/>
  <c r="I150" i="66" s="1"/>
  <c r="M152" i="66"/>
  <c r="L152" i="66" s="1"/>
  <c r="M175" i="66"/>
  <c r="L175" i="66" s="1"/>
  <c r="M176" i="66"/>
  <c r="L176" i="66" s="1"/>
  <c r="J184" i="66"/>
  <c r="I184" i="66" s="1"/>
  <c r="M186" i="66"/>
  <c r="L186" i="66" s="1"/>
  <c r="M213" i="66"/>
  <c r="L213" i="66" s="1"/>
  <c r="J260" i="66"/>
  <c r="I260" i="66" s="1"/>
  <c r="M264" i="66"/>
  <c r="L264" i="66" s="1"/>
  <c r="M269" i="66"/>
  <c r="L269" i="66" s="1"/>
  <c r="M272" i="66"/>
  <c r="L272" i="66" s="1"/>
  <c r="J23" i="66"/>
  <c r="I23" i="66" s="1"/>
  <c r="M27" i="66"/>
  <c r="L27" i="66" s="1"/>
  <c r="J27" i="66"/>
  <c r="I27" i="66" s="1"/>
  <c r="M14" i="66"/>
  <c r="L14" i="66" s="1"/>
  <c r="J14" i="66"/>
  <c r="I14" i="66" s="1"/>
  <c r="M51" i="66"/>
  <c r="L51" i="66" s="1"/>
  <c r="J51" i="66"/>
  <c r="I51" i="66" s="1"/>
  <c r="J13" i="66"/>
  <c r="I13" i="66" s="1"/>
  <c r="I21" i="66"/>
  <c r="M66" i="66"/>
  <c r="L66" i="66" s="1"/>
  <c r="M72" i="66"/>
  <c r="L72" i="66" s="1"/>
  <c r="E76" i="66"/>
  <c r="F77" i="66"/>
  <c r="M80" i="66"/>
  <c r="L80" i="66" s="1"/>
  <c r="J80" i="66"/>
  <c r="I80" i="66" s="1"/>
  <c r="M102" i="66"/>
  <c r="L102" i="66" s="1"/>
  <c r="J102" i="66"/>
  <c r="I102" i="66" s="1"/>
  <c r="M110" i="66"/>
  <c r="L110" i="66" s="1"/>
  <c r="J110" i="66"/>
  <c r="I110" i="66" s="1"/>
  <c r="F118" i="66"/>
  <c r="E117" i="66"/>
  <c r="J122" i="66"/>
  <c r="I122" i="66" s="1"/>
  <c r="M122" i="66"/>
  <c r="L122" i="66" s="1"/>
  <c r="F154" i="66"/>
  <c r="J160" i="66"/>
  <c r="I160" i="66" s="1"/>
  <c r="M160" i="66"/>
  <c r="L160" i="66" s="1"/>
  <c r="M170" i="66"/>
  <c r="L170" i="66" s="1"/>
  <c r="J170" i="66"/>
  <c r="I170" i="66" s="1"/>
  <c r="M204" i="66"/>
  <c r="M203" i="66" s="1"/>
  <c r="J204" i="66"/>
  <c r="J203" i="66" s="1"/>
  <c r="M30" i="66"/>
  <c r="L30" i="66" s="1"/>
  <c r="J30" i="66"/>
  <c r="I30" i="66" s="1"/>
  <c r="J33" i="66"/>
  <c r="I33" i="66" s="1"/>
  <c r="M33" i="66"/>
  <c r="L33" i="66" s="1"/>
  <c r="F60" i="66"/>
  <c r="F55" i="66" s="1"/>
  <c r="E55" i="66"/>
  <c r="J64" i="66"/>
  <c r="I64" i="66" s="1"/>
  <c r="M64" i="66"/>
  <c r="L64" i="66" s="1"/>
  <c r="J67" i="66"/>
  <c r="I67" i="66" s="1"/>
  <c r="M70" i="66"/>
  <c r="L70" i="66" s="1"/>
  <c r="M74" i="66"/>
  <c r="L74" i="66" s="1"/>
  <c r="M96" i="66"/>
  <c r="L96" i="66" s="1"/>
  <c r="J96" i="66"/>
  <c r="M106" i="66"/>
  <c r="L106" i="66" s="1"/>
  <c r="J106" i="66"/>
  <c r="I106" i="66" s="1"/>
  <c r="M114" i="66"/>
  <c r="L114" i="66" s="1"/>
  <c r="J114" i="66"/>
  <c r="I114" i="66" s="1"/>
  <c r="J32" i="66"/>
  <c r="I32" i="66" s="1"/>
  <c r="M32" i="66"/>
  <c r="L32" i="66" s="1"/>
  <c r="J56" i="66"/>
  <c r="J24" i="66"/>
  <c r="I24" i="66" s="1"/>
  <c r="J28" i="66"/>
  <c r="I28" i="66" s="1"/>
  <c r="M56" i="66"/>
  <c r="M151" i="66"/>
  <c r="L151" i="66" s="1"/>
  <c r="J151" i="66"/>
  <c r="I151" i="66" s="1"/>
  <c r="M167" i="66"/>
  <c r="L167" i="66" s="1"/>
  <c r="J167" i="66"/>
  <c r="I167" i="66" s="1"/>
  <c r="M36" i="66"/>
  <c r="L36" i="66" s="1"/>
  <c r="M37" i="66"/>
  <c r="L37" i="66" s="1"/>
  <c r="M49" i="66"/>
  <c r="L49" i="66" s="1"/>
  <c r="F53" i="66"/>
  <c r="M95" i="66"/>
  <c r="L95" i="66" s="1"/>
  <c r="J95" i="66"/>
  <c r="J99" i="66"/>
  <c r="I99" i="66" s="1"/>
  <c r="M99" i="66"/>
  <c r="L99" i="66" s="1"/>
  <c r="J103" i="66"/>
  <c r="I103" i="66" s="1"/>
  <c r="M103" i="66"/>
  <c r="L103" i="66" s="1"/>
  <c r="J107" i="66"/>
  <c r="I107" i="66" s="1"/>
  <c r="M107" i="66"/>
  <c r="L107" i="66" s="1"/>
  <c r="J111" i="66"/>
  <c r="I111" i="66" s="1"/>
  <c r="M111" i="66"/>
  <c r="L111" i="66" s="1"/>
  <c r="J115" i="66"/>
  <c r="I115" i="66" s="1"/>
  <c r="M115" i="66"/>
  <c r="L115" i="66" s="1"/>
  <c r="M126" i="66"/>
  <c r="M155" i="66"/>
  <c r="L155" i="66" s="1"/>
  <c r="J155" i="66"/>
  <c r="I155" i="66" s="1"/>
  <c r="M156" i="66"/>
  <c r="L156" i="66" s="1"/>
  <c r="J162" i="66"/>
  <c r="I162" i="66" s="1"/>
  <c r="M185" i="66"/>
  <c r="L185" i="66" s="1"/>
  <c r="J185" i="66"/>
  <c r="I185" i="66" s="1"/>
  <c r="M248" i="66"/>
  <c r="J248" i="66"/>
  <c r="F247" i="66"/>
  <c r="M259" i="66"/>
  <c r="L259" i="66" s="1"/>
  <c r="J259" i="66"/>
  <c r="I259" i="66" s="1"/>
  <c r="J63" i="66"/>
  <c r="I63" i="66" s="1"/>
  <c r="J79" i="66"/>
  <c r="F78" i="66"/>
  <c r="M79" i="66"/>
  <c r="M81" i="66"/>
  <c r="L81" i="66" s="1"/>
  <c r="J81" i="66"/>
  <c r="I81" i="66" s="1"/>
  <c r="M93" i="66"/>
  <c r="J93" i="66"/>
  <c r="F92" i="66"/>
  <c r="J101" i="66"/>
  <c r="I101" i="66" s="1"/>
  <c r="M101" i="66"/>
  <c r="L101" i="66" s="1"/>
  <c r="J105" i="66"/>
  <c r="I105" i="66" s="1"/>
  <c r="M105" i="66"/>
  <c r="L105" i="66" s="1"/>
  <c r="J109" i="66"/>
  <c r="I109" i="66" s="1"/>
  <c r="M109" i="66"/>
  <c r="L109" i="66" s="1"/>
  <c r="J113" i="66"/>
  <c r="I113" i="66" s="1"/>
  <c r="M113" i="66"/>
  <c r="L113" i="66" s="1"/>
  <c r="F146" i="66"/>
  <c r="E145" i="66"/>
  <c r="M163" i="66"/>
  <c r="L163" i="66" s="1"/>
  <c r="J163" i="66"/>
  <c r="I163" i="66" s="1"/>
  <c r="M94" i="66"/>
  <c r="L94" i="66" s="1"/>
  <c r="J94" i="66"/>
  <c r="M100" i="66"/>
  <c r="L100" i="66" s="1"/>
  <c r="J100" i="66"/>
  <c r="I100" i="66" s="1"/>
  <c r="M104" i="66"/>
  <c r="L104" i="66" s="1"/>
  <c r="J104" i="66"/>
  <c r="I104" i="66" s="1"/>
  <c r="M108" i="66"/>
  <c r="L108" i="66" s="1"/>
  <c r="J108" i="66"/>
  <c r="I108" i="66" s="1"/>
  <c r="M112" i="66"/>
  <c r="L112" i="66" s="1"/>
  <c r="J112" i="66"/>
  <c r="I112" i="66" s="1"/>
  <c r="M121" i="66"/>
  <c r="L121" i="66" s="1"/>
  <c r="J121" i="66"/>
  <c r="I121" i="66" s="1"/>
  <c r="M159" i="66"/>
  <c r="L159" i="66" s="1"/>
  <c r="J159" i="66"/>
  <c r="I159" i="66" s="1"/>
  <c r="M180" i="66"/>
  <c r="L180" i="66" s="1"/>
  <c r="J180" i="66"/>
  <c r="I180" i="66" s="1"/>
  <c r="F220" i="66"/>
  <c r="E219" i="66"/>
  <c r="M267" i="66"/>
  <c r="L267" i="66" s="1"/>
  <c r="J267" i="66"/>
  <c r="I267" i="66" s="1"/>
  <c r="M119" i="66"/>
  <c r="L119" i="66" s="1"/>
  <c r="M147" i="66"/>
  <c r="L147" i="66" s="1"/>
  <c r="M153" i="66"/>
  <c r="L153" i="66" s="1"/>
  <c r="M157" i="66"/>
  <c r="L157" i="66" s="1"/>
  <c r="M161" i="66"/>
  <c r="L161" i="66" s="1"/>
  <c r="M165" i="66"/>
  <c r="L165" i="66" s="1"/>
  <c r="M169" i="66"/>
  <c r="L169" i="66" s="1"/>
  <c r="M174" i="66"/>
  <c r="L174" i="66" s="1"/>
  <c r="J178" i="66"/>
  <c r="I178" i="66" s="1"/>
  <c r="M178" i="66"/>
  <c r="L178" i="66" s="1"/>
  <c r="M218" i="66"/>
  <c r="L218" i="66" s="1"/>
  <c r="M253" i="66"/>
  <c r="L253" i="66" s="1"/>
  <c r="J253" i="66"/>
  <c r="I253" i="66" s="1"/>
  <c r="J187" i="66"/>
  <c r="I187" i="66" s="1"/>
  <c r="M187" i="66"/>
  <c r="L187" i="66" s="1"/>
  <c r="M245" i="66"/>
  <c r="L245" i="66" s="1"/>
  <c r="J245" i="66"/>
  <c r="I245" i="66" s="1"/>
  <c r="M258" i="66"/>
  <c r="L258" i="66" s="1"/>
  <c r="J258" i="66"/>
  <c r="I258" i="66" s="1"/>
  <c r="M172" i="66"/>
  <c r="L172" i="66" s="1"/>
  <c r="D183" i="66"/>
  <c r="M189" i="66"/>
  <c r="J189" i="66"/>
  <c r="M190" i="66"/>
  <c r="L190" i="66" s="1"/>
  <c r="J190" i="66"/>
  <c r="I190" i="66" s="1"/>
  <c r="M191" i="66"/>
  <c r="L191" i="66" s="1"/>
  <c r="J191" i="66"/>
  <c r="I191" i="66" s="1"/>
  <c r="M192" i="66"/>
  <c r="L192" i="66" s="1"/>
  <c r="J192" i="66"/>
  <c r="I192" i="66" s="1"/>
  <c r="M193" i="66"/>
  <c r="L193" i="66" s="1"/>
  <c r="J193" i="66"/>
  <c r="I193" i="66" s="1"/>
  <c r="M194" i="66"/>
  <c r="L194" i="66" s="1"/>
  <c r="J194" i="66"/>
  <c r="I194" i="66" s="1"/>
  <c r="M195" i="66"/>
  <c r="L195" i="66" s="1"/>
  <c r="J195" i="66"/>
  <c r="I195" i="66" s="1"/>
  <c r="M196" i="66"/>
  <c r="L196" i="66" s="1"/>
  <c r="J196" i="66"/>
  <c r="I196" i="66" s="1"/>
  <c r="M197" i="66"/>
  <c r="L197" i="66" s="1"/>
  <c r="J197" i="66"/>
  <c r="I197" i="66" s="1"/>
  <c r="M198" i="66"/>
  <c r="L198" i="66" s="1"/>
  <c r="J198" i="66"/>
  <c r="I198" i="66" s="1"/>
  <c r="J199" i="66"/>
  <c r="I199" i="66" s="1"/>
  <c r="M221" i="66"/>
  <c r="L221" i="66" s="1"/>
  <c r="J251" i="66"/>
  <c r="I251" i="66" s="1"/>
  <c r="M251" i="66"/>
  <c r="L251" i="66" s="1"/>
  <c r="M263" i="66"/>
  <c r="L263" i="66" s="1"/>
  <c r="J263" i="66"/>
  <c r="I263" i="66" s="1"/>
  <c r="J242" i="66"/>
  <c r="I242" i="66" s="1"/>
  <c r="M242" i="66"/>
  <c r="L242" i="66" s="1"/>
  <c r="M244" i="66"/>
  <c r="L244" i="66" s="1"/>
  <c r="J244" i="66"/>
  <c r="I244" i="66" s="1"/>
  <c r="E247" i="66"/>
  <c r="M249" i="66"/>
  <c r="L249" i="66" s="1"/>
  <c r="M255" i="66"/>
  <c r="L255" i="66" s="1"/>
  <c r="J261" i="66"/>
  <c r="I261" i="66" s="1"/>
  <c r="J265" i="66"/>
  <c r="I265" i="66" s="1"/>
  <c r="J269" i="66"/>
  <c r="I269" i="66" s="1"/>
  <c r="J271" i="66"/>
  <c r="F270" i="66"/>
  <c r="M246" i="66"/>
  <c r="L246" i="66" s="1"/>
  <c r="J246" i="66"/>
  <c r="I246" i="66" s="1"/>
  <c r="J250" i="66"/>
  <c r="I250" i="66" s="1"/>
  <c r="M250" i="66"/>
  <c r="L250" i="66" s="1"/>
  <c r="M252" i="66"/>
  <c r="L252" i="66" s="1"/>
  <c r="J252" i="66"/>
  <c r="I252" i="66" s="1"/>
  <c r="M257" i="66"/>
  <c r="L257" i="66" s="1"/>
  <c r="J257" i="66"/>
  <c r="I257" i="66" s="1"/>
  <c r="J241" i="66"/>
  <c r="F240" i="66"/>
  <c r="M241" i="66"/>
  <c r="J254" i="66"/>
  <c r="I254" i="66" s="1"/>
  <c r="M254" i="66"/>
  <c r="L254" i="66" s="1"/>
  <c r="M256" i="66"/>
  <c r="L256" i="66" s="1"/>
  <c r="J256" i="66"/>
  <c r="I256" i="66" s="1"/>
  <c r="J262" i="66"/>
  <c r="I262" i="66" s="1"/>
  <c r="J266" i="66"/>
  <c r="I266" i="66" s="1"/>
  <c r="Q708" i="83"/>
  <c r="W707" i="57"/>
  <c r="P707" i="57" s="1"/>
  <c r="W708" i="57"/>
  <c r="Q710" i="83"/>
  <c r="W709" i="57"/>
  <c r="P709" i="57" s="1"/>
  <c r="Q711" i="83"/>
  <c r="W710" i="57"/>
  <c r="P710" i="57" s="1"/>
  <c r="Q712" i="83"/>
  <c r="W711" i="57"/>
  <c r="P711" i="57" s="1"/>
  <c r="Q713" i="83"/>
  <c r="W712" i="57"/>
  <c r="P712" i="57" s="1"/>
  <c r="W713" i="57"/>
  <c r="W714" i="57"/>
  <c r="P714" i="57" s="1"/>
  <c r="Q716" i="57"/>
  <c r="Q717" i="83" s="1"/>
  <c r="Q716" i="83"/>
  <c r="W715" i="57"/>
  <c r="P715" i="57" s="1"/>
  <c r="Q717" i="57"/>
  <c r="Q718" i="83" s="1"/>
  <c r="Q718" i="57"/>
  <c r="Q719" i="83" s="1"/>
  <c r="W718" i="57"/>
  <c r="Q719" i="57"/>
  <c r="W719" i="57"/>
  <c r="Q720" i="57"/>
  <c r="Q721" i="83" s="1"/>
  <c r="W720" i="57"/>
  <c r="Q721" i="57"/>
  <c r="Q722" i="83" s="1"/>
  <c r="W721" i="57"/>
  <c r="Q722" i="57"/>
  <c r="Q723" i="83" s="1"/>
  <c r="W722" i="57"/>
  <c r="AD706" i="57"/>
  <c r="AC706" i="57"/>
  <c r="AB706" i="57"/>
  <c r="Z706" i="57"/>
  <c r="Y706" i="57"/>
  <c r="X706" i="57"/>
  <c r="V706" i="57"/>
  <c r="U706" i="57"/>
  <c r="T706" i="57"/>
  <c r="S706" i="57"/>
  <c r="R706" i="57"/>
  <c r="R709" i="83" l="1"/>
  <c r="P708" i="57"/>
  <c r="R714" i="83"/>
  <c r="P713" i="57"/>
  <c r="R722" i="83"/>
  <c r="R723" i="83"/>
  <c r="R715" i="83"/>
  <c r="R711" i="83"/>
  <c r="R708" i="83"/>
  <c r="R720" i="83"/>
  <c r="Q715" i="83"/>
  <c r="R712" i="83"/>
  <c r="R719" i="83"/>
  <c r="Q714" i="83"/>
  <c r="R721" i="83"/>
  <c r="Q720" i="83"/>
  <c r="R716" i="83"/>
  <c r="R713" i="83"/>
  <c r="R710" i="83"/>
  <c r="Q709" i="83"/>
  <c r="AA168" i="73"/>
  <c r="AB168" i="73"/>
  <c r="Z168" i="73"/>
  <c r="H70" i="66"/>
  <c r="J124" i="66"/>
  <c r="D10" i="66"/>
  <c r="M124" i="66"/>
  <c r="C10" i="66"/>
  <c r="J125" i="66"/>
  <c r="T125" i="66"/>
  <c r="U125" i="66" s="1"/>
  <c r="J12" i="66"/>
  <c r="J11" i="66" s="1"/>
  <c r="F123" i="66"/>
  <c r="I94" i="66"/>
  <c r="H94" i="66" s="1"/>
  <c r="I96" i="66"/>
  <c r="H96" i="66" s="1"/>
  <c r="I95" i="66"/>
  <c r="H95" i="66" s="1"/>
  <c r="H171" i="66"/>
  <c r="M12" i="66"/>
  <c r="M11" i="66" s="1"/>
  <c r="J98" i="66"/>
  <c r="I98" i="66" s="1"/>
  <c r="M98" i="66"/>
  <c r="L98" i="66" s="1"/>
  <c r="H272" i="66"/>
  <c r="H273" i="66"/>
  <c r="H221" i="66"/>
  <c r="H174" i="66"/>
  <c r="H157" i="66"/>
  <c r="H49" i="66"/>
  <c r="F117" i="66"/>
  <c r="H264" i="66"/>
  <c r="H29" i="66"/>
  <c r="F183" i="66"/>
  <c r="H158" i="66"/>
  <c r="H181" i="66"/>
  <c r="I62" i="66"/>
  <c r="H255" i="66"/>
  <c r="H218" i="66"/>
  <c r="H169" i="66"/>
  <c r="H153" i="66"/>
  <c r="H37" i="66"/>
  <c r="H176" i="66"/>
  <c r="H54" i="66"/>
  <c r="H179" i="66"/>
  <c r="H59" i="66"/>
  <c r="H249" i="66"/>
  <c r="H165" i="66"/>
  <c r="H147" i="66"/>
  <c r="H36" i="66"/>
  <c r="H72" i="66"/>
  <c r="H213" i="66"/>
  <c r="H175" i="66"/>
  <c r="F47" i="66"/>
  <c r="H214" i="66"/>
  <c r="H168" i="66"/>
  <c r="H57" i="66"/>
  <c r="H172" i="66"/>
  <c r="H161" i="66"/>
  <c r="H156" i="66"/>
  <c r="H74" i="66"/>
  <c r="H66" i="66"/>
  <c r="H186" i="66"/>
  <c r="H152" i="66"/>
  <c r="I61" i="66"/>
  <c r="H58" i="66"/>
  <c r="H212" i="66"/>
  <c r="H31" i="66"/>
  <c r="H164" i="66"/>
  <c r="H119" i="66"/>
  <c r="H63" i="66"/>
  <c r="H50" i="66"/>
  <c r="H65" i="66"/>
  <c r="M89" i="66"/>
  <c r="M84" i="66" s="1"/>
  <c r="J89" i="66"/>
  <c r="J84" i="66" s="1"/>
  <c r="H162" i="66"/>
  <c r="F20" i="66"/>
  <c r="H262" i="66"/>
  <c r="H261" i="66"/>
  <c r="H268" i="66"/>
  <c r="F210" i="66"/>
  <c r="H166" i="66"/>
  <c r="J149" i="66"/>
  <c r="F148" i="66"/>
  <c r="F216" i="66"/>
  <c r="H215" i="66"/>
  <c r="H198" i="66"/>
  <c r="H196" i="66"/>
  <c r="H194" i="66"/>
  <c r="H192" i="66"/>
  <c r="H190" i="66"/>
  <c r="M26" i="66"/>
  <c r="L26" i="66" s="1"/>
  <c r="M125" i="66"/>
  <c r="H28" i="66"/>
  <c r="H13" i="66"/>
  <c r="H71" i="66"/>
  <c r="J217" i="66"/>
  <c r="J216" i="66" s="1"/>
  <c r="J35" i="66"/>
  <c r="J34" i="66" s="1"/>
  <c r="H67" i="66"/>
  <c r="H51" i="66"/>
  <c r="H252" i="66"/>
  <c r="H246" i="66"/>
  <c r="H150" i="66"/>
  <c r="L210" i="66"/>
  <c r="H73" i="66"/>
  <c r="H75" i="66"/>
  <c r="H266" i="66"/>
  <c r="L270" i="66"/>
  <c r="H256" i="66"/>
  <c r="H257" i="66"/>
  <c r="H68" i="66"/>
  <c r="H269" i="66"/>
  <c r="J211" i="66"/>
  <c r="J210" i="66" s="1"/>
  <c r="H102" i="66"/>
  <c r="J19" i="66"/>
  <c r="H242" i="66"/>
  <c r="H177" i="66"/>
  <c r="H254" i="66"/>
  <c r="H265" i="66"/>
  <c r="H244" i="66"/>
  <c r="H263" i="66"/>
  <c r="H184" i="66"/>
  <c r="H178" i="66"/>
  <c r="H159" i="66"/>
  <c r="H121" i="66"/>
  <c r="F34" i="66"/>
  <c r="M19" i="66"/>
  <c r="M18" i="66" s="1"/>
  <c r="H243" i="66"/>
  <c r="I183" i="66"/>
  <c r="H253" i="66"/>
  <c r="H267" i="66"/>
  <c r="H180" i="66"/>
  <c r="H170" i="66"/>
  <c r="H260" i="66"/>
  <c r="M210" i="66"/>
  <c r="M270" i="66"/>
  <c r="M183" i="66"/>
  <c r="H258" i="66"/>
  <c r="H245" i="66"/>
  <c r="H112" i="66"/>
  <c r="H104" i="66"/>
  <c r="H163" i="66"/>
  <c r="H81" i="66"/>
  <c r="H27" i="66"/>
  <c r="H120" i="66"/>
  <c r="H113" i="66"/>
  <c r="H105" i="66"/>
  <c r="H259" i="66"/>
  <c r="H155" i="66"/>
  <c r="H106" i="66"/>
  <c r="H122" i="66"/>
  <c r="H80" i="66"/>
  <c r="H14" i="66"/>
  <c r="L216" i="66"/>
  <c r="H69" i="66"/>
  <c r="H173" i="66"/>
  <c r="M188" i="66"/>
  <c r="L189" i="66"/>
  <c r="L47" i="66"/>
  <c r="H48" i="66"/>
  <c r="M34" i="66"/>
  <c r="H251" i="66"/>
  <c r="J183" i="66"/>
  <c r="J240" i="66"/>
  <c r="I241" i="66"/>
  <c r="H250" i="66"/>
  <c r="J270" i="66"/>
  <c r="I271" i="66"/>
  <c r="H199" i="66"/>
  <c r="H197" i="66"/>
  <c r="H195" i="66"/>
  <c r="H193" i="66"/>
  <c r="H191" i="66"/>
  <c r="I189" i="66"/>
  <c r="J188" i="66"/>
  <c r="L149" i="66"/>
  <c r="H108" i="66"/>
  <c r="H100" i="66"/>
  <c r="I248" i="66"/>
  <c r="J247" i="66"/>
  <c r="H185" i="66"/>
  <c r="H111" i="66"/>
  <c r="H103" i="66"/>
  <c r="H167" i="66"/>
  <c r="H151" i="66"/>
  <c r="H114" i="66"/>
  <c r="M60" i="66"/>
  <c r="L60" i="66" s="1"/>
  <c r="J60" i="66"/>
  <c r="H30" i="66"/>
  <c r="L34" i="66"/>
  <c r="M154" i="66"/>
  <c r="L154" i="66" s="1"/>
  <c r="J154" i="66"/>
  <c r="H110" i="66"/>
  <c r="F76" i="66"/>
  <c r="M77" i="66"/>
  <c r="J77" i="66"/>
  <c r="M78" i="66"/>
  <c r="L79" i="66"/>
  <c r="I204" i="66"/>
  <c r="J20" i="66"/>
  <c r="L183" i="66"/>
  <c r="M220" i="66"/>
  <c r="F219" i="66"/>
  <c r="J220" i="66"/>
  <c r="J92" i="66"/>
  <c r="I93" i="66"/>
  <c r="H115" i="66"/>
  <c r="H107" i="66"/>
  <c r="H99" i="66"/>
  <c r="J53" i="66"/>
  <c r="F52" i="66"/>
  <c r="M53" i="66"/>
  <c r="M216" i="66"/>
  <c r="L56" i="66"/>
  <c r="H32" i="66"/>
  <c r="H64" i="66"/>
  <c r="M47" i="66"/>
  <c r="L204" i="66"/>
  <c r="H160" i="66"/>
  <c r="I47" i="66"/>
  <c r="M247" i="66"/>
  <c r="L248" i="66"/>
  <c r="I20" i="66"/>
  <c r="M240" i="66"/>
  <c r="L241" i="66"/>
  <c r="H187" i="66"/>
  <c r="M146" i="66"/>
  <c r="J146" i="66"/>
  <c r="F145" i="66"/>
  <c r="H109" i="66"/>
  <c r="H101" i="66"/>
  <c r="L93" i="66"/>
  <c r="M92" i="66"/>
  <c r="J78" i="66"/>
  <c r="I79" i="66"/>
  <c r="I56" i="66"/>
  <c r="H33" i="66"/>
  <c r="J118" i="66"/>
  <c r="M118" i="66"/>
  <c r="J47" i="66"/>
  <c r="P718" i="57"/>
  <c r="P722" i="57"/>
  <c r="P719" i="57"/>
  <c r="P721" i="57"/>
  <c r="P720" i="57"/>
  <c r="Q706" i="57"/>
  <c r="Q707" i="83" l="1"/>
  <c r="P711" i="83"/>
  <c r="P715" i="83"/>
  <c r="P712" i="83"/>
  <c r="P723" i="83"/>
  <c r="P714" i="83"/>
  <c r="P710" i="83"/>
  <c r="P721" i="83"/>
  <c r="P708" i="83"/>
  <c r="P722" i="83"/>
  <c r="P709" i="83"/>
  <c r="P720" i="83"/>
  <c r="P719" i="83"/>
  <c r="P713" i="83"/>
  <c r="P716" i="83"/>
  <c r="I19" i="66"/>
  <c r="I18" i="66" s="1"/>
  <c r="I12" i="66"/>
  <c r="I126" i="66"/>
  <c r="J123" i="66"/>
  <c r="M123" i="66"/>
  <c r="L124" i="66"/>
  <c r="I124" i="66"/>
  <c r="L12" i="66"/>
  <c r="H61" i="66"/>
  <c r="H62" i="66"/>
  <c r="J97" i="66"/>
  <c r="M97" i="66"/>
  <c r="H98" i="66"/>
  <c r="H97" i="66" s="1"/>
  <c r="L126" i="66"/>
  <c r="L78" i="66"/>
  <c r="I60" i="66"/>
  <c r="L188" i="66"/>
  <c r="L240" i="66"/>
  <c r="L247" i="66"/>
  <c r="H26" i="66"/>
  <c r="I97" i="66"/>
  <c r="L97" i="66"/>
  <c r="L203" i="66"/>
  <c r="I203" i="66"/>
  <c r="L92" i="66"/>
  <c r="L89" i="66"/>
  <c r="I89" i="66"/>
  <c r="L148" i="66"/>
  <c r="I149" i="66"/>
  <c r="J148" i="66"/>
  <c r="M148" i="66"/>
  <c r="I35" i="66"/>
  <c r="J18" i="66"/>
  <c r="L19" i="66"/>
  <c r="H47" i="66"/>
  <c r="I217" i="66"/>
  <c r="J55" i="66"/>
  <c r="L55" i="66"/>
  <c r="I211" i="66"/>
  <c r="M55" i="66"/>
  <c r="H183" i="66"/>
  <c r="M117" i="66"/>
  <c r="L118" i="66"/>
  <c r="M145" i="66"/>
  <c r="L146" i="66"/>
  <c r="I118" i="66"/>
  <c r="J117" i="66"/>
  <c r="H56" i="66"/>
  <c r="M52" i="66"/>
  <c r="L53" i="66"/>
  <c r="H93" i="66"/>
  <c r="H92" i="66" s="1"/>
  <c r="I92" i="66"/>
  <c r="J219" i="66"/>
  <c r="I220" i="66"/>
  <c r="I77" i="66"/>
  <c r="J76" i="66"/>
  <c r="I247" i="66"/>
  <c r="H248" i="66"/>
  <c r="H247" i="66" s="1"/>
  <c r="H79" i="66"/>
  <c r="I78" i="66"/>
  <c r="H204" i="66"/>
  <c r="H203" i="66" s="1"/>
  <c r="M76" i="66"/>
  <c r="L77" i="66"/>
  <c r="I154" i="66"/>
  <c r="H241" i="66"/>
  <c r="H240" i="66" s="1"/>
  <c r="I240" i="66"/>
  <c r="I146" i="66"/>
  <c r="J145" i="66"/>
  <c r="J52" i="66"/>
  <c r="I53" i="66"/>
  <c r="L220" i="66"/>
  <c r="M219" i="66"/>
  <c r="I188" i="66"/>
  <c r="H189" i="66"/>
  <c r="H188" i="66" s="1"/>
  <c r="I270" i="66"/>
  <c r="H271" i="66"/>
  <c r="H270" i="66" s="1"/>
  <c r="AD768" i="57"/>
  <c r="AC768" i="57"/>
  <c r="AB768" i="57"/>
  <c r="AA768" i="57"/>
  <c r="Z768" i="57"/>
  <c r="Y768" i="57"/>
  <c r="X768" i="57"/>
  <c r="T768" i="57"/>
  <c r="U768" i="57"/>
  <c r="S768" i="57"/>
  <c r="R768" i="57"/>
  <c r="O768" i="57"/>
  <c r="N768" i="57"/>
  <c r="M768" i="57"/>
  <c r="W779" i="57"/>
  <c r="Q779" i="57"/>
  <c r="W781" i="57"/>
  <c r="Q781" i="57"/>
  <c r="W780" i="57"/>
  <c r="Q780" i="57"/>
  <c r="T219" i="66"/>
  <c r="S219" i="66"/>
  <c r="H333" i="57"/>
  <c r="I333" i="57"/>
  <c r="J333" i="57"/>
  <c r="K333" i="57"/>
  <c r="L333" i="57"/>
  <c r="N333" i="57"/>
  <c r="O333" i="57"/>
  <c r="R333" i="57"/>
  <c r="S333" i="57"/>
  <c r="T333" i="57"/>
  <c r="U333" i="57"/>
  <c r="X333" i="57"/>
  <c r="Y333" i="57"/>
  <c r="Z333" i="57"/>
  <c r="AA333" i="57"/>
  <c r="AB333" i="57"/>
  <c r="AC333" i="57"/>
  <c r="AD333" i="57"/>
  <c r="G334" i="57"/>
  <c r="Q334" i="57"/>
  <c r="W334" i="57"/>
  <c r="R333" i="83" s="1"/>
  <c r="G335" i="57"/>
  <c r="Q335" i="57"/>
  <c r="Q334" i="83" s="1"/>
  <c r="W335" i="57"/>
  <c r="G336" i="57"/>
  <c r="Q336" i="57"/>
  <c r="Q335" i="83" s="1"/>
  <c r="W336" i="57"/>
  <c r="G337" i="57"/>
  <c r="Q337" i="57"/>
  <c r="W337" i="57"/>
  <c r="R336" i="83" s="1"/>
  <c r="G338" i="57"/>
  <c r="Q338" i="57"/>
  <c r="W338" i="57"/>
  <c r="G339" i="57"/>
  <c r="Q339" i="57"/>
  <c r="Q338" i="83" s="1"/>
  <c r="W339" i="57"/>
  <c r="G340" i="57"/>
  <c r="Q340" i="57"/>
  <c r="Q339" i="83" s="1"/>
  <c r="W340" i="57"/>
  <c r="G341" i="57"/>
  <c r="Q341" i="57"/>
  <c r="W341" i="57"/>
  <c r="R340" i="83" s="1"/>
  <c r="G342" i="57"/>
  <c r="Q342" i="57"/>
  <c r="Q341" i="83" s="1"/>
  <c r="W342" i="57"/>
  <c r="G343" i="57"/>
  <c r="Q343" i="57"/>
  <c r="Q342" i="83" s="1"/>
  <c r="W343" i="57"/>
  <c r="G344" i="57"/>
  <c r="Q344" i="57"/>
  <c r="Q343" i="83" s="1"/>
  <c r="W344" i="57"/>
  <c r="G345" i="57"/>
  <c r="Q345" i="57"/>
  <c r="W345" i="57"/>
  <c r="R344" i="83" s="1"/>
  <c r="G346" i="57"/>
  <c r="Q346" i="57"/>
  <c r="W346" i="57"/>
  <c r="M347" i="57"/>
  <c r="Q347" i="57"/>
  <c r="W347" i="57"/>
  <c r="G348" i="57"/>
  <c r="Q348" i="57"/>
  <c r="Q347" i="83" s="1"/>
  <c r="W348" i="57"/>
  <c r="G349" i="57"/>
  <c r="Q349" i="57"/>
  <c r="W349" i="57"/>
  <c r="R348" i="83" s="1"/>
  <c r="G350" i="57"/>
  <c r="Q350" i="57"/>
  <c r="Q349" i="83" s="1"/>
  <c r="W350" i="57"/>
  <c r="M333" i="57" l="1"/>
  <c r="R346" i="83"/>
  <c r="R338" i="83"/>
  <c r="Q333" i="83"/>
  <c r="Q346" i="83"/>
  <c r="R339" i="83"/>
  <c r="R335" i="83"/>
  <c r="Q781" i="83"/>
  <c r="Q780" i="83"/>
  <c r="Q345" i="83"/>
  <c r="R342" i="83"/>
  <c r="Q337" i="83"/>
  <c r="R334" i="83"/>
  <c r="Q782" i="83"/>
  <c r="R347" i="83"/>
  <c r="R343" i="83"/>
  <c r="R782" i="83"/>
  <c r="R349" i="83"/>
  <c r="Q348" i="83"/>
  <c r="R345" i="83"/>
  <c r="Q344" i="83"/>
  <c r="R341" i="83"/>
  <c r="Q340" i="83"/>
  <c r="R337" i="83"/>
  <c r="Q336" i="83"/>
  <c r="R781" i="83"/>
  <c r="R780" i="83"/>
  <c r="AA129" i="73"/>
  <c r="AB129" i="73"/>
  <c r="Z129" i="73"/>
  <c r="Z173" i="73"/>
  <c r="L84" i="66"/>
  <c r="I11" i="66"/>
  <c r="L11" i="66"/>
  <c r="H126" i="66"/>
  <c r="I125" i="66"/>
  <c r="I123" i="66" s="1"/>
  <c r="H124" i="66"/>
  <c r="K123" i="66"/>
  <c r="K10" i="66" s="1"/>
  <c r="N123" i="66"/>
  <c r="N10" i="66" s="1"/>
  <c r="T188" i="66"/>
  <c r="T216" i="66"/>
  <c r="T240" i="66"/>
  <c r="S188" i="66"/>
  <c r="T210" i="66"/>
  <c r="S216" i="66"/>
  <c r="S257" i="66"/>
  <c r="S210" i="66"/>
  <c r="H12" i="66"/>
  <c r="H11" i="66" s="1"/>
  <c r="I55" i="66"/>
  <c r="H60" i="66"/>
  <c r="H55" i="66" s="1"/>
  <c r="L125" i="66"/>
  <c r="H217" i="66"/>
  <c r="H216" i="66" s="1"/>
  <c r="I210" i="66"/>
  <c r="L219" i="66"/>
  <c r="H149" i="66"/>
  <c r="L52" i="66"/>
  <c r="L145" i="66"/>
  <c r="L76" i="66"/>
  <c r="L18" i="66"/>
  <c r="I34" i="66"/>
  <c r="L117" i="66"/>
  <c r="H89" i="66"/>
  <c r="H84" i="66" s="1"/>
  <c r="I84" i="66"/>
  <c r="H35" i="66"/>
  <c r="H34" i="66" s="1"/>
  <c r="I148" i="66"/>
  <c r="I216" i="66"/>
  <c r="H19" i="66"/>
  <c r="H18" i="66" s="1"/>
  <c r="H211" i="66"/>
  <c r="H210" i="66" s="1"/>
  <c r="H220" i="66"/>
  <c r="I219" i="66"/>
  <c r="I52" i="66"/>
  <c r="H53" i="66"/>
  <c r="H52" i="66" s="1"/>
  <c r="H146" i="66"/>
  <c r="H145" i="66" s="1"/>
  <c r="I145" i="66"/>
  <c r="G78" i="66"/>
  <c r="G10" i="66" s="1"/>
  <c r="H78" i="66"/>
  <c r="I76" i="66"/>
  <c r="H77" i="66"/>
  <c r="H76" i="66" s="1"/>
  <c r="I117" i="66"/>
  <c r="H118" i="66"/>
  <c r="H117" i="66" s="1"/>
  <c r="H154" i="66"/>
  <c r="P779" i="57"/>
  <c r="P781" i="57"/>
  <c r="P780" i="57"/>
  <c r="P339" i="57"/>
  <c r="P340" i="57"/>
  <c r="P344" i="57"/>
  <c r="P343" i="57"/>
  <c r="P342" i="57"/>
  <c r="P334" i="57"/>
  <c r="P350" i="57"/>
  <c r="P346" i="57"/>
  <c r="P341" i="57"/>
  <c r="P337" i="57"/>
  <c r="G333" i="57"/>
  <c r="P336" i="57"/>
  <c r="P349" i="57"/>
  <c r="P348" i="57"/>
  <c r="P338" i="57"/>
  <c r="Q333" i="57"/>
  <c r="P345" i="57"/>
  <c r="W333" i="57"/>
  <c r="P347" i="57"/>
  <c r="P335" i="57"/>
  <c r="W539" i="57"/>
  <c r="Q539" i="57"/>
  <c r="S18" i="66"/>
  <c r="R332" i="83" l="1"/>
  <c r="R538" i="83"/>
  <c r="P344" i="83"/>
  <c r="P336" i="83"/>
  <c r="P782" i="83"/>
  <c r="P339" i="83"/>
  <c r="P334" i="83"/>
  <c r="P337" i="83"/>
  <c r="P335" i="83"/>
  <c r="P340" i="83"/>
  <c r="P341" i="83"/>
  <c r="P338" i="83"/>
  <c r="Q332" i="83"/>
  <c r="P347" i="83"/>
  <c r="P349" i="83"/>
  <c r="P343" i="83"/>
  <c r="P346" i="83"/>
  <c r="P348" i="83"/>
  <c r="P333" i="83"/>
  <c r="P780" i="83"/>
  <c r="Q538" i="83"/>
  <c r="P345" i="83"/>
  <c r="P342" i="83"/>
  <c r="P781" i="83"/>
  <c r="H219" i="66"/>
  <c r="H125" i="66"/>
  <c r="H123" i="66" s="1"/>
  <c r="L123" i="66"/>
  <c r="S20" i="66"/>
  <c r="T20" i="66"/>
  <c r="S52" i="66"/>
  <c r="S82" i="66"/>
  <c r="S47" i="66"/>
  <c r="T34" i="66"/>
  <c r="T76" i="66"/>
  <c r="T78" i="66"/>
  <c r="S34" i="66"/>
  <c r="T55" i="66"/>
  <c r="S76" i="66"/>
  <c r="S78" i="66"/>
  <c r="T47" i="66"/>
  <c r="T52" i="66"/>
  <c r="S55" i="66"/>
  <c r="H148" i="66"/>
  <c r="V216" i="66"/>
  <c r="W216" i="66"/>
  <c r="V188" i="66"/>
  <c r="V240" i="66"/>
  <c r="W210" i="66"/>
  <c r="V148" i="66"/>
  <c r="W240" i="66"/>
  <c r="E83" i="66"/>
  <c r="E82" i="66" s="1"/>
  <c r="E10" i="66" s="1"/>
  <c r="P333" i="57"/>
  <c r="P539" i="57"/>
  <c r="V20" i="66"/>
  <c r="W784" i="57"/>
  <c r="W783" i="57"/>
  <c r="W778" i="57"/>
  <c r="W777" i="57"/>
  <c r="W776" i="57"/>
  <c r="W775" i="57"/>
  <c r="W774" i="57"/>
  <c r="W773" i="57"/>
  <c r="W772" i="57"/>
  <c r="W771" i="57"/>
  <c r="W770" i="57"/>
  <c r="W769" i="57"/>
  <c r="W767" i="57"/>
  <c r="W747" i="57"/>
  <c r="W746" i="57"/>
  <c r="W745" i="57"/>
  <c r="W744" i="57"/>
  <c r="W743" i="57"/>
  <c r="W742" i="57"/>
  <c r="W741" i="57"/>
  <c r="W739" i="57"/>
  <c r="W738" i="57"/>
  <c r="W737" i="57"/>
  <c r="W736" i="57"/>
  <c r="W735" i="57"/>
  <c r="W734" i="57"/>
  <c r="W733" i="57"/>
  <c r="W732" i="57"/>
  <c r="W731" i="57"/>
  <c r="W730" i="57"/>
  <c r="W729" i="57"/>
  <c r="W728" i="57"/>
  <c r="W727" i="57"/>
  <c r="W726" i="57"/>
  <c r="W724" i="57"/>
  <c r="W672" i="57"/>
  <c r="W671" i="57"/>
  <c r="W670" i="57"/>
  <c r="W669" i="57"/>
  <c r="W668" i="57"/>
  <c r="W667" i="57"/>
  <c r="W666" i="57"/>
  <c r="W665" i="57"/>
  <c r="W664" i="57"/>
  <c r="W663" i="57"/>
  <c r="W662" i="57"/>
  <c r="W661" i="57"/>
  <c r="W660" i="57"/>
  <c r="W652" i="57"/>
  <c r="W651" i="57"/>
  <c r="W650" i="57"/>
  <c r="W649" i="57"/>
  <c r="W648" i="57"/>
  <c r="W647" i="57"/>
  <c r="W646" i="57"/>
  <c r="W645" i="57"/>
  <c r="W644" i="57"/>
  <c r="W643" i="57"/>
  <c r="W642" i="57"/>
  <c r="W641" i="57"/>
  <c r="W639" i="57"/>
  <c r="W638" i="57"/>
  <c r="W636" i="57"/>
  <c r="W635" i="57"/>
  <c r="W630" i="57"/>
  <c r="W629" i="57"/>
  <c r="W628" i="57"/>
  <c r="W627" i="57"/>
  <c r="W626" i="57"/>
  <c r="W625" i="57"/>
  <c r="W624" i="57"/>
  <c r="W623" i="57"/>
  <c r="W622" i="57"/>
  <c r="W620" i="57"/>
  <c r="W619" i="57"/>
  <c r="W618" i="57"/>
  <c r="W617" i="57"/>
  <c r="W616" i="57"/>
  <c r="W614" i="57"/>
  <c r="W612" i="57"/>
  <c r="W607" i="57"/>
  <c r="W604" i="57"/>
  <c r="W602" i="57"/>
  <c r="W601" i="57"/>
  <c r="W600" i="57"/>
  <c r="W598" i="57"/>
  <c r="W594" i="57"/>
  <c r="W593" i="57"/>
  <c r="W590" i="57"/>
  <c r="W576" i="57"/>
  <c r="W575" i="57"/>
  <c r="W574" i="57"/>
  <c r="W572" i="57"/>
  <c r="W566" i="57"/>
  <c r="W565" i="57"/>
  <c r="W564" i="57"/>
  <c r="W559" i="57"/>
  <c r="W558" i="57"/>
  <c r="W557" i="57"/>
  <c r="W556" i="57"/>
  <c r="W554" i="57"/>
  <c r="W553" i="57"/>
  <c r="W552" i="57"/>
  <c r="W551" i="57"/>
  <c r="W550" i="57"/>
  <c r="W549" i="57"/>
  <c r="W548" i="57"/>
  <c r="W547" i="57"/>
  <c r="W546" i="57"/>
  <c r="W545" i="57"/>
  <c r="W544" i="57"/>
  <c r="W543" i="57"/>
  <c r="W542" i="57"/>
  <c r="W540" i="57"/>
  <c r="W533" i="57"/>
  <c r="W532" i="57"/>
  <c r="W531" i="57"/>
  <c r="W530" i="57"/>
  <c r="W529" i="57"/>
  <c r="W528" i="57"/>
  <c r="W526" i="57"/>
  <c r="W524" i="57"/>
  <c r="W522" i="57"/>
  <c r="W520" i="57"/>
  <c r="W514" i="57"/>
  <c r="W512" i="57"/>
  <c r="W510" i="57"/>
  <c r="W509" i="57"/>
  <c r="W507" i="57"/>
  <c r="W505" i="57"/>
  <c r="W492" i="57"/>
  <c r="W488" i="57"/>
  <c r="W487" i="57"/>
  <c r="W485" i="57"/>
  <c r="W483" i="57"/>
  <c r="W482" i="57"/>
  <c r="W481" i="57"/>
  <c r="W480" i="57"/>
  <c r="W478" i="57"/>
  <c r="W477" i="57"/>
  <c r="W474" i="57"/>
  <c r="W473" i="57"/>
  <c r="W472" i="57"/>
  <c r="W471" i="57"/>
  <c r="W470" i="57"/>
  <c r="W469" i="57"/>
  <c r="W468" i="57"/>
  <c r="W467" i="57"/>
  <c r="W464" i="57"/>
  <c r="W463" i="57"/>
  <c r="W462" i="57"/>
  <c r="W460" i="57"/>
  <c r="W459" i="57"/>
  <c r="W458" i="57"/>
  <c r="W457" i="57"/>
  <c r="W456" i="57"/>
  <c r="W455" i="57"/>
  <c r="W454" i="57"/>
  <c r="W453" i="57"/>
  <c r="W452" i="57"/>
  <c r="W451" i="57"/>
  <c r="W450" i="57"/>
  <c r="W449" i="57"/>
  <c r="W448" i="57"/>
  <c r="W447" i="57"/>
  <c r="W446" i="57"/>
  <c r="W445" i="57"/>
  <c r="W444" i="57"/>
  <c r="W443" i="57"/>
  <c r="W442" i="57"/>
  <c r="W441" i="57"/>
  <c r="W440" i="57"/>
  <c r="W439" i="57"/>
  <c r="W438" i="57"/>
  <c r="W424" i="57"/>
  <c r="W423" i="57"/>
  <c r="W422" i="57"/>
  <c r="W421" i="57"/>
  <c r="W420" i="57"/>
  <c r="W419" i="57"/>
  <c r="W418" i="57"/>
  <c r="W416" i="57"/>
  <c r="W415" i="57"/>
  <c r="W405" i="57"/>
  <c r="W404" i="57"/>
  <c r="W403" i="57"/>
  <c r="W402" i="57"/>
  <c r="W401" i="57"/>
  <c r="W400" i="57"/>
  <c r="W399" i="57"/>
  <c r="W398" i="57"/>
  <c r="W397" i="57"/>
  <c r="W396" i="57"/>
  <c r="W395" i="57"/>
  <c r="W394" i="57"/>
  <c r="W393" i="57"/>
  <c r="W392" i="57"/>
  <c r="W391" i="57"/>
  <c r="W390" i="57"/>
  <c r="W389" i="57"/>
  <c r="W388" i="57"/>
  <c r="W387" i="57"/>
  <c r="W384" i="57"/>
  <c r="W382" i="57"/>
  <c r="W381" i="57"/>
  <c r="W380" i="57"/>
  <c r="W379" i="57"/>
  <c r="W378" i="57"/>
  <c r="W377" i="57"/>
  <c r="W376" i="57"/>
  <c r="W375" i="57"/>
  <c r="W374" i="57"/>
  <c r="W373" i="57"/>
  <c r="W372" i="57"/>
  <c r="W371" i="57"/>
  <c r="W370" i="57"/>
  <c r="W369" i="57"/>
  <c r="W367" i="57"/>
  <c r="W366" i="57"/>
  <c r="W365" i="57"/>
  <c r="W364" i="57"/>
  <c r="W362" i="57"/>
  <c r="W361" i="57"/>
  <c r="W359" i="57"/>
  <c r="W355" i="57"/>
  <c r="W352" i="57"/>
  <c r="W332" i="57"/>
  <c r="W331" i="57"/>
  <c r="W330" i="57"/>
  <c r="W329" i="57"/>
  <c r="W328" i="57"/>
  <c r="W327" i="57"/>
  <c r="W326" i="57"/>
  <c r="W325" i="57"/>
  <c r="W323" i="57"/>
  <c r="W314" i="57"/>
  <c r="W313" i="57"/>
  <c r="W312" i="57"/>
  <c r="W311" i="57"/>
  <c r="W309" i="57"/>
  <c r="W308" i="57"/>
  <c r="W307" i="57"/>
  <c r="W306" i="57"/>
  <c r="W304" i="57"/>
  <c r="W303" i="57"/>
  <c r="W302" i="57"/>
  <c r="W301" i="57"/>
  <c r="W300" i="57"/>
  <c r="W299" i="57"/>
  <c r="W297" i="57"/>
  <c r="W296" i="57"/>
  <c r="W295" i="57"/>
  <c r="W293" i="57"/>
  <c r="W292" i="57"/>
  <c r="W291" i="57"/>
  <c r="W289" i="57"/>
  <c r="W287" i="57"/>
  <c r="W271" i="57"/>
  <c r="W270" i="57"/>
  <c r="W269" i="57"/>
  <c r="W268" i="57"/>
  <c r="W267" i="57"/>
  <c r="W266" i="57"/>
  <c r="W265" i="57"/>
  <c r="W263" i="57"/>
  <c r="W260" i="57"/>
  <c r="W259" i="57"/>
  <c r="W258" i="57"/>
  <c r="W257" i="57"/>
  <c r="W255" i="57"/>
  <c r="W254" i="57"/>
  <c r="W252" i="57"/>
  <c r="W250" i="57"/>
  <c r="W249" i="57"/>
  <c r="W248" i="57"/>
  <c r="W247" i="57"/>
  <c r="W246" i="57"/>
  <c r="W245" i="57"/>
  <c r="W244" i="57"/>
  <c r="W243" i="57"/>
  <c r="W241" i="57"/>
  <c r="W240" i="57"/>
  <c r="W238" i="57"/>
  <c r="W237" i="57"/>
  <c r="W236" i="57"/>
  <c r="W235" i="57"/>
  <c r="W226" i="57"/>
  <c r="W224" i="57"/>
  <c r="W223" i="57"/>
  <c r="W222" i="57"/>
  <c r="W221" i="57"/>
  <c r="W217" i="57"/>
  <c r="W216" i="57"/>
  <c r="W215" i="57"/>
  <c r="W212" i="57"/>
  <c r="W210" i="57"/>
  <c r="W208" i="57"/>
  <c r="W206" i="57"/>
  <c r="W204" i="57"/>
  <c r="W197" i="57"/>
  <c r="W196" i="57"/>
  <c r="W195" i="57"/>
  <c r="W194" i="57"/>
  <c r="W193" i="57"/>
  <c r="W192" i="57"/>
  <c r="W188" i="57"/>
  <c r="W187" i="57"/>
  <c r="W180" i="57"/>
  <c r="W179" i="57"/>
  <c r="W177" i="57"/>
  <c r="W176" i="57"/>
  <c r="W175" i="57"/>
  <c r="W174" i="57"/>
  <c r="W173" i="57"/>
  <c r="W172" i="57"/>
  <c r="W171" i="57"/>
  <c r="W170" i="57"/>
  <c r="W169" i="57"/>
  <c r="W168" i="57"/>
  <c r="W166" i="57"/>
  <c r="W165" i="57"/>
  <c r="W153" i="57"/>
  <c r="W152" i="57"/>
  <c r="W149" i="57"/>
  <c r="W148" i="57"/>
  <c r="W147" i="57"/>
  <c r="W145" i="57"/>
  <c r="W144" i="57"/>
  <c r="W142" i="57"/>
  <c r="W141" i="57"/>
  <c r="W140" i="57"/>
  <c r="W138" i="57"/>
  <c r="W137" i="57"/>
  <c r="W136" i="57"/>
  <c r="W134" i="57"/>
  <c r="W133" i="57"/>
  <c r="W132" i="57"/>
  <c r="W130" i="57"/>
  <c r="W129" i="57"/>
  <c r="W127" i="57"/>
  <c r="W126" i="57"/>
  <c r="W125" i="57"/>
  <c r="W124" i="57"/>
  <c r="W123" i="57"/>
  <c r="W122" i="57"/>
  <c r="W121" i="57"/>
  <c r="W120" i="57"/>
  <c r="W119" i="57"/>
  <c r="W118" i="57"/>
  <c r="W117" i="57"/>
  <c r="W116" i="57"/>
  <c r="W114" i="57"/>
  <c r="W113" i="57"/>
  <c r="W112" i="57"/>
  <c r="W111" i="57"/>
  <c r="W110" i="57"/>
  <c r="W109" i="57"/>
  <c r="W108" i="57"/>
  <c r="W106" i="57"/>
  <c r="W104" i="57"/>
  <c r="W103" i="57"/>
  <c r="W102" i="57"/>
  <c r="W101" i="57"/>
  <c r="W100" i="57"/>
  <c r="W99" i="57"/>
  <c r="W97" i="57"/>
  <c r="W96" i="57"/>
  <c r="W94" i="57"/>
  <c r="W93" i="57"/>
  <c r="W91" i="57"/>
  <c r="W90" i="57"/>
  <c r="W89" i="57"/>
  <c r="W82" i="57"/>
  <c r="W81" i="57"/>
  <c r="W80" i="57"/>
  <c r="W79" i="57"/>
  <c r="W78" i="57"/>
  <c r="W77" i="57"/>
  <c r="W75" i="57"/>
  <c r="W74" i="57"/>
  <c r="W73" i="57"/>
  <c r="W71" i="57"/>
  <c r="W70" i="57"/>
  <c r="W69" i="57"/>
  <c r="W68" i="57"/>
  <c r="W66" i="57"/>
  <c r="W64" i="57"/>
  <c r="W62" i="57"/>
  <c r="W61" i="57"/>
  <c r="W60" i="57"/>
  <c r="W58" i="57"/>
  <c r="W57" i="57"/>
  <c r="W56" i="57"/>
  <c r="W55" i="57"/>
  <c r="W54" i="57"/>
  <c r="W53" i="57"/>
  <c r="W52" i="57"/>
  <c r="W50" i="57"/>
  <c r="W49" i="57"/>
  <c r="W48" i="57"/>
  <c r="W47" i="57"/>
  <c r="W46" i="57"/>
  <c r="W45" i="57"/>
  <c r="W44" i="57"/>
  <c r="W43" i="57"/>
  <c r="W41" i="57"/>
  <c r="W39" i="57"/>
  <c r="W38" i="57"/>
  <c r="W37" i="57"/>
  <c r="W36" i="57"/>
  <c r="W34" i="57"/>
  <c r="R33" i="83" s="1"/>
  <c r="W32" i="57"/>
  <c r="W29" i="57"/>
  <c r="W28" i="57"/>
  <c r="W27" i="57"/>
  <c r="W25" i="57"/>
  <c r="W24" i="57"/>
  <c r="W23" i="57"/>
  <c r="W22" i="57"/>
  <c r="W21" i="57"/>
  <c r="W20" i="57"/>
  <c r="W19" i="57"/>
  <c r="W17" i="57"/>
  <c r="W16" i="57"/>
  <c r="Q784" i="57"/>
  <c r="Q783" i="57"/>
  <c r="Q778" i="57"/>
  <c r="Q777" i="57"/>
  <c r="Q776" i="57"/>
  <c r="Q775" i="57"/>
  <c r="Q774" i="57"/>
  <c r="Q773" i="57"/>
  <c r="Q772" i="57"/>
  <c r="Q771" i="57"/>
  <c r="Q770" i="57"/>
  <c r="Q769" i="57"/>
  <c r="Q770" i="83" s="1"/>
  <c r="Q767" i="57"/>
  <c r="Q747" i="57"/>
  <c r="Q746" i="57"/>
  <c r="Q745" i="57"/>
  <c r="Q744" i="57"/>
  <c r="Q743" i="57"/>
  <c r="Q742" i="57"/>
  <c r="Q741" i="57"/>
  <c r="Q724" i="57"/>
  <c r="Q695" i="57"/>
  <c r="Q693" i="57"/>
  <c r="Q691" i="57"/>
  <c r="Q671" i="57"/>
  <c r="Q670" i="57"/>
  <c r="Q669" i="57"/>
  <c r="Q668" i="57"/>
  <c r="Q667" i="57"/>
  <c r="Q666" i="57"/>
  <c r="Q665" i="57"/>
  <c r="Q664" i="57"/>
  <c r="Q663" i="57"/>
  <c r="Q662" i="57"/>
  <c r="Q661" i="57"/>
  <c r="Q660" i="57"/>
  <c r="Q652" i="57"/>
  <c r="Q651" i="57"/>
  <c r="Q650" i="57"/>
  <c r="Q649" i="57"/>
  <c r="Q648" i="57"/>
  <c r="Q647" i="57"/>
  <c r="Q646" i="57"/>
  <c r="Q645" i="57"/>
  <c r="Q644" i="57"/>
  <c r="Q643" i="57"/>
  <c r="Q642" i="57"/>
  <c r="Q641" i="57"/>
  <c r="Q639" i="57"/>
  <c r="Q638" i="57"/>
  <c r="Q636" i="57"/>
  <c r="Q635" i="57"/>
  <c r="Q633" i="57"/>
  <c r="Q632" i="57"/>
  <c r="Q630" i="57"/>
  <c r="Q629" i="57"/>
  <c r="Q628" i="57"/>
  <c r="Q627" i="57"/>
  <c r="Q626" i="57"/>
  <c r="Q625" i="57"/>
  <c r="Q624" i="57"/>
  <c r="Q623" i="57"/>
  <c r="Q622" i="57"/>
  <c r="Q620" i="57"/>
  <c r="Q619" i="57"/>
  <c r="Q618" i="57"/>
  <c r="Q617" i="57"/>
  <c r="Q616" i="57"/>
  <c r="Q602" i="57"/>
  <c r="Q601" i="57"/>
  <c r="Q600" i="57"/>
  <c r="Q598" i="57"/>
  <c r="Q594" i="57"/>
  <c r="Q593" i="57"/>
  <c r="Q590" i="57"/>
  <c r="Q576" i="57"/>
  <c r="Q575" i="57"/>
  <c r="Q574" i="57"/>
  <c r="Q572" i="57"/>
  <c r="Q568" i="57"/>
  <c r="Q566" i="57"/>
  <c r="Q565" i="57"/>
  <c r="Q564" i="57"/>
  <c r="Q559" i="57"/>
  <c r="Q558" i="57"/>
  <c r="Q557" i="57"/>
  <c r="Q556" i="57"/>
  <c r="Q540" i="57"/>
  <c r="Q533" i="57"/>
  <c r="Q532" i="57"/>
  <c r="Q531" i="57"/>
  <c r="Q530" i="57"/>
  <c r="Q529" i="57"/>
  <c r="Q528" i="57"/>
  <c r="Q526" i="57"/>
  <c r="Q524" i="57"/>
  <c r="Q522" i="57"/>
  <c r="Q520" i="57"/>
  <c r="Q492" i="57"/>
  <c r="Q488" i="57"/>
  <c r="Q487" i="57"/>
  <c r="Q485" i="57"/>
  <c r="Q483" i="57"/>
  <c r="Q482" i="57"/>
  <c r="Q481" i="57"/>
  <c r="Q480" i="57"/>
  <c r="Q478" i="57"/>
  <c r="Q477" i="57"/>
  <c r="Q474" i="57"/>
  <c r="Q473" i="57"/>
  <c r="Q472" i="57"/>
  <c r="Q471" i="57"/>
  <c r="Q470" i="57"/>
  <c r="Q469" i="57"/>
  <c r="Q468" i="57"/>
  <c r="Q467" i="57"/>
  <c r="Q464" i="57"/>
  <c r="Q463" i="57"/>
  <c r="Q462" i="57"/>
  <c r="Q460" i="57"/>
  <c r="Q459" i="57"/>
  <c r="Q458" i="57"/>
  <c r="Q457" i="57"/>
  <c r="Q456" i="57"/>
  <c r="Q455" i="57"/>
  <c r="Q454" i="57"/>
  <c r="Q453" i="57"/>
  <c r="Q452" i="57"/>
  <c r="Q451" i="57"/>
  <c r="Q450" i="57"/>
  <c r="Q449" i="57"/>
  <c r="Q448" i="57"/>
  <c r="Q447" i="57"/>
  <c r="Q446" i="57"/>
  <c r="Q445" i="57"/>
  <c r="Q444" i="57"/>
  <c r="Q443" i="57"/>
  <c r="Q442" i="57"/>
  <c r="Q441" i="57"/>
  <c r="Q440" i="57"/>
  <c r="Q439" i="57"/>
  <c r="Q438" i="57"/>
  <c r="Q437" i="83" s="1"/>
  <c r="Q424" i="57"/>
  <c r="Q423" i="57"/>
  <c r="Q422" i="57"/>
  <c r="Q421" i="57"/>
  <c r="Q420" i="57"/>
  <c r="Q419" i="57"/>
  <c r="Q418" i="57"/>
  <c r="Q416" i="57"/>
  <c r="Q415" i="57"/>
  <c r="Q383" i="83"/>
  <c r="Q382" i="57"/>
  <c r="Q381" i="57"/>
  <c r="Q380" i="57"/>
  <c r="Q379" i="57"/>
  <c r="Q378" i="57"/>
  <c r="Q377" i="57"/>
  <c r="Q376" i="57"/>
  <c r="Q375" i="57"/>
  <c r="Q374" i="57"/>
  <c r="Q373" i="57"/>
  <c r="Q372" i="57"/>
  <c r="Q371" i="57"/>
  <c r="Q370" i="57"/>
  <c r="Q369" i="57"/>
  <c r="Q367" i="57"/>
  <c r="Q366" i="57"/>
  <c r="Q365" i="57"/>
  <c r="Q364" i="57"/>
  <c r="Q361" i="57"/>
  <c r="Q355" i="57"/>
  <c r="Q352" i="57"/>
  <c r="Q332" i="57"/>
  <c r="Q331" i="57"/>
  <c r="Q330" i="57"/>
  <c r="Q329" i="57"/>
  <c r="Q328" i="57"/>
  <c r="Q327" i="57"/>
  <c r="Q326" i="57"/>
  <c r="Q325" i="57"/>
  <c r="Q323" i="57"/>
  <c r="Q314" i="57"/>
  <c r="Q313" i="57"/>
  <c r="Q312" i="57"/>
  <c r="Q311" i="57"/>
  <c r="Q309" i="57"/>
  <c r="Q308" i="57"/>
  <c r="Q307" i="57"/>
  <c r="Q306" i="57"/>
  <c r="Q297" i="57"/>
  <c r="Q296" i="57"/>
  <c r="Q295" i="57"/>
  <c r="Q293" i="57"/>
  <c r="Q292" i="57"/>
  <c r="Q291" i="57"/>
  <c r="Q289" i="57"/>
  <c r="Q271" i="57"/>
  <c r="Q270" i="57"/>
  <c r="Q269" i="57"/>
  <c r="Q268" i="57"/>
  <c r="Q267" i="57"/>
  <c r="Q266" i="57"/>
  <c r="Q265" i="57"/>
  <c r="Q263" i="57"/>
  <c r="Q259" i="57"/>
  <c r="Q258" i="57"/>
  <c r="Q257" i="57"/>
  <c r="Q255" i="57"/>
  <c r="Q254" i="57"/>
  <c r="Q252" i="57"/>
  <c r="Q238" i="57"/>
  <c r="Q237" i="57"/>
  <c r="Q236" i="57"/>
  <c r="Q235" i="57"/>
  <c r="Q226" i="57"/>
  <c r="Q224" i="57"/>
  <c r="Q223" i="57"/>
  <c r="Q222" i="57"/>
  <c r="Q221" i="57"/>
  <c r="Q217" i="57"/>
  <c r="Q216" i="57"/>
  <c r="Q215" i="57"/>
  <c r="Q212" i="57"/>
  <c r="Q210" i="57"/>
  <c r="Q208" i="57"/>
  <c r="Q206" i="57"/>
  <c r="Q204" i="57"/>
  <c r="Q197" i="57"/>
  <c r="Q196" i="57"/>
  <c r="Q195" i="57"/>
  <c r="Q194" i="57"/>
  <c r="Q193" i="57"/>
  <c r="Q192" i="57"/>
  <c r="Q180" i="57"/>
  <c r="Q179" i="57"/>
  <c r="Q177" i="57"/>
  <c r="Q176" i="57"/>
  <c r="Q175" i="57"/>
  <c r="Q174" i="57"/>
  <c r="Q173" i="57"/>
  <c r="Q172" i="57"/>
  <c r="Q171" i="57"/>
  <c r="Q170" i="57"/>
  <c r="Q169" i="57"/>
  <c r="Q168" i="57"/>
  <c r="Q165" i="57"/>
  <c r="Q153" i="57"/>
  <c r="Q152" i="57"/>
  <c r="Q149" i="57"/>
  <c r="Q148" i="57"/>
  <c r="Q147" i="57"/>
  <c r="Q145" i="57"/>
  <c r="Q144" i="57"/>
  <c r="Q142" i="57"/>
  <c r="Q141" i="57"/>
  <c r="Q140" i="57"/>
  <c r="Q138" i="57"/>
  <c r="Q137" i="57"/>
  <c r="Q136" i="57"/>
  <c r="Q134" i="57"/>
  <c r="Q133" i="57"/>
  <c r="Q132" i="57"/>
  <c r="Q130" i="57"/>
  <c r="Q129" i="57"/>
  <c r="Q127" i="57"/>
  <c r="Q126" i="57"/>
  <c r="Q125" i="57"/>
  <c r="Q124" i="57"/>
  <c r="Q123" i="57"/>
  <c r="Q122" i="57"/>
  <c r="Q121" i="57"/>
  <c r="Q120" i="57"/>
  <c r="Q119" i="57"/>
  <c r="Q118" i="57"/>
  <c r="Q117" i="57"/>
  <c r="Q116" i="57"/>
  <c r="Q106" i="57"/>
  <c r="Q104" i="57"/>
  <c r="Q103" i="57"/>
  <c r="Q102" i="57"/>
  <c r="Q101" i="57"/>
  <c r="Q100" i="57"/>
  <c r="Q99" i="57"/>
  <c r="Q97" i="57"/>
  <c r="Q96" i="57"/>
  <c r="Q94" i="57"/>
  <c r="Q93" i="57"/>
  <c r="Q91" i="57"/>
  <c r="Q90" i="57"/>
  <c r="Q89" i="57"/>
  <c r="Q87" i="57"/>
  <c r="Q86" i="57"/>
  <c r="Q85" i="57"/>
  <c r="Q84" i="57"/>
  <c r="Q82" i="57"/>
  <c r="Q81" i="57"/>
  <c r="Q80" i="57"/>
  <c r="Q79" i="57"/>
  <c r="Q78" i="57"/>
  <c r="Q77" i="57"/>
  <c r="Q75" i="57"/>
  <c r="Q74" i="57"/>
  <c r="Q73" i="57"/>
  <c r="Q71" i="57"/>
  <c r="Q70" i="57"/>
  <c r="Q69" i="57"/>
  <c r="V72" i="57"/>
  <c r="U72" i="57"/>
  <c r="T72" i="57"/>
  <c r="S72" i="57"/>
  <c r="R72" i="57"/>
  <c r="Q66" i="57"/>
  <c r="Q64" i="57"/>
  <c r="Q62" i="57"/>
  <c r="Q61" i="57"/>
  <c r="Q60" i="57"/>
  <c r="Q58" i="57"/>
  <c r="Q57" i="57"/>
  <c r="Q56" i="57"/>
  <c r="Q55" i="57"/>
  <c r="Q54" i="57"/>
  <c r="Q53" i="57"/>
  <c r="Q52" i="57"/>
  <c r="Q50" i="57"/>
  <c r="Q49" i="57"/>
  <c r="Q48" i="57"/>
  <c r="Q47" i="57"/>
  <c r="Q46" i="57"/>
  <c r="Q45" i="57"/>
  <c r="Q44" i="57"/>
  <c r="Q43" i="57"/>
  <c r="Q41" i="57"/>
  <c r="Q39" i="57"/>
  <c r="Q38" i="57"/>
  <c r="Q37" i="57"/>
  <c r="Q36" i="57"/>
  <c r="Q29" i="57"/>
  <c r="Q28" i="57"/>
  <c r="Q27" i="57"/>
  <c r="Q25" i="57"/>
  <c r="Q24" i="57"/>
  <c r="Q23" i="57"/>
  <c r="Q22" i="57"/>
  <c r="Q21" i="57"/>
  <c r="Q20" i="57"/>
  <c r="Q19" i="57"/>
  <c r="Q17" i="57"/>
  <c r="Q16" i="57"/>
  <c r="Q21" i="83" l="1"/>
  <c r="Q36" i="83"/>
  <c r="Q46" i="83"/>
  <c r="Q55" i="83"/>
  <c r="Q72" i="83"/>
  <c r="Q81" i="83"/>
  <c r="Q98" i="83"/>
  <c r="Q116" i="83"/>
  <c r="Q124" i="83"/>
  <c r="Q135" i="83"/>
  <c r="Q146" i="83"/>
  <c r="Q152" i="83"/>
  <c r="Q170" i="83"/>
  <c r="Q179" i="83"/>
  <c r="Q205" i="83"/>
  <c r="Q221" i="83"/>
  <c r="Q251" i="83"/>
  <c r="Q250" i="83" s="1"/>
  <c r="Q265" i="83"/>
  <c r="Q291" i="83"/>
  <c r="Q308" i="83"/>
  <c r="Q326" i="83"/>
  <c r="Q360" i="83"/>
  <c r="Q371" i="83"/>
  <c r="Q379" i="83"/>
  <c r="Q390" i="83"/>
  <c r="Q398" i="83"/>
  <c r="Q415" i="83"/>
  <c r="Q420" i="83"/>
  <c r="Q441" i="83"/>
  <c r="Q449" i="83"/>
  <c r="Q457" i="83"/>
  <c r="Q468" i="83"/>
  <c r="Q479" i="83"/>
  <c r="Q527" i="83"/>
  <c r="Q556" i="83"/>
  <c r="Q575" i="83"/>
  <c r="Q602" i="83"/>
  <c r="Q624" i="83"/>
  <c r="Q628" i="83"/>
  <c r="Q644" i="83"/>
  <c r="Q652" i="83"/>
  <c r="Q667" i="83"/>
  <c r="Q694" i="83"/>
  <c r="Q704" i="83"/>
  <c r="Q731" i="83"/>
  <c r="Q739" i="83"/>
  <c r="Q748" i="83"/>
  <c r="Q776" i="83"/>
  <c r="R18" i="83"/>
  <c r="R27" i="83"/>
  <c r="R35" i="83"/>
  <c r="R49" i="83"/>
  <c r="R59" i="83"/>
  <c r="R65" i="83"/>
  <c r="R64" i="83" s="1"/>
  <c r="R80" i="83"/>
  <c r="R96" i="83"/>
  <c r="R101" i="83"/>
  <c r="R111" i="83"/>
  <c r="R120" i="83"/>
  <c r="R135" i="83"/>
  <c r="R146" i="83"/>
  <c r="R152" i="83"/>
  <c r="R169" i="83"/>
  <c r="R178" i="83"/>
  <c r="R195" i="83"/>
  <c r="R215" i="83"/>
  <c r="R235" i="83"/>
  <c r="R245" i="83"/>
  <c r="R256" i="83"/>
  <c r="R267" i="83"/>
  <c r="R292" i="83"/>
  <c r="R302" i="83"/>
  <c r="R312" i="83"/>
  <c r="R329" i="83"/>
  <c r="R363" i="83"/>
  <c r="R372" i="83"/>
  <c r="R380" i="83"/>
  <c r="R387" i="83"/>
  <c r="R395" i="83"/>
  <c r="R403" i="83"/>
  <c r="R421" i="83"/>
  <c r="R442" i="83"/>
  <c r="R450" i="83"/>
  <c r="R463" i="83"/>
  <c r="R473" i="83"/>
  <c r="R480" i="83"/>
  <c r="R506" i="83"/>
  <c r="R530" i="83"/>
  <c r="R545" i="83"/>
  <c r="R553" i="83"/>
  <c r="W589" i="57"/>
  <c r="R591" i="83"/>
  <c r="R590" i="83" s="1"/>
  <c r="R608" i="83"/>
  <c r="R623" i="83"/>
  <c r="R631" i="83"/>
  <c r="R645" i="83"/>
  <c r="R653" i="83"/>
  <c r="R668" i="83"/>
  <c r="R705" i="83"/>
  <c r="R732" i="83"/>
  <c r="R740" i="83"/>
  <c r="R745" i="83"/>
  <c r="R768" i="83"/>
  <c r="R753" i="83" s="1"/>
  <c r="R773" i="83"/>
  <c r="R777" i="83"/>
  <c r="R785" i="83"/>
  <c r="Q18" i="83"/>
  <c r="Q27" i="83"/>
  <c r="Q43" i="83"/>
  <c r="Q52" i="83"/>
  <c r="Q61" i="83"/>
  <c r="Q68" i="83"/>
  <c r="Q78" i="83"/>
  <c r="Q93" i="83"/>
  <c r="Q103" i="83"/>
  <c r="Q117" i="83"/>
  <c r="Q125" i="83"/>
  <c r="Q136" i="83"/>
  <c r="Q147" i="83"/>
  <c r="Q167" i="83"/>
  <c r="Q191" i="83"/>
  <c r="Q207" i="83"/>
  <c r="Q222" i="83"/>
  <c r="Q253" i="83"/>
  <c r="Q266" i="83"/>
  <c r="Q292" i="83"/>
  <c r="Q310" i="83"/>
  <c r="Q327" i="83"/>
  <c r="Q331" i="83"/>
  <c r="Q372" i="83"/>
  <c r="Q380" i="83"/>
  <c r="Q387" i="83"/>
  <c r="Q399" i="83"/>
  <c r="Q417" i="83"/>
  <c r="Q438" i="83"/>
  <c r="Q446" i="83"/>
  <c r="Q454" i="83"/>
  <c r="Q463" i="83"/>
  <c r="Q473" i="83"/>
  <c r="Q486" i="83"/>
  <c r="Q528" i="83"/>
  <c r="Q557" i="83"/>
  <c r="Q576" i="83"/>
  <c r="Q603" i="83"/>
  <c r="Q625" i="83"/>
  <c r="Q634" i="83"/>
  <c r="Q645" i="83"/>
  <c r="Q664" i="83"/>
  <c r="Q672" i="83"/>
  <c r="Q701" i="83"/>
  <c r="Q728" i="83"/>
  <c r="Q732" i="83"/>
  <c r="Q740" i="83"/>
  <c r="Q768" i="83"/>
  <c r="Q753" i="83" s="1"/>
  <c r="Q785" i="83"/>
  <c r="R23" i="83"/>
  <c r="R28" i="83"/>
  <c r="R42" i="83"/>
  <c r="R51" i="83"/>
  <c r="R60" i="83"/>
  <c r="R77" i="83"/>
  <c r="R92" i="83"/>
  <c r="R102" i="83"/>
  <c r="R112" i="83"/>
  <c r="R121" i="83"/>
  <c r="R131" i="83"/>
  <c r="R141" i="83"/>
  <c r="R156" i="83"/>
  <c r="R170" i="83"/>
  <c r="R179" i="83"/>
  <c r="R196" i="83"/>
  <c r="R216" i="83"/>
  <c r="R242" i="83"/>
  <c r="R251" i="83"/>
  <c r="R250" i="83" s="1"/>
  <c r="R264" i="83"/>
  <c r="R288" i="83"/>
  <c r="R287" i="83" s="1"/>
  <c r="R299" i="83"/>
  <c r="R308" i="83"/>
  <c r="R326" i="83"/>
  <c r="R358" i="83"/>
  <c r="R357" i="83" s="1"/>
  <c r="R369" i="83"/>
  <c r="R377" i="83"/>
  <c r="R388" i="83"/>
  <c r="R396" i="83"/>
  <c r="R404" i="83"/>
  <c r="R422" i="83"/>
  <c r="R443" i="83"/>
  <c r="R451" i="83"/>
  <c r="R459" i="83"/>
  <c r="R470" i="83"/>
  <c r="R487" i="83"/>
  <c r="R519" i="83"/>
  <c r="R515" i="83" s="1"/>
  <c r="R531" i="83"/>
  <c r="R546" i="83"/>
  <c r="R555" i="83"/>
  <c r="R575" i="83"/>
  <c r="R602" i="83"/>
  <c r="R619" i="83"/>
  <c r="R628" i="83"/>
  <c r="R642" i="83"/>
  <c r="R650" i="83"/>
  <c r="R665" i="83"/>
  <c r="R673" i="83"/>
  <c r="R702" i="83"/>
  <c r="R729" i="83"/>
  <c r="R737" i="83"/>
  <c r="R746" i="83"/>
  <c r="R774" i="83"/>
  <c r="P332" i="83"/>
  <c r="Q19" i="83"/>
  <c r="Q23" i="83"/>
  <c r="Q28" i="83"/>
  <c r="Q38" i="83"/>
  <c r="Q44" i="83"/>
  <c r="Q48" i="83"/>
  <c r="Q53" i="83"/>
  <c r="Q57" i="83"/>
  <c r="Q63" i="83"/>
  <c r="Q62" i="83" s="1"/>
  <c r="Q69" i="83"/>
  <c r="Q74" i="83"/>
  <c r="Q79" i="83"/>
  <c r="Q84" i="83"/>
  <c r="Q89" i="83"/>
  <c r="Q95" i="83"/>
  <c r="Q100" i="83"/>
  <c r="Q105" i="83"/>
  <c r="Q104" i="83" s="1"/>
  <c r="Q118" i="83"/>
  <c r="Q122" i="83"/>
  <c r="Q126" i="83"/>
  <c r="Q132" i="83"/>
  <c r="Q137" i="83"/>
  <c r="Q143" i="83"/>
  <c r="Q148" i="83"/>
  <c r="Q157" i="83"/>
  <c r="Q168" i="83"/>
  <c r="Q172" i="83"/>
  <c r="Q176" i="83"/>
  <c r="Q192" i="83"/>
  <c r="Q196" i="83"/>
  <c r="Q209" i="83"/>
  <c r="Q208" i="83" s="1"/>
  <c r="Q216" i="83"/>
  <c r="Q223" i="83"/>
  <c r="Q236" i="83"/>
  <c r="Q254" i="83"/>
  <c r="Q262" i="83"/>
  <c r="Q267" i="83"/>
  <c r="Q288" i="83"/>
  <c r="Q287" i="83" s="1"/>
  <c r="Q294" i="83"/>
  <c r="Q306" i="83"/>
  <c r="Q311" i="83"/>
  <c r="Q324" i="83"/>
  <c r="Q328" i="83"/>
  <c r="Q351" i="83"/>
  <c r="Q364" i="83"/>
  <c r="Q369" i="83"/>
  <c r="Q373" i="83"/>
  <c r="Q377" i="83"/>
  <c r="Q381" i="83"/>
  <c r="Q388" i="83"/>
  <c r="Q392" i="83"/>
  <c r="Q396" i="83"/>
  <c r="Q400" i="83"/>
  <c r="Q404" i="83"/>
  <c r="Q418" i="83"/>
  <c r="Q422" i="83"/>
  <c r="Q439" i="83"/>
  <c r="Q443" i="83"/>
  <c r="Q447" i="83"/>
  <c r="Q451" i="83"/>
  <c r="Q455" i="83"/>
  <c r="Q459" i="83"/>
  <c r="Q466" i="83"/>
  <c r="Q470" i="83"/>
  <c r="Q476" i="83"/>
  <c r="Q481" i="83"/>
  <c r="Q487" i="83"/>
  <c r="Q523" i="83"/>
  <c r="Q522" i="83" s="1"/>
  <c r="Q529" i="83"/>
  <c r="Q539" i="83"/>
  <c r="Q533" i="83" s="1"/>
  <c r="Q558" i="83"/>
  <c r="Q569" i="83"/>
  <c r="Q577" i="83"/>
  <c r="Q599" i="83"/>
  <c r="Q617" i="83"/>
  <c r="Q621" i="83"/>
  <c r="Q626" i="83"/>
  <c r="Q630" i="83"/>
  <c r="Q636" i="83"/>
  <c r="Q642" i="83"/>
  <c r="Q646" i="83"/>
  <c r="Q650" i="83"/>
  <c r="Q661" i="83"/>
  <c r="Q665" i="83"/>
  <c r="Q669" i="83"/>
  <c r="Q698" i="83"/>
  <c r="Q702" i="83"/>
  <c r="Q706" i="83"/>
  <c r="Q729" i="83"/>
  <c r="Q733" i="83"/>
  <c r="Q737" i="83"/>
  <c r="Q742" i="83"/>
  <c r="Q746" i="83"/>
  <c r="Q774" i="83"/>
  <c r="Q778" i="83"/>
  <c r="R15" i="83"/>
  <c r="R20" i="83"/>
  <c r="R24" i="83"/>
  <c r="R31" i="83"/>
  <c r="R37" i="83"/>
  <c r="R43" i="83"/>
  <c r="R47" i="83"/>
  <c r="R52" i="83"/>
  <c r="R56" i="83"/>
  <c r="R61" i="83"/>
  <c r="R68" i="83"/>
  <c r="R73" i="83"/>
  <c r="R78" i="83"/>
  <c r="R88" i="83"/>
  <c r="R93" i="83"/>
  <c r="R99" i="83"/>
  <c r="R103" i="83"/>
  <c r="R109" i="83"/>
  <c r="R113" i="83"/>
  <c r="R118" i="83"/>
  <c r="R122" i="83"/>
  <c r="R126" i="83"/>
  <c r="R132" i="83"/>
  <c r="R137" i="83"/>
  <c r="R143" i="83"/>
  <c r="R148" i="83"/>
  <c r="R157" i="83"/>
  <c r="R167" i="83"/>
  <c r="R171" i="83"/>
  <c r="R175" i="83"/>
  <c r="R186" i="83"/>
  <c r="R193" i="83"/>
  <c r="R203" i="83"/>
  <c r="R202" i="83" s="1"/>
  <c r="R211" i="83"/>
  <c r="R220" i="83"/>
  <c r="R225" i="83"/>
  <c r="R224" i="83" s="1"/>
  <c r="R237" i="83"/>
  <c r="R243" i="83"/>
  <c r="R247" i="83"/>
  <c r="R253" i="83"/>
  <c r="R258" i="83"/>
  <c r="R265" i="83"/>
  <c r="R269" i="83"/>
  <c r="R290" i="83"/>
  <c r="R295" i="83"/>
  <c r="R300" i="83"/>
  <c r="R305" i="83"/>
  <c r="R310" i="83"/>
  <c r="R322" i="83"/>
  <c r="R314" i="83" s="1"/>
  <c r="R327" i="83"/>
  <c r="R331" i="83"/>
  <c r="R360" i="83"/>
  <c r="R365" i="83"/>
  <c r="R370" i="83"/>
  <c r="R374" i="83"/>
  <c r="R378" i="83"/>
  <c r="R383" i="83"/>
  <c r="R389" i="83"/>
  <c r="R393" i="83"/>
  <c r="R397" i="83"/>
  <c r="R401" i="83"/>
  <c r="R414" i="83"/>
  <c r="R419" i="83"/>
  <c r="R423" i="83"/>
  <c r="R440" i="83"/>
  <c r="R444" i="83"/>
  <c r="R448" i="83"/>
  <c r="R452" i="83"/>
  <c r="R456" i="83"/>
  <c r="R461" i="83"/>
  <c r="R467" i="83"/>
  <c r="R471" i="83"/>
  <c r="R477" i="83"/>
  <c r="R482" i="83"/>
  <c r="R491" i="83"/>
  <c r="R490" i="83" s="1"/>
  <c r="R509" i="83"/>
  <c r="R521" i="83"/>
  <c r="R520" i="83" s="1"/>
  <c r="R528" i="83"/>
  <c r="R532" i="83"/>
  <c r="R543" i="83"/>
  <c r="R547" i="83"/>
  <c r="R551" i="83"/>
  <c r="R556" i="83"/>
  <c r="R566" i="83"/>
  <c r="R576" i="83"/>
  <c r="R595" i="83"/>
  <c r="R603" i="83"/>
  <c r="R615" i="83"/>
  <c r="R620" i="83"/>
  <c r="R625" i="83"/>
  <c r="R629" i="83"/>
  <c r="R637" i="83"/>
  <c r="R643" i="83"/>
  <c r="R647" i="83"/>
  <c r="R651" i="83"/>
  <c r="R662" i="83"/>
  <c r="R666" i="83"/>
  <c r="R670" i="83"/>
  <c r="R703" i="83"/>
  <c r="R725" i="83"/>
  <c r="R724" i="83" s="1"/>
  <c r="R730" i="83"/>
  <c r="R734" i="83"/>
  <c r="R738" i="83"/>
  <c r="R743" i="83"/>
  <c r="R747" i="83"/>
  <c r="R771" i="83"/>
  <c r="R775" i="83"/>
  <c r="R779" i="83"/>
  <c r="P538" i="83"/>
  <c r="Q16" i="83"/>
  <c r="Q26" i="83"/>
  <c r="Q42" i="83"/>
  <c r="Q51" i="83"/>
  <c r="Q60" i="83"/>
  <c r="Q77" i="83"/>
  <c r="Q86" i="83"/>
  <c r="Q92" i="83"/>
  <c r="Q102" i="83"/>
  <c r="Q120" i="83"/>
  <c r="Q129" i="83"/>
  <c r="Q140" i="83"/>
  <c r="Q164" i="83"/>
  <c r="Q174" i="83"/>
  <c r="Q194" i="83"/>
  <c r="Q214" i="83"/>
  <c r="Q234" i="83"/>
  <c r="Q257" i="83"/>
  <c r="Q269" i="83"/>
  <c r="Q296" i="83"/>
  <c r="Q313" i="83"/>
  <c r="Q330" i="83"/>
  <c r="Q366" i="83"/>
  <c r="Q375" i="83"/>
  <c r="Q386" i="83"/>
  <c r="Q394" i="83"/>
  <c r="Q402" i="83"/>
  <c r="Q445" i="83"/>
  <c r="Q453" i="83"/>
  <c r="Q462" i="83"/>
  <c r="Q472" i="83"/>
  <c r="Q484" i="83"/>
  <c r="Q483" i="83" s="1"/>
  <c r="Q519" i="83"/>
  <c r="Q515" i="83" s="1"/>
  <c r="Q531" i="83"/>
  <c r="Q566" i="83"/>
  <c r="Q594" i="83"/>
  <c r="Q619" i="83"/>
  <c r="Q633" i="83"/>
  <c r="Q639" i="83"/>
  <c r="Q648" i="83"/>
  <c r="Q663" i="83"/>
  <c r="Q671" i="83"/>
  <c r="Q700" i="83"/>
  <c r="Q727" i="83"/>
  <c r="Q735" i="83"/>
  <c r="Q744" i="83"/>
  <c r="Q772" i="83"/>
  <c r="Q784" i="83"/>
  <c r="R22" i="83"/>
  <c r="R40" i="83"/>
  <c r="R39" i="83" s="1"/>
  <c r="R45" i="83"/>
  <c r="R54" i="83"/>
  <c r="R70" i="83"/>
  <c r="R76" i="83"/>
  <c r="R90" i="83"/>
  <c r="R107" i="83"/>
  <c r="R116" i="83"/>
  <c r="R124" i="83"/>
  <c r="R129" i="83"/>
  <c r="R140" i="83"/>
  <c r="R164" i="83"/>
  <c r="R173" i="83"/>
  <c r="R191" i="83"/>
  <c r="R207" i="83"/>
  <c r="R222" i="83"/>
  <c r="R240" i="83"/>
  <c r="R249" i="83"/>
  <c r="R262" i="83"/>
  <c r="R286" i="83"/>
  <c r="R271" i="83" s="1"/>
  <c r="R298" i="83"/>
  <c r="R307" i="83"/>
  <c r="R325" i="83"/>
  <c r="R354" i="83"/>
  <c r="R368" i="83"/>
  <c r="R376" i="83"/>
  <c r="R391" i="83"/>
  <c r="R399" i="83"/>
  <c r="R417" i="83"/>
  <c r="R438" i="83"/>
  <c r="R446" i="83"/>
  <c r="R454" i="83"/>
  <c r="R458" i="83"/>
  <c r="R469" i="83"/>
  <c r="R486" i="83"/>
  <c r="R513" i="83"/>
  <c r="R525" i="83"/>
  <c r="R524" i="83" s="1"/>
  <c r="R541" i="83"/>
  <c r="R549" i="83"/>
  <c r="R558" i="83"/>
  <c r="R573" i="83"/>
  <c r="R601" i="83"/>
  <c r="R618" i="83"/>
  <c r="R627" i="83"/>
  <c r="R640" i="83"/>
  <c r="R649" i="83"/>
  <c r="R664" i="83"/>
  <c r="R672" i="83"/>
  <c r="R701" i="83"/>
  <c r="R728" i="83"/>
  <c r="R736" i="83"/>
  <c r="Q22" i="83"/>
  <c r="Q37" i="83"/>
  <c r="Q47" i="83"/>
  <c r="Q56" i="83"/>
  <c r="Q73" i="83"/>
  <c r="Q83" i="83"/>
  <c r="Q88" i="83"/>
  <c r="Q99" i="83"/>
  <c r="Q121" i="83"/>
  <c r="Q131" i="83"/>
  <c r="Q141" i="83"/>
  <c r="Q156" i="83"/>
  <c r="Q171" i="83"/>
  <c r="Q175" i="83"/>
  <c r="Q195" i="83"/>
  <c r="Q215" i="83"/>
  <c r="Q235" i="83"/>
  <c r="Q258" i="83"/>
  <c r="Q270" i="83"/>
  <c r="Q305" i="83"/>
  <c r="Q322" i="83"/>
  <c r="Q314" i="83" s="1"/>
  <c r="Q363" i="83"/>
  <c r="Q368" i="83"/>
  <c r="Q376" i="83"/>
  <c r="Q391" i="83"/>
  <c r="Q395" i="83"/>
  <c r="Q403" i="83"/>
  <c r="Q421" i="83"/>
  <c r="Q442" i="83"/>
  <c r="Q450" i="83"/>
  <c r="Q458" i="83"/>
  <c r="Q469" i="83"/>
  <c r="Q480" i="83"/>
  <c r="Q521" i="83"/>
  <c r="Q520" i="83" s="1"/>
  <c r="Q532" i="83"/>
  <c r="Q567" i="83"/>
  <c r="Q595" i="83"/>
  <c r="Q620" i="83"/>
  <c r="Q629" i="83"/>
  <c r="Q640" i="83"/>
  <c r="Q649" i="83"/>
  <c r="Q653" i="83"/>
  <c r="Q668" i="83"/>
  <c r="Q696" i="83"/>
  <c r="Q705" i="83"/>
  <c r="Q736" i="83"/>
  <c r="Q745" i="83"/>
  <c r="Q773" i="83"/>
  <c r="Q777" i="83"/>
  <c r="R19" i="83"/>
  <c r="R36" i="83"/>
  <c r="R46" i="83"/>
  <c r="R55" i="83"/>
  <c r="R67" i="83"/>
  <c r="R72" i="83"/>
  <c r="R81" i="83"/>
  <c r="R98" i="83"/>
  <c r="R108" i="83"/>
  <c r="R117" i="83"/>
  <c r="R125" i="83"/>
  <c r="R136" i="83"/>
  <c r="R147" i="83"/>
  <c r="R165" i="83"/>
  <c r="R174" i="83"/>
  <c r="R192" i="83"/>
  <c r="R209" i="83"/>
  <c r="R208" i="83" s="1"/>
  <c r="R223" i="83"/>
  <c r="R236" i="83"/>
  <c r="R246" i="83"/>
  <c r="R257" i="83"/>
  <c r="R268" i="83"/>
  <c r="R294" i="83"/>
  <c r="R303" i="83"/>
  <c r="R313" i="83"/>
  <c r="R330" i="83"/>
  <c r="R364" i="83"/>
  <c r="R373" i="83"/>
  <c r="R381" i="83"/>
  <c r="R392" i="83"/>
  <c r="R400" i="83"/>
  <c r="R418" i="83"/>
  <c r="R439" i="83"/>
  <c r="R447" i="83"/>
  <c r="R455" i="83"/>
  <c r="R466" i="83"/>
  <c r="R476" i="83"/>
  <c r="R481" i="83"/>
  <c r="R508" i="83"/>
  <c r="R527" i="83"/>
  <c r="R542" i="83"/>
  <c r="R550" i="83"/>
  <c r="R565" i="83"/>
  <c r="R594" i="83"/>
  <c r="R613" i="83"/>
  <c r="R624" i="83"/>
  <c r="R636" i="83"/>
  <c r="R646" i="83"/>
  <c r="R661" i="83"/>
  <c r="R669" i="83"/>
  <c r="R706" i="83"/>
  <c r="R733" i="83"/>
  <c r="R742" i="83"/>
  <c r="R770" i="83"/>
  <c r="R778" i="83"/>
  <c r="Q15" i="83"/>
  <c r="Q14" i="83" s="1"/>
  <c r="Q20" i="83"/>
  <c r="Q24" i="83"/>
  <c r="Q35" i="83"/>
  <c r="Q40" i="83"/>
  <c r="Q39" i="83" s="1"/>
  <c r="Q45" i="83"/>
  <c r="Q49" i="83"/>
  <c r="Q54" i="83"/>
  <c r="Q59" i="83"/>
  <c r="Q65" i="83"/>
  <c r="Q64" i="83" s="1"/>
  <c r="Q70" i="83"/>
  <c r="Q76" i="83"/>
  <c r="Q80" i="83"/>
  <c r="Q85" i="83"/>
  <c r="Q90" i="83"/>
  <c r="Q96" i="83"/>
  <c r="Q101" i="83"/>
  <c r="Q115" i="83"/>
  <c r="Q119" i="83"/>
  <c r="Q123" i="83"/>
  <c r="Q128" i="83"/>
  <c r="Q133" i="83"/>
  <c r="Q139" i="83"/>
  <c r="Q144" i="83"/>
  <c r="Q151" i="83"/>
  <c r="Q162" i="83"/>
  <c r="Q169" i="83"/>
  <c r="Q173" i="83"/>
  <c r="Q178" i="83"/>
  <c r="Q193" i="83"/>
  <c r="Q203" i="83"/>
  <c r="Q202" i="83" s="1"/>
  <c r="Q211" i="83"/>
  <c r="Q220" i="83"/>
  <c r="Q225" i="83"/>
  <c r="Q224" i="83" s="1"/>
  <c r="Q237" i="83"/>
  <c r="Q256" i="83"/>
  <c r="Q264" i="83"/>
  <c r="Q268" i="83"/>
  <c r="Q290" i="83"/>
  <c r="Q295" i="83"/>
  <c r="Q307" i="83"/>
  <c r="Q312" i="83"/>
  <c r="Q325" i="83"/>
  <c r="Q329" i="83"/>
  <c r="Q354" i="83"/>
  <c r="Q365" i="83"/>
  <c r="Q370" i="83"/>
  <c r="Q374" i="83"/>
  <c r="Q378" i="83"/>
  <c r="Q389" i="83"/>
  <c r="Q393" i="83"/>
  <c r="Q397" i="83"/>
  <c r="Q401" i="83"/>
  <c r="Q414" i="83"/>
  <c r="Q413" i="83" s="1"/>
  <c r="Q419" i="83"/>
  <c r="Q423" i="83"/>
  <c r="Q440" i="83"/>
  <c r="Q444" i="83"/>
  <c r="Q448" i="83"/>
  <c r="Q452" i="83"/>
  <c r="Q456" i="83"/>
  <c r="Q461" i="83"/>
  <c r="Q467" i="83"/>
  <c r="Q471" i="83"/>
  <c r="Q477" i="83"/>
  <c r="Q482" i="83"/>
  <c r="Q491" i="83"/>
  <c r="Q490" i="83" s="1"/>
  <c r="Q525" i="83"/>
  <c r="Q524" i="83" s="1"/>
  <c r="Q530" i="83"/>
  <c r="Q555" i="83"/>
  <c r="Q565" i="83"/>
  <c r="Q573" i="83"/>
  <c r="Q589" i="57"/>
  <c r="Q591" i="83"/>
  <c r="Q590" i="83" s="1"/>
  <c r="Q601" i="83"/>
  <c r="Q600" i="83" s="1"/>
  <c r="Q618" i="83"/>
  <c r="Q623" i="83"/>
  <c r="Q627" i="83"/>
  <c r="Q631" i="83"/>
  <c r="Q637" i="83"/>
  <c r="Q643" i="83"/>
  <c r="Q647" i="83"/>
  <c r="Q651" i="83"/>
  <c r="Q662" i="83"/>
  <c r="Q666" i="83"/>
  <c r="Q670" i="83"/>
  <c r="Q692" i="83"/>
  <c r="Q699" i="83"/>
  <c r="Q703" i="83"/>
  <c r="Q725" i="83"/>
  <c r="Q724" i="83" s="1"/>
  <c r="Q730" i="83"/>
  <c r="Q734" i="83"/>
  <c r="Q738" i="83"/>
  <c r="Q743" i="83"/>
  <c r="Q747" i="83"/>
  <c r="Q771" i="83"/>
  <c r="Q775" i="83"/>
  <c r="Q779" i="83"/>
  <c r="R16" i="83"/>
  <c r="R21" i="83"/>
  <c r="R26" i="83"/>
  <c r="R38" i="83"/>
  <c r="R44" i="83"/>
  <c r="R48" i="83"/>
  <c r="R53" i="83"/>
  <c r="R57" i="83"/>
  <c r="R63" i="83"/>
  <c r="R62" i="83" s="1"/>
  <c r="R69" i="83"/>
  <c r="R74" i="83"/>
  <c r="R79" i="83"/>
  <c r="R89" i="83"/>
  <c r="R95" i="83"/>
  <c r="R100" i="83"/>
  <c r="R105" i="83"/>
  <c r="R104" i="83" s="1"/>
  <c r="R110" i="83"/>
  <c r="R115" i="83"/>
  <c r="R119" i="83"/>
  <c r="R123" i="83"/>
  <c r="R128" i="83"/>
  <c r="R127" i="83" s="1"/>
  <c r="R133" i="83"/>
  <c r="R139" i="83"/>
  <c r="R144" i="83"/>
  <c r="R151" i="83"/>
  <c r="R162" i="83"/>
  <c r="R168" i="83"/>
  <c r="R172" i="83"/>
  <c r="R176" i="83"/>
  <c r="R187" i="83"/>
  <c r="R194" i="83"/>
  <c r="R205" i="83"/>
  <c r="R214" i="83"/>
  <c r="R221" i="83"/>
  <c r="R234" i="83"/>
  <c r="R239" i="83"/>
  <c r="R244" i="83"/>
  <c r="R248" i="83"/>
  <c r="R254" i="83"/>
  <c r="R259" i="83"/>
  <c r="R266" i="83"/>
  <c r="R270" i="83"/>
  <c r="R291" i="83"/>
  <c r="R296" i="83"/>
  <c r="R301" i="83"/>
  <c r="R306" i="83"/>
  <c r="R311" i="83"/>
  <c r="R324" i="83"/>
  <c r="R328" i="83"/>
  <c r="R351" i="83"/>
  <c r="R361" i="83"/>
  <c r="R366" i="83"/>
  <c r="R371" i="83"/>
  <c r="R375" i="83"/>
  <c r="R379" i="83"/>
  <c r="R386" i="83"/>
  <c r="R390" i="83"/>
  <c r="R394" i="83"/>
  <c r="R398" i="83"/>
  <c r="R402" i="83"/>
  <c r="R415" i="83"/>
  <c r="R420" i="83"/>
  <c r="R437" i="83"/>
  <c r="R441" i="83"/>
  <c r="R445" i="83"/>
  <c r="R449" i="83"/>
  <c r="R453" i="83"/>
  <c r="R457" i="83"/>
  <c r="R462" i="83"/>
  <c r="R468" i="83"/>
  <c r="R472" i="83"/>
  <c r="R479" i="83"/>
  <c r="R484" i="83"/>
  <c r="R483" i="83" s="1"/>
  <c r="R504" i="83"/>
  <c r="R511" i="83"/>
  <c r="R523" i="83"/>
  <c r="R522" i="83" s="1"/>
  <c r="R529" i="83"/>
  <c r="R539" i="83"/>
  <c r="R533" i="83" s="1"/>
  <c r="R544" i="83"/>
  <c r="R548" i="83"/>
  <c r="R552" i="83"/>
  <c r="R557" i="83"/>
  <c r="R567" i="83"/>
  <c r="R577" i="83"/>
  <c r="R599" i="83"/>
  <c r="R605" i="83"/>
  <c r="R617" i="83"/>
  <c r="R621" i="83"/>
  <c r="R626" i="83"/>
  <c r="R630" i="83"/>
  <c r="R639" i="83"/>
  <c r="R644" i="83"/>
  <c r="R648" i="83"/>
  <c r="R652" i="83"/>
  <c r="R663" i="83"/>
  <c r="R667" i="83"/>
  <c r="R671" i="83"/>
  <c r="R700" i="83"/>
  <c r="R704" i="83"/>
  <c r="R727" i="83"/>
  <c r="R731" i="83"/>
  <c r="R735" i="83"/>
  <c r="R739" i="83"/>
  <c r="R744" i="83"/>
  <c r="R748" i="83"/>
  <c r="R772" i="83"/>
  <c r="R776" i="83"/>
  <c r="R784" i="83"/>
  <c r="Q383" i="57"/>
  <c r="W188" i="66"/>
  <c r="U188" i="66"/>
  <c r="P509" i="57"/>
  <c r="P512" i="57"/>
  <c r="P510" i="57"/>
  <c r="P507" i="57"/>
  <c r="P514" i="57"/>
  <c r="W502" i="57"/>
  <c r="V123" i="66"/>
  <c r="V97" i="66"/>
  <c r="V78" i="66"/>
  <c r="V84" i="66"/>
  <c r="W34" i="66"/>
  <c r="V76" i="66"/>
  <c r="V34" i="66"/>
  <c r="V52" i="66"/>
  <c r="W78" i="66"/>
  <c r="U240" i="66"/>
  <c r="T82" i="66"/>
  <c r="W76" i="66"/>
  <c r="F83" i="66"/>
  <c r="F82" i="66" s="1"/>
  <c r="Q653" i="57"/>
  <c r="W653" i="57"/>
  <c r="Q495" i="57"/>
  <c r="W495" i="57"/>
  <c r="W425" i="57"/>
  <c r="Q425" i="57"/>
  <c r="Q406" i="57"/>
  <c r="W406" i="57"/>
  <c r="Q768" i="57"/>
  <c r="P34" i="57"/>
  <c r="P206" i="57"/>
  <c r="P224" i="57"/>
  <c r="P238" i="57"/>
  <c r="P289" i="57"/>
  <c r="P639" i="57"/>
  <c r="P644" i="57"/>
  <c r="P649" i="57"/>
  <c r="P743" i="57"/>
  <c r="P769" i="57"/>
  <c r="P770" i="83" s="1"/>
  <c r="P773" i="57"/>
  <c r="P770" i="57"/>
  <c r="P635" i="57"/>
  <c r="P652" i="57"/>
  <c r="P776" i="57"/>
  <c r="P20" i="57"/>
  <c r="P24" i="57"/>
  <c r="P29" i="57"/>
  <c r="P266" i="57"/>
  <c r="P270" i="57"/>
  <c r="P36" i="57"/>
  <c r="P41" i="57"/>
  <c r="P46" i="57"/>
  <c r="P50" i="57"/>
  <c r="P55" i="57"/>
  <c r="P60" i="57"/>
  <c r="P66" i="57"/>
  <c r="P71" i="57"/>
  <c r="P77" i="57"/>
  <c r="P81" i="57"/>
  <c r="P91" i="57"/>
  <c r="P97" i="57"/>
  <c r="P102" i="57"/>
  <c r="P168" i="57"/>
  <c r="P172" i="57"/>
  <c r="P176" i="57"/>
  <c r="P180" i="57"/>
  <c r="P559" i="57"/>
  <c r="P565" i="57"/>
  <c r="P590" i="57"/>
  <c r="P600" i="57"/>
  <c r="P117" i="57"/>
  <c r="P121" i="57"/>
  <c r="P125" i="57"/>
  <c r="P130" i="57"/>
  <c r="P136" i="57"/>
  <c r="P153" i="57"/>
  <c r="P212" i="57"/>
  <c r="P217" i="57"/>
  <c r="P223" i="57"/>
  <c r="P237" i="57"/>
  <c r="P293" i="57"/>
  <c r="P367" i="57"/>
  <c r="P372" i="57"/>
  <c r="P376" i="57"/>
  <c r="P380" i="57"/>
  <c r="P390" i="57"/>
  <c r="P394" i="57"/>
  <c r="P398" i="57"/>
  <c r="P402" i="57"/>
  <c r="P416" i="57"/>
  <c r="P421" i="57"/>
  <c r="P438" i="57"/>
  <c r="P442" i="57"/>
  <c r="P446" i="57"/>
  <c r="P450" i="57"/>
  <c r="P454" i="57"/>
  <c r="P458" i="57"/>
  <c r="P463" i="57"/>
  <c r="P469" i="57"/>
  <c r="P473" i="57"/>
  <c r="P480" i="57"/>
  <c r="P485" i="57"/>
  <c r="P505" i="57"/>
  <c r="P504" i="83" s="1"/>
  <c r="P520" i="57"/>
  <c r="P524" i="57"/>
  <c r="P529" i="57"/>
  <c r="P533" i="57"/>
  <c r="P574" i="57"/>
  <c r="P729" i="57"/>
  <c r="P733" i="57"/>
  <c r="P737" i="57"/>
  <c r="P746" i="57"/>
  <c r="P116" i="57"/>
  <c r="P120" i="57"/>
  <c r="P124" i="57"/>
  <c r="P129" i="57"/>
  <c r="P134" i="57"/>
  <c r="P140" i="57"/>
  <c r="P145" i="57"/>
  <c r="P152" i="57"/>
  <c r="P210" i="57"/>
  <c r="P216" i="57"/>
  <c r="P222" i="57"/>
  <c r="P236" i="57"/>
  <c r="P292" i="57"/>
  <c r="P297" i="57"/>
  <c r="P366" i="57"/>
  <c r="P371" i="57"/>
  <c r="P375" i="57"/>
  <c r="P379" i="57"/>
  <c r="P384" i="57"/>
  <c r="P389" i="57"/>
  <c r="P393" i="57"/>
  <c r="P397" i="57"/>
  <c r="P401" i="57"/>
  <c r="P405" i="57"/>
  <c r="P415" i="57"/>
  <c r="P420" i="57"/>
  <c r="P424" i="57"/>
  <c r="P441" i="57"/>
  <c r="P445" i="57"/>
  <c r="P449" i="57"/>
  <c r="P453" i="57"/>
  <c r="P457" i="57"/>
  <c r="P462" i="57"/>
  <c r="P468" i="57"/>
  <c r="P472" i="57"/>
  <c r="P492" i="57"/>
  <c r="P572" i="57"/>
  <c r="P693" i="57"/>
  <c r="P771" i="57"/>
  <c r="P17" i="57"/>
  <c r="P22" i="57"/>
  <c r="P27" i="57"/>
  <c r="P268" i="57"/>
  <c r="P361" i="57"/>
  <c r="P642" i="57"/>
  <c r="P645" i="57"/>
  <c r="P647" i="57"/>
  <c r="P651" i="57"/>
  <c r="P19" i="57"/>
  <c r="P23" i="57"/>
  <c r="P28" i="57"/>
  <c r="P265" i="57"/>
  <c r="P269" i="57"/>
  <c r="P638" i="57"/>
  <c r="P643" i="57"/>
  <c r="P646" i="57"/>
  <c r="P648" i="57"/>
  <c r="P728" i="57"/>
  <c r="P732" i="57"/>
  <c r="P736" i="57"/>
  <c r="P742" i="57"/>
  <c r="P772" i="57"/>
  <c r="P778" i="57"/>
  <c r="P141" i="57"/>
  <c r="P147" i="57"/>
  <c r="P252" i="57"/>
  <c r="P258" i="57"/>
  <c r="P308" i="57"/>
  <c r="P313" i="57"/>
  <c r="P323" i="57"/>
  <c r="P328" i="57"/>
  <c r="P332" i="57"/>
  <c r="P355" i="57"/>
  <c r="P616" i="57"/>
  <c r="P620" i="57"/>
  <c r="P625" i="57"/>
  <c r="P629" i="57"/>
  <c r="P39" i="57"/>
  <c r="P45" i="57"/>
  <c r="P49" i="57"/>
  <c r="P54" i="57"/>
  <c r="P58" i="57"/>
  <c r="P64" i="57"/>
  <c r="P70" i="57"/>
  <c r="P75" i="57"/>
  <c r="P80" i="57"/>
  <c r="P90" i="57"/>
  <c r="P96" i="57"/>
  <c r="P101" i="57"/>
  <c r="P106" i="57"/>
  <c r="P171" i="57"/>
  <c r="P175" i="57"/>
  <c r="P179" i="57"/>
  <c r="P194" i="57"/>
  <c r="P558" i="57"/>
  <c r="P594" i="57"/>
  <c r="P598" i="57"/>
  <c r="P263" i="57"/>
  <c r="P783" i="57"/>
  <c r="P38" i="57"/>
  <c r="P44" i="57"/>
  <c r="P48" i="57"/>
  <c r="P53" i="57"/>
  <c r="P57" i="57"/>
  <c r="P62" i="57"/>
  <c r="P69" i="57"/>
  <c r="P74" i="57"/>
  <c r="P79" i="57"/>
  <c r="P89" i="57"/>
  <c r="P94" i="57"/>
  <c r="P100" i="57"/>
  <c r="P104" i="57"/>
  <c r="P170" i="57"/>
  <c r="P174" i="57"/>
  <c r="P177" i="57"/>
  <c r="P193" i="57"/>
  <c r="P197" i="57"/>
  <c r="P257" i="57"/>
  <c r="P307" i="57"/>
  <c r="P312" i="57"/>
  <c r="P327" i="57"/>
  <c r="P331" i="57"/>
  <c r="P619" i="57"/>
  <c r="P624" i="57"/>
  <c r="P628" i="57"/>
  <c r="P208" i="57"/>
  <c r="P215" i="57"/>
  <c r="P221" i="57"/>
  <c r="P226" i="57"/>
  <c r="P235" i="57"/>
  <c r="P291" i="57"/>
  <c r="P296" i="57"/>
  <c r="P365" i="57"/>
  <c r="P370" i="57"/>
  <c r="P724" i="57"/>
  <c r="P21" i="57"/>
  <c r="P25" i="57"/>
  <c r="P267" i="57"/>
  <c r="P271" i="57"/>
  <c r="P192" i="57"/>
  <c r="P374" i="57"/>
  <c r="P378" i="57"/>
  <c r="P382" i="57"/>
  <c r="P388" i="57"/>
  <c r="P392" i="57"/>
  <c r="P396" i="57"/>
  <c r="P400" i="57"/>
  <c r="P404" i="57"/>
  <c r="P419" i="57"/>
  <c r="P423" i="57"/>
  <c r="P440" i="57"/>
  <c r="P444" i="57"/>
  <c r="P448" i="57"/>
  <c r="P452" i="57"/>
  <c r="P456" i="57"/>
  <c r="P460" i="57"/>
  <c r="P467" i="57"/>
  <c r="P471" i="57"/>
  <c r="P477" i="57"/>
  <c r="P482" i="57"/>
  <c r="P488" i="57"/>
  <c r="P526" i="57"/>
  <c r="P531" i="57"/>
  <c r="P540" i="57"/>
  <c r="P576" i="57"/>
  <c r="P695" i="57"/>
  <c r="P726" i="57"/>
  <c r="P730" i="57"/>
  <c r="P734" i="57"/>
  <c r="P738" i="57"/>
  <c r="P744" i="57"/>
  <c r="P747" i="57"/>
  <c r="P774" i="57"/>
  <c r="P777" i="57"/>
  <c r="P745" i="57"/>
  <c r="P636" i="57"/>
  <c r="P641" i="57"/>
  <c r="P650" i="57"/>
  <c r="P784" i="57"/>
  <c r="P259" i="57"/>
  <c r="P314" i="57"/>
  <c r="P329" i="57"/>
  <c r="P254" i="57"/>
  <c r="P309" i="57"/>
  <c r="P325" i="57"/>
  <c r="P617" i="57"/>
  <c r="P37" i="57"/>
  <c r="P43" i="57"/>
  <c r="P47" i="57"/>
  <c r="P52" i="57"/>
  <c r="P56" i="57"/>
  <c r="P61" i="57"/>
  <c r="P73" i="57"/>
  <c r="P78" i="57"/>
  <c r="P82" i="57"/>
  <c r="P93" i="57"/>
  <c r="P99" i="57"/>
  <c r="P103" i="57"/>
  <c r="P169" i="57"/>
  <c r="P173" i="57"/>
  <c r="P196" i="57"/>
  <c r="P255" i="57"/>
  <c r="P306" i="57"/>
  <c r="P311" i="57"/>
  <c r="P326" i="57"/>
  <c r="P330" i="57"/>
  <c r="P352" i="57"/>
  <c r="P556" i="57"/>
  <c r="P566" i="57"/>
  <c r="P601" i="57"/>
  <c r="P618" i="57"/>
  <c r="P623" i="57"/>
  <c r="P627" i="57"/>
  <c r="P532" i="57"/>
  <c r="P295" i="57"/>
  <c r="P481" i="57"/>
  <c r="P487" i="57"/>
  <c r="P522" i="57"/>
  <c r="P530" i="57"/>
  <c r="P557" i="57"/>
  <c r="P575" i="57"/>
  <c r="P593" i="57"/>
  <c r="P602" i="57"/>
  <c r="P727" i="57"/>
  <c r="P731" i="57"/>
  <c r="P735" i="57"/>
  <c r="P739" i="57"/>
  <c r="P741" i="57"/>
  <c r="P767" i="57"/>
  <c r="P775" i="57"/>
  <c r="P204" i="57"/>
  <c r="P122" i="57"/>
  <c r="P132" i="57"/>
  <c r="P142" i="57"/>
  <c r="P157" i="57"/>
  <c r="P163" i="57"/>
  <c r="P195" i="57"/>
  <c r="P118" i="57"/>
  <c r="P126" i="57"/>
  <c r="P137" i="57"/>
  <c r="P148" i="57"/>
  <c r="P119" i="57"/>
  <c r="P123" i="57"/>
  <c r="P127" i="57"/>
  <c r="P133" i="57"/>
  <c r="P138" i="57"/>
  <c r="P144" i="57"/>
  <c r="P149" i="57"/>
  <c r="P158" i="57"/>
  <c r="P165" i="57"/>
  <c r="P364" i="57"/>
  <c r="P369" i="57"/>
  <c r="P373" i="57"/>
  <c r="P377" i="57"/>
  <c r="P381" i="57"/>
  <c r="P387" i="57"/>
  <c r="P391" i="57"/>
  <c r="P395" i="57"/>
  <c r="P399" i="57"/>
  <c r="P403" i="57"/>
  <c r="P418" i="57"/>
  <c r="P422" i="57"/>
  <c r="P439" i="57"/>
  <c r="P443" i="57"/>
  <c r="P447" i="57"/>
  <c r="P451" i="57"/>
  <c r="P455" i="57"/>
  <c r="P459" i="57"/>
  <c r="P464" i="57"/>
  <c r="P470" i="57"/>
  <c r="P474" i="57"/>
  <c r="P478" i="57"/>
  <c r="P483" i="57"/>
  <c r="P528" i="57"/>
  <c r="P564" i="57"/>
  <c r="P622" i="57"/>
  <c r="P626" i="57"/>
  <c r="P630" i="57"/>
  <c r="Q460" i="83" l="1"/>
  <c r="Q632" i="83"/>
  <c r="Q91" i="83"/>
  <c r="Q554" i="83"/>
  <c r="R638" i="83"/>
  <c r="Q127" i="83"/>
  <c r="Q25" i="83"/>
  <c r="R635" i="83"/>
  <c r="R304" i="83"/>
  <c r="R219" i="83"/>
  <c r="R142" i="83"/>
  <c r="Q219" i="83"/>
  <c r="Q177" i="83"/>
  <c r="Q150" i="83"/>
  <c r="Q149" i="83" s="1"/>
  <c r="Q58" i="83"/>
  <c r="R14" i="83"/>
  <c r="Q309" i="83"/>
  <c r="Q190" i="83"/>
  <c r="R177" i="83"/>
  <c r="R134" i="83"/>
  <c r="Q134" i="83"/>
  <c r="R382" i="83"/>
  <c r="R783" i="83"/>
  <c r="R204" i="83"/>
  <c r="Q769" i="83"/>
  <c r="Q289" i="83"/>
  <c r="Q263" i="83"/>
  <c r="Q138" i="83"/>
  <c r="Q638" i="83"/>
  <c r="Q382" i="83"/>
  <c r="P627" i="83"/>
  <c r="P463" i="83"/>
  <c r="P417" i="83"/>
  <c r="P372" i="83"/>
  <c r="P132" i="83"/>
  <c r="P194" i="83"/>
  <c r="P768" i="83"/>
  <c r="P753" i="83" s="1"/>
  <c r="P698" i="83"/>
  <c r="P480" i="83"/>
  <c r="P555" i="83"/>
  <c r="P172" i="83"/>
  <c r="P60" i="83"/>
  <c r="P308" i="83"/>
  <c r="P637" i="83"/>
  <c r="P748" i="83"/>
  <c r="P577" i="83"/>
  <c r="P466" i="83"/>
  <c r="P418" i="83"/>
  <c r="P373" i="83"/>
  <c r="P364" i="83"/>
  <c r="P629" i="83"/>
  <c r="P196" i="83"/>
  <c r="P88" i="83"/>
  <c r="P43" i="83"/>
  <c r="P178" i="83"/>
  <c r="P74" i="83"/>
  <c r="P630" i="83"/>
  <c r="P312" i="83"/>
  <c r="P743" i="83"/>
  <c r="P639" i="83"/>
  <c r="P646" i="83"/>
  <c r="P703" i="83"/>
  <c r="P456" i="83"/>
  <c r="P404" i="83"/>
  <c r="P370" i="83"/>
  <c r="P151" i="83"/>
  <c r="P128" i="83"/>
  <c r="P575" i="83"/>
  <c r="P453" i="83"/>
  <c r="P397" i="83"/>
  <c r="P236" i="83"/>
  <c r="P120" i="83"/>
  <c r="P171" i="83"/>
  <c r="P65" i="83"/>
  <c r="P64" i="83" s="1"/>
  <c r="P265" i="83"/>
  <c r="P777" i="83"/>
  <c r="P702" i="83"/>
  <c r="R50" i="83"/>
  <c r="Q17" i="83"/>
  <c r="Q526" i="83"/>
  <c r="P623" i="83"/>
  <c r="P477" i="83"/>
  <c r="P458" i="83"/>
  <c r="P442" i="83"/>
  <c r="P402" i="83"/>
  <c r="P386" i="83"/>
  <c r="P368" i="83"/>
  <c r="P148" i="83"/>
  <c r="P126" i="83"/>
  <c r="P136" i="83"/>
  <c r="P162" i="83"/>
  <c r="P121" i="83"/>
  <c r="P742" i="83"/>
  <c r="P728" i="83"/>
  <c r="P603" i="83"/>
  <c r="P529" i="83"/>
  <c r="P294" i="83"/>
  <c r="P619" i="83"/>
  <c r="P351" i="83"/>
  <c r="P81" i="83"/>
  <c r="P36" i="83"/>
  <c r="P785" i="83"/>
  <c r="P745" i="83"/>
  <c r="P539" i="83"/>
  <c r="P533" i="83" s="1"/>
  <c r="P481" i="83"/>
  <c r="P443" i="83"/>
  <c r="P387" i="83"/>
  <c r="P20" i="83"/>
  <c r="P220" i="83"/>
  <c r="P311" i="83"/>
  <c r="P103" i="83"/>
  <c r="P37" i="83"/>
  <c r="P174" i="83"/>
  <c r="P69" i="83"/>
  <c r="P626" i="83"/>
  <c r="P307" i="83"/>
  <c r="P737" i="83"/>
  <c r="P268" i="83"/>
  <c r="P18" i="83"/>
  <c r="P21" i="83"/>
  <c r="P471" i="83"/>
  <c r="P423" i="83"/>
  <c r="P383" i="83"/>
  <c r="P221" i="83"/>
  <c r="P123" i="83"/>
  <c r="P449" i="83"/>
  <c r="P393" i="83"/>
  <c r="P222" i="83"/>
  <c r="P116" i="83"/>
  <c r="P167" i="83"/>
  <c r="P59" i="83"/>
  <c r="P699" i="83"/>
  <c r="P650" i="83"/>
  <c r="P33" i="83"/>
  <c r="P511" i="83"/>
  <c r="R616" i="83"/>
  <c r="R436" i="83"/>
  <c r="R233" i="83"/>
  <c r="R150" i="83"/>
  <c r="R149" i="83" s="1"/>
  <c r="R25" i="83"/>
  <c r="Q622" i="83"/>
  <c r="R769" i="83"/>
  <c r="R593" i="83"/>
  <c r="R526" i="83"/>
  <c r="R97" i="83"/>
  <c r="R71" i="83"/>
  <c r="Q367" i="83"/>
  <c r="Q87" i="83"/>
  <c r="R600" i="83"/>
  <c r="R540" i="83"/>
  <c r="R190" i="83"/>
  <c r="R163" i="83"/>
  <c r="Q233" i="83"/>
  <c r="Q41" i="83"/>
  <c r="Q741" i="83"/>
  <c r="Q697" i="83"/>
  <c r="Q641" i="83"/>
  <c r="Q350" i="83"/>
  <c r="Q323" i="83"/>
  <c r="P473" i="83"/>
  <c r="P438" i="83"/>
  <c r="P380" i="83"/>
  <c r="P143" i="83"/>
  <c r="P125" i="83"/>
  <c r="P203" i="83"/>
  <c r="P202" i="83" s="1"/>
  <c r="P705" i="83"/>
  <c r="P531" i="83"/>
  <c r="P602" i="83"/>
  <c r="P254" i="83"/>
  <c r="P77" i="83"/>
  <c r="P51" i="83"/>
  <c r="P618" i="83"/>
  <c r="P328" i="83"/>
  <c r="P651" i="83"/>
  <c r="P778" i="83"/>
  <c r="P739" i="83"/>
  <c r="P704" i="83"/>
  <c r="P530" i="83"/>
  <c r="P476" i="83"/>
  <c r="P455" i="83"/>
  <c r="P439" i="83"/>
  <c r="P399" i="83"/>
  <c r="P381" i="83"/>
  <c r="P270" i="83"/>
  <c r="P725" i="83"/>
  <c r="P724" i="83" s="1"/>
  <c r="P290" i="83"/>
  <c r="P214" i="83"/>
  <c r="P620" i="83"/>
  <c r="P306" i="83"/>
  <c r="P176" i="83"/>
  <c r="P99" i="83"/>
  <c r="P73" i="83"/>
  <c r="P52" i="83"/>
  <c r="P784" i="83"/>
  <c r="P783" i="83" s="1"/>
  <c r="P557" i="83"/>
  <c r="P170" i="83"/>
  <c r="P89" i="83"/>
  <c r="P63" i="83"/>
  <c r="P62" i="83" s="1"/>
  <c r="P44" i="83"/>
  <c r="P621" i="83"/>
  <c r="P327" i="83"/>
  <c r="P257" i="83"/>
  <c r="P779" i="83"/>
  <c r="P733" i="83"/>
  <c r="P647" i="83"/>
  <c r="P264" i="83"/>
  <c r="P652" i="83"/>
  <c r="P360" i="83"/>
  <c r="P16" i="83"/>
  <c r="P694" i="83"/>
  <c r="P467" i="83"/>
  <c r="P448" i="83"/>
  <c r="P419" i="83"/>
  <c r="P396" i="83"/>
  <c r="P378" i="83"/>
  <c r="P296" i="83"/>
  <c r="P215" i="83"/>
  <c r="P139" i="83"/>
  <c r="P119" i="83"/>
  <c r="P734" i="83"/>
  <c r="P528" i="83"/>
  <c r="P484" i="83"/>
  <c r="P483" i="83" s="1"/>
  <c r="P462" i="83"/>
  <c r="P445" i="83"/>
  <c r="P415" i="83"/>
  <c r="P389" i="83"/>
  <c r="P366" i="83"/>
  <c r="P216" i="83"/>
  <c r="P129" i="83"/>
  <c r="P601" i="83"/>
  <c r="P179" i="83"/>
  <c r="P101" i="83"/>
  <c r="P76" i="83"/>
  <c r="P54" i="83"/>
  <c r="P35" i="83"/>
  <c r="P23" i="83"/>
  <c r="P653" i="83"/>
  <c r="P645" i="83"/>
  <c r="P223" i="83"/>
  <c r="P513" i="83"/>
  <c r="P508" i="83"/>
  <c r="Q210" i="83"/>
  <c r="Q114" i="83"/>
  <c r="Q75" i="83"/>
  <c r="Q34" i="83"/>
  <c r="R460" i="83"/>
  <c r="R413" i="83"/>
  <c r="R359" i="83"/>
  <c r="R309" i="83"/>
  <c r="R289" i="83"/>
  <c r="R252" i="83"/>
  <c r="R210" i="83"/>
  <c r="R166" i="83"/>
  <c r="R87" i="83"/>
  <c r="R641" i="83"/>
  <c r="R155" i="83"/>
  <c r="R130" i="83"/>
  <c r="R91" i="83"/>
  <c r="R41" i="83"/>
  <c r="Q485" i="83"/>
  <c r="Q416" i="83"/>
  <c r="Q252" i="83"/>
  <c r="Q166" i="83"/>
  <c r="R622" i="83"/>
  <c r="R362" i="83"/>
  <c r="R255" i="83"/>
  <c r="R145" i="83"/>
  <c r="R58" i="83"/>
  <c r="R34" i="83"/>
  <c r="R17" i="83"/>
  <c r="Q693" i="83"/>
  <c r="Q478" i="83"/>
  <c r="Q204" i="83"/>
  <c r="Q145" i="83"/>
  <c r="Q97" i="83"/>
  <c r="Q71" i="83"/>
  <c r="P482" i="83"/>
  <c r="P446" i="83"/>
  <c r="P390" i="83"/>
  <c r="P157" i="83"/>
  <c r="P147" i="83"/>
  <c r="P131" i="83"/>
  <c r="P732" i="83"/>
  <c r="P556" i="83"/>
  <c r="P624" i="83"/>
  <c r="P310" i="83"/>
  <c r="P92" i="83"/>
  <c r="P42" i="83"/>
  <c r="P258" i="83"/>
  <c r="P731" i="83"/>
  <c r="P487" i="83"/>
  <c r="P447" i="83"/>
  <c r="P391" i="83"/>
  <c r="P24" i="83"/>
  <c r="P225" i="83"/>
  <c r="P224" i="83" s="1"/>
  <c r="P326" i="83"/>
  <c r="P169" i="83"/>
  <c r="P61" i="83"/>
  <c r="P599" i="83"/>
  <c r="P100" i="83"/>
  <c r="P53" i="83"/>
  <c r="P354" i="83"/>
  <c r="P146" i="83"/>
  <c r="P706" i="83"/>
  <c r="P22" i="83"/>
  <c r="P26" i="83"/>
  <c r="P491" i="83"/>
  <c r="P490" i="83" s="1"/>
  <c r="P440" i="83"/>
  <c r="P388" i="83"/>
  <c r="P235" i="83"/>
  <c r="P747" i="83"/>
  <c r="P519" i="83"/>
  <c r="P515" i="83" s="1"/>
  <c r="P472" i="83"/>
  <c r="P437" i="83"/>
  <c r="P375" i="83"/>
  <c r="P152" i="83"/>
  <c r="P566" i="83"/>
  <c r="P90" i="83"/>
  <c r="P45" i="83"/>
  <c r="P771" i="83"/>
  <c r="P288" i="83"/>
  <c r="P287" i="83" s="1"/>
  <c r="P509" i="83"/>
  <c r="R554" i="83"/>
  <c r="R263" i="83"/>
  <c r="P305" i="83"/>
  <c r="P168" i="83"/>
  <c r="P55" i="83"/>
  <c r="P253" i="83"/>
  <c r="P746" i="83"/>
  <c r="P727" i="83"/>
  <c r="P459" i="83"/>
  <c r="P403" i="83"/>
  <c r="P191" i="83"/>
  <c r="P295" i="83"/>
  <c r="P625" i="83"/>
  <c r="P192" i="83"/>
  <c r="P78" i="83"/>
  <c r="P56" i="83"/>
  <c r="P595" i="83"/>
  <c r="P95" i="83"/>
  <c r="P48" i="83"/>
  <c r="P331" i="83"/>
  <c r="P140" i="83"/>
  <c r="P649" i="83"/>
  <c r="P643" i="83"/>
  <c r="P700" i="83"/>
  <c r="P452" i="83"/>
  <c r="P400" i="83"/>
  <c r="P365" i="83"/>
  <c r="P144" i="83"/>
  <c r="P738" i="83"/>
  <c r="P532" i="83"/>
  <c r="P468" i="83"/>
  <c r="P420" i="83"/>
  <c r="P371" i="83"/>
  <c r="P135" i="83"/>
  <c r="P558" i="83"/>
  <c r="P80" i="83"/>
  <c r="P40" i="83"/>
  <c r="P39" i="83" s="1"/>
  <c r="P28" i="83"/>
  <c r="P774" i="83"/>
  <c r="P237" i="83"/>
  <c r="R138" i="83"/>
  <c r="Q570" i="83"/>
  <c r="P565" i="83"/>
  <c r="P454" i="83"/>
  <c r="P398" i="83"/>
  <c r="P363" i="83"/>
  <c r="P122" i="83"/>
  <c r="P156" i="83"/>
  <c r="P740" i="83"/>
  <c r="P594" i="83"/>
  <c r="P521" i="83"/>
  <c r="P520" i="83" s="1"/>
  <c r="P329" i="83"/>
  <c r="P102" i="83"/>
  <c r="P631" i="83"/>
  <c r="P527" i="83"/>
  <c r="P469" i="83"/>
  <c r="P450" i="83"/>
  <c r="P421" i="83"/>
  <c r="P394" i="83"/>
  <c r="P376" i="83"/>
  <c r="P164" i="83"/>
  <c r="P137" i="83"/>
  <c r="P118" i="83"/>
  <c r="P117" i="83"/>
  <c r="P141" i="83"/>
  <c r="P776" i="83"/>
  <c r="P736" i="83"/>
  <c r="P701" i="83"/>
  <c r="P576" i="83"/>
  <c r="P486" i="83"/>
  <c r="P628" i="83"/>
  <c r="P567" i="83"/>
  <c r="P325" i="83"/>
  <c r="P195" i="83"/>
  <c r="P98" i="83"/>
  <c r="P72" i="83"/>
  <c r="P46" i="83"/>
  <c r="P324" i="83"/>
  <c r="P313" i="83"/>
  <c r="P642" i="83"/>
  <c r="P775" i="83"/>
  <c r="P735" i="83"/>
  <c r="P696" i="83"/>
  <c r="P525" i="83"/>
  <c r="P524" i="83" s="1"/>
  <c r="P470" i="83"/>
  <c r="P451" i="83"/>
  <c r="P422" i="83"/>
  <c r="P395" i="83"/>
  <c r="P377" i="83"/>
  <c r="P266" i="83"/>
  <c r="P369" i="83"/>
  <c r="P234" i="83"/>
  <c r="P207" i="83"/>
  <c r="P330" i="83"/>
  <c r="P256" i="83"/>
  <c r="P173" i="83"/>
  <c r="P93" i="83"/>
  <c r="P68" i="83"/>
  <c r="P47" i="83"/>
  <c r="P262" i="83"/>
  <c r="P193" i="83"/>
  <c r="P105" i="83"/>
  <c r="P104" i="83" s="1"/>
  <c r="P79" i="83"/>
  <c r="P57" i="83"/>
  <c r="P38" i="83"/>
  <c r="P617" i="83"/>
  <c r="P322" i="83"/>
  <c r="P314" i="83" s="1"/>
  <c r="P251" i="83"/>
  <c r="P250" i="83" s="1"/>
  <c r="P773" i="83"/>
  <c r="P729" i="83"/>
  <c r="P644" i="83"/>
  <c r="P27" i="83"/>
  <c r="P648" i="83"/>
  <c r="P267" i="83"/>
  <c r="P772" i="83"/>
  <c r="P573" i="83"/>
  <c r="P461" i="83"/>
  <c r="P444" i="83"/>
  <c r="P414" i="83"/>
  <c r="P413" i="83" s="1"/>
  <c r="P392" i="83"/>
  <c r="P374" i="83"/>
  <c r="P291" i="83"/>
  <c r="P209" i="83"/>
  <c r="P208" i="83" s="1"/>
  <c r="P133" i="83"/>
  <c r="P115" i="83"/>
  <c r="P730" i="83"/>
  <c r="P523" i="83"/>
  <c r="P522" i="83" s="1"/>
  <c r="P479" i="83"/>
  <c r="P457" i="83"/>
  <c r="P441" i="83"/>
  <c r="P401" i="83"/>
  <c r="P379" i="83"/>
  <c r="P292" i="83"/>
  <c r="P211" i="83"/>
  <c r="P124" i="83"/>
  <c r="P589" i="57"/>
  <c r="P591" i="83"/>
  <c r="P590" i="83" s="1"/>
  <c r="P175" i="83"/>
  <c r="P96" i="83"/>
  <c r="P70" i="83"/>
  <c r="P49" i="83"/>
  <c r="P269" i="83"/>
  <c r="P19" i="83"/>
  <c r="P636" i="83"/>
  <c r="P744" i="83"/>
  <c r="P640" i="83"/>
  <c r="P205" i="83"/>
  <c r="P506" i="83"/>
  <c r="R726" i="83"/>
  <c r="R697" i="83"/>
  <c r="R501" i="83"/>
  <c r="R478" i="83"/>
  <c r="R350" i="83"/>
  <c r="R323" i="83"/>
  <c r="R114" i="83"/>
  <c r="R94" i="83"/>
  <c r="Q562" i="83"/>
  <c r="R741" i="83"/>
  <c r="R656" i="83"/>
  <c r="R293" i="83"/>
  <c r="R66" i="83"/>
  <c r="Q362" i="83"/>
  <c r="Q304" i="83"/>
  <c r="Q155" i="83"/>
  <c r="Q130" i="83"/>
  <c r="Q82" i="83"/>
  <c r="R570" i="83"/>
  <c r="R485" i="83"/>
  <c r="R416" i="83"/>
  <c r="R367" i="83"/>
  <c r="R297" i="83"/>
  <c r="R106" i="83"/>
  <c r="R75" i="83"/>
  <c r="Q783" i="83"/>
  <c r="Q726" i="83"/>
  <c r="Q593" i="83"/>
  <c r="Q50" i="83"/>
  <c r="Q656" i="83"/>
  <c r="Q635" i="83"/>
  <c r="Q616" i="83"/>
  <c r="Q293" i="83"/>
  <c r="Q142" i="83"/>
  <c r="Q94" i="83"/>
  <c r="P502" i="57"/>
  <c r="W84" i="66"/>
  <c r="U123" i="66"/>
  <c r="W52" i="66"/>
  <c r="W123" i="66"/>
  <c r="V219" i="66"/>
  <c r="U216" i="66"/>
  <c r="V47" i="66"/>
  <c r="U76" i="66"/>
  <c r="W247" i="66"/>
  <c r="V210" i="66"/>
  <c r="U34" i="66"/>
  <c r="U78" i="66"/>
  <c r="W18" i="66"/>
  <c r="M83" i="66"/>
  <c r="M82" i="66" s="1"/>
  <c r="J83" i="66"/>
  <c r="J82" i="66" s="1"/>
  <c r="P653" i="57"/>
  <c r="P495" i="57"/>
  <c r="P425" i="57"/>
  <c r="P406" i="57"/>
  <c r="P768" i="57"/>
  <c r="Q543" i="57"/>
  <c r="Q542" i="83" s="1"/>
  <c r="Q542" i="57"/>
  <c r="Q541" i="83" s="1"/>
  <c r="Q545" i="57"/>
  <c r="Q544" i="83" s="1"/>
  <c r="Q546" i="57"/>
  <c r="Q545" i="83" s="1"/>
  <c r="Q547" i="57"/>
  <c r="Q546" i="83" s="1"/>
  <c r="Q548" i="57"/>
  <c r="Q547" i="83" s="1"/>
  <c r="Q549" i="57"/>
  <c r="Q548" i="83" s="1"/>
  <c r="Q550" i="57"/>
  <c r="Q549" i="83" s="1"/>
  <c r="Q551" i="57"/>
  <c r="Q550" i="83" s="1"/>
  <c r="Q552" i="57"/>
  <c r="Q551" i="83" s="1"/>
  <c r="Q553" i="57"/>
  <c r="Q552" i="83" s="1"/>
  <c r="Q554" i="57"/>
  <c r="Q553" i="83" s="1"/>
  <c r="Q544" i="57"/>
  <c r="Q543" i="83" s="1"/>
  <c r="P635" i="83" l="1"/>
  <c r="P460" i="83"/>
  <c r="P252" i="83"/>
  <c r="P97" i="83"/>
  <c r="P526" i="83"/>
  <c r="P600" i="83"/>
  <c r="P134" i="83"/>
  <c r="P94" i="83"/>
  <c r="P478" i="83"/>
  <c r="P485" i="83"/>
  <c r="P593" i="83"/>
  <c r="P769" i="83"/>
  <c r="P130" i="83"/>
  <c r="P501" i="83"/>
  <c r="P114" i="83"/>
  <c r="P726" i="83"/>
  <c r="P436" i="83"/>
  <c r="P309" i="83"/>
  <c r="P138" i="83"/>
  <c r="P693" i="83"/>
  <c r="P289" i="83"/>
  <c r="P150" i="83"/>
  <c r="P149" i="83" s="1"/>
  <c r="P638" i="83"/>
  <c r="P554" i="83"/>
  <c r="P697" i="83"/>
  <c r="P58" i="83"/>
  <c r="Q540" i="83"/>
  <c r="P204" i="83"/>
  <c r="P210" i="83"/>
  <c r="P570" i="83"/>
  <c r="P616" i="83"/>
  <c r="P233" i="83"/>
  <c r="P641" i="83"/>
  <c r="P323" i="83"/>
  <c r="P71" i="83"/>
  <c r="P155" i="83"/>
  <c r="P362" i="83"/>
  <c r="P190" i="83"/>
  <c r="P304" i="83"/>
  <c r="P145" i="83"/>
  <c r="P91" i="83"/>
  <c r="P34" i="83"/>
  <c r="P75" i="83"/>
  <c r="P50" i="83"/>
  <c r="P142" i="83"/>
  <c r="P382" i="83"/>
  <c r="P17" i="83"/>
  <c r="P219" i="83"/>
  <c r="P350" i="83"/>
  <c r="P293" i="83"/>
  <c r="P741" i="83"/>
  <c r="P367" i="83"/>
  <c r="P622" i="83"/>
  <c r="P127" i="83"/>
  <c r="P177" i="83"/>
  <c r="P87" i="83"/>
  <c r="P416" i="83"/>
  <c r="P25" i="83"/>
  <c r="P41" i="83"/>
  <c r="P263" i="83"/>
  <c r="P166" i="83"/>
  <c r="U84" i="66"/>
  <c r="U52" i="66"/>
  <c r="U210" i="66"/>
  <c r="I83" i="66"/>
  <c r="L83" i="66"/>
  <c r="P552" i="57"/>
  <c r="P548" i="57"/>
  <c r="P542" i="57"/>
  <c r="P544" i="57"/>
  <c r="P551" i="57"/>
  <c r="P547" i="57"/>
  <c r="P543" i="57"/>
  <c r="P554" i="57"/>
  <c r="P550" i="57"/>
  <c r="P546" i="57"/>
  <c r="P553" i="57"/>
  <c r="P549" i="57"/>
  <c r="P545" i="57"/>
  <c r="P548" i="83" l="1"/>
  <c r="P553" i="83"/>
  <c r="P543" i="83"/>
  <c r="P545" i="83"/>
  <c r="P546" i="83"/>
  <c r="P547" i="83"/>
  <c r="P544" i="83"/>
  <c r="P552" i="83"/>
  <c r="P549" i="83"/>
  <c r="P542" i="83"/>
  <c r="P550" i="83"/>
  <c r="P541" i="83"/>
  <c r="P551" i="83"/>
  <c r="L82" i="66"/>
  <c r="I82" i="66"/>
  <c r="I10" i="66" s="1"/>
  <c r="H83" i="66"/>
  <c r="H82" i="66" s="1"/>
  <c r="W633" i="57"/>
  <c r="R634" i="83" s="1"/>
  <c r="W632" i="57"/>
  <c r="R633" i="83" s="1"/>
  <c r="W605" i="57"/>
  <c r="W606" i="57"/>
  <c r="W608" i="57"/>
  <c r="W611" i="57"/>
  <c r="Q605" i="57"/>
  <c r="Q606" i="83" s="1"/>
  <c r="Q606" i="57"/>
  <c r="Q607" i="57"/>
  <c r="Q608" i="83" s="1"/>
  <c r="Q608" i="57"/>
  <c r="Q611" i="57"/>
  <c r="Q612" i="57"/>
  <c r="Q613" i="83" s="1"/>
  <c r="Q614" i="57"/>
  <c r="Q615" i="83" s="1"/>
  <c r="Q604" i="57"/>
  <c r="Q605" i="83" s="1"/>
  <c r="Q607" i="83" l="1"/>
  <c r="R607" i="83"/>
  <c r="Q612" i="83"/>
  <c r="R606" i="83"/>
  <c r="P540" i="83"/>
  <c r="Q609" i="83"/>
  <c r="R612" i="83"/>
  <c r="R632" i="83"/>
  <c r="R609" i="83"/>
  <c r="V82" i="66"/>
  <c r="P612" i="57"/>
  <c r="P607" i="57"/>
  <c r="P633" i="57"/>
  <c r="P604" i="57"/>
  <c r="P605" i="57"/>
  <c r="P614" i="57"/>
  <c r="P632" i="57"/>
  <c r="P608" i="57"/>
  <c r="P606" i="57"/>
  <c r="P611" i="57"/>
  <c r="Q604" i="83" l="1"/>
  <c r="Q493" i="83" s="1"/>
  <c r="Q492" i="83" s="1"/>
  <c r="P612" i="83"/>
  <c r="P606" i="83"/>
  <c r="P613" i="83"/>
  <c r="P607" i="83"/>
  <c r="P609" i="83"/>
  <c r="P615" i="83"/>
  <c r="P605" i="83"/>
  <c r="P608" i="83"/>
  <c r="R604" i="83"/>
  <c r="P633" i="83"/>
  <c r="P634" i="83"/>
  <c r="AA315" i="57"/>
  <c r="U315" i="57"/>
  <c r="Q300" i="57"/>
  <c r="Q299" i="83" s="1"/>
  <c r="Q301" i="57"/>
  <c r="Q300" i="83" s="1"/>
  <c r="Q302" i="57"/>
  <c r="Q301" i="83" s="1"/>
  <c r="Q303" i="57"/>
  <c r="Q302" i="83" s="1"/>
  <c r="Q304" i="57"/>
  <c r="Q303" i="83" s="1"/>
  <c r="Q299" i="57"/>
  <c r="Q298" i="83" s="1"/>
  <c r="T305" i="57"/>
  <c r="Q260" i="57"/>
  <c r="Q259" i="83" s="1"/>
  <c r="Q255" i="83" s="1"/>
  <c r="AA139" i="57"/>
  <c r="Q241" i="57"/>
  <c r="Q240" i="83" s="1"/>
  <c r="Q242" i="57"/>
  <c r="Q243" i="57"/>
  <c r="Q242" i="83" s="1"/>
  <c r="Q244" i="57"/>
  <c r="Q243" i="83" s="1"/>
  <c r="Q245" i="57"/>
  <c r="Q244" i="83" s="1"/>
  <c r="Q246" i="57"/>
  <c r="Q245" i="83" s="1"/>
  <c r="Q247" i="57"/>
  <c r="Q246" i="83" s="1"/>
  <c r="Q248" i="57"/>
  <c r="Q247" i="83" s="1"/>
  <c r="Q249" i="57"/>
  <c r="Q248" i="83" s="1"/>
  <c r="Q250" i="57"/>
  <c r="Q249" i="83" s="1"/>
  <c r="Q240" i="57"/>
  <c r="Q239" i="83" s="1"/>
  <c r="Q186" i="57"/>
  <c r="Q187" i="57"/>
  <c r="Q186" i="83" s="1"/>
  <c r="Q188" i="57"/>
  <c r="Q187" i="83" s="1"/>
  <c r="P604" i="83" l="1"/>
  <c r="Q241" i="83"/>
  <c r="Q238" i="83" s="1"/>
  <c r="Q297" i="83"/>
  <c r="Q185" i="83"/>
  <c r="Q180" i="83" s="1"/>
  <c r="P632" i="83"/>
  <c r="W82" i="66"/>
  <c r="P250" i="57"/>
  <c r="P246" i="57"/>
  <c r="P302" i="57"/>
  <c r="P188" i="57"/>
  <c r="P249" i="57"/>
  <c r="P245" i="57"/>
  <c r="P241" i="57"/>
  <c r="P299" i="57"/>
  <c r="P301" i="57"/>
  <c r="P187" i="57"/>
  <c r="P248" i="57"/>
  <c r="P244" i="57"/>
  <c r="P304" i="57"/>
  <c r="P300" i="57"/>
  <c r="P240" i="57"/>
  <c r="P247" i="57"/>
  <c r="P243" i="57"/>
  <c r="P260" i="57"/>
  <c r="P303" i="57"/>
  <c r="P259" i="83" l="1"/>
  <c r="P255" i="83" s="1"/>
  <c r="P299" i="83"/>
  <c r="P186" i="83"/>
  <c r="P298" i="83"/>
  <c r="P187" i="83"/>
  <c r="P245" i="83"/>
  <c r="P302" i="83"/>
  <c r="P242" i="83"/>
  <c r="P239" i="83"/>
  <c r="P303" i="83"/>
  <c r="P247" i="83"/>
  <c r="P300" i="83"/>
  <c r="P240" i="83"/>
  <c r="P248" i="83"/>
  <c r="P301" i="83"/>
  <c r="P249" i="83"/>
  <c r="P246" i="83"/>
  <c r="P243" i="83"/>
  <c r="P244" i="83"/>
  <c r="U82" i="66"/>
  <c r="AA383" i="57"/>
  <c r="P297" i="83" l="1"/>
  <c r="V637" i="57"/>
  <c r="V785" i="57" l="1"/>
  <c r="V723" i="57"/>
  <c r="V768" i="57"/>
  <c r="T437" i="57" l="1"/>
  <c r="S437" i="57"/>
  <c r="U437" i="57" l="1"/>
  <c r="T351" i="57" l="1"/>
  <c r="Q351" i="57"/>
  <c r="D168" i="62"/>
  <c r="H168" i="62" s="1"/>
  <c r="D169" i="62"/>
  <c r="H169" i="62" s="1"/>
  <c r="D173" i="62"/>
  <c r="H173" i="62" s="1"/>
  <c r="D174" i="62"/>
  <c r="H174" i="62" s="1"/>
  <c r="D176" i="62"/>
  <c r="H176" i="62" s="1"/>
  <c r="R655" i="57"/>
  <c r="P15" i="73"/>
  <c r="S20" i="73"/>
  <c r="R20" i="73"/>
  <c r="Q20" i="73"/>
  <c r="P20" i="73"/>
  <c r="O20" i="73"/>
  <c r="K20" i="73"/>
  <c r="L20" i="73"/>
  <c r="M20" i="73"/>
  <c r="J20" i="73"/>
  <c r="R18" i="73"/>
  <c r="Q18" i="73"/>
  <c r="P18" i="73"/>
  <c r="O18" i="73"/>
  <c r="K18" i="73"/>
  <c r="L18" i="73"/>
  <c r="M18" i="73"/>
  <c r="J18" i="73"/>
  <c r="S15" i="73"/>
  <c r="R15" i="73"/>
  <c r="Q15" i="73"/>
  <c r="K15" i="73"/>
  <c r="L15" i="73"/>
  <c r="M15" i="73"/>
  <c r="T8" i="73"/>
  <c r="T21" i="73"/>
  <c r="T22" i="73"/>
  <c r="T23" i="73"/>
  <c r="T25" i="73"/>
  <c r="T28" i="73"/>
  <c r="T29" i="73"/>
  <c r="T30" i="73"/>
  <c r="T31" i="73"/>
  <c r="T32" i="73"/>
  <c r="T33" i="73"/>
  <c r="T35" i="73"/>
  <c r="T37" i="73"/>
  <c r="T40" i="73"/>
  <c r="T41" i="73"/>
  <c r="T43" i="73"/>
  <c r="T44" i="73"/>
  <c r="T45" i="73"/>
  <c r="T46" i="73"/>
  <c r="T47" i="73"/>
  <c r="T48" i="73"/>
  <c r="T49" i="73"/>
  <c r="T50" i="73"/>
  <c r="T51" i="73"/>
  <c r="T53" i="73"/>
  <c r="T54" i="73"/>
  <c r="T55" i="73"/>
  <c r="T56" i="73"/>
  <c r="T57" i="73"/>
  <c r="T58" i="73"/>
  <c r="T61" i="73"/>
  <c r="T62" i="73"/>
  <c r="T63" i="73"/>
  <c r="T64" i="73"/>
  <c r="T66" i="73"/>
  <c r="T67" i="73"/>
  <c r="T68" i="73"/>
  <c r="T69" i="73"/>
  <c r="T70" i="73"/>
  <c r="T71" i="73"/>
  <c r="S569" i="57"/>
  <c r="U569" i="57"/>
  <c r="V569" i="57"/>
  <c r="X569" i="57"/>
  <c r="Y569" i="57"/>
  <c r="AA569" i="57"/>
  <c r="AB569" i="57"/>
  <c r="AC569" i="57"/>
  <c r="AD569" i="57"/>
  <c r="H569" i="57"/>
  <c r="I569" i="57"/>
  <c r="J569" i="57"/>
  <c r="K569" i="57"/>
  <c r="L569" i="57"/>
  <c r="M569" i="57"/>
  <c r="N569" i="57"/>
  <c r="O569" i="57"/>
  <c r="R569" i="57"/>
  <c r="G569" i="57"/>
  <c r="H64" i="73"/>
  <c r="H12" i="73"/>
  <c r="H17" i="73"/>
  <c r="H18" i="73"/>
  <c r="H19" i="73"/>
  <c r="H20" i="73"/>
  <c r="H21" i="73"/>
  <c r="H22" i="73"/>
  <c r="H23" i="73"/>
  <c r="H25" i="73"/>
  <c r="H27" i="73"/>
  <c r="H28" i="73"/>
  <c r="H29" i="73"/>
  <c r="H30" i="73"/>
  <c r="H31" i="73"/>
  <c r="H32" i="73"/>
  <c r="H33" i="73"/>
  <c r="H35" i="73"/>
  <c r="H36" i="73"/>
  <c r="H38" i="73"/>
  <c r="H40" i="73"/>
  <c r="H41" i="73"/>
  <c r="H43" i="73"/>
  <c r="H44" i="73"/>
  <c r="H45" i="73"/>
  <c r="H46" i="73"/>
  <c r="H47" i="73"/>
  <c r="H48" i="73"/>
  <c r="H49" i="73"/>
  <c r="H50" i="73"/>
  <c r="H51" i="73"/>
  <c r="H52" i="73"/>
  <c r="H53" i="73"/>
  <c r="H54" i="73"/>
  <c r="H55" i="73"/>
  <c r="H57" i="73"/>
  <c r="H58" i="73"/>
  <c r="H61" i="73"/>
  <c r="H62" i="73"/>
  <c r="H63" i="73"/>
  <c r="H66" i="73"/>
  <c r="H67" i="73"/>
  <c r="H68" i="73"/>
  <c r="H69" i="73"/>
  <c r="H70" i="73"/>
  <c r="H71" i="73"/>
  <c r="H37" i="73"/>
  <c r="H24" i="73"/>
  <c r="U65" i="73"/>
  <c r="O15" i="73"/>
  <c r="I15" i="73"/>
  <c r="G15" i="73"/>
  <c r="E15" i="73"/>
  <c r="C15" i="73"/>
  <c r="C7" i="73" s="1"/>
  <c r="S802" i="74"/>
  <c r="S782" i="74"/>
  <c r="S784" i="74"/>
  <c r="S788" i="74"/>
  <c r="S791" i="74"/>
  <c r="S794" i="74"/>
  <c r="S796" i="74"/>
  <c r="S799" i="74"/>
  <c r="S800" i="74"/>
  <c r="S779" i="74"/>
  <c r="T752" i="57"/>
  <c r="U752" i="57"/>
  <c r="V752" i="57"/>
  <c r="X752" i="57"/>
  <c r="Y752" i="57"/>
  <c r="Z752" i="57"/>
  <c r="AA752" i="57"/>
  <c r="AB752" i="57"/>
  <c r="AC752" i="57"/>
  <c r="AD752" i="57"/>
  <c r="H752" i="57"/>
  <c r="I752" i="57"/>
  <c r="J752" i="57"/>
  <c r="K752" i="57"/>
  <c r="L752" i="57"/>
  <c r="M752" i="57"/>
  <c r="N752" i="57"/>
  <c r="O752" i="57"/>
  <c r="R752" i="57"/>
  <c r="S752" i="57"/>
  <c r="G752" i="57"/>
  <c r="S621" i="57"/>
  <c r="T621" i="57"/>
  <c r="U621" i="57"/>
  <c r="X621" i="57"/>
  <c r="Y621" i="57"/>
  <c r="Z621" i="57"/>
  <c r="AA621" i="57"/>
  <c r="AB621" i="57"/>
  <c r="AC621" i="57"/>
  <c r="AD621" i="57"/>
  <c r="H621" i="57"/>
  <c r="I621" i="57"/>
  <c r="J621" i="57"/>
  <c r="K621" i="57"/>
  <c r="L621" i="57"/>
  <c r="M621" i="57"/>
  <c r="N621" i="57"/>
  <c r="O621" i="57"/>
  <c r="R621" i="57"/>
  <c r="G621" i="57"/>
  <c r="H634" i="57"/>
  <c r="I634" i="57"/>
  <c r="J634" i="57"/>
  <c r="K634" i="57"/>
  <c r="L634" i="57"/>
  <c r="N634" i="57"/>
  <c r="O634" i="57"/>
  <c r="R634" i="57"/>
  <c r="S634" i="57"/>
  <c r="T634" i="57"/>
  <c r="U634" i="57"/>
  <c r="V634" i="57"/>
  <c r="X634" i="57"/>
  <c r="Y634" i="57"/>
  <c r="Z634" i="57"/>
  <c r="AA634" i="57"/>
  <c r="AB634" i="57"/>
  <c r="AC634" i="57"/>
  <c r="AD634" i="57"/>
  <c r="G634" i="57"/>
  <c r="M634" i="57"/>
  <c r="T146" i="73"/>
  <c r="R534" i="57"/>
  <c r="S534" i="57"/>
  <c r="T534" i="57"/>
  <c r="U534" i="57"/>
  <c r="V534" i="57"/>
  <c r="X534" i="57"/>
  <c r="Y534" i="57"/>
  <c r="Z534" i="57"/>
  <c r="AA534" i="57"/>
  <c r="AB534" i="57"/>
  <c r="AC534" i="57"/>
  <c r="AD534" i="57"/>
  <c r="J534" i="57"/>
  <c r="K534" i="57"/>
  <c r="L534" i="57"/>
  <c r="M534" i="57"/>
  <c r="N534" i="57"/>
  <c r="H534" i="57"/>
  <c r="G534" i="57"/>
  <c r="S478" i="74"/>
  <c r="S479" i="74"/>
  <c r="S485" i="74"/>
  <c r="S486" i="74"/>
  <c r="S487" i="74"/>
  <c r="S488" i="74"/>
  <c r="S489" i="74"/>
  <c r="S491" i="74"/>
  <c r="S492" i="74"/>
  <c r="I534" i="57"/>
  <c r="O168" i="57"/>
  <c r="D167" i="62"/>
  <c r="H167" i="62" s="1"/>
  <c r="O169" i="57"/>
  <c r="O170" i="57"/>
  <c r="O171" i="57"/>
  <c r="O172" i="57"/>
  <c r="O173" i="57"/>
  <c r="O174" i="57"/>
  <c r="T139" i="57"/>
  <c r="V139" i="57"/>
  <c r="U139" i="57"/>
  <c r="T135" i="57"/>
  <c r="Z139" i="57"/>
  <c r="M466" i="57"/>
  <c r="AB740" i="57"/>
  <c r="V740" i="57"/>
  <c r="O953" i="74"/>
  <c r="O952" i="74" s="1"/>
  <c r="R740" i="57"/>
  <c r="C569" i="74"/>
  <c r="D569" i="74"/>
  <c r="E569" i="74"/>
  <c r="F569" i="74"/>
  <c r="G569" i="74"/>
  <c r="G568" i="74" s="1"/>
  <c r="H569" i="74"/>
  <c r="H568" i="74" s="1"/>
  <c r="I569" i="74"/>
  <c r="I568" i="74" s="1"/>
  <c r="J569" i="74"/>
  <c r="J568" i="74" s="1"/>
  <c r="K569" i="74"/>
  <c r="K568" i="74" s="1"/>
  <c r="L569" i="74"/>
  <c r="L568" i="74" s="1"/>
  <c r="M569" i="74"/>
  <c r="M568" i="74" s="1"/>
  <c r="N569" i="74"/>
  <c r="N568" i="74" s="1"/>
  <c r="O569" i="74"/>
  <c r="O568" i="74" s="1"/>
  <c r="B569" i="74"/>
  <c r="A568" i="74"/>
  <c r="H72" i="73"/>
  <c r="F15" i="73"/>
  <c r="J383" i="57"/>
  <c r="L383" i="57"/>
  <c r="N361" i="57"/>
  <c r="O362" i="57"/>
  <c r="Q179" i="74"/>
  <c r="Q176" i="74" s="1"/>
  <c r="AB15" i="57"/>
  <c r="AB18" i="57"/>
  <c r="AB26" i="57"/>
  <c r="AB30" i="57"/>
  <c r="AB40" i="57"/>
  <c r="AB42" i="57"/>
  <c r="AB59" i="57"/>
  <c r="AB63" i="57"/>
  <c r="AB65" i="57"/>
  <c r="AB67" i="57"/>
  <c r="AB72" i="57"/>
  <c r="AB76" i="57"/>
  <c r="AB83" i="57"/>
  <c r="AB88" i="57"/>
  <c r="AB92" i="57"/>
  <c r="AB95" i="57"/>
  <c r="AB98" i="57"/>
  <c r="AB105" i="57"/>
  <c r="AB107" i="57"/>
  <c r="AB115" i="57"/>
  <c r="AB128" i="57"/>
  <c r="AB131" i="57"/>
  <c r="AB135" i="57"/>
  <c r="AB143" i="57"/>
  <c r="AB146" i="57"/>
  <c r="AB151" i="57"/>
  <c r="AB156" i="57"/>
  <c r="AB164" i="57"/>
  <c r="AB191" i="57"/>
  <c r="AB203" i="57"/>
  <c r="AB205" i="57"/>
  <c r="AB209" i="57"/>
  <c r="AB211" i="57"/>
  <c r="AB220" i="57"/>
  <c r="AB225" i="57"/>
  <c r="AB234" i="57"/>
  <c r="AB239" i="57"/>
  <c r="AB251" i="57"/>
  <c r="AB253" i="57"/>
  <c r="AB256" i="57"/>
  <c r="AB264" i="57"/>
  <c r="AB272" i="57"/>
  <c r="AB288" i="57"/>
  <c r="AB290" i="57"/>
  <c r="AB294" i="57"/>
  <c r="AB298" i="57"/>
  <c r="AB305" i="57"/>
  <c r="AB310" i="57"/>
  <c r="AB324" i="57"/>
  <c r="AB351" i="57"/>
  <c r="AB360" i="57"/>
  <c r="AB363" i="57"/>
  <c r="AB368" i="57"/>
  <c r="AB383" i="57"/>
  <c r="AB414" i="57"/>
  <c r="AB417" i="57"/>
  <c r="AB437" i="57"/>
  <c r="AB461" i="57"/>
  <c r="AB466" i="57"/>
  <c r="AB479" i="57"/>
  <c r="AB484" i="57"/>
  <c r="AB486" i="57"/>
  <c r="AB491" i="57"/>
  <c r="AB516" i="57"/>
  <c r="AB521" i="57"/>
  <c r="AB523" i="57"/>
  <c r="AB562" i="57"/>
  <c r="AB592" i="57"/>
  <c r="AB599" i="57"/>
  <c r="AB603" i="57"/>
  <c r="AB655" i="57"/>
  <c r="V592" i="57"/>
  <c r="V599" i="57"/>
  <c r="V479" i="57"/>
  <c r="V486" i="57"/>
  <c r="V205" i="57"/>
  <c r="V211" i="57"/>
  <c r="V220" i="57"/>
  <c r="V191" i="57"/>
  <c r="V156" i="57"/>
  <c r="V164" i="57"/>
  <c r="V40" i="57"/>
  <c r="V42" i="57"/>
  <c r="V59" i="57"/>
  <c r="V63" i="57"/>
  <c r="V65" i="57"/>
  <c r="V67" i="57"/>
  <c r="V76" i="57"/>
  <c r="V83" i="57"/>
  <c r="V88" i="57"/>
  <c r="V92" i="57"/>
  <c r="V95" i="57"/>
  <c r="V98" i="57"/>
  <c r="V105" i="57"/>
  <c r="V107" i="57"/>
  <c r="V115" i="57"/>
  <c r="V128" i="57"/>
  <c r="V131" i="57"/>
  <c r="V135" i="57"/>
  <c r="V143" i="57"/>
  <c r="V146" i="57"/>
  <c r="V151" i="57"/>
  <c r="V15" i="57"/>
  <c r="V18" i="57"/>
  <c r="V26" i="57"/>
  <c r="V30" i="57"/>
  <c r="S716" i="74"/>
  <c r="S717" i="74"/>
  <c r="S718" i="74"/>
  <c r="S719" i="74"/>
  <c r="S720" i="74"/>
  <c r="S721" i="74"/>
  <c r="S722" i="74"/>
  <c r="S723" i="74"/>
  <c r="S724" i="74"/>
  <c r="S725" i="74"/>
  <c r="S726" i="74"/>
  <c r="S727" i="74"/>
  <c r="S728" i="74"/>
  <c r="S729" i="74"/>
  <c r="S730" i="74"/>
  <c r="S731" i="74"/>
  <c r="S732" i="74"/>
  <c r="S733" i="74"/>
  <c r="S734" i="74"/>
  <c r="S735" i="74"/>
  <c r="S736" i="74"/>
  <c r="S737" i="74"/>
  <c r="S738" i="74"/>
  <c r="S739" i="74"/>
  <c r="S740" i="74"/>
  <c r="S741" i="74"/>
  <c r="S742" i="74"/>
  <c r="S758" i="74"/>
  <c r="S759" i="74"/>
  <c r="S760" i="74"/>
  <c r="S761" i="74"/>
  <c r="S762" i="74"/>
  <c r="S763" i="74"/>
  <c r="S764" i="74"/>
  <c r="S765" i="74"/>
  <c r="S766" i="74"/>
  <c r="S767" i="74"/>
  <c r="S768" i="74"/>
  <c r="S769" i="74"/>
  <c r="S770" i="74"/>
  <c r="S771" i="74"/>
  <c r="S772" i="74"/>
  <c r="S773" i="74"/>
  <c r="S774" i="74"/>
  <c r="S775" i="74"/>
  <c r="S776" i="74"/>
  <c r="S777" i="74"/>
  <c r="S828" i="74"/>
  <c r="Q419" i="74"/>
  <c r="R419" i="74"/>
  <c r="Q952" i="74"/>
  <c r="P955" i="74"/>
  <c r="P956" i="74"/>
  <c r="P957" i="74"/>
  <c r="P954" i="74"/>
  <c r="R953" i="74"/>
  <c r="R952" i="74" s="1"/>
  <c r="P924" i="74"/>
  <c r="P923" i="74"/>
  <c r="P922" i="74"/>
  <c r="P921" i="74"/>
  <c r="P920" i="74"/>
  <c r="P919" i="74"/>
  <c r="P918" i="74"/>
  <c r="P917" i="74"/>
  <c r="P916" i="74"/>
  <c r="P915" i="74"/>
  <c r="P879" i="74"/>
  <c r="P145" i="74"/>
  <c r="P144" i="74"/>
  <c r="P143" i="74"/>
  <c r="P141" i="74"/>
  <c r="P140" i="74"/>
  <c r="P138" i="74"/>
  <c r="P137" i="74"/>
  <c r="P136" i="74"/>
  <c r="P134" i="74"/>
  <c r="P133" i="74"/>
  <c r="P132" i="74"/>
  <c r="P130" i="74"/>
  <c r="P129" i="74"/>
  <c r="P127" i="74"/>
  <c r="P126" i="74"/>
  <c r="P125" i="74"/>
  <c r="P124" i="74"/>
  <c r="P123" i="74"/>
  <c r="P122" i="74"/>
  <c r="P121" i="74"/>
  <c r="P120" i="74"/>
  <c r="P119" i="74"/>
  <c r="P118" i="74"/>
  <c r="P117" i="74"/>
  <c r="P116" i="74"/>
  <c r="P114" i="74"/>
  <c r="P113" i="74"/>
  <c r="P112" i="74"/>
  <c r="P111" i="74"/>
  <c r="P110" i="74"/>
  <c r="P109" i="74"/>
  <c r="P108" i="74"/>
  <c r="P106" i="74"/>
  <c r="P105" i="74" s="1"/>
  <c r="P104" i="74"/>
  <c r="P103" i="74"/>
  <c r="P102" i="74"/>
  <c r="P101" i="74"/>
  <c r="P100" i="74"/>
  <c r="P99" i="74"/>
  <c r="P97" i="74"/>
  <c r="P96" i="74"/>
  <c r="P82" i="74"/>
  <c r="P81" i="74"/>
  <c r="P80" i="74"/>
  <c r="P79" i="74"/>
  <c r="P78" i="74"/>
  <c r="P77" i="74"/>
  <c r="P75" i="74"/>
  <c r="P74" i="74"/>
  <c r="P73" i="74"/>
  <c r="P71" i="74"/>
  <c r="P70" i="74"/>
  <c r="P69" i="74"/>
  <c r="P68" i="74"/>
  <c r="P66" i="74"/>
  <c r="P65" i="74" s="1"/>
  <c r="P64" i="74"/>
  <c r="P63" i="74" s="1"/>
  <c r="P62" i="74"/>
  <c r="P61" i="74"/>
  <c r="P60" i="74"/>
  <c r="P58" i="74"/>
  <c r="P57" i="74"/>
  <c r="P56" i="74"/>
  <c r="P55" i="74"/>
  <c r="P54" i="74"/>
  <c r="P53" i="74"/>
  <c r="P52" i="74"/>
  <c r="P50" i="74"/>
  <c r="P49" i="74"/>
  <c r="P48" i="74"/>
  <c r="P47" i="74"/>
  <c r="P46" i="74"/>
  <c r="P45" i="74"/>
  <c r="P44" i="74"/>
  <c r="P43" i="74"/>
  <c r="P41" i="74"/>
  <c r="P40" i="74" s="1"/>
  <c r="P39" i="74"/>
  <c r="P38" i="74"/>
  <c r="P37" i="74"/>
  <c r="P36" i="74"/>
  <c r="P34" i="74"/>
  <c r="P33" i="74"/>
  <c r="P32" i="74"/>
  <c r="P31" i="74"/>
  <c r="P29" i="74"/>
  <c r="P28" i="74"/>
  <c r="P27" i="74"/>
  <c r="P20" i="74"/>
  <c r="P21" i="74"/>
  <c r="P22" i="74"/>
  <c r="P23" i="74"/>
  <c r="P24" i="74"/>
  <c r="P25" i="74"/>
  <c r="P19" i="74"/>
  <c r="P17" i="74"/>
  <c r="P16" i="74"/>
  <c r="S676" i="74"/>
  <c r="D584" i="62"/>
  <c r="H584" i="62" s="1"/>
  <c r="S681" i="74"/>
  <c r="S684" i="74"/>
  <c r="S687" i="74"/>
  <c r="S688" i="74"/>
  <c r="S691" i="74"/>
  <c r="S692" i="74"/>
  <c r="S696" i="74"/>
  <c r="S700" i="74"/>
  <c r="S702" i="74"/>
  <c r="S704" i="74"/>
  <c r="S705" i="74"/>
  <c r="S706" i="74"/>
  <c r="S707" i="74"/>
  <c r="S708" i="74"/>
  <c r="S712" i="74"/>
  <c r="N953" i="74"/>
  <c r="N952" i="74" s="1"/>
  <c r="M953" i="74"/>
  <c r="M952" i="74" s="1"/>
  <c r="L953" i="74"/>
  <c r="L952" i="74" s="1"/>
  <c r="K953" i="74"/>
  <c r="K952" i="74" s="1"/>
  <c r="J953" i="74"/>
  <c r="J952" i="74" s="1"/>
  <c r="I953" i="74"/>
  <c r="I952" i="74" s="1"/>
  <c r="H953" i="74"/>
  <c r="H952" i="74" s="1"/>
  <c r="G953" i="74"/>
  <c r="O948" i="74"/>
  <c r="N948" i="74"/>
  <c r="M948" i="74"/>
  <c r="L948" i="74"/>
  <c r="K948" i="74"/>
  <c r="J948" i="74"/>
  <c r="I948" i="74"/>
  <c r="H948" i="74"/>
  <c r="G948" i="74"/>
  <c r="P945" i="74"/>
  <c r="P944" i="74"/>
  <c r="P942" i="74"/>
  <c r="P941" i="74"/>
  <c r="P940" i="74"/>
  <c r="P939" i="74"/>
  <c r="P938" i="74"/>
  <c r="P937" i="74"/>
  <c r="P936" i="74"/>
  <c r="P934" i="74"/>
  <c r="P933" i="74"/>
  <c r="P929" i="74"/>
  <c r="O925" i="74"/>
  <c r="N925" i="74"/>
  <c r="M925" i="74"/>
  <c r="L925" i="74"/>
  <c r="K925" i="74"/>
  <c r="J925" i="74"/>
  <c r="I925" i="74"/>
  <c r="H925" i="74"/>
  <c r="G925" i="74"/>
  <c r="O920" i="74"/>
  <c r="M920" i="74"/>
  <c r="O919" i="74"/>
  <c r="M919" i="74"/>
  <c r="N914" i="74"/>
  <c r="L914" i="74"/>
  <c r="K914" i="74"/>
  <c r="J914" i="74"/>
  <c r="I914" i="74"/>
  <c r="H914" i="74"/>
  <c r="G914" i="74"/>
  <c r="O912" i="74"/>
  <c r="N912" i="74"/>
  <c r="M912" i="74"/>
  <c r="L912" i="74"/>
  <c r="K912" i="74"/>
  <c r="J912" i="74"/>
  <c r="I912" i="74"/>
  <c r="H912" i="74"/>
  <c r="G912" i="74"/>
  <c r="P911" i="74"/>
  <c r="O907" i="74"/>
  <c r="N907" i="74"/>
  <c r="M907" i="74"/>
  <c r="L907" i="74"/>
  <c r="K907" i="74"/>
  <c r="J907" i="74"/>
  <c r="I907" i="74"/>
  <c r="H907" i="74"/>
  <c r="G907" i="74"/>
  <c r="O905" i="74"/>
  <c r="N905" i="74"/>
  <c r="M905" i="74"/>
  <c r="L905" i="74"/>
  <c r="K905" i="74"/>
  <c r="J905" i="74"/>
  <c r="I905" i="74"/>
  <c r="H905" i="74"/>
  <c r="G905" i="74"/>
  <c r="P903" i="74"/>
  <c r="O902" i="74"/>
  <c r="N902" i="74"/>
  <c r="M902" i="74"/>
  <c r="L902" i="74"/>
  <c r="K902" i="74"/>
  <c r="J902" i="74"/>
  <c r="I902" i="74"/>
  <c r="H902" i="74"/>
  <c r="G902" i="74"/>
  <c r="O901" i="74"/>
  <c r="L901" i="74"/>
  <c r="O900" i="74"/>
  <c r="O899" i="74"/>
  <c r="L899" i="74"/>
  <c r="O898" i="74"/>
  <c r="O897" i="74"/>
  <c r="O896" i="74"/>
  <c r="L896" i="74"/>
  <c r="O895" i="74"/>
  <c r="L895" i="74"/>
  <c r="O894" i="74"/>
  <c r="L894" i="74"/>
  <c r="O893" i="74"/>
  <c r="L893" i="74"/>
  <c r="O892" i="74"/>
  <c r="L892" i="74"/>
  <c r="L891" i="74"/>
  <c r="L890" i="74"/>
  <c r="L889" i="74"/>
  <c r="O888" i="74"/>
  <c r="L888" i="74"/>
  <c r="O887" i="74"/>
  <c r="L887" i="74"/>
  <c r="O886" i="74"/>
  <c r="L886" i="74"/>
  <c r="O885" i="74"/>
  <c r="L885" i="74"/>
  <c r="O884" i="74"/>
  <c r="L884" i="74"/>
  <c r="O883" i="74"/>
  <c r="L883" i="74"/>
  <c r="O882" i="74"/>
  <c r="L882" i="74"/>
  <c r="O881" i="74"/>
  <c r="L881" i="74"/>
  <c r="N880" i="74"/>
  <c r="M880" i="74"/>
  <c r="K880" i="74"/>
  <c r="J880" i="74"/>
  <c r="I880" i="74"/>
  <c r="H880" i="74"/>
  <c r="G880" i="74"/>
  <c r="P878" i="74"/>
  <c r="P877" i="74"/>
  <c r="O875" i="74"/>
  <c r="N875" i="74"/>
  <c r="M875" i="74"/>
  <c r="L875" i="74"/>
  <c r="K875" i="74"/>
  <c r="J875" i="74"/>
  <c r="I875" i="74"/>
  <c r="H875" i="74"/>
  <c r="G875" i="74"/>
  <c r="P874" i="74"/>
  <c r="P873" i="74"/>
  <c r="P872" i="74"/>
  <c r="P871" i="74"/>
  <c r="P870" i="74"/>
  <c r="P869" i="74"/>
  <c r="P868" i="74"/>
  <c r="P867" i="74"/>
  <c r="P866" i="74"/>
  <c r="P865" i="74"/>
  <c r="O863" i="74"/>
  <c r="N863" i="74"/>
  <c r="M863" i="74"/>
  <c r="L863" i="74"/>
  <c r="K863" i="74"/>
  <c r="J863" i="74"/>
  <c r="I863" i="74"/>
  <c r="H863" i="74"/>
  <c r="G863" i="74"/>
  <c r="G862" i="74"/>
  <c r="G861" i="74"/>
  <c r="G860" i="74"/>
  <c r="G859" i="74"/>
  <c r="O858" i="74"/>
  <c r="N858" i="74"/>
  <c r="M858" i="74"/>
  <c r="L858" i="74"/>
  <c r="K858" i="74"/>
  <c r="J858" i="74"/>
  <c r="I858" i="74"/>
  <c r="H858" i="74"/>
  <c r="P856" i="74"/>
  <c r="P853" i="74"/>
  <c r="P852" i="74"/>
  <c r="O850" i="74"/>
  <c r="N850" i="74"/>
  <c r="M850" i="74"/>
  <c r="L850" i="74"/>
  <c r="K850" i="74"/>
  <c r="J850" i="74"/>
  <c r="I850" i="74"/>
  <c r="H850" i="74"/>
  <c r="G850" i="74"/>
  <c r="P849" i="74"/>
  <c r="O847" i="74"/>
  <c r="N847" i="74"/>
  <c r="M847" i="74"/>
  <c r="L847" i="74"/>
  <c r="K847" i="74"/>
  <c r="J847" i="74"/>
  <c r="I847" i="74"/>
  <c r="H847" i="74"/>
  <c r="G847" i="74"/>
  <c r="O842" i="74"/>
  <c r="N842" i="74"/>
  <c r="M842" i="74"/>
  <c r="L842" i="74"/>
  <c r="K842" i="74"/>
  <c r="J842" i="74"/>
  <c r="I842" i="74"/>
  <c r="H842" i="74"/>
  <c r="G842" i="74"/>
  <c r="P841" i="74"/>
  <c r="O835" i="74"/>
  <c r="N835" i="74"/>
  <c r="M835" i="74"/>
  <c r="L835" i="74"/>
  <c r="K835" i="74"/>
  <c r="J835" i="74"/>
  <c r="I835" i="74"/>
  <c r="H835" i="74"/>
  <c r="G835" i="74"/>
  <c r="P833" i="74"/>
  <c r="O831" i="74"/>
  <c r="N831" i="74"/>
  <c r="M831" i="74"/>
  <c r="L831" i="74"/>
  <c r="K831" i="74"/>
  <c r="J831" i="74"/>
  <c r="I831" i="74"/>
  <c r="H831" i="74"/>
  <c r="G831" i="74"/>
  <c r="P827" i="74"/>
  <c r="P826" i="74" s="1"/>
  <c r="O827" i="74"/>
  <c r="O826" i="74" s="1"/>
  <c r="N827" i="74"/>
  <c r="N826" i="74" s="1"/>
  <c r="M827" i="74"/>
  <c r="M826" i="74" s="1"/>
  <c r="L827" i="74"/>
  <c r="L826" i="74" s="1"/>
  <c r="K827" i="74"/>
  <c r="K826" i="74" s="1"/>
  <c r="J827" i="74"/>
  <c r="J826" i="74" s="1"/>
  <c r="I827" i="74"/>
  <c r="I826" i="74" s="1"/>
  <c r="H827" i="74"/>
  <c r="H826" i="74" s="1"/>
  <c r="G827" i="74"/>
  <c r="G826" i="74" s="1"/>
  <c r="N825" i="74"/>
  <c r="N824" i="74"/>
  <c r="N823" i="74"/>
  <c r="N822" i="74"/>
  <c r="O821" i="74"/>
  <c r="M821" i="74"/>
  <c r="L821" i="74"/>
  <c r="K821" i="74"/>
  <c r="J821" i="74"/>
  <c r="I821" i="74"/>
  <c r="H821" i="74"/>
  <c r="G821" i="74"/>
  <c r="P820" i="74"/>
  <c r="O818" i="74"/>
  <c r="N818" i="74"/>
  <c r="M818" i="74"/>
  <c r="L818" i="74"/>
  <c r="K818" i="74"/>
  <c r="J818" i="74"/>
  <c r="I818" i="74"/>
  <c r="H818" i="74"/>
  <c r="G818" i="74"/>
  <c r="P817" i="74"/>
  <c r="I816" i="74"/>
  <c r="P814" i="74"/>
  <c r="P813" i="74"/>
  <c r="P812" i="74"/>
  <c r="P810" i="74"/>
  <c r="P807" i="74"/>
  <c r="O804" i="74"/>
  <c r="N804" i="74"/>
  <c r="M804" i="74"/>
  <c r="L804" i="74"/>
  <c r="K804" i="74"/>
  <c r="J804" i="74"/>
  <c r="I804" i="74"/>
  <c r="H804" i="74"/>
  <c r="G804" i="74"/>
  <c r="P803" i="74"/>
  <c r="P802" i="74"/>
  <c r="O801" i="74"/>
  <c r="N801" i="74"/>
  <c r="M801" i="74"/>
  <c r="L801" i="74"/>
  <c r="K801" i="74"/>
  <c r="J801" i="74"/>
  <c r="I801" i="74"/>
  <c r="H801" i="74"/>
  <c r="G801" i="74"/>
  <c r="P800" i="74"/>
  <c r="P796" i="74"/>
  <c r="P792" i="74"/>
  <c r="P788" i="74"/>
  <c r="P784" i="74"/>
  <c r="P780" i="74"/>
  <c r="O778" i="74"/>
  <c r="N778" i="74"/>
  <c r="M778" i="74"/>
  <c r="L778" i="74"/>
  <c r="K778" i="74"/>
  <c r="J778" i="74"/>
  <c r="I778" i="74"/>
  <c r="H778" i="74"/>
  <c r="G778" i="74"/>
  <c r="P777" i="74"/>
  <c r="P776" i="74"/>
  <c r="P775" i="74"/>
  <c r="P774" i="74"/>
  <c r="P773" i="74"/>
  <c r="P772" i="74"/>
  <c r="P771" i="74"/>
  <c r="P770" i="74"/>
  <c r="P769" i="74"/>
  <c r="P768" i="74"/>
  <c r="P767" i="74"/>
  <c r="P766" i="74"/>
  <c r="P765" i="74"/>
  <c r="P764" i="74"/>
  <c r="P763" i="74"/>
  <c r="P762" i="74"/>
  <c r="P761" i="74"/>
  <c r="P760" i="74"/>
  <c r="P759" i="74"/>
  <c r="O757" i="74"/>
  <c r="N757" i="74"/>
  <c r="M757" i="74"/>
  <c r="L757" i="74"/>
  <c r="K757" i="74"/>
  <c r="J757" i="74"/>
  <c r="I757" i="74"/>
  <c r="H757" i="74"/>
  <c r="G757" i="74"/>
  <c r="P755" i="74"/>
  <c r="O753" i="74"/>
  <c r="N753" i="74"/>
  <c r="M753" i="74"/>
  <c r="L753" i="74"/>
  <c r="K753" i="74"/>
  <c r="J753" i="74"/>
  <c r="I753" i="74"/>
  <c r="H753" i="74"/>
  <c r="G753" i="74"/>
  <c r="P751" i="74"/>
  <c r="P750" i="74"/>
  <c r="O749" i="74"/>
  <c r="N749" i="74"/>
  <c r="M749" i="74"/>
  <c r="L749" i="74"/>
  <c r="K749" i="74"/>
  <c r="J749" i="74"/>
  <c r="I749" i="74"/>
  <c r="H749" i="74"/>
  <c r="G749" i="74"/>
  <c r="P748" i="74"/>
  <c r="P747" i="74"/>
  <c r="I745" i="74"/>
  <c r="G745" i="74"/>
  <c r="I744" i="74"/>
  <c r="G744" i="74"/>
  <c r="O743" i="74"/>
  <c r="N743" i="74"/>
  <c r="M743" i="74"/>
  <c r="L743" i="74"/>
  <c r="K743" i="74"/>
  <c r="J743" i="74"/>
  <c r="H743" i="74"/>
  <c r="P742" i="74"/>
  <c r="G742" i="74"/>
  <c r="P741" i="74"/>
  <c r="G741" i="74"/>
  <c r="P740" i="74"/>
  <c r="G740" i="74"/>
  <c r="P739" i="74"/>
  <c r="G739" i="74"/>
  <c r="P738" i="74"/>
  <c r="G738" i="74"/>
  <c r="P737" i="74"/>
  <c r="G737" i="74"/>
  <c r="P736" i="74"/>
  <c r="G736" i="74"/>
  <c r="P735" i="74"/>
  <c r="G735" i="74"/>
  <c r="P734" i="74"/>
  <c r="G734" i="74"/>
  <c r="P733" i="74"/>
  <c r="G733" i="74"/>
  <c r="P732" i="74"/>
  <c r="G732" i="74"/>
  <c r="P731" i="74"/>
  <c r="G731" i="74"/>
  <c r="P730" i="74"/>
  <c r="G730" i="74"/>
  <c r="P729" i="74"/>
  <c r="G729" i="74"/>
  <c r="P728" i="74"/>
  <c r="G728" i="74"/>
  <c r="P727" i="74"/>
  <c r="G727" i="74"/>
  <c r="P726" i="74"/>
  <c r="G726" i="74"/>
  <c r="P725" i="74"/>
  <c r="G725" i="74"/>
  <c r="P724" i="74"/>
  <c r="G724" i="74"/>
  <c r="P723" i="74"/>
  <c r="G723" i="74"/>
  <c r="P722" i="74"/>
  <c r="G722" i="74"/>
  <c r="P721" i="74"/>
  <c r="P720" i="74"/>
  <c r="G720" i="74"/>
  <c r="P719" i="74"/>
  <c r="G719" i="74"/>
  <c r="P718" i="74"/>
  <c r="G718" i="74"/>
  <c r="P717" i="74"/>
  <c r="G717" i="74"/>
  <c r="P716" i="74"/>
  <c r="G716" i="74"/>
  <c r="O715" i="74"/>
  <c r="N715" i="74"/>
  <c r="M715" i="74"/>
  <c r="L715" i="74"/>
  <c r="K715" i="74"/>
  <c r="J715" i="74"/>
  <c r="I715" i="74"/>
  <c r="H715" i="74"/>
  <c r="M713" i="74"/>
  <c r="J713" i="74"/>
  <c r="P712" i="74"/>
  <c r="M712" i="74"/>
  <c r="J712" i="74"/>
  <c r="P711" i="74"/>
  <c r="M711" i="74"/>
  <c r="J711" i="74"/>
  <c r="P710" i="74"/>
  <c r="M710" i="74"/>
  <c r="J710" i="74"/>
  <c r="P709" i="74"/>
  <c r="M709" i="74"/>
  <c r="J709" i="74"/>
  <c r="P708" i="74"/>
  <c r="M708" i="74"/>
  <c r="J708" i="74"/>
  <c r="P707" i="74"/>
  <c r="M707" i="74"/>
  <c r="J707" i="74"/>
  <c r="P706" i="74"/>
  <c r="M706" i="74"/>
  <c r="J706" i="74"/>
  <c r="P705" i="74"/>
  <c r="M705" i="74"/>
  <c r="J705" i="74"/>
  <c r="P704" i="74"/>
  <c r="M704" i="74"/>
  <c r="J704" i="74"/>
  <c r="P703" i="74"/>
  <c r="M703" i="74"/>
  <c r="J703" i="74"/>
  <c r="P702" i="74"/>
  <c r="M702" i="74"/>
  <c r="P701" i="74"/>
  <c r="M701" i="74"/>
  <c r="J701" i="74"/>
  <c r="P700" i="74"/>
  <c r="M700" i="74"/>
  <c r="J700" i="74"/>
  <c r="P699" i="74"/>
  <c r="M699" i="74"/>
  <c r="J699" i="74"/>
  <c r="P698" i="74"/>
  <c r="M698" i="74"/>
  <c r="J698" i="74"/>
  <c r="P697" i="74"/>
  <c r="M697" i="74"/>
  <c r="J697" i="74"/>
  <c r="P696" i="74"/>
  <c r="M696" i="74"/>
  <c r="J696" i="74"/>
  <c r="P695" i="74"/>
  <c r="M695" i="74"/>
  <c r="J695" i="74"/>
  <c r="P694" i="74"/>
  <c r="M694" i="74"/>
  <c r="J694" i="74"/>
  <c r="M693" i="74"/>
  <c r="J693" i="74"/>
  <c r="P692" i="74"/>
  <c r="P691" i="74"/>
  <c r="P690" i="74"/>
  <c r="P689" i="74"/>
  <c r="P688" i="74"/>
  <c r="P686" i="74"/>
  <c r="P685" i="74"/>
  <c r="P683" i="74"/>
  <c r="P679" i="74"/>
  <c r="P677" i="74"/>
  <c r="P676" i="74"/>
  <c r="P673" i="74"/>
  <c r="O671" i="74"/>
  <c r="N671" i="74"/>
  <c r="L671" i="74"/>
  <c r="K671" i="74"/>
  <c r="I671" i="74"/>
  <c r="H671" i="74"/>
  <c r="G671" i="74"/>
  <c r="O668" i="74"/>
  <c r="N668" i="74"/>
  <c r="M668" i="74"/>
  <c r="L668" i="74"/>
  <c r="K668" i="74"/>
  <c r="J668" i="74"/>
  <c r="I668" i="74"/>
  <c r="H668" i="74"/>
  <c r="G668" i="74"/>
  <c r="P667" i="74"/>
  <c r="P664" i="74"/>
  <c r="P663" i="74"/>
  <c r="P662" i="74"/>
  <c r="P661" i="74"/>
  <c r="P660" i="74"/>
  <c r="P659" i="74"/>
  <c r="O656" i="74"/>
  <c r="N656" i="74"/>
  <c r="M656" i="74"/>
  <c r="L656" i="74"/>
  <c r="K656" i="74"/>
  <c r="J656" i="74"/>
  <c r="I656" i="74"/>
  <c r="H656" i="74"/>
  <c r="G656" i="74"/>
  <c r="O655" i="74"/>
  <c r="O654" i="74"/>
  <c r="O653" i="74"/>
  <c r="L653" i="74"/>
  <c r="O652" i="74"/>
  <c r="L652" i="74"/>
  <c r="O651" i="74"/>
  <c r="L651" i="74"/>
  <c r="O650" i="74"/>
  <c r="O649" i="74"/>
  <c r="L649" i="74"/>
  <c r="O648" i="74"/>
  <c r="L648" i="74"/>
  <c r="O647" i="74"/>
  <c r="L647" i="74"/>
  <c r="O646" i="74"/>
  <c r="L646" i="74"/>
  <c r="O645" i="74"/>
  <c r="L645" i="74"/>
  <c r="O644" i="74"/>
  <c r="L644" i="74"/>
  <c r="O643" i="74"/>
  <c r="L643" i="74"/>
  <c r="O642" i="74"/>
  <c r="L642" i="74"/>
  <c r="O641" i="74"/>
  <c r="L641" i="74"/>
  <c r="O640" i="74"/>
  <c r="L640" i="74"/>
  <c r="L639" i="74"/>
  <c r="O638" i="74"/>
  <c r="L638" i="74"/>
  <c r="N637" i="74"/>
  <c r="M637" i="74"/>
  <c r="K637" i="74"/>
  <c r="J637" i="74"/>
  <c r="I637" i="74"/>
  <c r="H637" i="74"/>
  <c r="G637" i="74"/>
  <c r="O635" i="74"/>
  <c r="N635" i="74"/>
  <c r="M635" i="74"/>
  <c r="L635" i="74"/>
  <c r="K635" i="74"/>
  <c r="J635" i="74"/>
  <c r="I635" i="74"/>
  <c r="H635" i="74"/>
  <c r="G635" i="74"/>
  <c r="P634" i="74"/>
  <c r="P633" i="74" s="1"/>
  <c r="O633" i="74"/>
  <c r="N633" i="74"/>
  <c r="M633" i="74"/>
  <c r="L633" i="74"/>
  <c r="K633" i="74"/>
  <c r="J633" i="74"/>
  <c r="I633" i="74"/>
  <c r="H633" i="74"/>
  <c r="G633" i="74"/>
  <c r="P632" i="74"/>
  <c r="P631" i="74"/>
  <c r="P629" i="74"/>
  <c r="P628" i="74"/>
  <c r="P627" i="74"/>
  <c r="P625" i="74"/>
  <c r="P624" i="74"/>
  <c r="P623" i="74"/>
  <c r="P621" i="74"/>
  <c r="P620" i="74"/>
  <c r="P619" i="74"/>
  <c r="P616" i="74"/>
  <c r="P615" i="74"/>
  <c r="O613" i="74"/>
  <c r="N613" i="74"/>
  <c r="M613" i="74"/>
  <c r="L613" i="74"/>
  <c r="K613" i="74"/>
  <c r="J613" i="74"/>
  <c r="I613" i="74"/>
  <c r="H613" i="74"/>
  <c r="G613" i="74"/>
  <c r="P611" i="74"/>
  <c r="O609" i="74"/>
  <c r="N609" i="74"/>
  <c r="M609" i="74"/>
  <c r="L609" i="74"/>
  <c r="K609" i="74"/>
  <c r="J609" i="74"/>
  <c r="I609" i="74"/>
  <c r="H609" i="74"/>
  <c r="G609" i="74"/>
  <c r="P608" i="74"/>
  <c r="O606" i="74"/>
  <c r="N606" i="74"/>
  <c r="M606" i="74"/>
  <c r="L606" i="74"/>
  <c r="K606" i="74"/>
  <c r="J606" i="74"/>
  <c r="I606" i="74"/>
  <c r="H606" i="74"/>
  <c r="G606" i="74"/>
  <c r="P605" i="74"/>
  <c r="M605" i="74"/>
  <c r="M602" i="74" s="1"/>
  <c r="O602" i="74"/>
  <c r="N602" i="74"/>
  <c r="L602" i="74"/>
  <c r="K602" i="74"/>
  <c r="J602" i="74"/>
  <c r="I602" i="74"/>
  <c r="H602" i="74"/>
  <c r="G602" i="74"/>
  <c r="P599" i="74"/>
  <c r="P597" i="74"/>
  <c r="O593" i="74"/>
  <c r="N593" i="74"/>
  <c r="M593" i="74"/>
  <c r="L593" i="74"/>
  <c r="K593" i="74"/>
  <c r="J593" i="74"/>
  <c r="I593" i="74"/>
  <c r="H593" i="74"/>
  <c r="G593" i="74"/>
  <c r="P592" i="74"/>
  <c r="P591" i="74"/>
  <c r="P590" i="74"/>
  <c r="P587" i="74"/>
  <c r="P586" i="74"/>
  <c r="P585" i="74"/>
  <c r="O583" i="74"/>
  <c r="N583" i="74"/>
  <c r="M583" i="74"/>
  <c r="L583" i="74"/>
  <c r="K583" i="74"/>
  <c r="J583" i="74"/>
  <c r="I583" i="74"/>
  <c r="H583" i="74"/>
  <c r="G583" i="74"/>
  <c r="O579" i="74"/>
  <c r="N579" i="74"/>
  <c r="M579" i="74"/>
  <c r="L579" i="74"/>
  <c r="K579" i="74"/>
  <c r="J579" i="74"/>
  <c r="I579" i="74"/>
  <c r="H579" i="74"/>
  <c r="G579" i="74"/>
  <c r="P577" i="74"/>
  <c r="P574" i="74"/>
  <c r="O572" i="74"/>
  <c r="N572" i="74"/>
  <c r="M572" i="74"/>
  <c r="L572" i="74"/>
  <c r="K572" i="74"/>
  <c r="J572" i="74"/>
  <c r="I572" i="74"/>
  <c r="H572" i="74"/>
  <c r="G572" i="74"/>
  <c r="P571" i="74"/>
  <c r="P570" i="74" s="1"/>
  <c r="O570" i="74"/>
  <c r="N570" i="74"/>
  <c r="M570" i="74"/>
  <c r="L570" i="74"/>
  <c r="K570" i="74"/>
  <c r="J570" i="74"/>
  <c r="I570" i="74"/>
  <c r="H570" i="74"/>
  <c r="G570" i="74"/>
  <c r="O566" i="74"/>
  <c r="N566" i="74"/>
  <c r="M566" i="74"/>
  <c r="L566" i="74"/>
  <c r="K566" i="74"/>
  <c r="J566" i="74"/>
  <c r="I566" i="74"/>
  <c r="H566" i="74"/>
  <c r="G566" i="74"/>
  <c r="P564" i="74"/>
  <c r="O563" i="74"/>
  <c r="N563" i="74"/>
  <c r="M563" i="74"/>
  <c r="L563" i="74"/>
  <c r="K563" i="74"/>
  <c r="J563" i="74"/>
  <c r="I563" i="74"/>
  <c r="H563" i="74"/>
  <c r="G563" i="74"/>
  <c r="M562" i="74"/>
  <c r="M561" i="74" s="1"/>
  <c r="J562" i="74"/>
  <c r="J561" i="74" s="1"/>
  <c r="O561" i="74"/>
  <c r="N561" i="74"/>
  <c r="L561" i="74"/>
  <c r="K561" i="74"/>
  <c r="I561" i="74"/>
  <c r="H561" i="74"/>
  <c r="G561" i="74"/>
  <c r="P559" i="74"/>
  <c r="P557" i="74"/>
  <c r="P556" i="74"/>
  <c r="P553" i="74"/>
  <c r="P552" i="74"/>
  <c r="P549" i="74"/>
  <c r="P548" i="74"/>
  <c r="O547" i="74"/>
  <c r="N547" i="74"/>
  <c r="M547" i="74"/>
  <c r="L547" i="74"/>
  <c r="K547" i="74"/>
  <c r="J547" i="74"/>
  <c r="I547" i="74"/>
  <c r="H547" i="74"/>
  <c r="G547" i="74"/>
  <c r="P546" i="74"/>
  <c r="P545" i="74"/>
  <c r="P540" i="74"/>
  <c r="O539" i="74"/>
  <c r="N539" i="74"/>
  <c r="M539" i="74"/>
  <c r="L539" i="74"/>
  <c r="K539" i="74"/>
  <c r="J539" i="74"/>
  <c r="I539" i="74"/>
  <c r="H539" i="74"/>
  <c r="G539" i="74"/>
  <c r="P536" i="74"/>
  <c r="O533" i="74"/>
  <c r="N533" i="74"/>
  <c r="M533" i="74"/>
  <c r="L533" i="74"/>
  <c r="K533" i="74"/>
  <c r="J533" i="74"/>
  <c r="I533" i="74"/>
  <c r="H533" i="74"/>
  <c r="G533" i="74"/>
  <c r="P532" i="74"/>
  <c r="P531" i="74" s="1"/>
  <c r="O531" i="74"/>
  <c r="N531" i="74"/>
  <c r="M531" i="74"/>
  <c r="L531" i="74"/>
  <c r="K531" i="74"/>
  <c r="J531" i="74"/>
  <c r="I531" i="74"/>
  <c r="H531" i="74"/>
  <c r="G531" i="74"/>
  <c r="P530" i="74"/>
  <c r="M527" i="74"/>
  <c r="M526" i="74" s="1"/>
  <c r="J527" i="74"/>
  <c r="J526" i="74" s="1"/>
  <c r="O526" i="74"/>
  <c r="N526" i="74"/>
  <c r="L526" i="74"/>
  <c r="K526" i="74"/>
  <c r="I526" i="74"/>
  <c r="H526" i="74"/>
  <c r="G526" i="74"/>
  <c r="P525" i="74"/>
  <c r="I525" i="74"/>
  <c r="G525" i="74"/>
  <c r="P524" i="74"/>
  <c r="O524" i="74"/>
  <c r="P523" i="74"/>
  <c r="P522" i="74"/>
  <c r="O522" i="74"/>
  <c r="P520" i="74"/>
  <c r="P519" i="74"/>
  <c r="P516" i="74"/>
  <c r="P515" i="74"/>
  <c r="I513" i="74"/>
  <c r="G513" i="74"/>
  <c r="I512" i="74"/>
  <c r="G512" i="74"/>
  <c r="I511" i="74"/>
  <c r="G511" i="74"/>
  <c r="I510" i="74"/>
  <c r="G510" i="74"/>
  <c r="N509" i="74"/>
  <c r="M509" i="74"/>
  <c r="L509" i="74"/>
  <c r="K509" i="74"/>
  <c r="J509" i="74"/>
  <c r="H509" i="74"/>
  <c r="P507" i="74"/>
  <c r="P506" i="74"/>
  <c r="O505" i="74"/>
  <c r="I505" i="74"/>
  <c r="I500" i="74" s="1"/>
  <c r="P504" i="74"/>
  <c r="O502" i="74"/>
  <c r="O501" i="74"/>
  <c r="N500" i="74"/>
  <c r="M500" i="74"/>
  <c r="L500" i="74"/>
  <c r="K500" i="74"/>
  <c r="J500" i="74"/>
  <c r="H500" i="74"/>
  <c r="G500" i="74"/>
  <c r="P499" i="74"/>
  <c r="P498" i="74"/>
  <c r="P497" i="74"/>
  <c r="O494" i="74"/>
  <c r="N494" i="74"/>
  <c r="M494" i="74"/>
  <c r="L494" i="74"/>
  <c r="K494" i="74"/>
  <c r="J494" i="74"/>
  <c r="I494" i="74"/>
  <c r="H494" i="74"/>
  <c r="G494" i="74"/>
  <c r="P493" i="74"/>
  <c r="P492" i="74"/>
  <c r="P491" i="74"/>
  <c r="P490" i="74"/>
  <c r="P489" i="74"/>
  <c r="P488" i="74"/>
  <c r="P487" i="74"/>
  <c r="P486" i="74"/>
  <c r="P485" i="74"/>
  <c r="P484" i="74"/>
  <c r="P481" i="74"/>
  <c r="P480" i="74"/>
  <c r="P479" i="74"/>
  <c r="P478" i="74"/>
  <c r="O478" i="74"/>
  <c r="P477" i="74"/>
  <c r="O477" i="74"/>
  <c r="P476" i="74"/>
  <c r="O476" i="74"/>
  <c r="N475" i="74"/>
  <c r="M475" i="74"/>
  <c r="L475" i="74"/>
  <c r="K475" i="74"/>
  <c r="J475" i="74"/>
  <c r="I475" i="74"/>
  <c r="H475" i="74"/>
  <c r="G475" i="74"/>
  <c r="P474" i="74"/>
  <c r="P473" i="74"/>
  <c r="O470" i="74"/>
  <c r="N470" i="74"/>
  <c r="M470" i="74"/>
  <c r="L470" i="74"/>
  <c r="K470" i="74"/>
  <c r="J470" i="74"/>
  <c r="I470" i="74"/>
  <c r="H470" i="74"/>
  <c r="G470" i="74"/>
  <c r="P469" i="74"/>
  <c r="O467" i="74"/>
  <c r="N467" i="74"/>
  <c r="M467" i="74"/>
  <c r="L467" i="74"/>
  <c r="K467" i="74"/>
  <c r="J467" i="74"/>
  <c r="I467" i="74"/>
  <c r="H467" i="74"/>
  <c r="G467" i="74"/>
  <c r="M466" i="74"/>
  <c r="M465" i="74" s="1"/>
  <c r="O465" i="74"/>
  <c r="N465" i="74"/>
  <c r="L465" i="74"/>
  <c r="K465" i="74"/>
  <c r="J465" i="74"/>
  <c r="I465" i="74"/>
  <c r="H465" i="74"/>
  <c r="G465" i="74"/>
  <c r="M464" i="74"/>
  <c r="M463" i="74"/>
  <c r="O462" i="74"/>
  <c r="N462" i="74"/>
  <c r="L462" i="74"/>
  <c r="K462" i="74"/>
  <c r="J462" i="74"/>
  <c r="I462" i="74"/>
  <c r="H462" i="74"/>
  <c r="G462" i="74"/>
  <c r="O461" i="74"/>
  <c r="O453" i="74" s="1"/>
  <c r="M460" i="74"/>
  <c r="P459" i="74"/>
  <c r="M459" i="74"/>
  <c r="M458" i="74"/>
  <c r="P457" i="74"/>
  <c r="M457" i="74"/>
  <c r="M456" i="74"/>
  <c r="M455" i="74"/>
  <c r="M454" i="74"/>
  <c r="N453" i="74"/>
  <c r="L453" i="74"/>
  <c r="K453" i="74"/>
  <c r="J453" i="74"/>
  <c r="I453" i="74"/>
  <c r="H453" i="74"/>
  <c r="G453" i="74"/>
  <c r="P452" i="74"/>
  <c r="M452" i="74"/>
  <c r="M449" i="74" s="1"/>
  <c r="J452" i="74"/>
  <c r="J449" i="74" s="1"/>
  <c r="P451" i="74"/>
  <c r="N451" i="74"/>
  <c r="N450" i="74"/>
  <c r="O449" i="74"/>
  <c r="L449" i="74"/>
  <c r="K449" i="74"/>
  <c r="I449" i="74"/>
  <c r="H449" i="74"/>
  <c r="G449" i="74"/>
  <c r="P445" i="74"/>
  <c r="O445" i="74"/>
  <c r="N445" i="74"/>
  <c r="M445" i="74"/>
  <c r="L445" i="74"/>
  <c r="K445" i="74"/>
  <c r="J445" i="74"/>
  <c r="I445" i="74"/>
  <c r="H445" i="74"/>
  <c r="G445" i="74"/>
  <c r="P443" i="74"/>
  <c r="O443" i="74"/>
  <c r="N443" i="74"/>
  <c r="M443" i="74"/>
  <c r="L443" i="74"/>
  <c r="K443" i="74"/>
  <c r="J443" i="74"/>
  <c r="I443" i="74"/>
  <c r="H443" i="74"/>
  <c r="G443" i="74"/>
  <c r="O440" i="74"/>
  <c r="P441" i="74"/>
  <c r="N440" i="74"/>
  <c r="M440" i="74"/>
  <c r="L440" i="74"/>
  <c r="K440" i="74"/>
  <c r="J440" i="74"/>
  <c r="I440" i="74"/>
  <c r="H440" i="74"/>
  <c r="G440" i="74"/>
  <c r="O438" i="74"/>
  <c r="N438" i="74"/>
  <c r="M438" i="74"/>
  <c r="L438" i="74"/>
  <c r="K438" i="74"/>
  <c r="J438" i="74"/>
  <c r="I438" i="74"/>
  <c r="H438" i="74"/>
  <c r="G438" i="74"/>
  <c r="P436" i="74"/>
  <c r="P435" i="74"/>
  <c r="P434" i="74"/>
  <c r="O433" i="74"/>
  <c r="N433" i="74"/>
  <c r="M433" i="74"/>
  <c r="L433" i="74"/>
  <c r="K433" i="74"/>
  <c r="J433" i="74"/>
  <c r="I433" i="74"/>
  <c r="H433" i="74"/>
  <c r="G433" i="74"/>
  <c r="P431" i="74"/>
  <c r="O429" i="74"/>
  <c r="O420" i="74" s="1"/>
  <c r="P428" i="74"/>
  <c r="P427" i="74"/>
  <c r="P426" i="74"/>
  <c r="P425" i="74"/>
  <c r="P424" i="74"/>
  <c r="P423" i="74"/>
  <c r="P422" i="74"/>
  <c r="P421" i="74"/>
  <c r="N420" i="74"/>
  <c r="M420" i="74"/>
  <c r="L420" i="74"/>
  <c r="K420" i="74"/>
  <c r="J420" i="74"/>
  <c r="I420" i="74"/>
  <c r="H420" i="74"/>
  <c r="G420" i="74"/>
  <c r="P415" i="74"/>
  <c r="O415" i="74"/>
  <c r="N415" i="74"/>
  <c r="M415" i="74"/>
  <c r="L415" i="74"/>
  <c r="K415" i="74"/>
  <c r="J415" i="74"/>
  <c r="I415" i="74"/>
  <c r="H415" i="74"/>
  <c r="G415" i="74"/>
  <c r="P414" i="74"/>
  <c r="P413" i="74"/>
  <c r="P412" i="74"/>
  <c r="P411" i="74"/>
  <c r="P410" i="74"/>
  <c r="P409" i="74"/>
  <c r="P408" i="74"/>
  <c r="P407" i="74"/>
  <c r="P406" i="74"/>
  <c r="P405" i="74"/>
  <c r="P404" i="74"/>
  <c r="P403" i="74"/>
  <c r="P402" i="74"/>
  <c r="P401" i="74"/>
  <c r="P400" i="74"/>
  <c r="P399" i="74"/>
  <c r="P398" i="74"/>
  <c r="P397" i="74"/>
  <c r="P396" i="74"/>
  <c r="P395" i="74"/>
  <c r="P394" i="74"/>
  <c r="P393" i="74"/>
  <c r="O393" i="74"/>
  <c r="O391" i="74" s="1"/>
  <c r="P392" i="74"/>
  <c r="N391" i="74"/>
  <c r="M391" i="74"/>
  <c r="L391" i="74"/>
  <c r="K391" i="74"/>
  <c r="J391" i="74"/>
  <c r="I391" i="74"/>
  <c r="H391" i="74"/>
  <c r="G391" i="74"/>
  <c r="P390" i="74"/>
  <c r="P389" i="74"/>
  <c r="P388" i="74"/>
  <c r="O386" i="74"/>
  <c r="N386" i="74"/>
  <c r="M386" i="74"/>
  <c r="L386" i="74"/>
  <c r="K386" i="74"/>
  <c r="J386" i="74"/>
  <c r="I386" i="74"/>
  <c r="H386" i="74"/>
  <c r="G386" i="74"/>
  <c r="O385" i="74"/>
  <c r="O384" i="74"/>
  <c r="O383" i="74"/>
  <c r="O382" i="74"/>
  <c r="O381" i="74"/>
  <c r="M380" i="74"/>
  <c r="M378" i="74" s="1"/>
  <c r="O379" i="74"/>
  <c r="N378" i="74"/>
  <c r="L378" i="74"/>
  <c r="K378" i="74"/>
  <c r="J378" i="74"/>
  <c r="I378" i="74"/>
  <c r="H378" i="74"/>
  <c r="G378" i="74"/>
  <c r="P376" i="74"/>
  <c r="O375" i="74"/>
  <c r="N375" i="74"/>
  <c r="M375" i="74"/>
  <c r="L375" i="74"/>
  <c r="K375" i="74"/>
  <c r="J375" i="74"/>
  <c r="I375" i="74"/>
  <c r="H375" i="74"/>
  <c r="G375" i="74"/>
  <c r="P371" i="74"/>
  <c r="O371" i="74"/>
  <c r="N371" i="74"/>
  <c r="M371" i="74"/>
  <c r="L371" i="74"/>
  <c r="K371" i="74"/>
  <c r="J371" i="74"/>
  <c r="I371" i="74"/>
  <c r="H371" i="74"/>
  <c r="G371" i="74"/>
  <c r="O370" i="74"/>
  <c r="P369" i="74"/>
  <c r="P368" i="74"/>
  <c r="O368" i="74"/>
  <c r="P367" i="74"/>
  <c r="P366" i="74"/>
  <c r="P364" i="74"/>
  <c r="O364" i="74"/>
  <c r="P362" i="74"/>
  <c r="P361" i="74"/>
  <c r="P360" i="74"/>
  <c r="O360" i="74"/>
  <c r="P358" i="74"/>
  <c r="O358" i="74"/>
  <c r="P356" i="74"/>
  <c r="P355" i="74"/>
  <c r="P354" i="74"/>
  <c r="P353" i="74"/>
  <c r="P352" i="74"/>
  <c r="P351" i="74"/>
  <c r="M351" i="74"/>
  <c r="P350" i="74"/>
  <c r="M350" i="74"/>
  <c r="L349" i="74"/>
  <c r="K349" i="74"/>
  <c r="J349" i="74"/>
  <c r="I349" i="74"/>
  <c r="H349" i="74"/>
  <c r="G349" i="74"/>
  <c r="P347" i="74"/>
  <c r="P346" i="74"/>
  <c r="P345" i="74"/>
  <c r="P343" i="74"/>
  <c r="P342" i="74"/>
  <c r="P339" i="74"/>
  <c r="P338" i="74"/>
  <c r="P337" i="74"/>
  <c r="O334" i="74"/>
  <c r="N334" i="74"/>
  <c r="M334" i="74"/>
  <c r="L334" i="74"/>
  <c r="K334" i="74"/>
  <c r="J334" i="74"/>
  <c r="I334" i="74"/>
  <c r="H334" i="74"/>
  <c r="G334" i="74"/>
  <c r="P331" i="74"/>
  <c r="O329" i="74"/>
  <c r="N329" i="74"/>
  <c r="M329" i="74"/>
  <c r="L329" i="74"/>
  <c r="K329" i="74"/>
  <c r="J329" i="74"/>
  <c r="I329" i="74"/>
  <c r="H329" i="74"/>
  <c r="G329" i="74"/>
  <c r="P327" i="74"/>
  <c r="O326" i="74"/>
  <c r="N326" i="74"/>
  <c r="M326" i="74"/>
  <c r="L326" i="74"/>
  <c r="K326" i="74"/>
  <c r="J326" i="74"/>
  <c r="I326" i="74"/>
  <c r="H326" i="74"/>
  <c r="G326" i="74"/>
  <c r="P325" i="74"/>
  <c r="P324" i="74" s="1"/>
  <c r="O325" i="74"/>
  <c r="O324" i="74" s="1"/>
  <c r="N324" i="74"/>
  <c r="M324" i="74"/>
  <c r="L324" i="74"/>
  <c r="K324" i="74"/>
  <c r="J324" i="74"/>
  <c r="I324" i="74"/>
  <c r="H324" i="74"/>
  <c r="G324" i="74"/>
  <c r="P323" i="74"/>
  <c r="P322" i="74"/>
  <c r="P321" i="74"/>
  <c r="P320" i="74"/>
  <c r="G320" i="74"/>
  <c r="G319" i="74" s="1"/>
  <c r="O319" i="74"/>
  <c r="N319" i="74"/>
  <c r="M319" i="74"/>
  <c r="L319" i="74"/>
  <c r="K319" i="74"/>
  <c r="J319" i="74"/>
  <c r="I319" i="74"/>
  <c r="H319" i="74"/>
  <c r="G318" i="74"/>
  <c r="P317" i="74"/>
  <c r="G317" i="74"/>
  <c r="G316" i="74"/>
  <c r="M315" i="74"/>
  <c r="M301" i="74" s="1"/>
  <c r="G314" i="74"/>
  <c r="P313" i="74"/>
  <c r="G313" i="74"/>
  <c r="G312" i="74"/>
  <c r="G311" i="74"/>
  <c r="G310" i="74"/>
  <c r="P309" i="74"/>
  <c r="G309" i="74"/>
  <c r="G308" i="74"/>
  <c r="G307" i="74"/>
  <c r="G306" i="74"/>
  <c r="P305" i="74"/>
  <c r="G305" i="74"/>
  <c r="G304" i="74"/>
  <c r="G303" i="74"/>
  <c r="G302" i="74"/>
  <c r="O301" i="74"/>
  <c r="N301" i="74"/>
  <c r="L301" i="74"/>
  <c r="K301" i="74"/>
  <c r="J301" i="74"/>
  <c r="I301" i="74"/>
  <c r="H301" i="74"/>
  <c r="P300" i="74"/>
  <c r="P299" i="74"/>
  <c r="P297" i="74"/>
  <c r="P296" i="74"/>
  <c r="O296" i="74"/>
  <c r="O292" i="74" s="1"/>
  <c r="P295" i="74"/>
  <c r="P294" i="74"/>
  <c r="N292" i="74"/>
  <c r="M292" i="74"/>
  <c r="L292" i="74"/>
  <c r="K292" i="74"/>
  <c r="J292" i="74"/>
  <c r="I292" i="74"/>
  <c r="H292" i="74"/>
  <c r="G292" i="74"/>
  <c r="P291" i="74"/>
  <c r="O288" i="74"/>
  <c r="N288" i="74"/>
  <c r="M288" i="74"/>
  <c r="L288" i="74"/>
  <c r="K288" i="74"/>
  <c r="J288" i="74"/>
  <c r="I288" i="74"/>
  <c r="H288" i="74"/>
  <c r="G288" i="74"/>
  <c r="P287" i="74"/>
  <c r="M287" i="74"/>
  <c r="P286" i="74"/>
  <c r="M286" i="74"/>
  <c r="N285" i="74"/>
  <c r="N283" i="74" s="1"/>
  <c r="M284" i="74"/>
  <c r="O283" i="74"/>
  <c r="L283" i="74"/>
  <c r="K283" i="74"/>
  <c r="J283" i="74"/>
  <c r="I283" i="74"/>
  <c r="H283" i="74"/>
  <c r="G283" i="74"/>
  <c r="M282" i="74"/>
  <c r="M281" i="74"/>
  <c r="M279" i="74"/>
  <c r="O278" i="74"/>
  <c r="N278" i="74"/>
  <c r="L278" i="74"/>
  <c r="K278" i="74"/>
  <c r="J278" i="74"/>
  <c r="I278" i="74"/>
  <c r="H278" i="74"/>
  <c r="G278" i="74"/>
  <c r="P271" i="74"/>
  <c r="O271" i="74"/>
  <c r="N271" i="74"/>
  <c r="M271" i="74"/>
  <c r="L271" i="74"/>
  <c r="K271" i="74"/>
  <c r="J271" i="74"/>
  <c r="I271" i="74"/>
  <c r="H271" i="74"/>
  <c r="G271" i="74"/>
  <c r="P267" i="74"/>
  <c r="O267" i="74"/>
  <c r="N267" i="74"/>
  <c r="M267" i="74"/>
  <c r="L267" i="74"/>
  <c r="K267" i="74"/>
  <c r="J267" i="74"/>
  <c r="I267" i="74"/>
  <c r="H267" i="74"/>
  <c r="G267" i="74"/>
  <c r="J266" i="74"/>
  <c r="J263" i="74" s="1"/>
  <c r="N263" i="74"/>
  <c r="M263" i="74"/>
  <c r="L263" i="74"/>
  <c r="K263" i="74"/>
  <c r="I263" i="74"/>
  <c r="H263" i="74"/>
  <c r="G263" i="74"/>
  <c r="P262" i="74"/>
  <c r="P261" i="74" s="1"/>
  <c r="O261" i="74"/>
  <c r="N261" i="74"/>
  <c r="M261" i="74"/>
  <c r="L261" i="74"/>
  <c r="K261" i="74"/>
  <c r="J261" i="74"/>
  <c r="I261" i="74"/>
  <c r="H261" i="74"/>
  <c r="G261" i="74"/>
  <c r="P254" i="74"/>
  <c r="O254" i="74"/>
  <c r="N254" i="74"/>
  <c r="M254" i="74"/>
  <c r="L254" i="74"/>
  <c r="K254" i="74"/>
  <c r="J254" i="74"/>
  <c r="I254" i="74"/>
  <c r="H254" i="74"/>
  <c r="G254" i="74"/>
  <c r="P251" i="74"/>
  <c r="P250" i="74"/>
  <c r="P248" i="74"/>
  <c r="P247" i="74"/>
  <c r="O246" i="74"/>
  <c r="N246" i="74"/>
  <c r="M246" i="74"/>
  <c r="L246" i="74"/>
  <c r="K246" i="74"/>
  <c r="J246" i="74"/>
  <c r="I246" i="74"/>
  <c r="H246" i="74"/>
  <c r="G246" i="74"/>
  <c r="P245" i="74"/>
  <c r="M245" i="74"/>
  <c r="P244" i="74"/>
  <c r="M244" i="74"/>
  <c r="O244" i="74" s="1"/>
  <c r="O240" i="74" s="1"/>
  <c r="J243" i="74"/>
  <c r="J240" i="74" s="1"/>
  <c r="P242" i="74"/>
  <c r="N241" i="74"/>
  <c r="N240" i="74" s="1"/>
  <c r="L240" i="74"/>
  <c r="K240" i="74"/>
  <c r="I240" i="74"/>
  <c r="H240" i="74"/>
  <c r="G240" i="74"/>
  <c r="O237" i="74"/>
  <c r="N237" i="74"/>
  <c r="M237" i="74"/>
  <c r="L237" i="74"/>
  <c r="K237" i="74"/>
  <c r="J237" i="74"/>
  <c r="I237" i="74"/>
  <c r="H237" i="74"/>
  <c r="G237" i="74"/>
  <c r="O235" i="74"/>
  <c r="N235" i="74"/>
  <c r="M235" i="74"/>
  <c r="L235" i="74"/>
  <c r="K235" i="74"/>
  <c r="J235" i="74"/>
  <c r="I235" i="74"/>
  <c r="H235" i="74"/>
  <c r="G235" i="74"/>
  <c r="P234" i="74"/>
  <c r="O234" i="74"/>
  <c r="P233" i="74"/>
  <c r="O233" i="74"/>
  <c r="P232" i="74"/>
  <c r="O232" i="74"/>
  <c r="P231" i="74"/>
  <c r="O231" i="74"/>
  <c r="P230" i="74"/>
  <c r="O230" i="74"/>
  <c r="P229" i="74"/>
  <c r="O229" i="74"/>
  <c r="P228" i="74"/>
  <c r="O228" i="74"/>
  <c r="P227" i="74"/>
  <c r="O227" i="74"/>
  <c r="P226" i="74"/>
  <c r="O226" i="74"/>
  <c r="I226" i="74"/>
  <c r="I223" i="74" s="1"/>
  <c r="O225" i="74"/>
  <c r="O224" i="74"/>
  <c r="N223" i="74"/>
  <c r="M223" i="74"/>
  <c r="L223" i="74"/>
  <c r="K223" i="74"/>
  <c r="J223" i="74"/>
  <c r="H223" i="74"/>
  <c r="G223" i="74"/>
  <c r="P222" i="74"/>
  <c r="M222" i="74"/>
  <c r="P221" i="74"/>
  <c r="O221" i="74"/>
  <c r="P220" i="74"/>
  <c r="O220" i="74"/>
  <c r="P219" i="74"/>
  <c r="M219" i="74"/>
  <c r="N218" i="74"/>
  <c r="L218" i="74"/>
  <c r="K218" i="74"/>
  <c r="J218" i="74"/>
  <c r="I218" i="74"/>
  <c r="H218" i="74"/>
  <c r="G218" i="74"/>
  <c r="P215" i="74"/>
  <c r="O213" i="74"/>
  <c r="N213" i="74"/>
  <c r="M213" i="74"/>
  <c r="L213" i="74"/>
  <c r="K213" i="74"/>
  <c r="J213" i="74"/>
  <c r="I213" i="74"/>
  <c r="H213" i="74"/>
  <c r="G213" i="74"/>
  <c r="P209" i="74"/>
  <c r="O208" i="74"/>
  <c r="N208" i="74"/>
  <c r="M208" i="74"/>
  <c r="L208" i="74"/>
  <c r="K208" i="74"/>
  <c r="J208" i="74"/>
  <c r="I208" i="74"/>
  <c r="H208" i="74"/>
  <c r="G208" i="74"/>
  <c r="P207" i="74"/>
  <c r="P206" i="74"/>
  <c r="M206" i="74"/>
  <c r="J206" i="74"/>
  <c r="H206" i="74"/>
  <c r="P205" i="74"/>
  <c r="P204" i="74"/>
  <c r="P203" i="74"/>
  <c r="M203" i="74"/>
  <c r="O203" i="74" s="1"/>
  <c r="O201" i="74" s="1"/>
  <c r="J203" i="74"/>
  <c r="H203" i="74"/>
  <c r="P202" i="74"/>
  <c r="N201" i="74"/>
  <c r="L201" i="74"/>
  <c r="K201" i="74"/>
  <c r="I201" i="74"/>
  <c r="G201" i="74"/>
  <c r="M200" i="74"/>
  <c r="M199" i="74" s="1"/>
  <c r="O199" i="74"/>
  <c r="N199" i="74"/>
  <c r="L199" i="74"/>
  <c r="K199" i="74"/>
  <c r="J199" i="74"/>
  <c r="I199" i="74"/>
  <c r="H199" i="74"/>
  <c r="G199" i="74"/>
  <c r="P198" i="74"/>
  <c r="O195" i="74"/>
  <c r="N195" i="74"/>
  <c r="M195" i="74"/>
  <c r="L195" i="74"/>
  <c r="K195" i="74"/>
  <c r="J195" i="74"/>
  <c r="I195" i="74"/>
  <c r="H195" i="74"/>
  <c r="G195" i="74"/>
  <c r="O193" i="74"/>
  <c r="N193" i="74"/>
  <c r="M193" i="74"/>
  <c r="L193" i="74"/>
  <c r="K193" i="74"/>
  <c r="J193" i="74"/>
  <c r="I193" i="74"/>
  <c r="H193" i="74"/>
  <c r="G193" i="74"/>
  <c r="P190" i="74"/>
  <c r="O190" i="74"/>
  <c r="N190" i="74"/>
  <c r="M190" i="74"/>
  <c r="L190" i="74"/>
  <c r="K190" i="74"/>
  <c r="J190" i="74"/>
  <c r="I190" i="74"/>
  <c r="H190" i="74"/>
  <c r="G190" i="74"/>
  <c r="P189" i="74"/>
  <c r="O189" i="74"/>
  <c r="J189" i="74"/>
  <c r="P188" i="74"/>
  <c r="O188" i="74"/>
  <c r="J188" i="74"/>
  <c r="O187" i="74"/>
  <c r="O186" i="74"/>
  <c r="P185" i="74"/>
  <c r="O185" i="74"/>
  <c r="J185" i="74"/>
  <c r="P184" i="74"/>
  <c r="O184" i="74"/>
  <c r="J184" i="74"/>
  <c r="N183" i="74"/>
  <c r="M183" i="74"/>
  <c r="L183" i="74"/>
  <c r="K183" i="74"/>
  <c r="I183" i="74"/>
  <c r="H183" i="74"/>
  <c r="G183" i="74"/>
  <c r="P182" i="74"/>
  <c r="O182" i="74"/>
  <c r="O176" i="74" s="1"/>
  <c r="P181" i="74"/>
  <c r="M181" i="74"/>
  <c r="P180" i="74"/>
  <c r="P178" i="74"/>
  <c r="M178" i="74"/>
  <c r="I178" i="74" s="1"/>
  <c r="P177" i="74"/>
  <c r="M177" i="74"/>
  <c r="I177" i="74" s="1"/>
  <c r="N176" i="74"/>
  <c r="L176" i="74"/>
  <c r="K176" i="74"/>
  <c r="J176" i="74"/>
  <c r="H176" i="74"/>
  <c r="G176" i="74"/>
  <c r="P175" i="74"/>
  <c r="P174" i="74"/>
  <c r="O173" i="74"/>
  <c r="N173" i="74"/>
  <c r="M173" i="74"/>
  <c r="L173" i="74"/>
  <c r="K173" i="74"/>
  <c r="J173" i="74"/>
  <c r="I173" i="74"/>
  <c r="H173" i="74"/>
  <c r="G173" i="74"/>
  <c r="P172" i="74"/>
  <c r="O172" i="74"/>
  <c r="P171" i="74"/>
  <c r="O171" i="74"/>
  <c r="P170" i="74"/>
  <c r="O170" i="74"/>
  <c r="P169" i="74"/>
  <c r="O169" i="74"/>
  <c r="O168" i="74"/>
  <c r="P167" i="74"/>
  <c r="O167" i="74"/>
  <c r="P166" i="74"/>
  <c r="O166" i="74"/>
  <c r="P165" i="74"/>
  <c r="O165" i="74"/>
  <c r="P164" i="74"/>
  <c r="O164" i="74"/>
  <c r="P163" i="74"/>
  <c r="O163" i="74"/>
  <c r="O162" i="74"/>
  <c r="N161" i="74"/>
  <c r="M161" i="74"/>
  <c r="L161" i="74"/>
  <c r="K161" i="74"/>
  <c r="J161" i="74"/>
  <c r="I161" i="74"/>
  <c r="H161" i="74"/>
  <c r="G161" i="74"/>
  <c r="P160" i="74"/>
  <c r="P159" i="74"/>
  <c r="O158" i="74"/>
  <c r="N158" i="74"/>
  <c r="M158" i="74"/>
  <c r="L158" i="74"/>
  <c r="K158" i="74"/>
  <c r="J158" i="74"/>
  <c r="I158" i="74"/>
  <c r="H158" i="74"/>
  <c r="G158" i="74"/>
  <c r="M157" i="74"/>
  <c r="J157" i="74"/>
  <c r="M156" i="74"/>
  <c r="J156" i="74"/>
  <c r="P155" i="74"/>
  <c r="M155" i="74"/>
  <c r="J155" i="74"/>
  <c r="P154" i="74"/>
  <c r="O152" i="74"/>
  <c r="N152" i="74"/>
  <c r="L152" i="74"/>
  <c r="K152" i="74"/>
  <c r="I152" i="74"/>
  <c r="H152" i="74"/>
  <c r="G152" i="74"/>
  <c r="P147" i="74"/>
  <c r="P146" i="74" s="1"/>
  <c r="O147" i="74"/>
  <c r="O146" i="74" s="1"/>
  <c r="N147" i="74"/>
  <c r="N146" i="74" s="1"/>
  <c r="M147" i="74"/>
  <c r="M146" i="74" s="1"/>
  <c r="L147" i="74"/>
  <c r="L146" i="74" s="1"/>
  <c r="K147" i="74"/>
  <c r="K146" i="74" s="1"/>
  <c r="J147" i="74"/>
  <c r="J146" i="74" s="1"/>
  <c r="I147" i="74"/>
  <c r="I146" i="74" s="1"/>
  <c r="H147" i="74"/>
  <c r="H146" i="74" s="1"/>
  <c r="G147" i="74"/>
  <c r="G146" i="74" s="1"/>
  <c r="O142" i="74"/>
  <c r="N142" i="74"/>
  <c r="M142" i="74"/>
  <c r="L142" i="74"/>
  <c r="K142" i="74"/>
  <c r="J142" i="74"/>
  <c r="I142" i="74"/>
  <c r="H142" i="74"/>
  <c r="G142" i="74"/>
  <c r="O139" i="74"/>
  <c r="N139" i="74"/>
  <c r="M139" i="74"/>
  <c r="L139" i="74"/>
  <c r="K139" i="74"/>
  <c r="J139" i="74"/>
  <c r="I139" i="74"/>
  <c r="H139" i="74"/>
  <c r="G139" i="74"/>
  <c r="O138" i="74"/>
  <c r="O137" i="74"/>
  <c r="O136" i="74"/>
  <c r="N135" i="74"/>
  <c r="M135" i="74"/>
  <c r="L135" i="74"/>
  <c r="K135" i="74"/>
  <c r="J135" i="74"/>
  <c r="I135" i="74"/>
  <c r="H135" i="74"/>
  <c r="G135" i="74"/>
  <c r="O131" i="74"/>
  <c r="N131" i="74"/>
  <c r="M131" i="74"/>
  <c r="L131" i="74"/>
  <c r="K131" i="74"/>
  <c r="J131" i="74"/>
  <c r="I131" i="74"/>
  <c r="H131" i="74"/>
  <c r="G131" i="74"/>
  <c r="O128" i="74"/>
  <c r="N128" i="74"/>
  <c r="M128" i="74"/>
  <c r="L128" i="74"/>
  <c r="K128" i="74"/>
  <c r="J128" i="74"/>
  <c r="I128" i="74"/>
  <c r="H128" i="74"/>
  <c r="G128" i="74"/>
  <c r="O115" i="74"/>
  <c r="N115" i="74"/>
  <c r="M115" i="74"/>
  <c r="L115" i="74"/>
  <c r="K115" i="74"/>
  <c r="J115" i="74"/>
  <c r="I115" i="74"/>
  <c r="H115" i="74"/>
  <c r="G115" i="74"/>
  <c r="N114" i="74"/>
  <c r="N112" i="74"/>
  <c r="N110" i="74"/>
  <c r="O107" i="74"/>
  <c r="M107" i="74"/>
  <c r="L107" i="74"/>
  <c r="K107" i="74"/>
  <c r="J107" i="74"/>
  <c r="I107" i="74"/>
  <c r="H107" i="74"/>
  <c r="G107" i="74"/>
  <c r="O105" i="74"/>
  <c r="N105" i="74"/>
  <c r="M105" i="74"/>
  <c r="L105" i="74"/>
  <c r="K105" i="74"/>
  <c r="J105" i="74"/>
  <c r="I105" i="74"/>
  <c r="H105" i="74"/>
  <c r="G105" i="74"/>
  <c r="J102" i="74"/>
  <c r="J98" i="74" s="1"/>
  <c r="O98" i="74"/>
  <c r="N98" i="74"/>
  <c r="M98" i="74"/>
  <c r="L98" i="74"/>
  <c r="K98" i="74"/>
  <c r="I98" i="74"/>
  <c r="H98" i="74"/>
  <c r="G98" i="74"/>
  <c r="O95" i="74"/>
  <c r="N95" i="74"/>
  <c r="M95" i="74"/>
  <c r="L95" i="74"/>
  <c r="K95" i="74"/>
  <c r="J95" i="74"/>
  <c r="I95" i="74"/>
  <c r="H95" i="74"/>
  <c r="G95" i="74"/>
  <c r="O92" i="74"/>
  <c r="N92" i="74"/>
  <c r="M92" i="74"/>
  <c r="L92" i="74"/>
  <c r="K92" i="74"/>
  <c r="J92" i="74"/>
  <c r="I92" i="74"/>
  <c r="H92" i="74"/>
  <c r="G92" i="74"/>
  <c r="O88" i="74"/>
  <c r="N88" i="74"/>
  <c r="M88" i="74"/>
  <c r="L88" i="74"/>
  <c r="K88" i="74"/>
  <c r="J88" i="74"/>
  <c r="I88" i="74"/>
  <c r="H88" i="74"/>
  <c r="G88" i="74"/>
  <c r="O83" i="74"/>
  <c r="N83" i="74"/>
  <c r="M83" i="74"/>
  <c r="L83" i="74"/>
  <c r="K83" i="74"/>
  <c r="J83" i="74"/>
  <c r="I83" i="74"/>
  <c r="H83" i="74"/>
  <c r="G83" i="74"/>
  <c r="O76" i="74"/>
  <c r="N76" i="74"/>
  <c r="M76" i="74"/>
  <c r="L76" i="74"/>
  <c r="K76" i="74"/>
  <c r="J76" i="74"/>
  <c r="I76" i="74"/>
  <c r="H76" i="74"/>
  <c r="G76" i="74"/>
  <c r="O72" i="74"/>
  <c r="N72" i="74"/>
  <c r="M72" i="74"/>
  <c r="L72" i="74"/>
  <c r="K72" i="74"/>
  <c r="J72" i="74"/>
  <c r="I72" i="74"/>
  <c r="H72" i="74"/>
  <c r="G72" i="74"/>
  <c r="O71" i="74"/>
  <c r="O67" i="74" s="1"/>
  <c r="N67" i="74"/>
  <c r="M67" i="74"/>
  <c r="L67" i="74"/>
  <c r="K67" i="74"/>
  <c r="J67" i="74"/>
  <c r="I67" i="74"/>
  <c r="H67" i="74"/>
  <c r="G67" i="74"/>
  <c r="O65" i="74"/>
  <c r="N65" i="74"/>
  <c r="M65" i="74"/>
  <c r="L65" i="74"/>
  <c r="K65" i="74"/>
  <c r="J65" i="74"/>
  <c r="I65" i="74"/>
  <c r="H65" i="74"/>
  <c r="G65" i="74"/>
  <c r="O63" i="74"/>
  <c r="N63" i="74"/>
  <c r="M63" i="74"/>
  <c r="L63" i="74"/>
  <c r="K63" i="74"/>
  <c r="J63" i="74"/>
  <c r="I63" i="74"/>
  <c r="H63" i="74"/>
  <c r="G63" i="74"/>
  <c r="O59" i="74"/>
  <c r="N59" i="74"/>
  <c r="M59" i="74"/>
  <c r="L59" i="74"/>
  <c r="K59" i="74"/>
  <c r="J59" i="74"/>
  <c r="I59" i="74"/>
  <c r="H59" i="74"/>
  <c r="G59" i="74"/>
  <c r="O51" i="74"/>
  <c r="N51" i="74"/>
  <c r="M51" i="74"/>
  <c r="L51" i="74"/>
  <c r="K51" i="74"/>
  <c r="J51" i="74"/>
  <c r="I51" i="74"/>
  <c r="H51" i="74"/>
  <c r="G51" i="74"/>
  <c r="O42" i="74"/>
  <c r="N42" i="74"/>
  <c r="M42" i="74"/>
  <c r="L42" i="74"/>
  <c r="K42" i="74"/>
  <c r="J42" i="74"/>
  <c r="I42" i="74"/>
  <c r="H42" i="74"/>
  <c r="G42" i="74"/>
  <c r="O40" i="74"/>
  <c r="N40" i="74"/>
  <c r="M40" i="74"/>
  <c r="L40" i="74"/>
  <c r="K40" i="74"/>
  <c r="J40" i="74"/>
  <c r="I40" i="74"/>
  <c r="H40" i="74"/>
  <c r="G40" i="74"/>
  <c r="O35" i="74"/>
  <c r="N35" i="74"/>
  <c r="M35" i="74"/>
  <c r="L35" i="74"/>
  <c r="K35" i="74"/>
  <c r="J35" i="74"/>
  <c r="I35" i="74"/>
  <c r="H35" i="74"/>
  <c r="G35" i="74"/>
  <c r="O34" i="74"/>
  <c r="O32" i="74"/>
  <c r="N31" i="74"/>
  <c r="N30" i="74" s="1"/>
  <c r="M30" i="74"/>
  <c r="L30" i="74"/>
  <c r="K30" i="74"/>
  <c r="J30" i="74"/>
  <c r="I30" i="74"/>
  <c r="H30" i="74"/>
  <c r="G30" i="74"/>
  <c r="O27" i="74"/>
  <c r="O26" i="74" s="1"/>
  <c r="N26" i="74"/>
  <c r="M26" i="74"/>
  <c r="L26" i="74"/>
  <c r="K26" i="74"/>
  <c r="J26" i="74"/>
  <c r="I26" i="74"/>
  <c r="H26" i="74"/>
  <c r="G26" i="74"/>
  <c r="O22" i="74"/>
  <c r="O18" i="74" s="1"/>
  <c r="N20" i="74"/>
  <c r="N19" i="74"/>
  <c r="M18" i="74"/>
  <c r="L18" i="74"/>
  <c r="K18" i="74"/>
  <c r="J18" i="74"/>
  <c r="I18" i="74"/>
  <c r="H18" i="74"/>
  <c r="G18" i="74"/>
  <c r="O15" i="74"/>
  <c r="N15" i="74"/>
  <c r="M15" i="74"/>
  <c r="L15" i="74"/>
  <c r="K15" i="74"/>
  <c r="J15" i="74"/>
  <c r="I15" i="74"/>
  <c r="H15" i="74"/>
  <c r="G15" i="74"/>
  <c r="Z12" i="74"/>
  <c r="AA748" i="57"/>
  <c r="U748" i="57"/>
  <c r="N789" i="57"/>
  <c r="N788" i="57"/>
  <c r="N787" i="57"/>
  <c r="N786" i="57"/>
  <c r="M167" i="57"/>
  <c r="S507" i="74"/>
  <c r="Y725" i="57"/>
  <c r="AB725" i="57"/>
  <c r="D626" i="62"/>
  <c r="F626" i="62" s="1"/>
  <c r="D623" i="62"/>
  <c r="S927" i="74"/>
  <c r="S929" i="74"/>
  <c r="S931" i="74"/>
  <c r="S933" i="74"/>
  <c r="S934" i="74"/>
  <c r="S935" i="74"/>
  <c r="S937" i="74"/>
  <c r="S938" i="74"/>
  <c r="S939" i="74"/>
  <c r="S941" i="74"/>
  <c r="S942" i="74"/>
  <c r="S943" i="74"/>
  <c r="S945" i="74"/>
  <c r="S946" i="74"/>
  <c r="S947" i="74"/>
  <c r="S926" i="74"/>
  <c r="S755" i="74"/>
  <c r="S756" i="74"/>
  <c r="S754" i="74"/>
  <c r="S745" i="74"/>
  <c r="R746" i="74"/>
  <c r="S746" i="74" s="1"/>
  <c r="S747" i="74"/>
  <c r="D617" i="62"/>
  <c r="H617" i="62" s="1"/>
  <c r="D612" i="62"/>
  <c r="AB640" i="57"/>
  <c r="S616" i="74"/>
  <c r="S621" i="74"/>
  <c r="S626" i="74"/>
  <c r="S628" i="74"/>
  <c r="S630" i="74"/>
  <c r="S631" i="74"/>
  <c r="S632" i="74"/>
  <c r="S595" i="74"/>
  <c r="S594" i="74"/>
  <c r="S601" i="74"/>
  <c r="AB615" i="57"/>
  <c r="AA615" i="57"/>
  <c r="AB525" i="57"/>
  <c r="S498" i="74"/>
  <c r="S495" i="74"/>
  <c r="S477" i="74"/>
  <c r="S476" i="74"/>
  <c r="V523" i="57"/>
  <c r="S469" i="74"/>
  <c r="M523" i="57"/>
  <c r="D385" i="62"/>
  <c r="H385" i="62" s="1"/>
  <c r="D387" i="62"/>
  <c r="H387" i="62" s="1"/>
  <c r="R280" i="74"/>
  <c r="R281" i="74"/>
  <c r="R282" i="74"/>
  <c r="D398" i="62"/>
  <c r="F398" i="62" s="1"/>
  <c r="Z383" i="57"/>
  <c r="H655" i="57"/>
  <c r="X18" i="57"/>
  <c r="X655" i="57"/>
  <c r="Y655" i="57"/>
  <c r="J655" i="57"/>
  <c r="K655" i="57"/>
  <c r="M655" i="57"/>
  <c r="N655" i="57"/>
  <c r="I655" i="57"/>
  <c r="G655" i="57"/>
  <c r="O237" i="57"/>
  <c r="Z225" i="57"/>
  <c r="AD225" i="57"/>
  <c r="AC225" i="57"/>
  <c r="AA225" i="57"/>
  <c r="Y225" i="57"/>
  <c r="X225" i="57"/>
  <c r="U225" i="57"/>
  <c r="S225" i="57"/>
  <c r="R225" i="57"/>
  <c r="O225" i="57"/>
  <c r="N225" i="57"/>
  <c r="M225" i="57"/>
  <c r="L225" i="57"/>
  <c r="K225" i="57"/>
  <c r="J225" i="57"/>
  <c r="I225" i="57"/>
  <c r="H225" i="57"/>
  <c r="G225" i="57"/>
  <c r="G383" i="57"/>
  <c r="H383" i="57"/>
  <c r="I383" i="57"/>
  <c r="K383" i="57"/>
  <c r="AD383" i="57"/>
  <c r="AC383" i="57"/>
  <c r="Y383" i="57"/>
  <c r="X383" i="57"/>
  <c r="Q279" i="74"/>
  <c r="Q282" i="74"/>
  <c r="R279" i="74"/>
  <c r="M314" i="57"/>
  <c r="M313" i="57"/>
  <c r="N312" i="57"/>
  <c r="M311" i="57"/>
  <c r="AD310" i="57"/>
  <c r="AC310" i="57"/>
  <c r="AA310" i="57"/>
  <c r="Z310" i="57"/>
  <c r="Y310" i="57"/>
  <c r="X310" i="57"/>
  <c r="U310" i="57"/>
  <c r="T310" i="57"/>
  <c r="S310" i="57"/>
  <c r="R310" i="57"/>
  <c r="O310" i="57"/>
  <c r="L310" i="57"/>
  <c r="K310" i="57"/>
  <c r="J310" i="57"/>
  <c r="I310" i="57"/>
  <c r="H310" i="57"/>
  <c r="G310" i="57"/>
  <c r="Z205" i="57"/>
  <c r="Y205" i="57"/>
  <c r="T205" i="57"/>
  <c r="S205" i="57"/>
  <c r="Z740" i="57"/>
  <c r="S740" i="57"/>
  <c r="T740" i="57"/>
  <c r="X740" i="57"/>
  <c r="Y740" i="57"/>
  <c r="AC740" i="57"/>
  <c r="AD740" i="57"/>
  <c r="N740" i="57"/>
  <c r="O740" i="57"/>
  <c r="M740" i="57"/>
  <c r="K740" i="57"/>
  <c r="L740" i="57"/>
  <c r="J740" i="57"/>
  <c r="I740" i="57"/>
  <c r="H740" i="57"/>
  <c r="G740" i="57"/>
  <c r="W417" i="57"/>
  <c r="S750" i="74"/>
  <c r="AC723" i="57"/>
  <c r="AD723" i="57"/>
  <c r="AA723" i="57"/>
  <c r="Z723" i="57"/>
  <c r="Y723" i="57"/>
  <c r="U723" i="57"/>
  <c r="S723" i="57"/>
  <c r="T723" i="57"/>
  <c r="G603" i="57"/>
  <c r="G523" i="57"/>
  <c r="S585" i="74"/>
  <c r="S586" i="74"/>
  <c r="S588" i="74"/>
  <c r="S589" i="74"/>
  <c r="S590" i="74"/>
  <c r="S592" i="74"/>
  <c r="S584" i="74"/>
  <c r="AD603" i="57"/>
  <c r="AA603" i="57"/>
  <c r="AC603" i="57"/>
  <c r="U603" i="57"/>
  <c r="N603" i="57"/>
  <c r="O603" i="57"/>
  <c r="M603" i="57"/>
  <c r="H603" i="57"/>
  <c r="I603" i="57"/>
  <c r="J603" i="57"/>
  <c r="K603" i="57"/>
  <c r="L603" i="57"/>
  <c r="Z603" i="57"/>
  <c r="S603" i="57"/>
  <c r="R603" i="57"/>
  <c r="T603" i="57"/>
  <c r="S511" i="74"/>
  <c r="S512" i="74"/>
  <c r="S510" i="74"/>
  <c r="R466" i="57"/>
  <c r="S466" i="57"/>
  <c r="U466" i="57"/>
  <c r="X466" i="57"/>
  <c r="Y466" i="57"/>
  <c r="AA466" i="57"/>
  <c r="AC466" i="57"/>
  <c r="AD466" i="57"/>
  <c r="H466" i="57"/>
  <c r="I466" i="57"/>
  <c r="J466" i="57"/>
  <c r="K466" i="57"/>
  <c r="L466" i="57"/>
  <c r="N466" i="57"/>
  <c r="G466" i="57"/>
  <c r="R486" i="57"/>
  <c r="S486" i="57"/>
  <c r="T486" i="57"/>
  <c r="U486" i="57"/>
  <c r="X486" i="57"/>
  <c r="Y486" i="57"/>
  <c r="Z486" i="57"/>
  <c r="AA486" i="57"/>
  <c r="AC486" i="57"/>
  <c r="AD486" i="57"/>
  <c r="H486" i="57"/>
  <c r="I486" i="57"/>
  <c r="J486" i="57"/>
  <c r="K486" i="57"/>
  <c r="L486" i="57"/>
  <c r="M486" i="57"/>
  <c r="N486" i="57"/>
  <c r="O488" i="57"/>
  <c r="G486" i="57"/>
  <c r="Q290" i="57"/>
  <c r="S523" i="57"/>
  <c r="Y523" i="57"/>
  <c r="AC523" i="57"/>
  <c r="AD523" i="57"/>
  <c r="H523" i="57"/>
  <c r="I523" i="57"/>
  <c r="J523" i="57"/>
  <c r="K523" i="57"/>
  <c r="L523" i="57"/>
  <c r="N523" i="57"/>
  <c r="H640" i="57"/>
  <c r="W242" i="57"/>
  <c r="R241" i="83" s="1"/>
  <c r="R238" i="83" s="1"/>
  <c r="I242" i="57"/>
  <c r="I239" i="57" s="1"/>
  <c r="U484" i="57"/>
  <c r="X484" i="57"/>
  <c r="Y484" i="57"/>
  <c r="Z484" i="57"/>
  <c r="AA484" i="57"/>
  <c r="AC484" i="57"/>
  <c r="AD484" i="57"/>
  <c r="N484" i="57"/>
  <c r="O484" i="57"/>
  <c r="R484" i="57"/>
  <c r="S484" i="57"/>
  <c r="T484" i="57"/>
  <c r="H484" i="57"/>
  <c r="I484" i="57"/>
  <c r="J484" i="57"/>
  <c r="K484" i="57"/>
  <c r="L484" i="57"/>
  <c r="M484" i="57"/>
  <c r="G484" i="57"/>
  <c r="Q484" i="57"/>
  <c r="W484" i="57"/>
  <c r="O439" i="57"/>
  <c r="Q203" i="57"/>
  <c r="W203" i="57"/>
  <c r="AD489" i="57"/>
  <c r="R489" i="57"/>
  <c r="S489" i="57"/>
  <c r="X489" i="57"/>
  <c r="Y489" i="57"/>
  <c r="AC489" i="57"/>
  <c r="H489" i="57"/>
  <c r="I489" i="57"/>
  <c r="J489" i="57"/>
  <c r="K489" i="57"/>
  <c r="L489" i="57"/>
  <c r="M489" i="57"/>
  <c r="N489" i="57"/>
  <c r="O489" i="57"/>
  <c r="G489" i="57"/>
  <c r="D161" i="62"/>
  <c r="H161" i="62" s="1"/>
  <c r="D368" i="62"/>
  <c r="D371" i="62"/>
  <c r="F371" i="62" s="1"/>
  <c r="D372" i="62"/>
  <c r="F372" i="62" s="1"/>
  <c r="D373" i="62"/>
  <c r="F373" i="62" s="1"/>
  <c r="D367" i="62"/>
  <c r="D237" i="62"/>
  <c r="F237" i="62" s="1"/>
  <c r="D238" i="62"/>
  <c r="F238" i="62" s="1"/>
  <c r="D239" i="62"/>
  <c r="F239" i="62" s="1"/>
  <c r="D240" i="62"/>
  <c r="F240" i="62" s="1"/>
  <c r="D235" i="62"/>
  <c r="D192" i="62"/>
  <c r="H192" i="62" s="1"/>
  <c r="D195" i="62"/>
  <c r="H195" i="62" s="1"/>
  <c r="Q251" i="57"/>
  <c r="Q33" i="57"/>
  <c r="Q32" i="57"/>
  <c r="Q31" i="83" s="1"/>
  <c r="D23" i="62"/>
  <c r="H23" i="62" s="1"/>
  <c r="D24" i="62"/>
  <c r="H24" i="62" s="1"/>
  <c r="O328" i="57"/>
  <c r="I256" i="57"/>
  <c r="H491" i="57"/>
  <c r="I491" i="57"/>
  <c r="J491" i="57"/>
  <c r="K491" i="57"/>
  <c r="L491" i="57"/>
  <c r="M491" i="57"/>
  <c r="N491" i="57"/>
  <c r="O491" i="57"/>
  <c r="P491" i="57"/>
  <c r="Q491" i="57"/>
  <c r="R491" i="57"/>
  <c r="S491" i="57"/>
  <c r="T491" i="57"/>
  <c r="U491" i="57"/>
  <c r="W491" i="57"/>
  <c r="X491" i="57"/>
  <c r="Y491" i="57"/>
  <c r="Z491" i="57"/>
  <c r="AA491" i="57"/>
  <c r="AC491" i="57"/>
  <c r="AD491" i="57"/>
  <c r="G491" i="57"/>
  <c r="S123" i="66"/>
  <c r="W475" i="57"/>
  <c r="T475" i="57"/>
  <c r="O475" i="57"/>
  <c r="W476" i="57"/>
  <c r="T476" i="57"/>
  <c r="I18" i="57"/>
  <c r="N19" i="57"/>
  <c r="O181" i="57"/>
  <c r="W186" i="57"/>
  <c r="R185" i="83" s="1"/>
  <c r="R180" i="83" s="1"/>
  <c r="R154" i="83" s="1"/>
  <c r="Z181" i="57"/>
  <c r="D33" i="62"/>
  <c r="H33" i="62" s="1"/>
  <c r="W33" i="57"/>
  <c r="M188" i="57"/>
  <c r="W31" i="57"/>
  <c r="Q31" i="57"/>
  <c r="C23" i="62"/>
  <c r="G23" i="62" s="1"/>
  <c r="T298" i="57"/>
  <c r="T294" i="57"/>
  <c r="T290" i="57"/>
  <c r="T288" i="57"/>
  <c r="T264" i="57"/>
  <c r="T256" i="57"/>
  <c r="T253" i="57"/>
  <c r="T251" i="57"/>
  <c r="T209" i="57"/>
  <c r="T203" i="57"/>
  <c r="T191" i="57"/>
  <c r="T178" i="57"/>
  <c r="C274" i="62"/>
  <c r="G274" i="62" s="1"/>
  <c r="O260" i="57"/>
  <c r="S203" i="57"/>
  <c r="H521" i="57"/>
  <c r="I521" i="57"/>
  <c r="J521" i="57"/>
  <c r="K521" i="57"/>
  <c r="L521" i="57"/>
  <c r="N521" i="57"/>
  <c r="O521" i="57"/>
  <c r="X521" i="57"/>
  <c r="Y521" i="57"/>
  <c r="AA521" i="57"/>
  <c r="AC521" i="57"/>
  <c r="AD521" i="57"/>
  <c r="G521" i="57"/>
  <c r="H516" i="57"/>
  <c r="I516" i="57"/>
  <c r="J516" i="57"/>
  <c r="K516" i="57"/>
  <c r="L516" i="57"/>
  <c r="N516" i="57"/>
  <c r="O516" i="57"/>
  <c r="X516" i="57"/>
  <c r="Y516" i="57"/>
  <c r="AA516" i="57"/>
  <c r="AC516" i="57"/>
  <c r="AD516" i="57"/>
  <c r="G516" i="57"/>
  <c r="O138" i="57"/>
  <c r="O136" i="57"/>
  <c r="O137" i="57"/>
  <c r="T461" i="57"/>
  <c r="D421" i="62"/>
  <c r="H421" i="62" s="1"/>
  <c r="W414" i="57"/>
  <c r="Z368" i="57"/>
  <c r="Q362" i="57"/>
  <c r="Q361" i="83" s="1"/>
  <c r="Q359" i="83" s="1"/>
  <c r="O359" i="57"/>
  <c r="T315" i="57"/>
  <c r="N257" i="57"/>
  <c r="Q253" i="57"/>
  <c r="W251" i="57"/>
  <c r="O34" i="57"/>
  <c r="O32" i="57"/>
  <c r="AA156" i="57"/>
  <c r="N495" i="57"/>
  <c r="H156" i="57"/>
  <c r="I156" i="57"/>
  <c r="K156" i="57"/>
  <c r="L156" i="57"/>
  <c r="N156" i="57"/>
  <c r="O156" i="57"/>
  <c r="R156" i="57"/>
  <c r="U156" i="57"/>
  <c r="X156" i="57"/>
  <c r="AC156" i="57"/>
  <c r="AD156" i="57"/>
  <c r="G156" i="57"/>
  <c r="J163" i="57"/>
  <c r="M163" i="57"/>
  <c r="S156" i="57"/>
  <c r="O553" i="57"/>
  <c r="O551" i="57"/>
  <c r="O236" i="57"/>
  <c r="M217" i="57"/>
  <c r="J217" i="57"/>
  <c r="H217" i="57"/>
  <c r="O211" i="57"/>
  <c r="M505" i="57"/>
  <c r="Q89" i="74"/>
  <c r="Q86" i="74"/>
  <c r="Q84" i="74"/>
  <c r="Q65" i="57"/>
  <c r="Q63" i="57"/>
  <c r="Q40" i="57"/>
  <c r="D115" i="62"/>
  <c r="H115" i="62" s="1"/>
  <c r="R94" i="74"/>
  <c r="R91" i="74"/>
  <c r="R90" i="74"/>
  <c r="R89" i="74"/>
  <c r="W65" i="57"/>
  <c r="W63" i="57"/>
  <c r="W40" i="57"/>
  <c r="H768" i="57"/>
  <c r="J768" i="57"/>
  <c r="K768" i="57"/>
  <c r="L768" i="57"/>
  <c r="G768" i="57"/>
  <c r="G696" i="57"/>
  <c r="R725" i="57"/>
  <c r="X725" i="57"/>
  <c r="AC725" i="57"/>
  <c r="AD725" i="57"/>
  <c r="AD748" i="57"/>
  <c r="AC748" i="57"/>
  <c r="Y748" i="57"/>
  <c r="X748" i="57"/>
  <c r="S748" i="57"/>
  <c r="R748" i="57"/>
  <c r="L748" i="57"/>
  <c r="K748" i="57"/>
  <c r="J748" i="57"/>
  <c r="AD640" i="57"/>
  <c r="AC640" i="57"/>
  <c r="Y640" i="57"/>
  <c r="X640" i="57"/>
  <c r="N640" i="57"/>
  <c r="M640" i="57"/>
  <c r="L640" i="57"/>
  <c r="K640" i="57"/>
  <c r="I640" i="57"/>
  <c r="H637" i="57"/>
  <c r="I637" i="57"/>
  <c r="J637" i="57"/>
  <c r="K637" i="57"/>
  <c r="L637" i="57"/>
  <c r="M637" i="57"/>
  <c r="N637" i="57"/>
  <c r="O637" i="57"/>
  <c r="R637" i="57"/>
  <c r="S637" i="57"/>
  <c r="X637" i="57"/>
  <c r="Y637" i="57"/>
  <c r="AC637" i="57"/>
  <c r="AD637" i="57"/>
  <c r="G637" i="57"/>
  <c r="H631" i="57"/>
  <c r="I631" i="57"/>
  <c r="J631" i="57"/>
  <c r="K631" i="57"/>
  <c r="L631" i="57"/>
  <c r="N631" i="57"/>
  <c r="O631" i="57"/>
  <c r="R631" i="57"/>
  <c r="S631" i="57"/>
  <c r="U631" i="57"/>
  <c r="X631" i="57"/>
  <c r="Y631" i="57"/>
  <c r="AA631" i="57"/>
  <c r="AC631" i="57"/>
  <c r="AD631" i="57"/>
  <c r="G631" i="57"/>
  <c r="M556" i="57"/>
  <c r="AD555" i="57"/>
  <c r="AC555" i="57"/>
  <c r="AA555" i="57"/>
  <c r="Y555" i="57"/>
  <c r="X555" i="57"/>
  <c r="U555" i="57"/>
  <c r="S555" i="57"/>
  <c r="R555" i="57"/>
  <c r="O555" i="57"/>
  <c r="N555" i="57"/>
  <c r="L555" i="57"/>
  <c r="K555" i="57"/>
  <c r="I555" i="57"/>
  <c r="H555" i="57"/>
  <c r="G555" i="57"/>
  <c r="I527" i="57"/>
  <c r="M495" i="57"/>
  <c r="J495" i="57"/>
  <c r="K294" i="57"/>
  <c r="L294" i="57"/>
  <c r="K298" i="57"/>
  <c r="L298" i="57"/>
  <c r="K305" i="57"/>
  <c r="L305" i="57"/>
  <c r="K315" i="57"/>
  <c r="L315" i="57"/>
  <c r="K324" i="57"/>
  <c r="L324" i="57"/>
  <c r="K351" i="57"/>
  <c r="L351" i="57"/>
  <c r="K358" i="57"/>
  <c r="L358" i="57"/>
  <c r="K360" i="57"/>
  <c r="L360" i="57"/>
  <c r="K363" i="57"/>
  <c r="L363" i="57"/>
  <c r="K368" i="57"/>
  <c r="L368" i="57"/>
  <c r="K414" i="57"/>
  <c r="L414" i="57"/>
  <c r="K417" i="57"/>
  <c r="L417" i="57"/>
  <c r="K437" i="57"/>
  <c r="L437" i="57"/>
  <c r="K461" i="57"/>
  <c r="K479" i="57"/>
  <c r="L479" i="57"/>
  <c r="K525" i="57"/>
  <c r="L525" i="57"/>
  <c r="K527" i="57"/>
  <c r="L527" i="57"/>
  <c r="K541" i="57"/>
  <c r="L541" i="57"/>
  <c r="K562" i="57"/>
  <c r="L562" i="57"/>
  <c r="K592" i="57"/>
  <c r="L592" i="57"/>
  <c r="K599" i="57"/>
  <c r="L599" i="57"/>
  <c r="K615" i="57"/>
  <c r="L615" i="57"/>
  <c r="L660" i="57"/>
  <c r="L661" i="57"/>
  <c r="L662" i="57"/>
  <c r="L663" i="57"/>
  <c r="L664" i="57"/>
  <c r="L665" i="57"/>
  <c r="L666" i="57"/>
  <c r="K692" i="57"/>
  <c r="L692" i="57"/>
  <c r="K696" i="57"/>
  <c r="L696" i="57"/>
  <c r="K782" i="57"/>
  <c r="L782" i="57"/>
  <c r="K785" i="57"/>
  <c r="L785" i="57"/>
  <c r="J293" i="57"/>
  <c r="J290" i="57" s="1"/>
  <c r="Q479" i="57"/>
  <c r="R479" i="57"/>
  <c r="S479" i="57"/>
  <c r="T479" i="57"/>
  <c r="U479" i="57"/>
  <c r="X479" i="57"/>
  <c r="Y479" i="57"/>
  <c r="Z479" i="57"/>
  <c r="AA479" i="57"/>
  <c r="AC479" i="57"/>
  <c r="AD479" i="57"/>
  <c r="H479" i="57"/>
  <c r="I479" i="57"/>
  <c r="J479" i="57"/>
  <c r="M479" i="57"/>
  <c r="N479" i="57"/>
  <c r="O479" i="57"/>
  <c r="G479" i="57"/>
  <c r="C192" i="62"/>
  <c r="G192" i="62" s="1"/>
  <c r="C193" i="62"/>
  <c r="G193" i="62" s="1"/>
  <c r="M461" i="57"/>
  <c r="C591" i="62"/>
  <c r="G591" i="62" s="1"/>
  <c r="C593" i="62"/>
  <c r="G593" i="62" s="1"/>
  <c r="C595" i="62"/>
  <c r="G595" i="62" s="1"/>
  <c r="C597" i="62"/>
  <c r="G597" i="62" s="1"/>
  <c r="C599" i="62"/>
  <c r="G599" i="62" s="1"/>
  <c r="C603" i="62"/>
  <c r="G603" i="62" s="1"/>
  <c r="C605" i="62"/>
  <c r="G605" i="62" s="1"/>
  <c r="C607" i="62"/>
  <c r="G607" i="62" s="1"/>
  <c r="B593" i="62"/>
  <c r="B595" i="62"/>
  <c r="B596" i="62"/>
  <c r="B603" i="62"/>
  <c r="B590" i="62"/>
  <c r="C379" i="62"/>
  <c r="E379" i="62" s="1"/>
  <c r="B377" i="62"/>
  <c r="N31" i="57"/>
  <c r="O315" i="57"/>
  <c r="N315" i="57"/>
  <c r="M315" i="57"/>
  <c r="J315" i="57"/>
  <c r="I315" i="57"/>
  <c r="H315" i="57"/>
  <c r="G315" i="57"/>
  <c r="M419" i="57"/>
  <c r="M417" i="57" s="1"/>
  <c r="Z264" i="57"/>
  <c r="AA264" i="57"/>
  <c r="AC264" i="57"/>
  <c r="AD264" i="57"/>
  <c r="U264" i="57"/>
  <c r="X264" i="57"/>
  <c r="R264" i="57"/>
  <c r="S264" i="57"/>
  <c r="N264" i="57"/>
  <c r="O264" i="57"/>
  <c r="K264" i="57"/>
  <c r="L264" i="57"/>
  <c r="J264" i="57"/>
  <c r="H264" i="57"/>
  <c r="G264" i="57"/>
  <c r="I264" i="57"/>
  <c r="M264" i="57"/>
  <c r="O660" i="57"/>
  <c r="O661" i="57"/>
  <c r="O662" i="57"/>
  <c r="O663" i="57"/>
  <c r="O664" i="57"/>
  <c r="O665" i="57"/>
  <c r="O666" i="57"/>
  <c r="O420" i="57"/>
  <c r="O421" i="57"/>
  <c r="O422" i="57"/>
  <c r="O424" i="57"/>
  <c r="O418" i="57"/>
  <c r="O293" i="57"/>
  <c r="O241" i="57"/>
  <c r="O242" i="57"/>
  <c r="O243" i="57"/>
  <c r="O244" i="57"/>
  <c r="O245" i="57"/>
  <c r="O246" i="57"/>
  <c r="O247" i="57"/>
  <c r="O248" i="57"/>
  <c r="O249" i="57"/>
  <c r="O250" i="57"/>
  <c r="O240" i="57"/>
  <c r="O193" i="57"/>
  <c r="O194" i="57"/>
  <c r="O195" i="57"/>
  <c r="O196" i="57"/>
  <c r="O197" i="57"/>
  <c r="O192" i="57"/>
  <c r="N305" i="57"/>
  <c r="X417" i="57"/>
  <c r="AC417" i="57"/>
  <c r="AD417" i="57"/>
  <c r="R417" i="57"/>
  <c r="N417" i="57"/>
  <c r="J417" i="57"/>
  <c r="H417" i="57"/>
  <c r="I417" i="57"/>
  <c r="G417" i="57"/>
  <c r="M631" i="57"/>
  <c r="R782" i="57"/>
  <c r="S782" i="57"/>
  <c r="U782" i="57"/>
  <c r="X782" i="57"/>
  <c r="Y782" i="57"/>
  <c r="J782" i="57"/>
  <c r="N782" i="57"/>
  <c r="H782" i="57"/>
  <c r="G782" i="57"/>
  <c r="M238" i="57"/>
  <c r="M235" i="57"/>
  <c r="M210" i="57"/>
  <c r="M308" i="57"/>
  <c r="M309" i="57"/>
  <c r="M306" i="57"/>
  <c r="W86" i="57"/>
  <c r="R85" i="83" s="1"/>
  <c r="W84" i="57"/>
  <c r="R83" i="83" s="1"/>
  <c r="N251" i="57"/>
  <c r="O251" i="57"/>
  <c r="J251" i="57"/>
  <c r="K251" i="57"/>
  <c r="L251" i="57"/>
  <c r="H251" i="57"/>
  <c r="I251" i="57"/>
  <c r="G251" i="57"/>
  <c r="AD251" i="57"/>
  <c r="AC251" i="57"/>
  <c r="AA251" i="57"/>
  <c r="Z251" i="57"/>
  <c r="X251" i="57"/>
  <c r="U251" i="57"/>
  <c r="R251" i="57"/>
  <c r="M251" i="57"/>
  <c r="T123" i="66"/>
  <c r="D484" i="62"/>
  <c r="P484" i="62" s="1"/>
  <c r="D485" i="62"/>
  <c r="P485" i="62" s="1"/>
  <c r="D486" i="62"/>
  <c r="P486" i="62" s="1"/>
  <c r="D487" i="62"/>
  <c r="P487" i="62" s="1"/>
  <c r="D488" i="62"/>
  <c r="P488" i="62" s="1"/>
  <c r="D489" i="62"/>
  <c r="P489" i="62" s="1"/>
  <c r="D490" i="62"/>
  <c r="P490" i="62" s="1"/>
  <c r="D491" i="62"/>
  <c r="P491" i="62" s="1"/>
  <c r="E266" i="62"/>
  <c r="F266" i="62"/>
  <c r="G266" i="62"/>
  <c r="H266" i="62"/>
  <c r="K266" i="62"/>
  <c r="L266" i="62"/>
  <c r="M266" i="62"/>
  <c r="N266" i="62"/>
  <c r="O266" i="62"/>
  <c r="P266" i="62"/>
  <c r="E725" i="62"/>
  <c r="F725" i="62"/>
  <c r="G725" i="62"/>
  <c r="H725" i="62"/>
  <c r="K725" i="62"/>
  <c r="L725" i="62"/>
  <c r="M725" i="62"/>
  <c r="N725" i="62"/>
  <c r="O725" i="62"/>
  <c r="P725" i="62"/>
  <c r="C559" i="62"/>
  <c r="I559" i="62" s="1"/>
  <c r="I558" i="62" s="1"/>
  <c r="B559" i="62"/>
  <c r="A559" i="62"/>
  <c r="L284" i="62"/>
  <c r="L285" i="62"/>
  <c r="L286" i="62"/>
  <c r="L287" i="62"/>
  <c r="L288" i="62"/>
  <c r="L289" i="62"/>
  <c r="L290" i="62"/>
  <c r="L291" i="62"/>
  <c r="L292" i="62"/>
  <c r="L293" i="62"/>
  <c r="H284" i="62"/>
  <c r="H285" i="62"/>
  <c r="H287" i="62"/>
  <c r="H288" i="62"/>
  <c r="L283" i="62"/>
  <c r="H283" i="62"/>
  <c r="C268" i="62"/>
  <c r="I268" i="62" s="1"/>
  <c r="C267" i="62"/>
  <c r="I267" i="62" s="1"/>
  <c r="A268" i="62"/>
  <c r="B268" i="62"/>
  <c r="B267" i="62"/>
  <c r="A267" i="62"/>
  <c r="G251" i="62"/>
  <c r="H251" i="62"/>
  <c r="I251" i="62"/>
  <c r="J251" i="62"/>
  <c r="K251" i="62"/>
  <c r="L251" i="62"/>
  <c r="M251" i="62"/>
  <c r="N251" i="62"/>
  <c r="O251" i="62"/>
  <c r="P251" i="62"/>
  <c r="N253" i="57"/>
  <c r="O253" i="57"/>
  <c r="R253" i="57"/>
  <c r="U253" i="57"/>
  <c r="X253" i="57"/>
  <c r="Z253" i="57"/>
  <c r="AA253" i="57"/>
  <c r="AC253" i="57"/>
  <c r="AD253" i="57"/>
  <c r="H253" i="57"/>
  <c r="I253" i="57"/>
  <c r="J253" i="57"/>
  <c r="K253" i="57"/>
  <c r="L253" i="57"/>
  <c r="M253" i="57"/>
  <c r="G253" i="57"/>
  <c r="P809" i="62"/>
  <c r="G809" i="62"/>
  <c r="H809" i="62"/>
  <c r="I809" i="62"/>
  <c r="J809" i="62"/>
  <c r="K809" i="62"/>
  <c r="L809" i="62"/>
  <c r="M809" i="62"/>
  <c r="N809" i="62"/>
  <c r="O809" i="62"/>
  <c r="C811" i="62"/>
  <c r="E811" i="62" s="1"/>
  <c r="C812" i="62"/>
  <c r="E812" i="62" s="1"/>
  <c r="C810" i="62"/>
  <c r="B811" i="62"/>
  <c r="B812" i="62"/>
  <c r="B810" i="62"/>
  <c r="A809" i="62"/>
  <c r="G803" i="62"/>
  <c r="H803" i="62"/>
  <c r="I803" i="62"/>
  <c r="J803" i="62"/>
  <c r="K803" i="62"/>
  <c r="L803" i="62"/>
  <c r="M803" i="62"/>
  <c r="N803" i="62"/>
  <c r="O803" i="62"/>
  <c r="P803" i="62"/>
  <c r="C805" i="62"/>
  <c r="E805" i="62" s="1"/>
  <c r="C806" i="62"/>
  <c r="E806" i="62" s="1"/>
  <c r="C807" i="62"/>
  <c r="E807" i="62" s="1"/>
  <c r="C808" i="62"/>
  <c r="E808" i="62" s="1"/>
  <c r="C804" i="62"/>
  <c r="B805" i="62"/>
  <c r="B806" i="62"/>
  <c r="B807" i="62"/>
  <c r="B808" i="62"/>
  <c r="B804" i="62"/>
  <c r="A803" i="62"/>
  <c r="G795" i="62"/>
  <c r="H795" i="62"/>
  <c r="I795" i="62"/>
  <c r="J795" i="62"/>
  <c r="K795" i="62"/>
  <c r="L795" i="62"/>
  <c r="M795" i="62"/>
  <c r="N795" i="62"/>
  <c r="O795" i="62"/>
  <c r="P795" i="62"/>
  <c r="C797" i="62"/>
  <c r="E797" i="62" s="1"/>
  <c r="C798" i="62"/>
  <c r="C799" i="62"/>
  <c r="E799" i="62" s="1"/>
  <c r="C800" i="62"/>
  <c r="E800" i="62" s="1"/>
  <c r="C801" i="62"/>
  <c r="E801" i="62" s="1"/>
  <c r="C802" i="62"/>
  <c r="E802" i="62" s="1"/>
  <c r="C796" i="62"/>
  <c r="E796" i="62" s="1"/>
  <c r="B797" i="62"/>
  <c r="B798" i="62"/>
  <c r="B799" i="62"/>
  <c r="B800" i="62"/>
  <c r="B801" i="62"/>
  <c r="B802" i="62"/>
  <c r="B796" i="62"/>
  <c r="A795" i="62"/>
  <c r="G790" i="62"/>
  <c r="I790" i="62"/>
  <c r="J790" i="62"/>
  <c r="K790" i="62"/>
  <c r="L790" i="62"/>
  <c r="M790" i="62"/>
  <c r="N790" i="62"/>
  <c r="O790" i="62"/>
  <c r="P790" i="62"/>
  <c r="C792" i="62"/>
  <c r="E792" i="62" s="1"/>
  <c r="C793" i="62"/>
  <c r="E793" i="62" s="1"/>
  <c r="C794" i="62"/>
  <c r="C791" i="62"/>
  <c r="E791" i="62" s="1"/>
  <c r="B792" i="62"/>
  <c r="B793" i="62"/>
  <c r="B794" i="62"/>
  <c r="B791" i="62"/>
  <c r="A790" i="62"/>
  <c r="G780" i="62"/>
  <c r="H780" i="62"/>
  <c r="I780" i="62"/>
  <c r="J780" i="62"/>
  <c r="K780" i="62"/>
  <c r="L780" i="62"/>
  <c r="M780" i="62"/>
  <c r="N780" i="62"/>
  <c r="O780" i="62"/>
  <c r="P780" i="62"/>
  <c r="C782" i="62"/>
  <c r="E782" i="62" s="1"/>
  <c r="C783" i="62"/>
  <c r="E783" i="62" s="1"/>
  <c r="C784" i="62"/>
  <c r="E784" i="62" s="1"/>
  <c r="C785" i="62"/>
  <c r="E785" i="62" s="1"/>
  <c r="C786" i="62"/>
  <c r="E786" i="62" s="1"/>
  <c r="C787" i="62"/>
  <c r="E787" i="62" s="1"/>
  <c r="C788" i="62"/>
  <c r="E788" i="62" s="1"/>
  <c r="C789" i="62"/>
  <c r="E789" i="62" s="1"/>
  <c r="C781" i="62"/>
  <c r="B782" i="62"/>
  <c r="B783" i="62"/>
  <c r="B784" i="62"/>
  <c r="B785" i="62"/>
  <c r="B786" i="62"/>
  <c r="B787" i="62"/>
  <c r="B788" i="62"/>
  <c r="B789" i="62"/>
  <c r="B781" i="62"/>
  <c r="A780" i="62"/>
  <c r="E777" i="62"/>
  <c r="F777" i="62"/>
  <c r="G777" i="62"/>
  <c r="H777" i="62"/>
  <c r="K777" i="62"/>
  <c r="L777" i="62"/>
  <c r="M777" i="62"/>
  <c r="N777" i="62"/>
  <c r="O777" i="62"/>
  <c r="P777" i="62"/>
  <c r="C779" i="62"/>
  <c r="I779" i="62" s="1"/>
  <c r="C778" i="62"/>
  <c r="B779" i="62"/>
  <c r="B778" i="62"/>
  <c r="A777" i="62"/>
  <c r="E771" i="62"/>
  <c r="F771" i="62"/>
  <c r="I771" i="62"/>
  <c r="J771" i="62"/>
  <c r="K771" i="62"/>
  <c r="L771" i="62"/>
  <c r="M771" i="62"/>
  <c r="N771" i="62"/>
  <c r="O771" i="62"/>
  <c r="P771" i="62"/>
  <c r="C773" i="62"/>
  <c r="G773" i="62" s="1"/>
  <c r="C774" i="62"/>
  <c r="G774" i="62" s="1"/>
  <c r="C775" i="62"/>
  <c r="C776" i="62"/>
  <c r="G776" i="62" s="1"/>
  <c r="C772" i="62"/>
  <c r="G772" i="62" s="1"/>
  <c r="B773" i="62"/>
  <c r="B774" i="62"/>
  <c r="B775" i="62"/>
  <c r="B776" i="62"/>
  <c r="B772" i="62"/>
  <c r="A771" i="62"/>
  <c r="E752" i="62"/>
  <c r="F752" i="62"/>
  <c r="I752" i="62"/>
  <c r="J752" i="62"/>
  <c r="K752" i="62"/>
  <c r="L752" i="62"/>
  <c r="M752" i="62"/>
  <c r="N752" i="62"/>
  <c r="O752" i="62"/>
  <c r="P752" i="62"/>
  <c r="C754" i="62"/>
  <c r="G754" i="62" s="1"/>
  <c r="C755" i="62"/>
  <c r="G755" i="62" s="1"/>
  <c r="C756" i="62"/>
  <c r="G756" i="62" s="1"/>
  <c r="C757" i="62"/>
  <c r="G757" i="62" s="1"/>
  <c r="C758" i="62"/>
  <c r="G758" i="62" s="1"/>
  <c r="C759" i="62"/>
  <c r="G759" i="62" s="1"/>
  <c r="C760" i="62"/>
  <c r="G760" i="62" s="1"/>
  <c r="C761" i="62"/>
  <c r="G761" i="62" s="1"/>
  <c r="C762" i="62"/>
  <c r="G762" i="62" s="1"/>
  <c r="C763" i="62"/>
  <c r="G763" i="62" s="1"/>
  <c r="C764" i="62"/>
  <c r="G764" i="62" s="1"/>
  <c r="C765" i="62"/>
  <c r="G765" i="62" s="1"/>
  <c r="C766" i="62"/>
  <c r="G766" i="62" s="1"/>
  <c r="C767" i="62"/>
  <c r="G767" i="62" s="1"/>
  <c r="C768" i="62"/>
  <c r="G768" i="62" s="1"/>
  <c r="C769" i="62"/>
  <c r="G769" i="62" s="1"/>
  <c r="C770" i="62"/>
  <c r="G770" i="62" s="1"/>
  <c r="C753" i="62"/>
  <c r="B754" i="62"/>
  <c r="B755" i="62"/>
  <c r="B756" i="62"/>
  <c r="B757" i="62"/>
  <c r="B758" i="62"/>
  <c r="B759" i="62"/>
  <c r="B760" i="62"/>
  <c r="B761" i="62"/>
  <c r="B762" i="62"/>
  <c r="B763" i="62"/>
  <c r="B764" i="62"/>
  <c r="B765" i="62"/>
  <c r="B766" i="62"/>
  <c r="B767" i="62"/>
  <c r="B768" i="62"/>
  <c r="B769" i="62"/>
  <c r="B770" i="62"/>
  <c r="B753" i="62"/>
  <c r="A752" i="62"/>
  <c r="P749" i="62"/>
  <c r="E749" i="62"/>
  <c r="F749" i="62"/>
  <c r="I749" i="62"/>
  <c r="J749" i="62"/>
  <c r="K749" i="62"/>
  <c r="L749" i="62"/>
  <c r="M749" i="62"/>
  <c r="N749" i="62"/>
  <c r="O749" i="62"/>
  <c r="C751" i="62"/>
  <c r="G751" i="62" s="1"/>
  <c r="C750" i="62"/>
  <c r="B751" i="62"/>
  <c r="B750" i="62"/>
  <c r="A749" i="62"/>
  <c r="G744" i="62"/>
  <c r="H744" i="62"/>
  <c r="I744" i="62"/>
  <c r="J744" i="62"/>
  <c r="K744" i="62"/>
  <c r="L744" i="62"/>
  <c r="M744" i="62"/>
  <c r="N744" i="62"/>
  <c r="O744" i="62"/>
  <c r="P744" i="62"/>
  <c r="C746" i="62"/>
  <c r="E746" i="62" s="1"/>
  <c r="C747" i="62"/>
  <c r="E747" i="62" s="1"/>
  <c r="C748" i="62"/>
  <c r="E748" i="62" s="1"/>
  <c r="C745" i="62"/>
  <c r="B746" i="62"/>
  <c r="B747" i="62"/>
  <c r="B748" i="62"/>
  <c r="B745" i="62"/>
  <c r="A744" i="62"/>
  <c r="E732" i="62"/>
  <c r="F732" i="62"/>
  <c r="I732" i="62"/>
  <c r="J732" i="62"/>
  <c r="K732" i="62"/>
  <c r="L732" i="62"/>
  <c r="M732" i="62"/>
  <c r="N732" i="62"/>
  <c r="O732" i="62"/>
  <c r="P732" i="62"/>
  <c r="C734" i="62"/>
  <c r="G734" i="62" s="1"/>
  <c r="C735" i="62"/>
  <c r="G735" i="62" s="1"/>
  <c r="C736" i="62"/>
  <c r="G736" i="62" s="1"/>
  <c r="C737" i="62"/>
  <c r="G737" i="62" s="1"/>
  <c r="C738" i="62"/>
  <c r="G738" i="62" s="1"/>
  <c r="C739" i="62"/>
  <c r="G739" i="62" s="1"/>
  <c r="C740" i="62"/>
  <c r="G740" i="62" s="1"/>
  <c r="C741" i="62"/>
  <c r="G741" i="62" s="1"/>
  <c r="C742" i="62"/>
  <c r="G742" i="62" s="1"/>
  <c r="C743" i="62"/>
  <c r="G743" i="62" s="1"/>
  <c r="C733" i="62"/>
  <c r="G733" i="62" s="1"/>
  <c r="B734" i="62"/>
  <c r="B735" i="62"/>
  <c r="B736" i="62"/>
  <c r="B737" i="62"/>
  <c r="B738" i="62"/>
  <c r="B739" i="62"/>
  <c r="B740" i="62"/>
  <c r="B741" i="62"/>
  <c r="B742" i="62"/>
  <c r="B743" i="62"/>
  <c r="B733" i="62"/>
  <c r="A732" i="62"/>
  <c r="G727" i="62"/>
  <c r="H727" i="62"/>
  <c r="I727" i="62"/>
  <c r="J727" i="62"/>
  <c r="K727" i="62"/>
  <c r="L727" i="62"/>
  <c r="M727" i="62"/>
  <c r="N727" i="62"/>
  <c r="O727" i="62"/>
  <c r="P727" i="62"/>
  <c r="B729" i="62"/>
  <c r="B730" i="62"/>
  <c r="B731" i="62"/>
  <c r="B728" i="62"/>
  <c r="A727" i="62"/>
  <c r="C726" i="62"/>
  <c r="B726" i="62"/>
  <c r="A725" i="62"/>
  <c r="G716" i="62"/>
  <c r="H716" i="62"/>
  <c r="I716" i="62"/>
  <c r="J716" i="62"/>
  <c r="K716" i="62"/>
  <c r="L716" i="62"/>
  <c r="M716" i="62"/>
  <c r="N716" i="62"/>
  <c r="O716" i="62"/>
  <c r="P716" i="62"/>
  <c r="C718" i="62"/>
  <c r="E718" i="62" s="1"/>
  <c r="C719" i="62"/>
  <c r="E719" i="62" s="1"/>
  <c r="C720" i="62"/>
  <c r="E720" i="62" s="1"/>
  <c r="C721" i="62"/>
  <c r="E721" i="62" s="1"/>
  <c r="C723" i="62"/>
  <c r="E723" i="62" s="1"/>
  <c r="C724" i="62"/>
  <c r="E724" i="62" s="1"/>
  <c r="C717" i="62"/>
  <c r="B718" i="62"/>
  <c r="B719" i="62"/>
  <c r="B720" i="62"/>
  <c r="B721" i="62"/>
  <c r="B722" i="62"/>
  <c r="B723" i="62"/>
  <c r="B724" i="62"/>
  <c r="B717" i="62"/>
  <c r="A716" i="62"/>
  <c r="I713" i="62"/>
  <c r="J713" i="62"/>
  <c r="K713" i="62"/>
  <c r="L713" i="62"/>
  <c r="M713" i="62"/>
  <c r="N713" i="62"/>
  <c r="O713" i="62"/>
  <c r="P713" i="62"/>
  <c r="C715" i="62"/>
  <c r="E715" i="62" s="1"/>
  <c r="E713" i="62" s="1"/>
  <c r="C714" i="62"/>
  <c r="B715" i="62"/>
  <c r="B714" i="62"/>
  <c r="A713" i="62"/>
  <c r="G708" i="62"/>
  <c r="I708" i="62"/>
  <c r="J708" i="62"/>
  <c r="K708" i="62"/>
  <c r="L708" i="62"/>
  <c r="M708" i="62"/>
  <c r="N708" i="62"/>
  <c r="O708" i="62"/>
  <c r="P708" i="62"/>
  <c r="C710" i="62"/>
  <c r="E710" i="62" s="1"/>
  <c r="C711" i="62"/>
  <c r="E711" i="62" s="1"/>
  <c r="C712" i="62"/>
  <c r="E712" i="62" s="1"/>
  <c r="C709" i="62"/>
  <c r="B710" i="62"/>
  <c r="B711" i="62"/>
  <c r="B712" i="62"/>
  <c r="B709" i="62"/>
  <c r="A708" i="62"/>
  <c r="G706" i="62"/>
  <c r="H706" i="62"/>
  <c r="I706" i="62"/>
  <c r="J706" i="62"/>
  <c r="K706" i="62"/>
  <c r="L706" i="62"/>
  <c r="M706" i="62"/>
  <c r="N706" i="62"/>
  <c r="O706" i="62"/>
  <c r="P706" i="62"/>
  <c r="C707" i="62"/>
  <c r="B707" i="62"/>
  <c r="A706" i="62"/>
  <c r="E699" i="62"/>
  <c r="I699" i="62"/>
  <c r="J699" i="62"/>
  <c r="K699" i="62"/>
  <c r="L699" i="62"/>
  <c r="M699" i="62"/>
  <c r="N699" i="62"/>
  <c r="O699" i="62"/>
  <c r="P699" i="62"/>
  <c r="C701" i="62"/>
  <c r="G701" i="62" s="1"/>
  <c r="C702" i="62"/>
  <c r="G702" i="62" s="1"/>
  <c r="C703" i="62"/>
  <c r="G703" i="62" s="1"/>
  <c r="C704" i="62"/>
  <c r="G704" i="62" s="1"/>
  <c r="C705" i="62"/>
  <c r="G705" i="62" s="1"/>
  <c r="C700" i="62"/>
  <c r="B701" i="62"/>
  <c r="B702" i="62"/>
  <c r="B703" i="62"/>
  <c r="B704" i="62"/>
  <c r="B705" i="62"/>
  <c r="B700" i="62"/>
  <c r="A699" i="62"/>
  <c r="P677" i="62"/>
  <c r="E677" i="62"/>
  <c r="F677" i="62"/>
  <c r="I677" i="62"/>
  <c r="J677" i="62"/>
  <c r="K677" i="62"/>
  <c r="L677" i="62"/>
  <c r="M677" i="62"/>
  <c r="N677" i="62"/>
  <c r="O677" i="62"/>
  <c r="C679" i="62"/>
  <c r="G679" i="62" s="1"/>
  <c r="C680" i="62"/>
  <c r="G680" i="62" s="1"/>
  <c r="C681" i="62"/>
  <c r="G681" i="62" s="1"/>
  <c r="C682" i="62"/>
  <c r="G682" i="62" s="1"/>
  <c r="C683" i="62"/>
  <c r="G683" i="62" s="1"/>
  <c r="C684" i="62"/>
  <c r="G684" i="62" s="1"/>
  <c r="C685" i="62"/>
  <c r="G685" i="62" s="1"/>
  <c r="C686" i="62"/>
  <c r="G686" i="62" s="1"/>
  <c r="C687" i="62"/>
  <c r="G687" i="62" s="1"/>
  <c r="C688" i="62"/>
  <c r="G688" i="62" s="1"/>
  <c r="C689" i="62"/>
  <c r="G689" i="62" s="1"/>
  <c r="C690" i="62"/>
  <c r="G690" i="62" s="1"/>
  <c r="C691" i="62"/>
  <c r="G691" i="62" s="1"/>
  <c r="C692" i="62"/>
  <c r="G692" i="62" s="1"/>
  <c r="C693" i="62"/>
  <c r="G693" i="62" s="1"/>
  <c r="C694" i="62"/>
  <c r="G694" i="62" s="1"/>
  <c r="C695" i="62"/>
  <c r="G695" i="62" s="1"/>
  <c r="C696" i="62"/>
  <c r="G696" i="62" s="1"/>
  <c r="C697" i="62"/>
  <c r="G697" i="62" s="1"/>
  <c r="C698" i="62"/>
  <c r="G698" i="62" s="1"/>
  <c r="C678" i="62"/>
  <c r="C677" i="62" s="1"/>
  <c r="B679" i="62"/>
  <c r="B680" i="62"/>
  <c r="B681" i="62"/>
  <c r="B682" i="62"/>
  <c r="B683" i="62"/>
  <c r="B684" i="62"/>
  <c r="B685" i="62"/>
  <c r="B686" i="62"/>
  <c r="B687" i="62"/>
  <c r="B688" i="62"/>
  <c r="B689" i="62"/>
  <c r="B690" i="62"/>
  <c r="B691" i="62"/>
  <c r="B692" i="62"/>
  <c r="B693" i="62"/>
  <c r="B694" i="62"/>
  <c r="B695" i="62"/>
  <c r="B696" i="62"/>
  <c r="B697" i="62"/>
  <c r="B698" i="62"/>
  <c r="B678" i="62"/>
  <c r="A677" i="62"/>
  <c r="E675" i="62"/>
  <c r="F675" i="62"/>
  <c r="I675" i="62"/>
  <c r="J675" i="62"/>
  <c r="K675" i="62"/>
  <c r="L675" i="62"/>
  <c r="M675" i="62"/>
  <c r="N675" i="62"/>
  <c r="O675" i="62"/>
  <c r="P675" i="62"/>
  <c r="C676" i="62"/>
  <c r="B676" i="62"/>
  <c r="A675" i="62"/>
  <c r="G671" i="62"/>
  <c r="H671" i="62"/>
  <c r="I671" i="62"/>
  <c r="J671" i="62"/>
  <c r="K671" i="62"/>
  <c r="L671" i="62"/>
  <c r="M671" i="62"/>
  <c r="N671" i="62"/>
  <c r="O671" i="62"/>
  <c r="P671" i="62"/>
  <c r="C673" i="62"/>
  <c r="E673" i="62" s="1"/>
  <c r="C674" i="62"/>
  <c r="E674" i="62" s="1"/>
  <c r="C672" i="62"/>
  <c r="E672" i="62" s="1"/>
  <c r="B673" i="62"/>
  <c r="B674" i="62"/>
  <c r="B672" i="62"/>
  <c r="A671" i="62"/>
  <c r="A670" i="62"/>
  <c r="E668" i="62"/>
  <c r="E667" i="62" s="1"/>
  <c r="F668" i="62"/>
  <c r="F667" i="62" s="1"/>
  <c r="G668" i="62"/>
  <c r="G667" i="62" s="1"/>
  <c r="H668" i="62"/>
  <c r="H667" i="62" s="1"/>
  <c r="I668" i="62"/>
  <c r="I667" i="62" s="1"/>
  <c r="J668" i="62"/>
  <c r="J667" i="62" s="1"/>
  <c r="K668" i="62"/>
  <c r="K667" i="62" s="1"/>
  <c r="L668" i="62"/>
  <c r="L667" i="62" s="1"/>
  <c r="M668" i="62"/>
  <c r="M667" i="62" s="1"/>
  <c r="N668" i="62"/>
  <c r="N667" i="62" s="1"/>
  <c r="C669" i="62"/>
  <c r="O669" i="62" s="1"/>
  <c r="O668" i="62" s="1"/>
  <c r="O667" i="62" s="1"/>
  <c r="B669" i="62"/>
  <c r="A668" i="62"/>
  <c r="I661" i="62"/>
  <c r="J661" i="62"/>
  <c r="K661" i="62"/>
  <c r="L661" i="62"/>
  <c r="M661" i="62"/>
  <c r="N661" i="62"/>
  <c r="O661" i="62"/>
  <c r="P661" i="62"/>
  <c r="C663" i="62"/>
  <c r="E663" i="62" s="1"/>
  <c r="C664" i="62"/>
  <c r="E664" i="62" s="1"/>
  <c r="C665" i="62"/>
  <c r="E665" i="62" s="1"/>
  <c r="C666" i="62"/>
  <c r="G666" i="62" s="1"/>
  <c r="G661" i="62" s="1"/>
  <c r="C662" i="62"/>
  <c r="E662" i="62" s="1"/>
  <c r="A665" i="62"/>
  <c r="A666" i="62"/>
  <c r="B663" i="62"/>
  <c r="B664" i="62"/>
  <c r="B665" i="62"/>
  <c r="B666" i="62"/>
  <c r="B662" i="62"/>
  <c r="A661" i="62"/>
  <c r="E659" i="62"/>
  <c r="F659" i="62"/>
  <c r="I659" i="62"/>
  <c r="J659" i="62"/>
  <c r="K659" i="62"/>
  <c r="L659" i="62"/>
  <c r="M659" i="62"/>
  <c r="N659" i="62"/>
  <c r="O659" i="62"/>
  <c r="P659" i="62"/>
  <c r="C660" i="62"/>
  <c r="B660" i="62"/>
  <c r="A659" i="62"/>
  <c r="G656" i="62"/>
  <c r="H656" i="62"/>
  <c r="I656" i="62"/>
  <c r="J656" i="62"/>
  <c r="K656" i="62"/>
  <c r="L656" i="62"/>
  <c r="M656" i="62"/>
  <c r="N656" i="62"/>
  <c r="O656" i="62"/>
  <c r="P656" i="62"/>
  <c r="C658" i="62"/>
  <c r="E658" i="62" s="1"/>
  <c r="C657" i="62"/>
  <c r="E657" i="62" s="1"/>
  <c r="B658" i="62"/>
  <c r="B657" i="62"/>
  <c r="A656" i="62"/>
  <c r="G653" i="62"/>
  <c r="H653" i="62"/>
  <c r="I653" i="62"/>
  <c r="J653" i="62"/>
  <c r="K653" i="62"/>
  <c r="L653" i="62"/>
  <c r="M653" i="62"/>
  <c r="N653" i="62"/>
  <c r="O653" i="62"/>
  <c r="P653" i="62"/>
  <c r="C655" i="62"/>
  <c r="E655" i="62" s="1"/>
  <c r="C654" i="62"/>
  <c r="B655" i="62"/>
  <c r="B654" i="62"/>
  <c r="A653" i="62"/>
  <c r="G642" i="62"/>
  <c r="H642" i="62"/>
  <c r="I642" i="62"/>
  <c r="J642" i="62"/>
  <c r="K642" i="62"/>
  <c r="L642" i="62"/>
  <c r="M642" i="62"/>
  <c r="N642" i="62"/>
  <c r="O642" i="62"/>
  <c r="P642" i="62"/>
  <c r="C644" i="62"/>
  <c r="E644" i="62" s="1"/>
  <c r="C645" i="62"/>
  <c r="E645" i="62" s="1"/>
  <c r="C646" i="62"/>
  <c r="E646" i="62" s="1"/>
  <c r="C647" i="62"/>
  <c r="E647" i="62" s="1"/>
  <c r="C648" i="62"/>
  <c r="E648" i="62" s="1"/>
  <c r="C649" i="62"/>
  <c r="E649" i="62" s="1"/>
  <c r="C650" i="62"/>
  <c r="E650" i="62" s="1"/>
  <c r="C651" i="62"/>
  <c r="E651" i="62" s="1"/>
  <c r="C652" i="62"/>
  <c r="E652" i="62" s="1"/>
  <c r="C643" i="62"/>
  <c r="B644" i="62"/>
  <c r="B645" i="62"/>
  <c r="B646" i="62"/>
  <c r="B647" i="62"/>
  <c r="B648" i="62"/>
  <c r="B649" i="62"/>
  <c r="B650" i="62"/>
  <c r="B651" i="62"/>
  <c r="B652" i="62"/>
  <c r="B643" i="62"/>
  <c r="A642" i="62"/>
  <c r="G627" i="62"/>
  <c r="H627" i="62"/>
  <c r="I627" i="62"/>
  <c r="J627" i="62"/>
  <c r="K627" i="62"/>
  <c r="L627" i="62"/>
  <c r="M627" i="62"/>
  <c r="N627" i="62"/>
  <c r="O627" i="62"/>
  <c r="P627" i="62"/>
  <c r="C629" i="62"/>
  <c r="E629" i="62" s="1"/>
  <c r="C630" i="62"/>
  <c r="E630" i="62" s="1"/>
  <c r="C631" i="62"/>
  <c r="E631" i="62" s="1"/>
  <c r="C632" i="62"/>
  <c r="C633" i="62"/>
  <c r="E633" i="62" s="1"/>
  <c r="C634" i="62"/>
  <c r="E634" i="62" s="1"/>
  <c r="C635" i="62"/>
  <c r="E635" i="62" s="1"/>
  <c r="C636" i="62"/>
  <c r="E636" i="62" s="1"/>
  <c r="C637" i="62"/>
  <c r="E637" i="62" s="1"/>
  <c r="C638" i="62"/>
  <c r="E638" i="62" s="1"/>
  <c r="C639" i="62"/>
  <c r="E639" i="62" s="1"/>
  <c r="C640" i="62"/>
  <c r="E640" i="62" s="1"/>
  <c r="C641" i="62"/>
  <c r="E641" i="62" s="1"/>
  <c r="C628" i="62"/>
  <c r="E628" i="62" s="1"/>
  <c r="B629" i="62"/>
  <c r="B630" i="62"/>
  <c r="B631" i="62"/>
  <c r="B632" i="62"/>
  <c r="B633" i="62"/>
  <c r="B634" i="62"/>
  <c r="B635" i="62"/>
  <c r="B636" i="62"/>
  <c r="B637" i="62"/>
  <c r="B638" i="62"/>
  <c r="B639" i="62"/>
  <c r="B640" i="62"/>
  <c r="B641" i="62"/>
  <c r="B628" i="62"/>
  <c r="A627" i="62"/>
  <c r="G622" i="62"/>
  <c r="H622" i="62"/>
  <c r="I622" i="62"/>
  <c r="J622" i="62"/>
  <c r="K622" i="62"/>
  <c r="L622" i="62"/>
  <c r="M622" i="62"/>
  <c r="N622" i="62"/>
  <c r="O622" i="62"/>
  <c r="P622" i="62"/>
  <c r="C624" i="62"/>
  <c r="C625" i="62"/>
  <c r="E625" i="62" s="1"/>
  <c r="C626" i="62"/>
  <c r="E626" i="62" s="1"/>
  <c r="C623" i="62"/>
  <c r="E623" i="62" s="1"/>
  <c r="B624" i="62"/>
  <c r="B625" i="62"/>
  <c r="B626" i="62"/>
  <c r="B623" i="62"/>
  <c r="A622" i="62"/>
  <c r="P618" i="62"/>
  <c r="E618" i="62"/>
  <c r="F618" i="62"/>
  <c r="I618" i="62"/>
  <c r="J618" i="62"/>
  <c r="K618" i="62"/>
  <c r="L618" i="62"/>
  <c r="M618" i="62"/>
  <c r="N618" i="62"/>
  <c r="O618" i="62"/>
  <c r="C620" i="62"/>
  <c r="C621" i="62"/>
  <c r="G621" i="62" s="1"/>
  <c r="C619" i="62"/>
  <c r="G619" i="62" s="1"/>
  <c r="B620" i="62"/>
  <c r="B621" i="62"/>
  <c r="B619" i="62"/>
  <c r="A618" i="62"/>
  <c r="E611" i="62"/>
  <c r="F611" i="62"/>
  <c r="I611" i="62"/>
  <c r="J611" i="62"/>
  <c r="K611" i="62"/>
  <c r="L611" i="62"/>
  <c r="M611" i="62"/>
  <c r="N611" i="62"/>
  <c r="O611" i="62"/>
  <c r="P611" i="62"/>
  <c r="C613" i="62"/>
  <c r="G613" i="62" s="1"/>
  <c r="C614" i="62"/>
  <c r="G614" i="62" s="1"/>
  <c r="C615" i="62"/>
  <c r="G615" i="62" s="1"/>
  <c r="C616" i="62"/>
  <c r="G616" i="62" s="1"/>
  <c r="C617" i="62"/>
  <c r="G617" i="62" s="1"/>
  <c r="C612" i="62"/>
  <c r="G612" i="62" s="1"/>
  <c r="B613" i="62"/>
  <c r="B614" i="62"/>
  <c r="B615" i="62"/>
  <c r="B616" i="62"/>
  <c r="B617" i="62"/>
  <c r="B612" i="62"/>
  <c r="A611" i="62"/>
  <c r="E589" i="62"/>
  <c r="F589" i="62"/>
  <c r="I589" i="62"/>
  <c r="J589" i="62"/>
  <c r="K589" i="62"/>
  <c r="L589" i="62"/>
  <c r="M589" i="62"/>
  <c r="N589" i="62"/>
  <c r="O589" i="62"/>
  <c r="P589" i="62"/>
  <c r="C610" i="62"/>
  <c r="G610" i="62" s="1"/>
  <c r="B610" i="62"/>
  <c r="A589" i="62"/>
  <c r="I575" i="62"/>
  <c r="J575" i="62"/>
  <c r="K575" i="62"/>
  <c r="L575" i="62"/>
  <c r="M575" i="62"/>
  <c r="N575" i="62"/>
  <c r="O575" i="62"/>
  <c r="P575" i="62"/>
  <c r="C577" i="62"/>
  <c r="E577" i="62" s="1"/>
  <c r="C578" i="62"/>
  <c r="E578" i="62" s="1"/>
  <c r="C579" i="62"/>
  <c r="C580" i="62"/>
  <c r="G580" i="62" s="1"/>
  <c r="C581" i="62"/>
  <c r="G581" i="62" s="1"/>
  <c r="C582" i="62"/>
  <c r="G582" i="62" s="1"/>
  <c r="C583" i="62"/>
  <c r="G583" i="62" s="1"/>
  <c r="C584" i="62"/>
  <c r="G584" i="62" s="1"/>
  <c r="C585" i="62"/>
  <c r="G585" i="62" s="1"/>
  <c r="C586" i="62"/>
  <c r="G586" i="62" s="1"/>
  <c r="C587" i="62"/>
  <c r="G587" i="62" s="1"/>
  <c r="C588" i="62"/>
  <c r="G588" i="62" s="1"/>
  <c r="C576" i="62"/>
  <c r="E576" i="62" s="1"/>
  <c r="B577" i="62"/>
  <c r="B578" i="62"/>
  <c r="B579" i="62"/>
  <c r="B580" i="62"/>
  <c r="B581" i="62"/>
  <c r="B582" i="62"/>
  <c r="B583" i="62"/>
  <c r="B584" i="62"/>
  <c r="B585" i="62"/>
  <c r="B586" i="62"/>
  <c r="B587" i="62"/>
  <c r="B588" i="62"/>
  <c r="B576" i="62"/>
  <c r="E572" i="62"/>
  <c r="G572" i="62"/>
  <c r="H572" i="62"/>
  <c r="K572" i="62"/>
  <c r="L572" i="62"/>
  <c r="M572" i="62"/>
  <c r="N572" i="62"/>
  <c r="O572" i="62"/>
  <c r="P572" i="62"/>
  <c r="C574" i="62"/>
  <c r="I574" i="62" s="1"/>
  <c r="C573" i="62"/>
  <c r="I573" i="62" s="1"/>
  <c r="B574" i="62"/>
  <c r="B573" i="62"/>
  <c r="A572" i="62"/>
  <c r="E562" i="62"/>
  <c r="F562" i="62"/>
  <c r="I562" i="62"/>
  <c r="J562" i="62"/>
  <c r="K562" i="62"/>
  <c r="L562" i="62"/>
  <c r="M562" i="62"/>
  <c r="N562" i="62"/>
  <c r="O562" i="62"/>
  <c r="P562" i="62"/>
  <c r="C564" i="62"/>
  <c r="G564" i="62" s="1"/>
  <c r="C565" i="62"/>
  <c r="G565" i="62" s="1"/>
  <c r="C566" i="62"/>
  <c r="G566" i="62" s="1"/>
  <c r="C567" i="62"/>
  <c r="G567" i="62" s="1"/>
  <c r="C568" i="62"/>
  <c r="G568" i="62" s="1"/>
  <c r="C569" i="62"/>
  <c r="G569" i="62" s="1"/>
  <c r="C570" i="62"/>
  <c r="G570" i="62" s="1"/>
  <c r="C571" i="62"/>
  <c r="G571" i="62" s="1"/>
  <c r="C563" i="62"/>
  <c r="B564" i="62"/>
  <c r="B565" i="62"/>
  <c r="B566" i="62"/>
  <c r="B567" i="62"/>
  <c r="B568" i="62"/>
  <c r="B569" i="62"/>
  <c r="B570" i="62"/>
  <c r="B571" i="62"/>
  <c r="B563" i="62"/>
  <c r="A562" i="62"/>
  <c r="I560" i="62"/>
  <c r="J560" i="62"/>
  <c r="K560" i="62"/>
  <c r="L560" i="62"/>
  <c r="M560" i="62"/>
  <c r="N560" i="62"/>
  <c r="O560" i="62"/>
  <c r="P560" i="62"/>
  <c r="C561" i="62"/>
  <c r="B561" i="62"/>
  <c r="G558" i="62"/>
  <c r="H558" i="62"/>
  <c r="K558" i="62"/>
  <c r="L558" i="62"/>
  <c r="M558" i="62"/>
  <c r="N558" i="62"/>
  <c r="O558" i="62"/>
  <c r="P558" i="62"/>
  <c r="E558" i="62"/>
  <c r="G554" i="62"/>
  <c r="H554" i="62"/>
  <c r="I554" i="62"/>
  <c r="J554" i="62"/>
  <c r="K554" i="62"/>
  <c r="L554" i="62"/>
  <c r="M554" i="62"/>
  <c r="N554" i="62"/>
  <c r="O554" i="62"/>
  <c r="P554" i="62"/>
  <c r="C556" i="62"/>
  <c r="C557" i="62"/>
  <c r="E557" i="62" s="1"/>
  <c r="C555" i="62"/>
  <c r="E555" i="62" s="1"/>
  <c r="A560" i="62"/>
  <c r="A558" i="62"/>
  <c r="B556" i="62"/>
  <c r="B557" i="62"/>
  <c r="B555" i="62"/>
  <c r="A554" i="62"/>
  <c r="G550" i="62"/>
  <c r="H550" i="62"/>
  <c r="I550" i="62"/>
  <c r="J550" i="62"/>
  <c r="K550" i="62"/>
  <c r="L550" i="62"/>
  <c r="M550" i="62"/>
  <c r="N550" i="62"/>
  <c r="O550" i="62"/>
  <c r="P550" i="62"/>
  <c r="C552" i="62"/>
  <c r="C553" i="62"/>
  <c r="E553" i="62" s="1"/>
  <c r="C551" i="62"/>
  <c r="E551" i="62" s="1"/>
  <c r="B552" i="62"/>
  <c r="B553" i="62"/>
  <c r="B551" i="62"/>
  <c r="A550" i="62"/>
  <c r="G545" i="62"/>
  <c r="H545" i="62"/>
  <c r="I545" i="62"/>
  <c r="J545" i="62"/>
  <c r="K545" i="62"/>
  <c r="L545" i="62"/>
  <c r="M545" i="62"/>
  <c r="N545" i="62"/>
  <c r="O545" i="62"/>
  <c r="P545" i="62"/>
  <c r="C547" i="62"/>
  <c r="E547" i="62" s="1"/>
  <c r="C548" i="62"/>
  <c r="E548" i="62" s="1"/>
  <c r="C549" i="62"/>
  <c r="E549" i="62" s="1"/>
  <c r="C546" i="62"/>
  <c r="B547" i="62"/>
  <c r="B548" i="62"/>
  <c r="B549" i="62"/>
  <c r="B546" i="62"/>
  <c r="A545" i="62"/>
  <c r="E538" i="62"/>
  <c r="F538" i="62"/>
  <c r="I538" i="62"/>
  <c r="J538" i="62"/>
  <c r="K538" i="62"/>
  <c r="L538" i="62"/>
  <c r="M538" i="62"/>
  <c r="N538" i="62"/>
  <c r="O538" i="62"/>
  <c r="P538" i="62"/>
  <c r="C540" i="62"/>
  <c r="G540" i="62" s="1"/>
  <c r="C541" i="62"/>
  <c r="G541" i="62" s="1"/>
  <c r="C542" i="62"/>
  <c r="C543" i="62"/>
  <c r="G543" i="62" s="1"/>
  <c r="C544" i="62"/>
  <c r="G544" i="62" s="1"/>
  <c r="C539" i="62"/>
  <c r="G539" i="62" s="1"/>
  <c r="B540" i="62"/>
  <c r="B541" i="62"/>
  <c r="B542" i="62"/>
  <c r="B543" i="62"/>
  <c r="B544" i="62"/>
  <c r="B539" i="62"/>
  <c r="A538" i="62"/>
  <c r="G536" i="62"/>
  <c r="H536" i="62"/>
  <c r="I536" i="62"/>
  <c r="J536" i="62"/>
  <c r="K536" i="62"/>
  <c r="L536" i="62"/>
  <c r="M536" i="62"/>
  <c r="N536" i="62"/>
  <c r="O536" i="62"/>
  <c r="P536" i="62"/>
  <c r="C537" i="62"/>
  <c r="C536" i="62" s="1"/>
  <c r="B537" i="62"/>
  <c r="A536" i="62"/>
  <c r="G533" i="62"/>
  <c r="H533" i="62"/>
  <c r="I533" i="62"/>
  <c r="J533" i="62"/>
  <c r="K533" i="62"/>
  <c r="L533" i="62"/>
  <c r="M533" i="62"/>
  <c r="N533" i="62"/>
  <c r="O533" i="62"/>
  <c r="P533" i="62"/>
  <c r="C535" i="62"/>
  <c r="E535" i="62" s="1"/>
  <c r="C534" i="62"/>
  <c r="E534" i="62" s="1"/>
  <c r="B535" i="62"/>
  <c r="B534" i="62"/>
  <c r="A533" i="62"/>
  <c r="G527" i="62"/>
  <c r="H527" i="62"/>
  <c r="I527" i="62"/>
  <c r="J527" i="62"/>
  <c r="K527" i="62"/>
  <c r="L527" i="62"/>
  <c r="M527" i="62"/>
  <c r="N527" i="62"/>
  <c r="O527" i="62"/>
  <c r="P527" i="62"/>
  <c r="C529" i="62"/>
  <c r="E529" i="62" s="1"/>
  <c r="C530" i="62"/>
  <c r="C531" i="62"/>
  <c r="E531" i="62" s="1"/>
  <c r="C532" i="62"/>
  <c r="E532" i="62" s="1"/>
  <c r="C528" i="62"/>
  <c r="E528" i="62" s="1"/>
  <c r="B529" i="62"/>
  <c r="B530" i="62"/>
  <c r="B531" i="62"/>
  <c r="B532" i="62"/>
  <c r="B528" i="62"/>
  <c r="A527" i="62"/>
  <c r="G521" i="62"/>
  <c r="H521" i="62"/>
  <c r="I521" i="62"/>
  <c r="J521" i="62"/>
  <c r="K521" i="62"/>
  <c r="L521" i="62"/>
  <c r="M521" i="62"/>
  <c r="N521" i="62"/>
  <c r="O521" i="62"/>
  <c r="P521" i="62"/>
  <c r="C523" i="62"/>
  <c r="E523" i="62" s="1"/>
  <c r="C524" i="62"/>
  <c r="E524" i="62" s="1"/>
  <c r="C525" i="62"/>
  <c r="E525" i="62" s="1"/>
  <c r="C526" i="62"/>
  <c r="E526" i="62" s="1"/>
  <c r="C522" i="62"/>
  <c r="B523" i="62"/>
  <c r="B524" i="62"/>
  <c r="B525" i="62"/>
  <c r="B526" i="62"/>
  <c r="B522" i="62"/>
  <c r="A521" i="62"/>
  <c r="E518" i="62"/>
  <c r="F518" i="62"/>
  <c r="I518" i="62"/>
  <c r="J518" i="62"/>
  <c r="K518" i="62"/>
  <c r="L518" i="62"/>
  <c r="M518" i="62"/>
  <c r="N518" i="62"/>
  <c r="O518" i="62"/>
  <c r="P518" i="62"/>
  <c r="C520" i="62"/>
  <c r="G520" i="62" s="1"/>
  <c r="C519" i="62"/>
  <c r="B520" i="62"/>
  <c r="B519" i="62"/>
  <c r="A518" i="62"/>
  <c r="G512" i="62"/>
  <c r="H512" i="62"/>
  <c r="I512" i="62"/>
  <c r="J512" i="62"/>
  <c r="K512" i="62"/>
  <c r="L512" i="62"/>
  <c r="M512" i="62"/>
  <c r="N512" i="62"/>
  <c r="O512" i="62"/>
  <c r="P512" i="62"/>
  <c r="C514" i="62"/>
  <c r="E514" i="62" s="1"/>
  <c r="C515" i="62"/>
  <c r="E515" i="62" s="1"/>
  <c r="C516" i="62"/>
  <c r="E516" i="62" s="1"/>
  <c r="C517" i="62"/>
  <c r="E517" i="62" s="1"/>
  <c r="C513" i="62"/>
  <c r="B514" i="62"/>
  <c r="B515" i="62"/>
  <c r="B516" i="62"/>
  <c r="B517" i="62"/>
  <c r="B513" i="62"/>
  <c r="A512" i="62"/>
  <c r="G505" i="62"/>
  <c r="H505" i="62"/>
  <c r="I505" i="62"/>
  <c r="J505" i="62"/>
  <c r="K505" i="62"/>
  <c r="L505" i="62"/>
  <c r="M505" i="62"/>
  <c r="N505" i="62"/>
  <c r="O505" i="62"/>
  <c r="P505" i="62"/>
  <c r="C507" i="62"/>
  <c r="E507" i="62" s="1"/>
  <c r="C508" i="62"/>
  <c r="E508" i="62" s="1"/>
  <c r="C509" i="62"/>
  <c r="C510" i="62"/>
  <c r="E510" i="62" s="1"/>
  <c r="C511" i="62"/>
  <c r="E511" i="62" s="1"/>
  <c r="C506" i="62"/>
  <c r="E506" i="62" s="1"/>
  <c r="B507" i="62"/>
  <c r="B508" i="62"/>
  <c r="B509" i="62"/>
  <c r="B510" i="62"/>
  <c r="B511" i="62"/>
  <c r="B506" i="62"/>
  <c r="A505" i="62"/>
  <c r="E499" i="62"/>
  <c r="F499" i="62"/>
  <c r="I499" i="62"/>
  <c r="J499" i="62"/>
  <c r="K499" i="62"/>
  <c r="L499" i="62"/>
  <c r="M499" i="62"/>
  <c r="N499" i="62"/>
  <c r="O499" i="62"/>
  <c r="P499" i="62"/>
  <c r="C501" i="62"/>
  <c r="G501" i="62" s="1"/>
  <c r="C502" i="62"/>
  <c r="G502" i="62" s="1"/>
  <c r="C503" i="62"/>
  <c r="G503" i="62" s="1"/>
  <c r="C504" i="62"/>
  <c r="G504" i="62" s="1"/>
  <c r="C500" i="62"/>
  <c r="B501" i="62"/>
  <c r="B502" i="62"/>
  <c r="B503" i="62"/>
  <c r="B504" i="62"/>
  <c r="B500" i="62"/>
  <c r="A499" i="62"/>
  <c r="E496" i="62"/>
  <c r="F496" i="62"/>
  <c r="I496" i="62"/>
  <c r="J496" i="62"/>
  <c r="K496" i="62"/>
  <c r="L496" i="62"/>
  <c r="M496" i="62"/>
  <c r="N496" i="62"/>
  <c r="O496" i="62"/>
  <c r="P496" i="62"/>
  <c r="C498" i="62"/>
  <c r="C497" i="62"/>
  <c r="G497" i="62" s="1"/>
  <c r="B498" i="62"/>
  <c r="B497" i="62"/>
  <c r="A496" i="62"/>
  <c r="E494" i="62"/>
  <c r="F494" i="62"/>
  <c r="I494" i="62"/>
  <c r="J494" i="62"/>
  <c r="K494" i="62"/>
  <c r="L494" i="62"/>
  <c r="M494" i="62"/>
  <c r="N494" i="62"/>
  <c r="O494" i="62"/>
  <c r="P494" i="62"/>
  <c r="C495" i="62"/>
  <c r="C494" i="62" s="1"/>
  <c r="B495" i="62"/>
  <c r="A494" i="62"/>
  <c r="F558" i="62"/>
  <c r="E482" i="62"/>
  <c r="E481" i="62" s="1"/>
  <c r="F482" i="62"/>
  <c r="F481" i="62" s="1"/>
  <c r="G482" i="62"/>
  <c r="G481" i="62" s="1"/>
  <c r="H482" i="62"/>
  <c r="H481" i="62" s="1"/>
  <c r="I482" i="62"/>
  <c r="I481" i="62" s="1"/>
  <c r="J482" i="62"/>
  <c r="J481" i="62" s="1"/>
  <c r="K482" i="62"/>
  <c r="K481" i="62" s="1"/>
  <c r="L482" i="62"/>
  <c r="L481" i="62" s="1"/>
  <c r="M482" i="62"/>
  <c r="M481" i="62" s="1"/>
  <c r="N482" i="62"/>
  <c r="N481" i="62" s="1"/>
  <c r="B484" i="62"/>
  <c r="B485" i="62"/>
  <c r="B486" i="62"/>
  <c r="B487" i="62"/>
  <c r="B488" i="62"/>
  <c r="B489" i="62"/>
  <c r="B490" i="62"/>
  <c r="B491" i="62"/>
  <c r="B483" i="62"/>
  <c r="A482" i="62"/>
  <c r="I478" i="62"/>
  <c r="J478" i="62"/>
  <c r="K478" i="62"/>
  <c r="L478" i="62"/>
  <c r="M478" i="62"/>
  <c r="N478" i="62"/>
  <c r="O478" i="62"/>
  <c r="P478" i="62"/>
  <c r="C479" i="62"/>
  <c r="B480" i="62"/>
  <c r="B479" i="62"/>
  <c r="A478" i="62"/>
  <c r="G470" i="62"/>
  <c r="H470" i="62"/>
  <c r="I470" i="62"/>
  <c r="J470" i="62"/>
  <c r="K470" i="62"/>
  <c r="L470" i="62"/>
  <c r="M470" i="62"/>
  <c r="N470" i="62"/>
  <c r="O470" i="62"/>
  <c r="P470" i="62"/>
  <c r="C473" i="62"/>
  <c r="E473" i="62" s="1"/>
  <c r="C477" i="62"/>
  <c r="E477" i="62" s="1"/>
  <c r="B472" i="62"/>
  <c r="B473" i="62"/>
  <c r="B474" i="62"/>
  <c r="B475" i="62"/>
  <c r="B476" i="62"/>
  <c r="B477" i="62"/>
  <c r="B471" i="62"/>
  <c r="A470" i="62"/>
  <c r="I446" i="62"/>
  <c r="J446" i="62"/>
  <c r="K446" i="62"/>
  <c r="L446" i="62"/>
  <c r="M446" i="62"/>
  <c r="N446" i="62"/>
  <c r="O446" i="62"/>
  <c r="P446" i="62"/>
  <c r="C448" i="62"/>
  <c r="G448" i="62" s="1"/>
  <c r="C449" i="62"/>
  <c r="G449" i="62" s="1"/>
  <c r="C450" i="62"/>
  <c r="G450" i="62" s="1"/>
  <c r="C451" i="62"/>
  <c r="G451" i="62" s="1"/>
  <c r="C452" i="62"/>
  <c r="G452" i="62" s="1"/>
  <c r="C453" i="62"/>
  <c r="E453" i="62" s="1"/>
  <c r="C454" i="62"/>
  <c r="E454" i="62" s="1"/>
  <c r="C455" i="62"/>
  <c r="E455" i="62" s="1"/>
  <c r="C456" i="62"/>
  <c r="E456" i="62" s="1"/>
  <c r="C457" i="62"/>
  <c r="E457" i="62" s="1"/>
  <c r="C458" i="62"/>
  <c r="E458" i="62" s="1"/>
  <c r="C459" i="62"/>
  <c r="E459" i="62" s="1"/>
  <c r="C460" i="62"/>
  <c r="E460" i="62" s="1"/>
  <c r="C461" i="62"/>
  <c r="E461" i="62" s="1"/>
  <c r="C462" i="62"/>
  <c r="E462" i="62" s="1"/>
  <c r="C463" i="62"/>
  <c r="E463" i="62" s="1"/>
  <c r="C464" i="62"/>
  <c r="E464" i="62" s="1"/>
  <c r="C465" i="62"/>
  <c r="E465" i="62" s="1"/>
  <c r="C466" i="62"/>
  <c r="E466" i="62" s="1"/>
  <c r="C467" i="62"/>
  <c r="E467" i="62" s="1"/>
  <c r="C468" i="62"/>
  <c r="E468" i="62" s="1"/>
  <c r="C469" i="62"/>
  <c r="E469" i="62" s="1"/>
  <c r="C447" i="62"/>
  <c r="G447" i="62" s="1"/>
  <c r="B448" i="62"/>
  <c r="B449" i="62"/>
  <c r="B450" i="62"/>
  <c r="B451" i="62"/>
  <c r="B452" i="62"/>
  <c r="B453" i="62"/>
  <c r="B454" i="62"/>
  <c r="B455" i="62"/>
  <c r="B456" i="62"/>
  <c r="B457" i="62"/>
  <c r="B458" i="62"/>
  <c r="B459" i="62"/>
  <c r="B460" i="62"/>
  <c r="B461" i="62"/>
  <c r="B462" i="62"/>
  <c r="B463" i="62"/>
  <c r="B464" i="62"/>
  <c r="B465" i="62"/>
  <c r="B466" i="62"/>
  <c r="B467" i="62"/>
  <c r="B468" i="62"/>
  <c r="B469" i="62"/>
  <c r="A446" i="62"/>
  <c r="G443" i="62"/>
  <c r="H443" i="62"/>
  <c r="I443" i="62"/>
  <c r="J443" i="62"/>
  <c r="K443" i="62"/>
  <c r="L443" i="62"/>
  <c r="M443" i="62"/>
  <c r="N443" i="62"/>
  <c r="O443" i="62"/>
  <c r="P443" i="62"/>
  <c r="C445" i="62"/>
  <c r="E445" i="62" s="1"/>
  <c r="C444" i="62"/>
  <c r="B445" i="62"/>
  <c r="B444" i="62"/>
  <c r="A443" i="62"/>
  <c r="G436" i="62"/>
  <c r="H436" i="62"/>
  <c r="I436" i="62"/>
  <c r="J436" i="62"/>
  <c r="K436" i="62"/>
  <c r="L436" i="62"/>
  <c r="M436" i="62"/>
  <c r="N436" i="62"/>
  <c r="O436" i="62"/>
  <c r="P436" i="62"/>
  <c r="C438" i="62"/>
  <c r="E438" i="62" s="1"/>
  <c r="C439" i="62"/>
  <c r="E439" i="62" s="1"/>
  <c r="C440" i="62"/>
  <c r="E440" i="62" s="1"/>
  <c r="C441" i="62"/>
  <c r="E441" i="62" s="1"/>
  <c r="C442" i="62"/>
  <c r="E442" i="62" s="1"/>
  <c r="C437" i="62"/>
  <c r="B438" i="62"/>
  <c r="B439" i="62"/>
  <c r="B440" i="62"/>
  <c r="B441" i="62"/>
  <c r="B442" i="62"/>
  <c r="B437" i="62"/>
  <c r="A436" i="62"/>
  <c r="G423" i="62"/>
  <c r="H423" i="62"/>
  <c r="I423" i="62"/>
  <c r="J423" i="62"/>
  <c r="K423" i="62"/>
  <c r="L423" i="62"/>
  <c r="M423" i="62"/>
  <c r="N423" i="62"/>
  <c r="O423" i="62"/>
  <c r="P423" i="62"/>
  <c r="C425" i="62"/>
  <c r="E425" i="62" s="1"/>
  <c r="C426" i="62"/>
  <c r="E426" i="62" s="1"/>
  <c r="C427" i="62"/>
  <c r="E427" i="62" s="1"/>
  <c r="C428" i="62"/>
  <c r="E428" i="62" s="1"/>
  <c r="C429" i="62"/>
  <c r="E429" i="62" s="1"/>
  <c r="C430" i="62"/>
  <c r="E430" i="62" s="1"/>
  <c r="C431" i="62"/>
  <c r="E431" i="62" s="1"/>
  <c r="C432" i="62"/>
  <c r="E432" i="62" s="1"/>
  <c r="C433" i="62"/>
  <c r="E433" i="62" s="1"/>
  <c r="C434" i="62"/>
  <c r="E434" i="62" s="1"/>
  <c r="C435" i="62"/>
  <c r="E435" i="62" s="1"/>
  <c r="C424" i="62"/>
  <c r="B425" i="62"/>
  <c r="B426" i="62"/>
  <c r="B427" i="62"/>
  <c r="B428" i="62"/>
  <c r="B429" i="62"/>
  <c r="B430" i="62"/>
  <c r="B431" i="62"/>
  <c r="B432" i="62"/>
  <c r="B433" i="62"/>
  <c r="B434" i="62"/>
  <c r="B435" i="62"/>
  <c r="B424" i="62"/>
  <c r="A423" i="62"/>
  <c r="E420" i="62"/>
  <c r="F420" i="62"/>
  <c r="I420" i="62"/>
  <c r="J420" i="62"/>
  <c r="K420" i="62"/>
  <c r="L420" i="62"/>
  <c r="M420" i="62"/>
  <c r="N420" i="62"/>
  <c r="O420" i="62"/>
  <c r="P420" i="62"/>
  <c r="C421" i="62"/>
  <c r="G421" i="62" s="1"/>
  <c r="B422" i="62"/>
  <c r="B421" i="62"/>
  <c r="A420" i="62"/>
  <c r="E415" i="62"/>
  <c r="F415" i="62"/>
  <c r="I415" i="62"/>
  <c r="J415" i="62"/>
  <c r="K415" i="62"/>
  <c r="L415" i="62"/>
  <c r="M415" i="62"/>
  <c r="N415" i="62"/>
  <c r="O415" i="62"/>
  <c r="P415" i="62"/>
  <c r="C417" i="62"/>
  <c r="G417" i="62" s="1"/>
  <c r="C418" i="62"/>
  <c r="C419" i="62"/>
  <c r="G419" i="62" s="1"/>
  <c r="C416" i="62"/>
  <c r="G416" i="62" s="1"/>
  <c r="B417" i="62"/>
  <c r="B418" i="62"/>
  <c r="B419" i="62"/>
  <c r="B416" i="62"/>
  <c r="A415" i="62"/>
  <c r="G400" i="62"/>
  <c r="H400" i="62"/>
  <c r="I400" i="62"/>
  <c r="J400" i="62"/>
  <c r="K400" i="62"/>
  <c r="L400" i="62"/>
  <c r="M400" i="62"/>
  <c r="N400" i="62"/>
  <c r="O400" i="62"/>
  <c r="P400" i="62"/>
  <c r="C402" i="62"/>
  <c r="E402" i="62" s="1"/>
  <c r="C403" i="62"/>
  <c r="C404" i="62"/>
  <c r="E404" i="62" s="1"/>
  <c r="C405" i="62"/>
  <c r="E405" i="62" s="1"/>
  <c r="C406" i="62"/>
  <c r="E406" i="62" s="1"/>
  <c r="C407" i="62"/>
  <c r="E407" i="62" s="1"/>
  <c r="C408" i="62"/>
  <c r="E408" i="62" s="1"/>
  <c r="C409" i="62"/>
  <c r="E409" i="62" s="1"/>
  <c r="C410" i="62"/>
  <c r="E410" i="62" s="1"/>
  <c r="C411" i="62"/>
  <c r="E411" i="62" s="1"/>
  <c r="C412" i="62"/>
  <c r="E412" i="62" s="1"/>
  <c r="C413" i="62"/>
  <c r="E413" i="62" s="1"/>
  <c r="C414" i="62"/>
  <c r="E414" i="62" s="1"/>
  <c r="C401" i="62"/>
  <c r="E401" i="62" s="1"/>
  <c r="B402" i="62"/>
  <c r="B403" i="62"/>
  <c r="B404" i="62"/>
  <c r="B405" i="62"/>
  <c r="B406" i="62"/>
  <c r="B407" i="62"/>
  <c r="B408" i="62"/>
  <c r="B409" i="62"/>
  <c r="B410" i="62"/>
  <c r="B411" i="62"/>
  <c r="B412" i="62"/>
  <c r="B413" i="62"/>
  <c r="B414" i="62"/>
  <c r="B401" i="62"/>
  <c r="A400" i="62"/>
  <c r="G393" i="62"/>
  <c r="H393" i="62"/>
  <c r="I393" i="62"/>
  <c r="J393" i="62"/>
  <c r="K393" i="62"/>
  <c r="L393" i="62"/>
  <c r="M393" i="62"/>
  <c r="N393" i="62"/>
  <c r="O393" i="62"/>
  <c r="P393" i="62"/>
  <c r="C395" i="62"/>
  <c r="E395" i="62" s="1"/>
  <c r="C396" i="62"/>
  <c r="E396" i="62" s="1"/>
  <c r="C397" i="62"/>
  <c r="E397" i="62" s="1"/>
  <c r="C398" i="62"/>
  <c r="E398" i="62" s="1"/>
  <c r="C399" i="62"/>
  <c r="E399" i="62" s="1"/>
  <c r="C394" i="62"/>
  <c r="B395" i="62"/>
  <c r="B396" i="62"/>
  <c r="B397" i="62"/>
  <c r="B398" i="62"/>
  <c r="B399" i="62"/>
  <c r="B394" i="62"/>
  <c r="A393" i="62"/>
  <c r="E390" i="62"/>
  <c r="F390" i="62"/>
  <c r="I390" i="62"/>
  <c r="J390" i="62"/>
  <c r="K390" i="62"/>
  <c r="L390" i="62"/>
  <c r="M390" i="62"/>
  <c r="N390" i="62"/>
  <c r="O390" i="62"/>
  <c r="P390" i="62"/>
  <c r="C392" i="62"/>
  <c r="G392" i="62" s="1"/>
  <c r="C391" i="62"/>
  <c r="G391" i="62" s="1"/>
  <c r="B392" i="62"/>
  <c r="B391" i="62"/>
  <c r="A390" i="62"/>
  <c r="G388" i="62"/>
  <c r="H388" i="62"/>
  <c r="I388" i="62"/>
  <c r="J388" i="62"/>
  <c r="K388" i="62"/>
  <c r="L388" i="62"/>
  <c r="M388" i="62"/>
  <c r="N388" i="62"/>
  <c r="O388" i="62"/>
  <c r="P388" i="62"/>
  <c r="B389" i="62"/>
  <c r="A388" i="62"/>
  <c r="E383" i="62"/>
  <c r="F383" i="62"/>
  <c r="I383" i="62"/>
  <c r="J383" i="62"/>
  <c r="K383" i="62"/>
  <c r="L383" i="62"/>
  <c r="M383" i="62"/>
  <c r="N383" i="62"/>
  <c r="O383" i="62"/>
  <c r="P383" i="62"/>
  <c r="B385" i="62"/>
  <c r="B386" i="62"/>
  <c r="B387" i="62"/>
  <c r="B384" i="62"/>
  <c r="A383" i="62"/>
  <c r="P375" i="62"/>
  <c r="G375" i="62"/>
  <c r="H375" i="62"/>
  <c r="I375" i="62"/>
  <c r="J375" i="62"/>
  <c r="K375" i="62"/>
  <c r="L375" i="62"/>
  <c r="M375" i="62"/>
  <c r="N375" i="62"/>
  <c r="O375" i="62"/>
  <c r="C380" i="62"/>
  <c r="C382" i="62"/>
  <c r="E382" i="62" s="1"/>
  <c r="B382" i="62"/>
  <c r="A375" i="62"/>
  <c r="I366" i="62"/>
  <c r="J366" i="62"/>
  <c r="K366" i="62"/>
  <c r="L366" i="62"/>
  <c r="M366" i="62"/>
  <c r="N366" i="62"/>
  <c r="O366" i="62"/>
  <c r="P366" i="62"/>
  <c r="C368" i="62"/>
  <c r="C369" i="62"/>
  <c r="C370" i="62"/>
  <c r="E370" i="62" s="1"/>
  <c r="C371" i="62"/>
  <c r="E371" i="62" s="1"/>
  <c r="C372" i="62"/>
  <c r="E372" i="62" s="1"/>
  <c r="C373" i="62"/>
  <c r="E373" i="62" s="1"/>
  <c r="C374" i="62"/>
  <c r="E374" i="62" s="1"/>
  <c r="C367" i="62"/>
  <c r="B373" i="62"/>
  <c r="B374" i="62"/>
  <c r="B368" i="62"/>
  <c r="B369" i="62"/>
  <c r="B370" i="62"/>
  <c r="B371" i="62"/>
  <c r="B372" i="62"/>
  <c r="B367" i="62"/>
  <c r="A366" i="62"/>
  <c r="E363" i="62"/>
  <c r="F363" i="62"/>
  <c r="G363" i="62"/>
  <c r="H363" i="62"/>
  <c r="K363" i="62"/>
  <c r="L363" i="62"/>
  <c r="M363" i="62"/>
  <c r="N363" i="62"/>
  <c r="O363" i="62"/>
  <c r="P363" i="62"/>
  <c r="C365" i="62"/>
  <c r="I365" i="62" s="1"/>
  <c r="C364" i="62"/>
  <c r="B365" i="62"/>
  <c r="B364" i="62"/>
  <c r="A363" i="62"/>
  <c r="E358" i="62"/>
  <c r="F358" i="62"/>
  <c r="I358" i="62"/>
  <c r="J358" i="62"/>
  <c r="K358" i="62"/>
  <c r="L358" i="62"/>
  <c r="M358" i="62"/>
  <c r="N358" i="62"/>
  <c r="O358" i="62"/>
  <c r="P358" i="62"/>
  <c r="C360" i="62"/>
  <c r="G360" i="62" s="1"/>
  <c r="B360" i="62"/>
  <c r="B361" i="62"/>
  <c r="B362" i="62"/>
  <c r="B359" i="62"/>
  <c r="A358" i="62"/>
  <c r="E353" i="62"/>
  <c r="F353" i="62"/>
  <c r="I353" i="62"/>
  <c r="J353" i="62"/>
  <c r="K353" i="62"/>
  <c r="L353" i="62"/>
  <c r="M353" i="62"/>
  <c r="N353" i="62"/>
  <c r="O353" i="62"/>
  <c r="P353" i="62"/>
  <c r="C355" i="62"/>
  <c r="G355" i="62" s="1"/>
  <c r="C356" i="62"/>
  <c r="G356" i="62" s="1"/>
  <c r="C357" i="62"/>
  <c r="G357" i="62" s="1"/>
  <c r="C354" i="62"/>
  <c r="B355" i="62"/>
  <c r="B356" i="62"/>
  <c r="B357" i="62"/>
  <c r="B354" i="62"/>
  <c r="A353" i="62"/>
  <c r="F478" i="62"/>
  <c r="E478" i="62"/>
  <c r="G366" i="62"/>
  <c r="H366" i="62"/>
  <c r="E335" i="62"/>
  <c r="F335" i="62"/>
  <c r="I335" i="62"/>
  <c r="J335" i="62"/>
  <c r="K335" i="62"/>
  <c r="L335" i="62"/>
  <c r="M335" i="62"/>
  <c r="N335" i="62"/>
  <c r="O335" i="62"/>
  <c r="P335" i="62"/>
  <c r="C337" i="62"/>
  <c r="G337" i="62" s="1"/>
  <c r="C338" i="62"/>
  <c r="G338" i="62" s="1"/>
  <c r="C339" i="62"/>
  <c r="G339" i="62" s="1"/>
  <c r="C340" i="62"/>
  <c r="G340" i="62" s="1"/>
  <c r="C341" i="62"/>
  <c r="G341" i="62" s="1"/>
  <c r="C342" i="62"/>
  <c r="G342" i="62" s="1"/>
  <c r="C343" i="62"/>
  <c r="G343" i="62" s="1"/>
  <c r="C344" i="62"/>
  <c r="G344" i="62" s="1"/>
  <c r="C345" i="62"/>
  <c r="G345" i="62" s="1"/>
  <c r="C346" i="62"/>
  <c r="G346" i="62" s="1"/>
  <c r="C347" i="62"/>
  <c r="G347" i="62" s="1"/>
  <c r="C348" i="62"/>
  <c r="G348" i="62" s="1"/>
  <c r="C349" i="62"/>
  <c r="G349" i="62" s="1"/>
  <c r="C350" i="62"/>
  <c r="G350" i="62" s="1"/>
  <c r="C351" i="62"/>
  <c r="G351" i="62" s="1"/>
  <c r="C352" i="62"/>
  <c r="G352" i="62" s="1"/>
  <c r="C336" i="62"/>
  <c r="B337" i="62"/>
  <c r="B338" i="62"/>
  <c r="B339" i="62"/>
  <c r="B340" i="62"/>
  <c r="B341" i="62"/>
  <c r="B342" i="62"/>
  <c r="B343" i="62"/>
  <c r="B344" i="62"/>
  <c r="B345" i="62"/>
  <c r="B346" i="62"/>
  <c r="B347" i="62"/>
  <c r="B348" i="62"/>
  <c r="B349" i="62"/>
  <c r="B350" i="62"/>
  <c r="B351" i="62"/>
  <c r="B352" i="62"/>
  <c r="B336" i="62"/>
  <c r="A335" i="62"/>
  <c r="E328" i="62"/>
  <c r="F328" i="62"/>
  <c r="I328" i="62"/>
  <c r="J328" i="62"/>
  <c r="K328" i="62"/>
  <c r="L328" i="62"/>
  <c r="M328" i="62"/>
  <c r="N328" i="62"/>
  <c r="O328" i="62"/>
  <c r="P328" i="62"/>
  <c r="C330" i="62"/>
  <c r="G330" i="62" s="1"/>
  <c r="C331" i="62"/>
  <c r="G331" i="62" s="1"/>
  <c r="C332" i="62"/>
  <c r="G332" i="62" s="1"/>
  <c r="C333" i="62"/>
  <c r="G333" i="62" s="1"/>
  <c r="C334" i="62"/>
  <c r="G334" i="62" s="1"/>
  <c r="C329" i="62"/>
  <c r="G329" i="62" s="1"/>
  <c r="B330" i="62"/>
  <c r="B331" i="62"/>
  <c r="B332" i="62"/>
  <c r="B333" i="62"/>
  <c r="B334" i="62"/>
  <c r="B329" i="62"/>
  <c r="A328" i="62"/>
  <c r="E324" i="62"/>
  <c r="F324" i="62"/>
  <c r="I324" i="62"/>
  <c r="J324" i="62"/>
  <c r="K324" i="62"/>
  <c r="L324" i="62"/>
  <c r="M324" i="62"/>
  <c r="N324" i="62"/>
  <c r="O324" i="62"/>
  <c r="P324" i="62"/>
  <c r="C326" i="62"/>
  <c r="C327" i="62"/>
  <c r="G327" i="62" s="1"/>
  <c r="C325" i="62"/>
  <c r="G325" i="62" s="1"/>
  <c r="B326" i="62"/>
  <c r="B327" i="62"/>
  <c r="B325" i="62"/>
  <c r="A324" i="62"/>
  <c r="G322" i="62"/>
  <c r="H322" i="62"/>
  <c r="I322" i="62"/>
  <c r="J322" i="62"/>
  <c r="K322" i="62"/>
  <c r="L322" i="62"/>
  <c r="M322" i="62"/>
  <c r="N322" i="62"/>
  <c r="O322" i="62"/>
  <c r="P322" i="62"/>
  <c r="C323" i="62"/>
  <c r="C322" i="62" s="1"/>
  <c r="B323" i="62"/>
  <c r="A322" i="62"/>
  <c r="G299" i="62"/>
  <c r="H299" i="62"/>
  <c r="I299" i="62"/>
  <c r="J299" i="62"/>
  <c r="K299" i="62"/>
  <c r="L299" i="62"/>
  <c r="M299" i="62"/>
  <c r="N299" i="62"/>
  <c r="O299" i="62"/>
  <c r="P299" i="62"/>
  <c r="C301" i="62"/>
  <c r="E301" i="62" s="1"/>
  <c r="C302" i="62"/>
  <c r="E302" i="62" s="1"/>
  <c r="C303" i="62"/>
  <c r="E303" i="62" s="1"/>
  <c r="C304" i="62"/>
  <c r="E304" i="62" s="1"/>
  <c r="C305" i="62"/>
  <c r="E305" i="62" s="1"/>
  <c r="C306" i="62"/>
  <c r="E306" i="62" s="1"/>
  <c r="C307" i="62"/>
  <c r="E307" i="62" s="1"/>
  <c r="C308" i="62"/>
  <c r="E308" i="62" s="1"/>
  <c r="C309" i="62"/>
  <c r="E309" i="62" s="1"/>
  <c r="C310" i="62"/>
  <c r="E310" i="62" s="1"/>
  <c r="C311" i="62"/>
  <c r="E311" i="62" s="1"/>
  <c r="C312" i="62"/>
  <c r="E312" i="62" s="1"/>
  <c r="C313" i="62"/>
  <c r="E313" i="62" s="1"/>
  <c r="C314" i="62"/>
  <c r="E314" i="62" s="1"/>
  <c r="C315" i="62"/>
  <c r="E315" i="62" s="1"/>
  <c r="C316" i="62"/>
  <c r="E316" i="62" s="1"/>
  <c r="C317" i="62"/>
  <c r="E317" i="62" s="1"/>
  <c r="C318" i="62"/>
  <c r="E318" i="62" s="1"/>
  <c r="C319" i="62"/>
  <c r="E319" i="62" s="1"/>
  <c r="C320" i="62"/>
  <c r="E320" i="62" s="1"/>
  <c r="C321" i="62"/>
  <c r="E321" i="62" s="1"/>
  <c r="C300" i="62"/>
  <c r="B301" i="62"/>
  <c r="B302" i="62"/>
  <c r="B303" i="62"/>
  <c r="B304" i="62"/>
  <c r="B305" i="62"/>
  <c r="B306" i="62"/>
  <c r="B307" i="62"/>
  <c r="B308" i="62"/>
  <c r="B309" i="62"/>
  <c r="B310" i="62"/>
  <c r="B311" i="62"/>
  <c r="B312" i="62"/>
  <c r="B313" i="62"/>
  <c r="B314" i="62"/>
  <c r="B315" i="62"/>
  <c r="B316" i="62"/>
  <c r="B317" i="62"/>
  <c r="B318" i="62"/>
  <c r="B319" i="62"/>
  <c r="B320" i="62"/>
  <c r="B321" i="62"/>
  <c r="B300" i="62"/>
  <c r="I297" i="62"/>
  <c r="J297" i="62"/>
  <c r="K297" i="62"/>
  <c r="L297" i="62"/>
  <c r="M297" i="62"/>
  <c r="N297" i="62"/>
  <c r="O297" i="62"/>
  <c r="P297" i="62"/>
  <c r="C298" i="62"/>
  <c r="B298" i="62"/>
  <c r="A297" i="62"/>
  <c r="G294" i="62"/>
  <c r="H294" i="62"/>
  <c r="I294" i="62"/>
  <c r="J294" i="62"/>
  <c r="K294" i="62"/>
  <c r="L294" i="62"/>
  <c r="M294" i="62"/>
  <c r="N294" i="62"/>
  <c r="O294" i="62"/>
  <c r="P294" i="62"/>
  <c r="C296" i="62"/>
  <c r="E296" i="62" s="1"/>
  <c r="C295" i="62"/>
  <c r="E295" i="62" s="1"/>
  <c r="B296" i="62"/>
  <c r="B295" i="62"/>
  <c r="A294" i="62"/>
  <c r="I282" i="62"/>
  <c r="J282" i="62"/>
  <c r="K282" i="62"/>
  <c r="M282" i="62"/>
  <c r="N282" i="62"/>
  <c r="O282" i="62"/>
  <c r="P282" i="62"/>
  <c r="C284" i="62"/>
  <c r="C285" i="62"/>
  <c r="C286" i="62"/>
  <c r="G286" i="62" s="1"/>
  <c r="H286" i="62" s="1"/>
  <c r="C287" i="62"/>
  <c r="C288" i="62"/>
  <c r="C289" i="62"/>
  <c r="G289" i="62" s="1"/>
  <c r="H289" i="62" s="1"/>
  <c r="C290" i="62"/>
  <c r="G290" i="62" s="1"/>
  <c r="H290" i="62" s="1"/>
  <c r="C291" i="62"/>
  <c r="G291" i="62" s="1"/>
  <c r="H291" i="62" s="1"/>
  <c r="C292" i="62"/>
  <c r="G292" i="62" s="1"/>
  <c r="H292" i="62" s="1"/>
  <c r="C293" i="62"/>
  <c r="G293" i="62" s="1"/>
  <c r="H293" i="62" s="1"/>
  <c r="C283" i="62"/>
  <c r="B284" i="62"/>
  <c r="B285" i="62"/>
  <c r="B286" i="62"/>
  <c r="B287" i="62"/>
  <c r="B288" i="62"/>
  <c r="B289" i="62"/>
  <c r="B290" i="62"/>
  <c r="B291" i="62"/>
  <c r="B292" i="62"/>
  <c r="B293" i="62"/>
  <c r="B283" i="62"/>
  <c r="A282" i="62"/>
  <c r="I275" i="62"/>
  <c r="J275" i="62"/>
  <c r="K275" i="62"/>
  <c r="L275" i="62"/>
  <c r="M275" i="62"/>
  <c r="N275" i="62"/>
  <c r="O275" i="62"/>
  <c r="P275" i="62"/>
  <c r="C277" i="62"/>
  <c r="C278" i="62"/>
  <c r="G278" i="62" s="1"/>
  <c r="C279" i="62"/>
  <c r="G279" i="62" s="1"/>
  <c r="C280" i="62"/>
  <c r="G280" i="62" s="1"/>
  <c r="C281" i="62"/>
  <c r="G281" i="62" s="1"/>
  <c r="C276" i="62"/>
  <c r="G276" i="62" s="1"/>
  <c r="B277" i="62"/>
  <c r="B278" i="62"/>
  <c r="B279" i="62"/>
  <c r="B280" i="62"/>
  <c r="B281" i="62"/>
  <c r="B276" i="62"/>
  <c r="A275" i="62"/>
  <c r="I269" i="62"/>
  <c r="J269" i="62"/>
  <c r="K269" i="62"/>
  <c r="L269" i="62"/>
  <c r="M269" i="62"/>
  <c r="N269" i="62"/>
  <c r="O269" i="62"/>
  <c r="P269" i="62"/>
  <c r="B271" i="62"/>
  <c r="B272" i="62"/>
  <c r="B273" i="62"/>
  <c r="B274" i="62"/>
  <c r="B270" i="62"/>
  <c r="A269" i="62"/>
  <c r="A266" i="62"/>
  <c r="I254" i="62"/>
  <c r="J254" i="62"/>
  <c r="K254" i="62"/>
  <c r="L254" i="62"/>
  <c r="M254" i="62"/>
  <c r="N254" i="62"/>
  <c r="O254" i="62"/>
  <c r="P254" i="62"/>
  <c r="C256" i="62"/>
  <c r="E256" i="62" s="1"/>
  <c r="C257" i="62"/>
  <c r="E257" i="62" s="1"/>
  <c r="C258" i="62"/>
  <c r="E258" i="62" s="1"/>
  <c r="C259" i="62"/>
  <c r="E259" i="62" s="1"/>
  <c r="C260" i="62"/>
  <c r="E260" i="62" s="1"/>
  <c r="C261" i="62"/>
  <c r="C262" i="62"/>
  <c r="E262" i="62" s="1"/>
  <c r="C263" i="62"/>
  <c r="E263" i="62" s="1"/>
  <c r="C264" i="62"/>
  <c r="E264" i="62" s="1"/>
  <c r="C265" i="62"/>
  <c r="E265" i="62" s="1"/>
  <c r="C255" i="62"/>
  <c r="E255" i="62" s="1"/>
  <c r="B256" i="62"/>
  <c r="B257" i="62"/>
  <c r="B258" i="62"/>
  <c r="B259" i="62"/>
  <c r="B260" i="62"/>
  <c r="B261" i="62"/>
  <c r="B262" i="62"/>
  <c r="B263" i="62"/>
  <c r="B264" i="62"/>
  <c r="B265" i="62"/>
  <c r="B255" i="62"/>
  <c r="A254" i="62"/>
  <c r="C253" i="62"/>
  <c r="E253" i="62" s="1"/>
  <c r="C252" i="62"/>
  <c r="E252" i="62" s="1"/>
  <c r="B253" i="62"/>
  <c r="B252" i="62"/>
  <c r="A251" i="62"/>
  <c r="G246" i="62"/>
  <c r="H246" i="62"/>
  <c r="I246" i="62"/>
  <c r="J246" i="62"/>
  <c r="K246" i="62"/>
  <c r="L246" i="62"/>
  <c r="M246" i="62"/>
  <c r="N246" i="62"/>
  <c r="O246" i="62"/>
  <c r="P246" i="62"/>
  <c r="B248" i="62"/>
  <c r="B249" i="62"/>
  <c r="B250" i="62"/>
  <c r="B247" i="62"/>
  <c r="A246" i="62"/>
  <c r="E241" i="62"/>
  <c r="F241" i="62"/>
  <c r="I241" i="62"/>
  <c r="J241" i="62"/>
  <c r="K241" i="62"/>
  <c r="L241" i="62"/>
  <c r="M241" i="62"/>
  <c r="N241" i="62"/>
  <c r="O241" i="62"/>
  <c r="P241" i="62"/>
  <c r="C243" i="62"/>
  <c r="G243" i="62" s="1"/>
  <c r="C244" i="62"/>
  <c r="G244" i="62" s="1"/>
  <c r="C245" i="62"/>
  <c r="G245" i="62" s="1"/>
  <c r="C242" i="62"/>
  <c r="G242" i="62" s="1"/>
  <c r="B243" i="62"/>
  <c r="B244" i="62"/>
  <c r="B245" i="62"/>
  <c r="B242" i="62"/>
  <c r="A241" i="62"/>
  <c r="I234" i="62"/>
  <c r="J234" i="62"/>
  <c r="K234" i="62"/>
  <c r="L234" i="62"/>
  <c r="M234" i="62"/>
  <c r="N234" i="62"/>
  <c r="O234" i="62"/>
  <c r="P234" i="62"/>
  <c r="C237" i="62"/>
  <c r="E237" i="62" s="1"/>
  <c r="C238" i="62"/>
  <c r="E238" i="62" s="1"/>
  <c r="C240" i="62"/>
  <c r="E240" i="62" s="1"/>
  <c r="C235" i="62"/>
  <c r="E235" i="62" s="1"/>
  <c r="B236" i="62"/>
  <c r="B237" i="62"/>
  <c r="B238" i="62"/>
  <c r="B239" i="62"/>
  <c r="B240" i="62"/>
  <c r="B235" i="62"/>
  <c r="A234" i="62"/>
  <c r="I232" i="62"/>
  <c r="J232" i="62"/>
  <c r="K232" i="62"/>
  <c r="L232" i="62"/>
  <c r="M232" i="62"/>
  <c r="N232" i="62"/>
  <c r="O232" i="62"/>
  <c r="P232" i="62"/>
  <c r="B233" i="62"/>
  <c r="I224" i="62"/>
  <c r="J224" i="62"/>
  <c r="K224" i="62"/>
  <c r="L224" i="62"/>
  <c r="M224" i="62"/>
  <c r="N224" i="62"/>
  <c r="O224" i="62"/>
  <c r="P224" i="62"/>
  <c r="C226" i="62"/>
  <c r="E226" i="62" s="1"/>
  <c r="C227" i="62"/>
  <c r="E227" i="62" s="1"/>
  <c r="C228" i="62"/>
  <c r="E228" i="62" s="1"/>
  <c r="C229" i="62"/>
  <c r="G229" i="62" s="1"/>
  <c r="G224" i="62" s="1"/>
  <c r="C230" i="62"/>
  <c r="G230" i="62" s="1"/>
  <c r="C231" i="62"/>
  <c r="G231" i="62" s="1"/>
  <c r="C225" i="62"/>
  <c r="A227" i="62"/>
  <c r="A229" i="62"/>
  <c r="A231" i="62"/>
  <c r="B226" i="62"/>
  <c r="B227" i="62"/>
  <c r="B228" i="62"/>
  <c r="B229" i="62"/>
  <c r="B230" i="62"/>
  <c r="B231" i="62"/>
  <c r="B225" i="62"/>
  <c r="A224" i="62"/>
  <c r="E221" i="62"/>
  <c r="F221" i="62"/>
  <c r="I221" i="62"/>
  <c r="J221" i="62"/>
  <c r="K221" i="62"/>
  <c r="L221" i="62"/>
  <c r="M221" i="62"/>
  <c r="N221" i="62"/>
  <c r="O221" i="62"/>
  <c r="P221" i="62"/>
  <c r="C223" i="62"/>
  <c r="G223" i="62" s="1"/>
  <c r="C222" i="62"/>
  <c r="B223" i="62"/>
  <c r="B222" i="62"/>
  <c r="A221" i="62"/>
  <c r="G219" i="62"/>
  <c r="H219" i="62"/>
  <c r="I219" i="62"/>
  <c r="J219" i="62"/>
  <c r="K219" i="62"/>
  <c r="L219" i="62"/>
  <c r="M219" i="62"/>
  <c r="N219" i="62"/>
  <c r="O219" i="62"/>
  <c r="P219" i="62"/>
  <c r="C220" i="62"/>
  <c r="C219" i="62" s="1"/>
  <c r="B220" i="62"/>
  <c r="A219" i="62"/>
  <c r="E216" i="62"/>
  <c r="F216" i="62"/>
  <c r="I216" i="62"/>
  <c r="J216" i="62"/>
  <c r="K216" i="62"/>
  <c r="L216" i="62"/>
  <c r="M216" i="62"/>
  <c r="N216" i="62"/>
  <c r="O216" i="62"/>
  <c r="P216" i="62"/>
  <c r="C218" i="62"/>
  <c r="G218" i="62" s="1"/>
  <c r="C217" i="62"/>
  <c r="B218" i="62"/>
  <c r="B217" i="62"/>
  <c r="A216" i="62"/>
  <c r="E208" i="62"/>
  <c r="F208" i="62"/>
  <c r="I208" i="62"/>
  <c r="J208" i="62"/>
  <c r="K208" i="62"/>
  <c r="L208" i="62"/>
  <c r="M208" i="62"/>
  <c r="N208" i="62"/>
  <c r="O208" i="62"/>
  <c r="P208" i="62"/>
  <c r="B210" i="62"/>
  <c r="B211" i="62"/>
  <c r="B212" i="62"/>
  <c r="B213" i="62"/>
  <c r="B214" i="62"/>
  <c r="B215" i="62"/>
  <c r="B209" i="62"/>
  <c r="A208" i="62"/>
  <c r="A206" i="62"/>
  <c r="A207" i="62"/>
  <c r="G203" i="62"/>
  <c r="H203" i="62"/>
  <c r="I203" i="62"/>
  <c r="J203" i="62"/>
  <c r="K203" i="62"/>
  <c r="L203" i="62"/>
  <c r="M203" i="62"/>
  <c r="N203" i="62"/>
  <c r="O203" i="62"/>
  <c r="P203" i="62"/>
  <c r="C205" i="62"/>
  <c r="E205" i="62" s="1"/>
  <c r="C206" i="62"/>
  <c r="E206" i="62" s="1"/>
  <c r="C207" i="62"/>
  <c r="E207" i="62" s="1"/>
  <c r="B205" i="62"/>
  <c r="B206" i="62"/>
  <c r="B207" i="62"/>
  <c r="B204" i="62"/>
  <c r="A203" i="62"/>
  <c r="E196" i="62"/>
  <c r="I196" i="62"/>
  <c r="J196" i="62"/>
  <c r="K196" i="62"/>
  <c r="L196" i="62"/>
  <c r="M196" i="62"/>
  <c r="N196" i="62"/>
  <c r="O196" i="62"/>
  <c r="P196" i="62"/>
  <c r="C198" i="62"/>
  <c r="G198" i="62" s="1"/>
  <c r="C199" i="62"/>
  <c r="G199" i="62" s="1"/>
  <c r="C200" i="62"/>
  <c r="G200" i="62" s="1"/>
  <c r="C201" i="62"/>
  <c r="G201" i="62" s="1"/>
  <c r="C202" i="62"/>
  <c r="G202" i="62" s="1"/>
  <c r="C197" i="62"/>
  <c r="A194" i="62"/>
  <c r="A195" i="62"/>
  <c r="B198" i="62"/>
  <c r="B199" i="62"/>
  <c r="B200" i="62"/>
  <c r="B201" i="62"/>
  <c r="B202" i="62"/>
  <c r="B197" i="62"/>
  <c r="A196" i="62"/>
  <c r="E190" i="62"/>
  <c r="F190" i="62"/>
  <c r="I190" i="62"/>
  <c r="J190" i="62"/>
  <c r="K190" i="62"/>
  <c r="L190" i="62"/>
  <c r="M190" i="62"/>
  <c r="N190" i="62"/>
  <c r="O190" i="62"/>
  <c r="P190" i="62"/>
  <c r="B192" i="62"/>
  <c r="B193" i="62"/>
  <c r="B194" i="62"/>
  <c r="B195" i="62"/>
  <c r="B191" i="62"/>
  <c r="A190" i="62"/>
  <c r="E183" i="62"/>
  <c r="F183" i="62"/>
  <c r="I183" i="62"/>
  <c r="J183" i="62"/>
  <c r="K183" i="62"/>
  <c r="L183" i="62"/>
  <c r="M183" i="62"/>
  <c r="N183" i="62"/>
  <c r="O183" i="62"/>
  <c r="P183" i="62"/>
  <c r="C185" i="62"/>
  <c r="G185" i="62" s="1"/>
  <c r="C186" i="62"/>
  <c r="G186" i="62" s="1"/>
  <c r="C187" i="62"/>
  <c r="G187" i="62" s="1"/>
  <c r="C188" i="62"/>
  <c r="G188" i="62" s="1"/>
  <c r="C189" i="62"/>
  <c r="G189" i="62" s="1"/>
  <c r="C184" i="62"/>
  <c r="B185" i="62"/>
  <c r="B186" i="62"/>
  <c r="B187" i="62"/>
  <c r="B188" i="62"/>
  <c r="B189" i="62"/>
  <c r="B184" i="62"/>
  <c r="A183" i="62"/>
  <c r="E166" i="62"/>
  <c r="F166" i="62"/>
  <c r="I166" i="62"/>
  <c r="J166" i="62"/>
  <c r="K166" i="62"/>
  <c r="L166" i="62"/>
  <c r="M166" i="62"/>
  <c r="N166" i="62"/>
  <c r="O166" i="62"/>
  <c r="P166" i="62"/>
  <c r="C168" i="62"/>
  <c r="G168" i="62" s="1"/>
  <c r="C169" i="62"/>
  <c r="G169" i="62" s="1"/>
  <c r="C170" i="62"/>
  <c r="G170" i="62" s="1"/>
  <c r="C171" i="62"/>
  <c r="G171" i="62" s="1"/>
  <c r="C172" i="62"/>
  <c r="G172" i="62" s="1"/>
  <c r="C173" i="62"/>
  <c r="G173" i="62" s="1"/>
  <c r="C174" i="62"/>
  <c r="G174" i="62" s="1"/>
  <c r="C175" i="62"/>
  <c r="G175" i="62" s="1"/>
  <c r="C176" i="62"/>
  <c r="G176" i="62" s="1"/>
  <c r="C177" i="62"/>
  <c r="G177" i="62" s="1"/>
  <c r="C178" i="62"/>
  <c r="G178" i="62" s="1"/>
  <c r="C179" i="62"/>
  <c r="G179" i="62" s="1"/>
  <c r="C180" i="62"/>
  <c r="G180" i="62" s="1"/>
  <c r="C181" i="62"/>
  <c r="G181" i="62" s="1"/>
  <c r="C182" i="62"/>
  <c r="G182" i="62" s="1"/>
  <c r="C167" i="62"/>
  <c r="B168" i="62"/>
  <c r="B169" i="62"/>
  <c r="B170" i="62"/>
  <c r="B171" i="62"/>
  <c r="B172" i="62"/>
  <c r="B173" i="62"/>
  <c r="B174" i="62"/>
  <c r="B175" i="62"/>
  <c r="B176" i="62"/>
  <c r="B177" i="62"/>
  <c r="B178" i="62"/>
  <c r="B179" i="62"/>
  <c r="B180" i="62"/>
  <c r="B181" i="62"/>
  <c r="B182" i="62"/>
  <c r="B167" i="62"/>
  <c r="A166" i="62"/>
  <c r="E163" i="62"/>
  <c r="F163" i="62"/>
  <c r="I163" i="62"/>
  <c r="J163" i="62"/>
  <c r="K163" i="62"/>
  <c r="L163" i="62"/>
  <c r="M163" i="62"/>
  <c r="N163" i="62"/>
  <c r="O163" i="62"/>
  <c r="P163" i="62"/>
  <c r="C165" i="62"/>
  <c r="G165" i="62" s="1"/>
  <c r="C164" i="62"/>
  <c r="B165" i="62"/>
  <c r="B164" i="62"/>
  <c r="A163" i="62"/>
  <c r="E158" i="62"/>
  <c r="F158" i="62"/>
  <c r="I158" i="62"/>
  <c r="J158" i="62"/>
  <c r="K158" i="62"/>
  <c r="L158" i="62"/>
  <c r="M158" i="62"/>
  <c r="N158" i="62"/>
  <c r="O158" i="62"/>
  <c r="P158" i="62"/>
  <c r="C160" i="62"/>
  <c r="G160" i="62" s="1"/>
  <c r="C161" i="62"/>
  <c r="G161" i="62" s="1"/>
  <c r="C162" i="62"/>
  <c r="G162" i="62" s="1"/>
  <c r="C159" i="62"/>
  <c r="C158" i="62" s="1"/>
  <c r="B160" i="62"/>
  <c r="B161" i="62"/>
  <c r="B162" i="62"/>
  <c r="B159" i="62"/>
  <c r="A158" i="62"/>
  <c r="E151" i="62"/>
  <c r="I151" i="62"/>
  <c r="J151" i="62"/>
  <c r="K151" i="62"/>
  <c r="L151" i="62"/>
  <c r="M151" i="62"/>
  <c r="N151" i="62"/>
  <c r="O151" i="62"/>
  <c r="P151" i="62"/>
  <c r="B153" i="62"/>
  <c r="B154" i="62"/>
  <c r="B155" i="62"/>
  <c r="B156" i="62"/>
  <c r="B157" i="62"/>
  <c r="B152" i="62"/>
  <c r="A151" i="62"/>
  <c r="D148" i="62"/>
  <c r="D147" i="62"/>
  <c r="F147" i="62" s="1"/>
  <c r="C148" i="62"/>
  <c r="E148" i="62" s="1"/>
  <c r="C147" i="62"/>
  <c r="G146" i="62"/>
  <c r="G145" i="62" s="1"/>
  <c r="H146" i="62"/>
  <c r="H145" i="62" s="1"/>
  <c r="H11" i="62" s="1"/>
  <c r="I146" i="62"/>
  <c r="I145" i="62" s="1"/>
  <c r="J146" i="62"/>
  <c r="J145" i="62" s="1"/>
  <c r="K146" i="62"/>
  <c r="K145" i="62" s="1"/>
  <c r="L146" i="62"/>
  <c r="L145" i="62" s="1"/>
  <c r="L11" i="62" s="1"/>
  <c r="M146" i="62"/>
  <c r="M145" i="62" s="1"/>
  <c r="N146" i="62"/>
  <c r="N145" i="62" s="1"/>
  <c r="N11" i="62" s="1"/>
  <c r="O146" i="62"/>
  <c r="O145" i="62" s="1"/>
  <c r="P146" i="62"/>
  <c r="P145" i="62" s="1"/>
  <c r="E141" i="62"/>
  <c r="F141" i="62"/>
  <c r="I141" i="62"/>
  <c r="J141" i="62"/>
  <c r="K141" i="62"/>
  <c r="L141" i="62"/>
  <c r="M141" i="62"/>
  <c r="N141" i="62"/>
  <c r="O141" i="62"/>
  <c r="P141" i="62"/>
  <c r="C143" i="62"/>
  <c r="G143" i="62" s="1"/>
  <c r="C144" i="62"/>
  <c r="G144" i="62" s="1"/>
  <c r="C142" i="62"/>
  <c r="G142" i="62" s="1"/>
  <c r="E138" i="62"/>
  <c r="F138" i="62"/>
  <c r="I138" i="62"/>
  <c r="J138" i="62"/>
  <c r="K138" i="62"/>
  <c r="L138" i="62"/>
  <c r="M138" i="62"/>
  <c r="N138" i="62"/>
  <c r="O138" i="62"/>
  <c r="P138" i="62"/>
  <c r="C140" i="62"/>
  <c r="G140" i="62" s="1"/>
  <c r="C139" i="62"/>
  <c r="G139" i="62" s="1"/>
  <c r="B140" i="62"/>
  <c r="B139" i="62"/>
  <c r="A138" i="62"/>
  <c r="E134" i="62"/>
  <c r="F134" i="62"/>
  <c r="I134" i="62"/>
  <c r="J134" i="62"/>
  <c r="K134" i="62"/>
  <c r="L134" i="62"/>
  <c r="M134" i="62"/>
  <c r="N134" i="62"/>
  <c r="O134" i="62"/>
  <c r="P134" i="62"/>
  <c r="C136" i="62"/>
  <c r="G136" i="62" s="1"/>
  <c r="C137" i="62"/>
  <c r="G137" i="62" s="1"/>
  <c r="C135" i="62"/>
  <c r="G135" i="62" s="1"/>
  <c r="E130" i="62"/>
  <c r="F130" i="62"/>
  <c r="I130" i="62"/>
  <c r="J130" i="62"/>
  <c r="K130" i="62"/>
  <c r="L130" i="62"/>
  <c r="M130" i="62"/>
  <c r="N130" i="62"/>
  <c r="O130" i="62"/>
  <c r="P130" i="62"/>
  <c r="C132" i="62"/>
  <c r="G132" i="62" s="1"/>
  <c r="C133" i="62"/>
  <c r="G133" i="62" s="1"/>
  <c r="C131" i="62"/>
  <c r="G131" i="62" s="1"/>
  <c r="B132" i="62"/>
  <c r="B133" i="62"/>
  <c r="B131" i="62"/>
  <c r="A130" i="62"/>
  <c r="E127" i="62"/>
  <c r="F127" i="62"/>
  <c r="G127" i="62"/>
  <c r="K127" i="62"/>
  <c r="L127" i="62"/>
  <c r="M127" i="62"/>
  <c r="N127" i="62"/>
  <c r="O127" i="62"/>
  <c r="P127" i="62"/>
  <c r="C129" i="62"/>
  <c r="I129" i="62" s="1"/>
  <c r="C128" i="62"/>
  <c r="B129" i="62"/>
  <c r="B128" i="62"/>
  <c r="A127" i="62"/>
  <c r="E114" i="62"/>
  <c r="F114" i="62"/>
  <c r="I114" i="62"/>
  <c r="J114" i="62"/>
  <c r="K114" i="62"/>
  <c r="L114" i="62"/>
  <c r="M114" i="62"/>
  <c r="N114" i="62"/>
  <c r="O114" i="62"/>
  <c r="P114" i="62"/>
  <c r="C116" i="62"/>
  <c r="G116" i="62" s="1"/>
  <c r="C117" i="62"/>
  <c r="G117" i="62" s="1"/>
  <c r="C118" i="62"/>
  <c r="G118" i="62" s="1"/>
  <c r="C119" i="62"/>
  <c r="G119" i="62" s="1"/>
  <c r="C120" i="62"/>
  <c r="G120" i="62" s="1"/>
  <c r="C121" i="62"/>
  <c r="G121" i="62" s="1"/>
  <c r="C122" i="62"/>
  <c r="G122" i="62" s="1"/>
  <c r="C123" i="62"/>
  <c r="G123" i="62" s="1"/>
  <c r="C124" i="62"/>
  <c r="G124" i="62" s="1"/>
  <c r="C125" i="62"/>
  <c r="G125" i="62" s="1"/>
  <c r="C126" i="62"/>
  <c r="G126" i="62" s="1"/>
  <c r="C115" i="62"/>
  <c r="B116" i="62"/>
  <c r="B117" i="62"/>
  <c r="B118" i="62"/>
  <c r="B119" i="62"/>
  <c r="B120" i="62"/>
  <c r="B121" i="62"/>
  <c r="B122" i="62"/>
  <c r="B123" i="62"/>
  <c r="B124" i="62"/>
  <c r="B125" i="62"/>
  <c r="B126" i="62"/>
  <c r="B115" i="62"/>
  <c r="A114" i="62"/>
  <c r="E106" i="62"/>
  <c r="F106" i="62"/>
  <c r="K106" i="62"/>
  <c r="L106" i="62"/>
  <c r="M106" i="62"/>
  <c r="N106" i="62"/>
  <c r="O106" i="62"/>
  <c r="P106" i="62"/>
  <c r="C108" i="62"/>
  <c r="I108" i="62" s="1"/>
  <c r="C109" i="62"/>
  <c r="I109" i="62" s="1"/>
  <c r="C110" i="62"/>
  <c r="I110" i="62" s="1"/>
  <c r="C111" i="62"/>
  <c r="I111" i="62" s="1"/>
  <c r="C112" i="62"/>
  <c r="I112" i="62" s="1"/>
  <c r="C113" i="62"/>
  <c r="G113" i="62" s="1"/>
  <c r="G106" i="62" s="1"/>
  <c r="C107" i="62"/>
  <c r="I107" i="62" s="1"/>
  <c r="B108" i="62"/>
  <c r="B109" i="62"/>
  <c r="B110" i="62"/>
  <c r="B111" i="62"/>
  <c r="B112" i="62"/>
  <c r="B113" i="62"/>
  <c r="B107" i="62"/>
  <c r="A106" i="62"/>
  <c r="P104" i="62"/>
  <c r="E104" i="62"/>
  <c r="F104" i="62"/>
  <c r="G104" i="62"/>
  <c r="H104" i="62"/>
  <c r="K104" i="62"/>
  <c r="L104" i="62"/>
  <c r="M104" i="62"/>
  <c r="N104" i="62"/>
  <c r="O104" i="62"/>
  <c r="C105" i="62"/>
  <c r="E97" i="62"/>
  <c r="F97" i="62"/>
  <c r="G97" i="62"/>
  <c r="H97" i="62"/>
  <c r="K97" i="62"/>
  <c r="L97" i="62"/>
  <c r="M97" i="62"/>
  <c r="N97" i="62"/>
  <c r="O97" i="62"/>
  <c r="P97" i="62"/>
  <c r="C99" i="62"/>
  <c r="I99" i="62" s="1"/>
  <c r="C100" i="62"/>
  <c r="I100" i="62" s="1"/>
  <c r="C101" i="62"/>
  <c r="C102" i="62"/>
  <c r="I102" i="62" s="1"/>
  <c r="C103" i="62"/>
  <c r="I103" i="62" s="1"/>
  <c r="C98" i="62"/>
  <c r="I98" i="62" s="1"/>
  <c r="B99" i="62"/>
  <c r="B100" i="62"/>
  <c r="B101" i="62"/>
  <c r="B102" i="62"/>
  <c r="B103" i="62"/>
  <c r="B98" i="62"/>
  <c r="A97" i="62"/>
  <c r="E94" i="62"/>
  <c r="F94" i="62"/>
  <c r="G94" i="62"/>
  <c r="I94" i="62"/>
  <c r="J94" i="62"/>
  <c r="M94" i="62"/>
  <c r="N94" i="62"/>
  <c r="O94" i="62"/>
  <c r="P94" i="62"/>
  <c r="C96" i="62"/>
  <c r="K96" i="62" s="1"/>
  <c r="C95" i="62"/>
  <c r="K95" i="62" s="1"/>
  <c r="B96" i="62"/>
  <c r="B95" i="62"/>
  <c r="A94" i="62"/>
  <c r="E91" i="62"/>
  <c r="F91" i="62"/>
  <c r="I91" i="62"/>
  <c r="J91" i="62"/>
  <c r="K91" i="62"/>
  <c r="L91" i="62"/>
  <c r="M91" i="62"/>
  <c r="N91" i="62"/>
  <c r="O91" i="62"/>
  <c r="P91" i="62"/>
  <c r="C93" i="62"/>
  <c r="G93" i="62" s="1"/>
  <c r="C92" i="62"/>
  <c r="G92" i="62" s="1"/>
  <c r="B93" i="62"/>
  <c r="B92" i="62"/>
  <c r="A91" i="62"/>
  <c r="E87" i="62"/>
  <c r="F87" i="62"/>
  <c r="I87" i="62"/>
  <c r="J87" i="62"/>
  <c r="K87" i="62"/>
  <c r="L87" i="62"/>
  <c r="M87" i="62"/>
  <c r="N87" i="62"/>
  <c r="O87" i="62"/>
  <c r="P87" i="62"/>
  <c r="C89" i="62"/>
  <c r="G89" i="62" s="1"/>
  <c r="C90" i="62"/>
  <c r="G90" i="62" s="1"/>
  <c r="C88" i="62"/>
  <c r="A87" i="62"/>
  <c r="E82" i="62"/>
  <c r="F82" i="62"/>
  <c r="I82" i="62"/>
  <c r="J82" i="62"/>
  <c r="K82" i="62"/>
  <c r="L82" i="62"/>
  <c r="M82" i="62"/>
  <c r="N82" i="62"/>
  <c r="O82" i="62"/>
  <c r="P82" i="62"/>
  <c r="C84" i="62"/>
  <c r="G84" i="62" s="1"/>
  <c r="C85" i="62"/>
  <c r="G85" i="62" s="1"/>
  <c r="C86" i="62"/>
  <c r="G86" i="62" s="1"/>
  <c r="C83" i="62"/>
  <c r="G83" i="62" s="1"/>
  <c r="B84" i="62"/>
  <c r="B85" i="62"/>
  <c r="B86" i="62"/>
  <c r="B83" i="62"/>
  <c r="A82" i="62"/>
  <c r="E75" i="62"/>
  <c r="F75" i="62"/>
  <c r="I75" i="62"/>
  <c r="J75" i="62"/>
  <c r="K75" i="62"/>
  <c r="L75" i="62"/>
  <c r="M75" i="62"/>
  <c r="N75" i="62"/>
  <c r="O75" i="62"/>
  <c r="P75" i="62"/>
  <c r="C77" i="62"/>
  <c r="G77" i="62" s="1"/>
  <c r="C78" i="62"/>
  <c r="G78" i="62" s="1"/>
  <c r="C79" i="62"/>
  <c r="G79" i="62" s="1"/>
  <c r="C80" i="62"/>
  <c r="G80" i="62" s="1"/>
  <c r="C81" i="62"/>
  <c r="G81" i="62" s="1"/>
  <c r="C76" i="62"/>
  <c r="G76" i="62" s="1"/>
  <c r="B77" i="62"/>
  <c r="B78" i="62"/>
  <c r="B79" i="62"/>
  <c r="B80" i="62"/>
  <c r="B81" i="62"/>
  <c r="B76" i="62"/>
  <c r="A75" i="62"/>
  <c r="E71" i="62"/>
  <c r="F71" i="62"/>
  <c r="G71" i="62"/>
  <c r="I71" i="62"/>
  <c r="J71" i="62"/>
  <c r="M71" i="62"/>
  <c r="N71" i="62"/>
  <c r="O71" i="62"/>
  <c r="P71" i="62"/>
  <c r="C73" i="62"/>
  <c r="K73" i="62" s="1"/>
  <c r="C74" i="62"/>
  <c r="K74" i="62" s="1"/>
  <c r="C72" i="62"/>
  <c r="B73" i="62"/>
  <c r="B74" i="62"/>
  <c r="B72" i="62"/>
  <c r="A71" i="62"/>
  <c r="E66" i="62"/>
  <c r="F66" i="62"/>
  <c r="I66" i="62"/>
  <c r="J66" i="62"/>
  <c r="K66" i="62"/>
  <c r="L66" i="62"/>
  <c r="M66" i="62"/>
  <c r="N66" i="62"/>
  <c r="O66" i="62"/>
  <c r="P66" i="62"/>
  <c r="C68" i="62"/>
  <c r="G68" i="62" s="1"/>
  <c r="C69" i="62"/>
  <c r="G69" i="62" s="1"/>
  <c r="C70" i="62"/>
  <c r="G70" i="62" s="1"/>
  <c r="C67" i="62"/>
  <c r="G67" i="62" s="1"/>
  <c r="B68" i="62"/>
  <c r="B69" i="62"/>
  <c r="B70" i="62"/>
  <c r="B67" i="62"/>
  <c r="A66" i="62"/>
  <c r="E64" i="62"/>
  <c r="F64" i="62"/>
  <c r="G64" i="62"/>
  <c r="H64" i="62"/>
  <c r="K64" i="62"/>
  <c r="L64" i="62"/>
  <c r="M64" i="62"/>
  <c r="N64" i="62"/>
  <c r="O64" i="62"/>
  <c r="P64" i="62"/>
  <c r="C65" i="62"/>
  <c r="B65" i="62"/>
  <c r="A64" i="62"/>
  <c r="E62" i="62"/>
  <c r="F62" i="62"/>
  <c r="G62" i="62"/>
  <c r="H62" i="62"/>
  <c r="K62" i="62"/>
  <c r="L62" i="62"/>
  <c r="M62" i="62"/>
  <c r="N62" i="62"/>
  <c r="O62" i="62"/>
  <c r="P62" i="62"/>
  <c r="C63" i="62"/>
  <c r="I63" i="62" s="1"/>
  <c r="I62" i="62" s="1"/>
  <c r="B63" i="62"/>
  <c r="A62" i="62"/>
  <c r="E58" i="62"/>
  <c r="F58" i="62"/>
  <c r="I58" i="62"/>
  <c r="J58" i="62"/>
  <c r="K58" i="62"/>
  <c r="L58" i="62"/>
  <c r="M58" i="62"/>
  <c r="N58" i="62"/>
  <c r="O58" i="62"/>
  <c r="P58" i="62"/>
  <c r="C60" i="62"/>
  <c r="G60" i="62" s="1"/>
  <c r="C61" i="62"/>
  <c r="G61" i="62" s="1"/>
  <c r="C59" i="62"/>
  <c r="G59" i="62" s="1"/>
  <c r="B60" i="62"/>
  <c r="B61" i="62"/>
  <c r="B59" i="62"/>
  <c r="A58" i="62"/>
  <c r="E50" i="62"/>
  <c r="F50" i="62"/>
  <c r="I50" i="62"/>
  <c r="J50" i="62"/>
  <c r="K50" i="62"/>
  <c r="L50" i="62"/>
  <c r="M50" i="62"/>
  <c r="N50" i="62"/>
  <c r="O50" i="62"/>
  <c r="P50" i="62"/>
  <c r="C52" i="62"/>
  <c r="G52" i="62" s="1"/>
  <c r="C53" i="62"/>
  <c r="G53" i="62" s="1"/>
  <c r="C54" i="62"/>
  <c r="G54" i="62" s="1"/>
  <c r="C55" i="62"/>
  <c r="G55" i="62" s="1"/>
  <c r="C56" i="62"/>
  <c r="G56" i="62" s="1"/>
  <c r="C57" i="62"/>
  <c r="G57" i="62" s="1"/>
  <c r="C51" i="62"/>
  <c r="G51" i="62" s="1"/>
  <c r="B52" i="62"/>
  <c r="B53" i="62"/>
  <c r="B54" i="62"/>
  <c r="B55" i="62"/>
  <c r="B56" i="62"/>
  <c r="B57" i="62"/>
  <c r="B51" i="62"/>
  <c r="A50" i="62"/>
  <c r="E41" i="62"/>
  <c r="F41" i="62"/>
  <c r="I41" i="62"/>
  <c r="J41" i="62"/>
  <c r="K41" i="62"/>
  <c r="L41" i="62"/>
  <c r="M41" i="62"/>
  <c r="N41" i="62"/>
  <c r="O41" i="62"/>
  <c r="P41" i="62"/>
  <c r="C43" i="62"/>
  <c r="G43" i="62" s="1"/>
  <c r="C44" i="62"/>
  <c r="G44" i="62" s="1"/>
  <c r="C45" i="62"/>
  <c r="G45" i="62" s="1"/>
  <c r="C46" i="62"/>
  <c r="G46" i="62" s="1"/>
  <c r="C47" i="62"/>
  <c r="G47" i="62" s="1"/>
  <c r="C48" i="62"/>
  <c r="G48" i="62" s="1"/>
  <c r="C49" i="62"/>
  <c r="G49" i="62" s="1"/>
  <c r="C42" i="62"/>
  <c r="B43" i="62"/>
  <c r="B44" i="62"/>
  <c r="B45" i="62"/>
  <c r="B46" i="62"/>
  <c r="B47" i="62"/>
  <c r="B48" i="62"/>
  <c r="B49" i="62"/>
  <c r="B42" i="62"/>
  <c r="A41" i="62"/>
  <c r="E39" i="62"/>
  <c r="F39" i="62"/>
  <c r="I39" i="62"/>
  <c r="J39" i="62"/>
  <c r="K39" i="62"/>
  <c r="L39" i="62"/>
  <c r="M39" i="62"/>
  <c r="N39" i="62"/>
  <c r="O39" i="62"/>
  <c r="P39" i="62"/>
  <c r="C40" i="62"/>
  <c r="A39" i="62"/>
  <c r="G34" i="62"/>
  <c r="H34" i="62"/>
  <c r="I34" i="62"/>
  <c r="J34" i="62"/>
  <c r="K34" i="62"/>
  <c r="L34" i="62"/>
  <c r="M34" i="62"/>
  <c r="N34" i="62"/>
  <c r="O34" i="62"/>
  <c r="P34" i="62"/>
  <c r="E29" i="62"/>
  <c r="F29" i="62"/>
  <c r="I29" i="62"/>
  <c r="J29" i="62"/>
  <c r="K29" i="62"/>
  <c r="L29" i="62"/>
  <c r="M29" i="62"/>
  <c r="N29" i="62"/>
  <c r="O29" i="62"/>
  <c r="P29" i="62"/>
  <c r="C31" i="62"/>
  <c r="G31" i="62" s="1"/>
  <c r="C32" i="62"/>
  <c r="G32" i="62" s="1"/>
  <c r="C33" i="62"/>
  <c r="C30" i="62"/>
  <c r="G30" i="62" s="1"/>
  <c r="E25" i="62"/>
  <c r="F25" i="62"/>
  <c r="G25" i="62"/>
  <c r="H25" i="62"/>
  <c r="M25" i="62"/>
  <c r="N25" i="62"/>
  <c r="O25" i="62"/>
  <c r="P25" i="62"/>
  <c r="C27" i="62"/>
  <c r="I27" i="62" s="1"/>
  <c r="C28" i="62"/>
  <c r="K28" i="62" s="1"/>
  <c r="K25" i="62" s="1"/>
  <c r="C26" i="62"/>
  <c r="A28" i="62"/>
  <c r="B27" i="62"/>
  <c r="B28" i="62"/>
  <c r="B26" i="62"/>
  <c r="E17" i="62"/>
  <c r="F17" i="62"/>
  <c r="K17" i="62"/>
  <c r="L17" i="62"/>
  <c r="M17" i="62"/>
  <c r="N17" i="62"/>
  <c r="O17" i="62"/>
  <c r="P17" i="62"/>
  <c r="C19" i="62"/>
  <c r="I19" i="62" s="1"/>
  <c r="C20" i="62"/>
  <c r="I20" i="62" s="1"/>
  <c r="C21" i="62"/>
  <c r="I21" i="62" s="1"/>
  <c r="C22" i="62"/>
  <c r="G22" i="62" s="1"/>
  <c r="C24" i="62"/>
  <c r="G24" i="62" s="1"/>
  <c r="C18" i="62"/>
  <c r="I18" i="62" s="1"/>
  <c r="B19" i="62"/>
  <c r="B20" i="62"/>
  <c r="B21" i="62"/>
  <c r="B22" i="62"/>
  <c r="B23" i="62"/>
  <c r="B24" i="62"/>
  <c r="B18" i="62"/>
  <c r="A17" i="62"/>
  <c r="J14" i="62"/>
  <c r="K14" i="62"/>
  <c r="L14" i="62"/>
  <c r="M14" i="62"/>
  <c r="N14" i="62"/>
  <c r="O14" i="62"/>
  <c r="P14" i="62"/>
  <c r="I14" i="62"/>
  <c r="G15" i="62"/>
  <c r="G16" i="62"/>
  <c r="C15" i="62"/>
  <c r="C16" i="62"/>
  <c r="B16" i="62"/>
  <c r="B15" i="62"/>
  <c r="A14" i="62"/>
  <c r="C272" i="62"/>
  <c r="G272" i="62" s="1"/>
  <c r="J259" i="57"/>
  <c r="J256" i="57" s="1"/>
  <c r="C210" i="62"/>
  <c r="C211" i="62"/>
  <c r="G211" i="62" s="1"/>
  <c r="C212" i="62"/>
  <c r="G212" i="62" s="1"/>
  <c r="C214" i="62"/>
  <c r="G214" i="62" s="1"/>
  <c r="C215" i="62"/>
  <c r="G215" i="62" s="1"/>
  <c r="C209" i="62"/>
  <c r="G209" i="62" s="1"/>
  <c r="J193" i="57"/>
  <c r="J196" i="57"/>
  <c r="J197" i="57"/>
  <c r="J192" i="57"/>
  <c r="R305" i="57"/>
  <c r="F297" i="62"/>
  <c r="R220" i="57"/>
  <c r="U220" i="57"/>
  <c r="X220" i="57"/>
  <c r="AA220" i="57"/>
  <c r="AC220" i="57"/>
  <c r="AD220" i="57"/>
  <c r="H220" i="57"/>
  <c r="I220" i="57"/>
  <c r="J220" i="57"/>
  <c r="K220" i="57"/>
  <c r="L220" i="57"/>
  <c r="M220" i="57"/>
  <c r="N220" i="57"/>
  <c r="O220" i="57"/>
  <c r="C154" i="62"/>
  <c r="G154" i="62" s="1"/>
  <c r="C155" i="62"/>
  <c r="G155" i="62" s="1"/>
  <c r="C156" i="62"/>
  <c r="G156" i="62" s="1"/>
  <c r="X76" i="57"/>
  <c r="Q151" i="57"/>
  <c r="R151" i="57"/>
  <c r="S151" i="57"/>
  <c r="T151" i="57"/>
  <c r="U151" i="57"/>
  <c r="W151" i="57"/>
  <c r="X151" i="57"/>
  <c r="Y151" i="57"/>
  <c r="Z151" i="57"/>
  <c r="AA151" i="57"/>
  <c r="AC151" i="57"/>
  <c r="AD151" i="57"/>
  <c r="H151" i="57"/>
  <c r="I151" i="57"/>
  <c r="J151" i="57"/>
  <c r="K151" i="57"/>
  <c r="L151" i="57"/>
  <c r="M151" i="57"/>
  <c r="N151" i="57"/>
  <c r="O151" i="57"/>
  <c r="P151" i="57"/>
  <c r="T143" i="57"/>
  <c r="U143" i="57"/>
  <c r="X143" i="57"/>
  <c r="Y143" i="57"/>
  <c r="Z143" i="57"/>
  <c r="AA143" i="57"/>
  <c r="AC143" i="57"/>
  <c r="AD143" i="57"/>
  <c r="R143" i="57"/>
  <c r="S143" i="57"/>
  <c r="I143" i="57"/>
  <c r="J143" i="57"/>
  <c r="K143" i="57"/>
  <c r="L143" i="57"/>
  <c r="M143" i="57"/>
  <c r="N143" i="57"/>
  <c r="O143" i="57"/>
  <c r="R30" i="57"/>
  <c r="T30" i="57"/>
  <c r="U30" i="57"/>
  <c r="X30" i="57"/>
  <c r="Z30" i="57"/>
  <c r="AA30" i="57"/>
  <c r="AC30" i="57"/>
  <c r="AD30" i="57"/>
  <c r="R83" i="57"/>
  <c r="S83" i="57"/>
  <c r="T83" i="57"/>
  <c r="U83" i="57"/>
  <c r="Y83" i="57"/>
  <c r="Z83" i="57"/>
  <c r="AA83" i="57"/>
  <c r="AC83" i="57"/>
  <c r="AD83" i="57"/>
  <c r="H83" i="57"/>
  <c r="I83" i="57"/>
  <c r="J83" i="57"/>
  <c r="K83" i="57"/>
  <c r="L83" i="57"/>
  <c r="M83" i="57"/>
  <c r="N83" i="57"/>
  <c r="O83" i="57"/>
  <c r="G83" i="57"/>
  <c r="R63" i="57"/>
  <c r="S63" i="57"/>
  <c r="T63" i="57"/>
  <c r="U63" i="57"/>
  <c r="X63" i="57"/>
  <c r="Y63" i="57"/>
  <c r="Z63" i="57"/>
  <c r="AA63" i="57"/>
  <c r="AC63" i="57"/>
  <c r="AD63" i="57"/>
  <c r="H63" i="57"/>
  <c r="I63" i="57"/>
  <c r="J63" i="57"/>
  <c r="K63" i="57"/>
  <c r="L63" i="57"/>
  <c r="M63" i="57"/>
  <c r="N63" i="57"/>
  <c r="O63" i="57"/>
  <c r="H51" i="57"/>
  <c r="I51" i="57"/>
  <c r="J51" i="57"/>
  <c r="K51" i="57"/>
  <c r="L51" i="57"/>
  <c r="M51" i="57"/>
  <c r="N51" i="57"/>
  <c r="O51" i="57"/>
  <c r="D22" i="62"/>
  <c r="H22" i="62" s="1"/>
  <c r="R785" i="57"/>
  <c r="S785" i="57"/>
  <c r="X785" i="57"/>
  <c r="Y785" i="57"/>
  <c r="AC785" i="57"/>
  <c r="AD785" i="57"/>
  <c r="H785" i="57"/>
  <c r="I785" i="57"/>
  <c r="J785" i="57"/>
  <c r="M785" i="57"/>
  <c r="O785" i="57"/>
  <c r="G785" i="57"/>
  <c r="H56" i="73"/>
  <c r="R696" i="57"/>
  <c r="S696" i="57"/>
  <c r="X696" i="57"/>
  <c r="Y696" i="57"/>
  <c r="AC696" i="57"/>
  <c r="AD696" i="57"/>
  <c r="N696" i="57"/>
  <c r="O696" i="57"/>
  <c r="R692" i="57"/>
  <c r="S692" i="57"/>
  <c r="U692" i="57"/>
  <c r="X692" i="57"/>
  <c r="Y692" i="57"/>
  <c r="AA692" i="57"/>
  <c r="AC692" i="57"/>
  <c r="AD692" i="57"/>
  <c r="H692" i="57"/>
  <c r="I692" i="57"/>
  <c r="J692" i="57"/>
  <c r="M692" i="57"/>
  <c r="N692" i="57"/>
  <c r="O692" i="57"/>
  <c r="R615" i="57"/>
  <c r="S615" i="57"/>
  <c r="X615" i="57"/>
  <c r="Y615" i="57"/>
  <c r="AC615" i="57"/>
  <c r="AD615" i="57"/>
  <c r="M615" i="57"/>
  <c r="J615" i="57"/>
  <c r="N615" i="57"/>
  <c r="O615" i="57"/>
  <c r="H615" i="57"/>
  <c r="I615" i="57"/>
  <c r="G615" i="57"/>
  <c r="R599" i="57"/>
  <c r="S599" i="57"/>
  <c r="U599" i="57"/>
  <c r="X599" i="57"/>
  <c r="Y599" i="57"/>
  <c r="AA599" i="57"/>
  <c r="AC599" i="57"/>
  <c r="AD599" i="57"/>
  <c r="I599" i="57"/>
  <c r="N599" i="57"/>
  <c r="O599" i="57"/>
  <c r="R592" i="57"/>
  <c r="S592" i="57"/>
  <c r="U592" i="57"/>
  <c r="X592" i="57"/>
  <c r="Y592" i="57"/>
  <c r="AA592" i="57"/>
  <c r="AC592" i="57"/>
  <c r="AD592" i="57"/>
  <c r="M592" i="57"/>
  <c r="N592" i="57"/>
  <c r="R562" i="57"/>
  <c r="S562" i="57"/>
  <c r="U562" i="57"/>
  <c r="X562" i="57"/>
  <c r="Y562" i="57"/>
  <c r="AC562" i="57"/>
  <c r="AD562" i="57"/>
  <c r="H562" i="57"/>
  <c r="I562" i="57"/>
  <c r="J562" i="57"/>
  <c r="M562" i="57"/>
  <c r="N562" i="57"/>
  <c r="O562" i="57"/>
  <c r="G562" i="57"/>
  <c r="R541" i="57"/>
  <c r="S541" i="57"/>
  <c r="U541" i="57"/>
  <c r="X541" i="57"/>
  <c r="Y541" i="57"/>
  <c r="AA541" i="57"/>
  <c r="AC541" i="57"/>
  <c r="AD541" i="57"/>
  <c r="H541" i="57"/>
  <c r="J541" i="57"/>
  <c r="M541" i="57"/>
  <c r="N541" i="57"/>
  <c r="R527" i="57"/>
  <c r="S527" i="57"/>
  <c r="U527" i="57"/>
  <c r="X527" i="57"/>
  <c r="Y527" i="57"/>
  <c r="AA527" i="57"/>
  <c r="AC527" i="57"/>
  <c r="AD527" i="57"/>
  <c r="H527" i="57"/>
  <c r="J527" i="57"/>
  <c r="M527" i="57"/>
  <c r="N527" i="57"/>
  <c r="G527" i="57"/>
  <c r="R525" i="57"/>
  <c r="S525" i="57"/>
  <c r="X525" i="57"/>
  <c r="Y525" i="57"/>
  <c r="AA525" i="57"/>
  <c r="AC525" i="57"/>
  <c r="AD525" i="57"/>
  <c r="N525" i="57"/>
  <c r="O525" i="57"/>
  <c r="R461" i="57"/>
  <c r="U461" i="57"/>
  <c r="X461" i="57"/>
  <c r="Z461" i="57"/>
  <c r="AA461" i="57"/>
  <c r="AC461" i="57"/>
  <c r="AD461" i="57"/>
  <c r="H461" i="57"/>
  <c r="N461" i="57"/>
  <c r="G461" i="57"/>
  <c r="X437" i="57"/>
  <c r="Z437" i="57"/>
  <c r="AA437" i="57"/>
  <c r="AC437" i="57"/>
  <c r="AD437" i="57"/>
  <c r="J437" i="57"/>
  <c r="M437" i="57"/>
  <c r="N437" i="57"/>
  <c r="H437" i="57"/>
  <c r="I437" i="57"/>
  <c r="G437" i="57"/>
  <c r="R414" i="57"/>
  <c r="U414" i="57"/>
  <c r="X414" i="57"/>
  <c r="Z414" i="57"/>
  <c r="AA414" i="57"/>
  <c r="AC414" i="57"/>
  <c r="AD414" i="57"/>
  <c r="H414" i="57"/>
  <c r="I414" i="57"/>
  <c r="J414" i="57"/>
  <c r="N414" i="57"/>
  <c r="O414" i="57"/>
  <c r="G414" i="57"/>
  <c r="R368" i="57"/>
  <c r="U368" i="57"/>
  <c r="X368" i="57"/>
  <c r="AA368" i="57"/>
  <c r="AC368" i="57"/>
  <c r="AD368" i="57"/>
  <c r="H368" i="57"/>
  <c r="I368" i="57"/>
  <c r="J368" i="57"/>
  <c r="M368" i="57"/>
  <c r="N368" i="57"/>
  <c r="O368" i="57"/>
  <c r="G368" i="57"/>
  <c r="R363" i="57"/>
  <c r="U363" i="57"/>
  <c r="X363" i="57"/>
  <c r="AA363" i="57"/>
  <c r="AC363" i="57"/>
  <c r="AD363" i="57"/>
  <c r="H363" i="57"/>
  <c r="I363" i="57"/>
  <c r="J363" i="57"/>
  <c r="M363" i="57"/>
  <c r="N363" i="57"/>
  <c r="O363" i="57"/>
  <c r="G363" i="57"/>
  <c r="R360" i="57"/>
  <c r="U360" i="57"/>
  <c r="X360" i="57"/>
  <c r="Z360" i="57"/>
  <c r="AA360" i="57"/>
  <c r="AC360" i="57"/>
  <c r="AD360" i="57"/>
  <c r="H360" i="57"/>
  <c r="I360" i="57"/>
  <c r="J360" i="57"/>
  <c r="M360" i="57"/>
  <c r="G360" i="57"/>
  <c r="R358" i="57"/>
  <c r="T358" i="57"/>
  <c r="U358" i="57"/>
  <c r="X358" i="57"/>
  <c r="Z358" i="57"/>
  <c r="AA358" i="57"/>
  <c r="AC358" i="57"/>
  <c r="AD358" i="57"/>
  <c r="H358" i="57"/>
  <c r="J358" i="57"/>
  <c r="N358" i="57"/>
  <c r="R351" i="57"/>
  <c r="X351" i="57"/>
  <c r="AA351" i="57"/>
  <c r="AC351" i="57"/>
  <c r="AD351" i="57"/>
  <c r="N351" i="57"/>
  <c r="R324" i="57"/>
  <c r="U324" i="57"/>
  <c r="X324" i="57"/>
  <c r="Z324" i="57"/>
  <c r="AA324" i="57"/>
  <c r="AC324" i="57"/>
  <c r="AD324" i="57"/>
  <c r="H324" i="57"/>
  <c r="I324" i="57"/>
  <c r="J324" i="57"/>
  <c r="M324" i="57"/>
  <c r="N324" i="57"/>
  <c r="G324" i="57"/>
  <c r="U305" i="57"/>
  <c r="X305" i="57"/>
  <c r="AA305" i="57"/>
  <c r="H305" i="57"/>
  <c r="I305" i="57"/>
  <c r="J305" i="57"/>
  <c r="O305" i="57"/>
  <c r="R298" i="57"/>
  <c r="U298" i="57"/>
  <c r="X298" i="57"/>
  <c r="AA298" i="57"/>
  <c r="AC298" i="57"/>
  <c r="AD298" i="57"/>
  <c r="N298" i="57"/>
  <c r="O298" i="57"/>
  <c r="M298" i="57"/>
  <c r="J298" i="57"/>
  <c r="H298" i="57"/>
  <c r="I298" i="57"/>
  <c r="G298" i="57"/>
  <c r="R294" i="57"/>
  <c r="U294" i="57"/>
  <c r="X294" i="57"/>
  <c r="Z294" i="57"/>
  <c r="AA294" i="57"/>
  <c r="AC294" i="57"/>
  <c r="AD294" i="57"/>
  <c r="H294" i="57"/>
  <c r="I294" i="57"/>
  <c r="J294" i="57"/>
  <c r="M294" i="57"/>
  <c r="N294" i="57"/>
  <c r="O294" i="57"/>
  <c r="R290" i="57"/>
  <c r="X290" i="57"/>
  <c r="AC290" i="57"/>
  <c r="AD290" i="57"/>
  <c r="K290" i="57"/>
  <c r="L290" i="57"/>
  <c r="R288" i="57"/>
  <c r="U288" i="57"/>
  <c r="X288" i="57"/>
  <c r="Z288" i="57"/>
  <c r="AA288" i="57"/>
  <c r="AC288" i="57"/>
  <c r="AD288" i="57"/>
  <c r="H288" i="57"/>
  <c r="I288" i="57"/>
  <c r="J288" i="57"/>
  <c r="K288" i="57"/>
  <c r="L288" i="57"/>
  <c r="M288" i="57"/>
  <c r="N288" i="57"/>
  <c r="O288" i="57"/>
  <c r="R272" i="57"/>
  <c r="U272" i="57"/>
  <c r="X272" i="57"/>
  <c r="AA272" i="57"/>
  <c r="AC272" i="57"/>
  <c r="AD272" i="57"/>
  <c r="H272" i="57"/>
  <c r="I272" i="57"/>
  <c r="J272" i="57"/>
  <c r="K272" i="57"/>
  <c r="L272" i="57"/>
  <c r="M272" i="57"/>
  <c r="N272" i="57"/>
  <c r="O272" i="57"/>
  <c r="G272" i="57"/>
  <c r="R256" i="57"/>
  <c r="U256" i="57"/>
  <c r="X256" i="57"/>
  <c r="Z256" i="57"/>
  <c r="AA256" i="57"/>
  <c r="AC256" i="57"/>
  <c r="AD256" i="57"/>
  <c r="L256" i="57"/>
  <c r="K256" i="57"/>
  <c r="R239" i="57"/>
  <c r="U239" i="57"/>
  <c r="X239" i="57"/>
  <c r="AA239" i="57"/>
  <c r="AC239" i="57"/>
  <c r="AD239" i="57"/>
  <c r="H239" i="57"/>
  <c r="J239" i="57"/>
  <c r="K239" i="57"/>
  <c r="L239" i="57"/>
  <c r="M239" i="57"/>
  <c r="N239" i="57"/>
  <c r="G239" i="57"/>
  <c r="R234" i="57"/>
  <c r="U234" i="57"/>
  <c r="X234" i="57"/>
  <c r="AA234" i="57"/>
  <c r="AC234" i="57"/>
  <c r="AD234" i="57"/>
  <c r="H234" i="57"/>
  <c r="I234" i="57"/>
  <c r="J234" i="57"/>
  <c r="K234" i="57"/>
  <c r="L234" i="57"/>
  <c r="N234" i="57"/>
  <c r="G234" i="57"/>
  <c r="R211" i="57"/>
  <c r="U211" i="57"/>
  <c r="X211" i="57"/>
  <c r="AA211" i="57"/>
  <c r="AC211" i="57"/>
  <c r="AD211" i="57"/>
  <c r="I211" i="57"/>
  <c r="K211" i="57"/>
  <c r="L211" i="57"/>
  <c r="N211" i="57"/>
  <c r="G211" i="57"/>
  <c r="R209" i="57"/>
  <c r="U209" i="57"/>
  <c r="X209" i="57"/>
  <c r="Z209" i="57"/>
  <c r="AA209" i="57"/>
  <c r="AC209" i="57"/>
  <c r="AD209" i="57"/>
  <c r="H209" i="57"/>
  <c r="I209" i="57"/>
  <c r="J209" i="57"/>
  <c r="K209" i="57"/>
  <c r="L209" i="57"/>
  <c r="N209" i="57"/>
  <c r="O209" i="57"/>
  <c r="G209" i="57"/>
  <c r="R205" i="57"/>
  <c r="U205" i="57"/>
  <c r="X205" i="57"/>
  <c r="AA205" i="57"/>
  <c r="AC205" i="57"/>
  <c r="AD205" i="57"/>
  <c r="H205" i="57"/>
  <c r="I205" i="57"/>
  <c r="J205" i="57"/>
  <c r="K205" i="57"/>
  <c r="L205" i="57"/>
  <c r="M205" i="57"/>
  <c r="N205" i="57"/>
  <c r="O205" i="57"/>
  <c r="G205" i="57"/>
  <c r="R203" i="57"/>
  <c r="U203" i="57"/>
  <c r="X203" i="57"/>
  <c r="Z203" i="57"/>
  <c r="AA203" i="57"/>
  <c r="AC203" i="57"/>
  <c r="AD203" i="57"/>
  <c r="H203" i="57"/>
  <c r="I203" i="57"/>
  <c r="K203" i="57"/>
  <c r="L203" i="57"/>
  <c r="M203" i="57"/>
  <c r="N203" i="57"/>
  <c r="O203" i="57"/>
  <c r="R191" i="57"/>
  <c r="U191" i="57"/>
  <c r="X191" i="57"/>
  <c r="Z191" i="57"/>
  <c r="AA191" i="57"/>
  <c r="AC191" i="57"/>
  <c r="AD191" i="57"/>
  <c r="I191" i="57"/>
  <c r="K191" i="57"/>
  <c r="L191" i="57"/>
  <c r="N191" i="57"/>
  <c r="R181" i="57"/>
  <c r="U181" i="57"/>
  <c r="X181" i="57"/>
  <c r="AA181" i="57"/>
  <c r="AC181" i="57"/>
  <c r="AD181" i="57"/>
  <c r="H181" i="57"/>
  <c r="K181" i="57"/>
  <c r="N181" i="57"/>
  <c r="R178" i="57"/>
  <c r="U178" i="57"/>
  <c r="X178" i="57"/>
  <c r="Z178" i="57"/>
  <c r="AA178" i="57"/>
  <c r="AC178" i="57"/>
  <c r="AD178" i="57"/>
  <c r="H178" i="57"/>
  <c r="I178" i="57"/>
  <c r="J178" i="57"/>
  <c r="K178" i="57"/>
  <c r="L178" i="57"/>
  <c r="M178" i="57"/>
  <c r="N178" i="57"/>
  <c r="O178" i="57"/>
  <c r="G178" i="57"/>
  <c r="R167" i="57"/>
  <c r="U167" i="57"/>
  <c r="X167" i="57"/>
  <c r="AA167" i="57"/>
  <c r="AC167" i="57"/>
  <c r="AD167" i="57"/>
  <c r="H167" i="57"/>
  <c r="I167" i="57"/>
  <c r="J167" i="57"/>
  <c r="K167" i="57"/>
  <c r="L167" i="57"/>
  <c r="N167" i="57"/>
  <c r="G167" i="57"/>
  <c r="R164" i="57"/>
  <c r="U164" i="57"/>
  <c r="X164" i="57"/>
  <c r="AA164" i="57"/>
  <c r="AC164" i="57"/>
  <c r="AD164" i="57"/>
  <c r="H164" i="57"/>
  <c r="I164" i="57"/>
  <c r="J164" i="57"/>
  <c r="K164" i="57"/>
  <c r="L164" i="57"/>
  <c r="M164" i="57"/>
  <c r="N164" i="57"/>
  <c r="O164" i="57"/>
  <c r="R146" i="57"/>
  <c r="S146" i="57"/>
  <c r="T146" i="57"/>
  <c r="U146" i="57"/>
  <c r="Y146" i="57"/>
  <c r="Z146" i="57"/>
  <c r="AA146" i="57"/>
  <c r="AC146" i="57"/>
  <c r="AD146" i="57"/>
  <c r="H146" i="57"/>
  <c r="I146" i="57"/>
  <c r="J146" i="57"/>
  <c r="K146" i="57"/>
  <c r="L146" i="57"/>
  <c r="M146" i="57"/>
  <c r="N146" i="57"/>
  <c r="O146" i="57"/>
  <c r="G146" i="57"/>
  <c r="U135" i="57"/>
  <c r="X135" i="57"/>
  <c r="Z135" i="57"/>
  <c r="AA135" i="57"/>
  <c r="AC135" i="57"/>
  <c r="AD135" i="57"/>
  <c r="H135" i="57"/>
  <c r="I135" i="57"/>
  <c r="J135" i="57"/>
  <c r="K135" i="57"/>
  <c r="L135" i="57"/>
  <c r="M135" i="57"/>
  <c r="N135" i="57"/>
  <c r="G135" i="57"/>
  <c r="R131" i="57"/>
  <c r="S131" i="57"/>
  <c r="T131" i="57"/>
  <c r="U131" i="57"/>
  <c r="X131" i="57"/>
  <c r="Y131" i="57"/>
  <c r="Z131" i="57"/>
  <c r="AA131" i="57"/>
  <c r="AC131" i="57"/>
  <c r="AD131" i="57"/>
  <c r="H131" i="57"/>
  <c r="I131" i="57"/>
  <c r="J131" i="57"/>
  <c r="K131" i="57"/>
  <c r="L131" i="57"/>
  <c r="M131" i="57"/>
  <c r="N131" i="57"/>
  <c r="O131" i="57"/>
  <c r="R128" i="57"/>
  <c r="S128" i="57"/>
  <c r="T128" i="57"/>
  <c r="U128" i="57"/>
  <c r="X128" i="57"/>
  <c r="Y128" i="57"/>
  <c r="Z128" i="57"/>
  <c r="AA128" i="57"/>
  <c r="AC128" i="57"/>
  <c r="AD128" i="57"/>
  <c r="H128" i="57"/>
  <c r="I128" i="57"/>
  <c r="J128" i="57"/>
  <c r="K128" i="57"/>
  <c r="L128" i="57"/>
  <c r="M128" i="57"/>
  <c r="N128" i="57"/>
  <c r="O128" i="57"/>
  <c r="R115" i="57"/>
  <c r="S115" i="57"/>
  <c r="T115" i="57"/>
  <c r="U115" i="57"/>
  <c r="X115" i="57"/>
  <c r="Y115" i="57"/>
  <c r="Z115" i="57"/>
  <c r="AA115" i="57"/>
  <c r="AC115" i="57"/>
  <c r="AD115" i="57"/>
  <c r="H115" i="57"/>
  <c r="I115" i="57"/>
  <c r="J115" i="57"/>
  <c r="K115" i="57"/>
  <c r="L115" i="57"/>
  <c r="M115" i="57"/>
  <c r="N115" i="57"/>
  <c r="O115" i="57"/>
  <c r="G115" i="57"/>
  <c r="R107" i="57"/>
  <c r="T107" i="57"/>
  <c r="U107" i="57"/>
  <c r="X107" i="57"/>
  <c r="Z107" i="57"/>
  <c r="AA107" i="57"/>
  <c r="AC107" i="57"/>
  <c r="AD107" i="57"/>
  <c r="H107" i="57"/>
  <c r="I107" i="57"/>
  <c r="J107" i="57"/>
  <c r="K107" i="57"/>
  <c r="L107" i="57"/>
  <c r="M107" i="57"/>
  <c r="O107" i="57"/>
  <c r="G107" i="57"/>
  <c r="R105" i="57"/>
  <c r="S105" i="57"/>
  <c r="T105" i="57"/>
  <c r="U105" i="57"/>
  <c r="X105" i="57"/>
  <c r="Y105" i="57"/>
  <c r="Z105" i="57"/>
  <c r="AA105" i="57"/>
  <c r="AC105" i="57"/>
  <c r="AD105" i="57"/>
  <c r="H105" i="57"/>
  <c r="I105" i="57"/>
  <c r="J105" i="57"/>
  <c r="K105" i="57"/>
  <c r="L105" i="57"/>
  <c r="M105" i="57"/>
  <c r="N105" i="57"/>
  <c r="O105" i="57"/>
  <c r="G105" i="57"/>
  <c r="T98" i="57"/>
  <c r="U98" i="57"/>
  <c r="X98" i="57"/>
  <c r="Z98" i="57"/>
  <c r="AA98" i="57"/>
  <c r="AC98" i="57"/>
  <c r="AD98" i="57"/>
  <c r="H98" i="57"/>
  <c r="I98" i="57"/>
  <c r="K98" i="57"/>
  <c r="L98" i="57"/>
  <c r="M98" i="57"/>
  <c r="N98" i="57"/>
  <c r="O98" i="57"/>
  <c r="G98" i="57"/>
  <c r="R95" i="57"/>
  <c r="S95" i="57"/>
  <c r="T95" i="57"/>
  <c r="U95" i="57"/>
  <c r="X95" i="57"/>
  <c r="Y95" i="57"/>
  <c r="Z95" i="57"/>
  <c r="AA95" i="57"/>
  <c r="AC95" i="57"/>
  <c r="AD95" i="57"/>
  <c r="H95" i="57"/>
  <c r="I95" i="57"/>
  <c r="J95" i="57"/>
  <c r="K95" i="57"/>
  <c r="L95" i="57"/>
  <c r="M95" i="57"/>
  <c r="N95" i="57"/>
  <c r="O95" i="57"/>
  <c r="S92" i="57"/>
  <c r="T92" i="57"/>
  <c r="U92" i="57"/>
  <c r="Y92" i="57"/>
  <c r="Z92" i="57"/>
  <c r="AA92" i="57"/>
  <c r="AC92" i="57"/>
  <c r="AD92" i="57"/>
  <c r="H92" i="57"/>
  <c r="I92" i="57"/>
  <c r="J92" i="57"/>
  <c r="K92" i="57"/>
  <c r="L92" i="57"/>
  <c r="M92" i="57"/>
  <c r="N92" i="57"/>
  <c r="O92" i="57"/>
  <c r="G92" i="57"/>
  <c r="S88" i="57"/>
  <c r="T88" i="57"/>
  <c r="U88" i="57"/>
  <c r="X88" i="57"/>
  <c r="Y88" i="57"/>
  <c r="Z88" i="57"/>
  <c r="AA88" i="57"/>
  <c r="AC88" i="57"/>
  <c r="AD88" i="57"/>
  <c r="H88" i="57"/>
  <c r="I88" i="57"/>
  <c r="J88" i="57"/>
  <c r="K88" i="57"/>
  <c r="L88" i="57"/>
  <c r="M88" i="57"/>
  <c r="N88" i="57"/>
  <c r="O88" i="57"/>
  <c r="G88" i="57"/>
  <c r="S76" i="57"/>
  <c r="T76" i="57"/>
  <c r="U76" i="57"/>
  <c r="Y76" i="57"/>
  <c r="Z76" i="57"/>
  <c r="AA76" i="57"/>
  <c r="AC76" i="57"/>
  <c r="AD76" i="57"/>
  <c r="H76" i="57"/>
  <c r="I76" i="57"/>
  <c r="J76" i="57"/>
  <c r="K76" i="57"/>
  <c r="L76" i="57"/>
  <c r="M76" i="57"/>
  <c r="N76" i="57"/>
  <c r="O76" i="57"/>
  <c r="Y72" i="57"/>
  <c r="Z72" i="57"/>
  <c r="AA72" i="57"/>
  <c r="AC72" i="57"/>
  <c r="AD72" i="57"/>
  <c r="H72" i="57"/>
  <c r="I72" i="57"/>
  <c r="J72" i="57"/>
  <c r="K72" i="57"/>
  <c r="L72" i="57"/>
  <c r="M72" i="57"/>
  <c r="N72" i="57"/>
  <c r="O72" i="57"/>
  <c r="G72" i="57"/>
  <c r="R67" i="57"/>
  <c r="T67" i="57"/>
  <c r="U67" i="57"/>
  <c r="X67" i="57"/>
  <c r="Z67" i="57"/>
  <c r="AA67" i="57"/>
  <c r="AC67" i="57"/>
  <c r="AD67" i="57"/>
  <c r="H67" i="57"/>
  <c r="I67" i="57"/>
  <c r="J67" i="57"/>
  <c r="K67" i="57"/>
  <c r="L67" i="57"/>
  <c r="M67" i="57"/>
  <c r="N67" i="57"/>
  <c r="G67" i="57"/>
  <c r="S65" i="57"/>
  <c r="T65" i="57"/>
  <c r="U65" i="57"/>
  <c r="X65" i="57"/>
  <c r="Y65" i="57"/>
  <c r="Z65" i="57"/>
  <c r="AA65" i="57"/>
  <c r="AC65" i="57"/>
  <c r="AD65" i="57"/>
  <c r="H65" i="57"/>
  <c r="I65" i="57"/>
  <c r="J65" i="57"/>
  <c r="K65" i="57"/>
  <c r="L65" i="57"/>
  <c r="M65" i="57"/>
  <c r="N65" i="57"/>
  <c r="O65" i="57"/>
  <c r="G65" i="57"/>
  <c r="R59" i="57"/>
  <c r="S59" i="57"/>
  <c r="T59" i="57"/>
  <c r="U59" i="57"/>
  <c r="X59" i="57"/>
  <c r="Y59" i="57"/>
  <c r="Z59" i="57"/>
  <c r="AA59" i="57"/>
  <c r="AC59" i="57"/>
  <c r="AD59" i="57"/>
  <c r="H59" i="57"/>
  <c r="I59" i="57"/>
  <c r="J59" i="57"/>
  <c r="K59" i="57"/>
  <c r="L59" i="57"/>
  <c r="M59" i="57"/>
  <c r="N59" i="57"/>
  <c r="O59" i="57"/>
  <c r="G51" i="57"/>
  <c r="R42" i="57"/>
  <c r="S42" i="57"/>
  <c r="T42" i="57"/>
  <c r="U42" i="57"/>
  <c r="X42" i="57"/>
  <c r="Y42" i="57"/>
  <c r="Z42" i="57"/>
  <c r="AA42" i="57"/>
  <c r="AC42" i="57"/>
  <c r="AD42" i="57"/>
  <c r="H42" i="57"/>
  <c r="I42" i="57"/>
  <c r="J42" i="57"/>
  <c r="K42" i="57"/>
  <c r="L42" i="57"/>
  <c r="M42" i="57"/>
  <c r="N42" i="57"/>
  <c r="O42" i="57"/>
  <c r="G42" i="57"/>
  <c r="R40" i="57"/>
  <c r="S40" i="57"/>
  <c r="T40" i="57"/>
  <c r="U40" i="57"/>
  <c r="X40" i="57"/>
  <c r="Y40" i="57"/>
  <c r="Z40" i="57"/>
  <c r="AA40" i="57"/>
  <c r="AC40" i="57"/>
  <c r="AD40" i="57"/>
  <c r="H40" i="57"/>
  <c r="I40" i="57"/>
  <c r="J40" i="57"/>
  <c r="K40" i="57"/>
  <c r="L40" i="57"/>
  <c r="M40" i="57"/>
  <c r="N40" i="57"/>
  <c r="O40" i="57"/>
  <c r="G40" i="57"/>
  <c r="I35" i="57"/>
  <c r="H35" i="57"/>
  <c r="J35" i="57"/>
  <c r="K35" i="57"/>
  <c r="L35" i="57"/>
  <c r="M35" i="57"/>
  <c r="N35" i="57"/>
  <c r="O35" i="57"/>
  <c r="K30" i="57"/>
  <c r="L30" i="57"/>
  <c r="R26" i="57"/>
  <c r="S26" i="57"/>
  <c r="T26" i="57"/>
  <c r="U26" i="57"/>
  <c r="X26" i="57"/>
  <c r="Y26" i="57"/>
  <c r="Z26" i="57"/>
  <c r="AA26" i="57"/>
  <c r="AC26" i="57"/>
  <c r="AD26" i="57"/>
  <c r="H26" i="57"/>
  <c r="I26" i="57"/>
  <c r="J26" i="57"/>
  <c r="K26" i="57"/>
  <c r="L26" i="57"/>
  <c r="M26" i="57"/>
  <c r="N26" i="57"/>
  <c r="G26" i="57"/>
  <c r="U18" i="57"/>
  <c r="Z18" i="57"/>
  <c r="AA18" i="57"/>
  <c r="AC18" i="57"/>
  <c r="AD18" i="57"/>
  <c r="H18" i="57"/>
  <c r="J18" i="57"/>
  <c r="K18" i="57"/>
  <c r="L18" i="57"/>
  <c r="S15" i="57"/>
  <c r="T15" i="57"/>
  <c r="U15" i="57"/>
  <c r="Y15" i="57"/>
  <c r="Z15" i="57"/>
  <c r="AA15" i="57"/>
  <c r="AC15" i="57"/>
  <c r="AD15" i="57"/>
  <c r="H15" i="57"/>
  <c r="I15" i="57"/>
  <c r="J15" i="57"/>
  <c r="K15" i="57"/>
  <c r="L15" i="57"/>
  <c r="M15" i="57"/>
  <c r="N15" i="57"/>
  <c r="O15" i="57"/>
  <c r="G15" i="57"/>
  <c r="Z18" i="70"/>
  <c r="AA18" i="70" s="1"/>
  <c r="Z19" i="70"/>
  <c r="AA19" i="70" s="1"/>
  <c r="Z20" i="70"/>
  <c r="AA20" i="70" s="1"/>
  <c r="Z21" i="70"/>
  <c r="AA21" i="70" s="1"/>
  <c r="Z22" i="70"/>
  <c r="AA22" i="70" s="1"/>
  <c r="Z23" i="70"/>
  <c r="AA23" i="70" s="1"/>
  <c r="Z24" i="70"/>
  <c r="AA24" i="70" s="1"/>
  <c r="Z25" i="70"/>
  <c r="AA25" i="70" s="1"/>
  <c r="Z26" i="70"/>
  <c r="AA26" i="70" s="1"/>
  <c r="Z27" i="70"/>
  <c r="AA27" i="70" s="1"/>
  <c r="Z28" i="70"/>
  <c r="AA28" i="70" s="1"/>
  <c r="Z29" i="70"/>
  <c r="AA29" i="70" s="1"/>
  <c r="Z30" i="70"/>
  <c r="AA30" i="70" s="1"/>
  <c r="Z31" i="70"/>
  <c r="AA31" i="70" s="1"/>
  <c r="Z32" i="70"/>
  <c r="AA32" i="70" s="1"/>
  <c r="Z33" i="70"/>
  <c r="AA33" i="70" s="1"/>
  <c r="Z34" i="70"/>
  <c r="AA34" i="70" s="1"/>
  <c r="AA43" i="70"/>
  <c r="AF7" i="69"/>
  <c r="AG7" i="69" s="1"/>
  <c r="AF8" i="69"/>
  <c r="AG8" i="69" s="1"/>
  <c r="AF9" i="69"/>
  <c r="AG9" i="69" s="1"/>
  <c r="AF10" i="69"/>
  <c r="AG10" i="69" s="1"/>
  <c r="AF11" i="69"/>
  <c r="AG11" i="69" s="1"/>
  <c r="AF12" i="69"/>
  <c r="AG12" i="69" s="1"/>
  <c r="AF13" i="69"/>
  <c r="AG13" i="69" s="1"/>
  <c r="AF14" i="69"/>
  <c r="AG14" i="69" s="1"/>
  <c r="AF15" i="69"/>
  <c r="AG15" i="69" s="1"/>
  <c r="AF16" i="69"/>
  <c r="AG16" i="69" s="1"/>
  <c r="AF17" i="69"/>
  <c r="AG17" i="69"/>
  <c r="AF18" i="69"/>
  <c r="AG18" i="69"/>
  <c r="AF19" i="69"/>
  <c r="AG19" i="69"/>
  <c r="AF20" i="69"/>
  <c r="AG20" i="69"/>
  <c r="AF21" i="69"/>
  <c r="AG21" i="69"/>
  <c r="AF22" i="69"/>
  <c r="AG22" i="69"/>
  <c r="AF23" i="69"/>
  <c r="AG23" i="69"/>
  <c r="AF24" i="69"/>
  <c r="AG24" i="69" s="1"/>
  <c r="AF25" i="69"/>
  <c r="AG25" i="69" s="1"/>
  <c r="AF26" i="69"/>
  <c r="AG26" i="69" s="1"/>
  <c r="AF27" i="69"/>
  <c r="AG27" i="69" s="1"/>
  <c r="AF28" i="69"/>
  <c r="AG28" i="69" s="1"/>
  <c r="AF29" i="69"/>
  <c r="AG29" i="69" s="1"/>
  <c r="AF30" i="69"/>
  <c r="AG30" i="69" s="1"/>
  <c r="AF31" i="69"/>
  <c r="AG31" i="69" s="1"/>
  <c r="AF32" i="69"/>
  <c r="AG32" i="69" s="1"/>
  <c r="AF33" i="69"/>
  <c r="AG33" i="69" s="1"/>
  <c r="AG44" i="69"/>
  <c r="C13" i="9"/>
  <c r="D13" i="9"/>
  <c r="E13" i="9"/>
  <c r="F13" i="9"/>
  <c r="G13" i="9"/>
  <c r="H13" i="9"/>
  <c r="I13" i="9"/>
  <c r="J13" i="9"/>
  <c r="K13" i="9"/>
  <c r="L13" i="9"/>
  <c r="L14" i="9"/>
  <c r="E16" i="9"/>
  <c r="J16" i="9" s="1"/>
  <c r="E17" i="9"/>
  <c r="J17" i="9" s="1"/>
  <c r="E18" i="9"/>
  <c r="J18" i="9" s="1"/>
  <c r="E19" i="9"/>
  <c r="J19" i="9" s="1"/>
  <c r="G20" i="9"/>
  <c r="G26" i="9" s="1"/>
  <c r="J20" i="9"/>
  <c r="G21" i="9"/>
  <c r="J21" i="9"/>
  <c r="G22" i="9"/>
  <c r="J22" i="9"/>
  <c r="G23" i="9"/>
  <c r="J23" i="9"/>
  <c r="G24" i="9"/>
  <c r="J24" i="9"/>
  <c r="G25" i="9"/>
  <c r="J25" i="9"/>
  <c r="C26" i="9"/>
  <c r="D26" i="9"/>
  <c r="F26" i="9"/>
  <c r="K26" i="9"/>
  <c r="G28" i="9"/>
  <c r="J28" i="9"/>
  <c r="G29" i="9"/>
  <c r="J29" i="9"/>
  <c r="G30" i="9"/>
  <c r="J30" i="9"/>
  <c r="G31" i="9"/>
  <c r="J31" i="9"/>
  <c r="G32" i="9"/>
  <c r="J32" i="9"/>
  <c r="G33" i="9"/>
  <c r="J33" i="9"/>
  <c r="C34" i="9"/>
  <c r="F34" i="9"/>
  <c r="G34" i="9"/>
  <c r="J34" i="9"/>
  <c r="K34" i="9"/>
  <c r="G36" i="9"/>
  <c r="K36" i="9"/>
  <c r="K40" i="9" s="1"/>
  <c r="G37" i="9"/>
  <c r="J37" i="9" s="1"/>
  <c r="K37" i="9"/>
  <c r="G38" i="9"/>
  <c r="J38" i="9" s="1"/>
  <c r="K38" i="9"/>
  <c r="G39" i="9"/>
  <c r="J39" i="9" s="1"/>
  <c r="K39" i="9"/>
  <c r="C40" i="9"/>
  <c r="F40" i="9"/>
  <c r="I42" i="9"/>
  <c r="J42" i="9" s="1"/>
  <c r="K42" i="9" s="1"/>
  <c r="I43" i="9"/>
  <c r="J43" i="9"/>
  <c r="K43" i="9"/>
  <c r="I44" i="9"/>
  <c r="J44" i="9"/>
  <c r="K44" i="9"/>
  <c r="I45" i="9"/>
  <c r="J45" i="9"/>
  <c r="K45" i="9"/>
  <c r="I46" i="9"/>
  <c r="J46" i="9"/>
  <c r="K46" i="9"/>
  <c r="I47" i="9"/>
  <c r="J47" i="9"/>
  <c r="K47" i="9"/>
  <c r="I48" i="9"/>
  <c r="J48" i="9"/>
  <c r="K48" i="9"/>
  <c r="I49" i="9"/>
  <c r="J49" i="9"/>
  <c r="K49" i="9"/>
  <c r="I50" i="9"/>
  <c r="J50" i="9"/>
  <c r="K50" i="9"/>
  <c r="I51" i="9"/>
  <c r="J51" i="9"/>
  <c r="K51" i="9"/>
  <c r="I52" i="9"/>
  <c r="J52" i="9"/>
  <c r="K52" i="9"/>
  <c r="I53" i="9"/>
  <c r="J53" i="9"/>
  <c r="K53" i="9"/>
  <c r="I54" i="9"/>
  <c r="J54" i="9"/>
  <c r="K54" i="9"/>
  <c r="I55" i="9"/>
  <c r="J55" i="9"/>
  <c r="K55" i="9"/>
  <c r="I56" i="9"/>
  <c r="J56" i="9"/>
  <c r="K56" i="9"/>
  <c r="I57" i="9"/>
  <c r="J57" i="9"/>
  <c r="K57" i="9"/>
  <c r="I58" i="9"/>
  <c r="J58" i="9"/>
  <c r="K58" i="9"/>
  <c r="I59" i="9"/>
  <c r="J59" i="9"/>
  <c r="K59" i="9"/>
  <c r="I60" i="9"/>
  <c r="J60" i="9"/>
  <c r="K60" i="9"/>
  <c r="I61" i="9"/>
  <c r="J61" i="9"/>
  <c r="K61" i="9"/>
  <c r="I62" i="9"/>
  <c r="J62" i="9"/>
  <c r="K62" i="9"/>
  <c r="C63" i="9"/>
  <c r="H63" i="9"/>
  <c r="C65" i="9"/>
  <c r="C66" i="9"/>
  <c r="F66" i="9" s="1"/>
  <c r="G66" i="9" s="1"/>
  <c r="J66" i="9" s="1"/>
  <c r="K66" i="9" s="1"/>
  <c r="F67" i="9"/>
  <c r="G67" i="9"/>
  <c r="J67" i="9"/>
  <c r="K67" i="9"/>
  <c r="F69" i="9"/>
  <c r="G69" i="9" s="1"/>
  <c r="J69" i="9" s="1"/>
  <c r="K69" i="9" s="1"/>
  <c r="F70" i="9"/>
  <c r="F71" i="9"/>
  <c r="G71" i="9" s="1"/>
  <c r="J71" i="9" s="1"/>
  <c r="K71" i="9" s="1"/>
  <c r="C72" i="9"/>
  <c r="C74" i="9"/>
  <c r="C81" i="9" s="1"/>
  <c r="H74" i="9"/>
  <c r="J74" i="9"/>
  <c r="K74" i="9"/>
  <c r="C75" i="9"/>
  <c r="G75" i="9"/>
  <c r="I75" i="9"/>
  <c r="K75" i="9"/>
  <c r="G76" i="9"/>
  <c r="I76" i="9"/>
  <c r="K76" i="9"/>
  <c r="C77" i="9"/>
  <c r="G77" i="9"/>
  <c r="I77" i="9"/>
  <c r="K77" i="9"/>
  <c r="C78" i="9"/>
  <c r="F78" i="9" s="1"/>
  <c r="G78" i="9" s="1"/>
  <c r="H78" i="9"/>
  <c r="J78" i="9"/>
  <c r="K78" i="9"/>
  <c r="G79" i="9"/>
  <c r="H79" i="9"/>
  <c r="J79" i="9"/>
  <c r="K79" i="9"/>
  <c r="G80" i="9"/>
  <c r="I80" i="9"/>
  <c r="K80" i="9"/>
  <c r="F81" i="9"/>
  <c r="G81" i="9"/>
  <c r="H81" i="9"/>
  <c r="I81" i="9"/>
  <c r="J81" i="9"/>
  <c r="K81" i="9"/>
  <c r="C83" i="9"/>
  <c r="D83" i="9" s="1"/>
  <c r="E83" i="9" s="1"/>
  <c r="J83" i="9" s="1"/>
  <c r="K83" i="9" s="1"/>
  <c r="K85" i="9" s="1"/>
  <c r="C84" i="9"/>
  <c r="D84" i="9" s="1"/>
  <c r="E84" i="9" s="1"/>
  <c r="J84" i="9" s="1"/>
  <c r="K84" i="9" s="1"/>
  <c r="C87" i="9"/>
  <c r="C114" i="9" s="1"/>
  <c r="F87" i="9"/>
  <c r="G87" i="9" s="1"/>
  <c r="H87" i="9"/>
  <c r="J87" i="9"/>
  <c r="K87" i="9"/>
  <c r="C88" i="9"/>
  <c r="F88" i="9"/>
  <c r="G88" i="9"/>
  <c r="H88" i="9"/>
  <c r="J88" i="9"/>
  <c r="K88" i="9"/>
  <c r="C89" i="9"/>
  <c r="F89" i="9"/>
  <c r="G89" i="9"/>
  <c r="H89" i="9"/>
  <c r="J89" i="9"/>
  <c r="K89" i="9"/>
  <c r="C90" i="9"/>
  <c r="F90" i="9"/>
  <c r="G90" i="9"/>
  <c r="H90" i="9"/>
  <c r="J90" i="9"/>
  <c r="K90" i="9"/>
  <c r="C91" i="9"/>
  <c r="F91" i="9"/>
  <c r="G91" i="9"/>
  <c r="H91" i="9"/>
  <c r="J91" i="9"/>
  <c r="K91" i="9"/>
  <c r="C92" i="9"/>
  <c r="F92" i="9"/>
  <c r="G92" i="9"/>
  <c r="H92" i="9"/>
  <c r="J92" i="9"/>
  <c r="K92" i="9"/>
  <c r="C93" i="9"/>
  <c r="F93" i="9"/>
  <c r="G93" i="9"/>
  <c r="H93" i="9"/>
  <c r="J93" i="9"/>
  <c r="K93" i="9"/>
  <c r="C94" i="9"/>
  <c r="F94" i="9"/>
  <c r="G94" i="9"/>
  <c r="H94" i="9"/>
  <c r="J94" i="9"/>
  <c r="K94" i="9"/>
  <c r="C95" i="9"/>
  <c r="F95" i="9"/>
  <c r="G95" i="9"/>
  <c r="H95" i="9"/>
  <c r="J95" i="9"/>
  <c r="K95" i="9"/>
  <c r="C96" i="9"/>
  <c r="F96" i="9"/>
  <c r="G96" i="9"/>
  <c r="H96" i="9"/>
  <c r="J96" i="9"/>
  <c r="K96" i="9"/>
  <c r="C97" i="9"/>
  <c r="I97" i="9"/>
  <c r="J97" i="9" s="1"/>
  <c r="K97" i="9"/>
  <c r="C98" i="9"/>
  <c r="I98" i="9"/>
  <c r="J98" i="9"/>
  <c r="K98" i="9"/>
  <c r="C99" i="9"/>
  <c r="H99" i="9"/>
  <c r="I99" i="9"/>
  <c r="J99" i="9"/>
  <c r="K99" i="9"/>
  <c r="C100" i="9"/>
  <c r="H100" i="9"/>
  <c r="I100" i="9"/>
  <c r="J100" i="9"/>
  <c r="K100" i="9"/>
  <c r="C101" i="9"/>
  <c r="H101" i="9"/>
  <c r="I101" i="9"/>
  <c r="J101" i="9"/>
  <c r="K101" i="9"/>
  <c r="C102" i="9"/>
  <c r="H102" i="9"/>
  <c r="I102" i="9"/>
  <c r="J102" i="9"/>
  <c r="K102" i="9"/>
  <c r="C103" i="9"/>
  <c r="H103" i="9"/>
  <c r="I103" i="9"/>
  <c r="J103" i="9"/>
  <c r="K103" i="9"/>
  <c r="C104" i="9"/>
  <c r="H104" i="9"/>
  <c r="I104" i="9"/>
  <c r="J104" i="9"/>
  <c r="K104" i="9"/>
  <c r="C105" i="9"/>
  <c r="H105" i="9"/>
  <c r="I105" i="9"/>
  <c r="J105" i="9"/>
  <c r="K105" i="9"/>
  <c r="C106" i="9"/>
  <c r="H106" i="9"/>
  <c r="I106" i="9"/>
  <c r="J106" i="9"/>
  <c r="K106" i="9"/>
  <c r="C107" i="9"/>
  <c r="H107" i="9"/>
  <c r="I107" i="9"/>
  <c r="J107" i="9"/>
  <c r="K107" i="9"/>
  <c r="C108" i="9"/>
  <c r="F108" i="9"/>
  <c r="G108" i="9" s="1"/>
  <c r="J108" i="9"/>
  <c r="K108" i="9"/>
  <c r="C109" i="9"/>
  <c r="F109" i="9"/>
  <c r="G109" i="9" s="1"/>
  <c r="J109" i="9"/>
  <c r="K109" i="9"/>
  <c r="C110" i="9"/>
  <c r="F110" i="9"/>
  <c r="G110" i="9" s="1"/>
  <c r="J110" i="9"/>
  <c r="K110" i="9"/>
  <c r="C111" i="9"/>
  <c r="F111" i="9"/>
  <c r="G111" i="9" s="1"/>
  <c r="J111" i="9"/>
  <c r="K111" i="9"/>
  <c r="C112" i="9"/>
  <c r="H112" i="9" s="1"/>
  <c r="I112" i="9" s="1"/>
  <c r="J112" i="9" s="1"/>
  <c r="K112" i="9"/>
  <c r="C113" i="9"/>
  <c r="H113" i="9" s="1"/>
  <c r="I113" i="9" s="1"/>
  <c r="J113" i="9" s="1"/>
  <c r="K113" i="9"/>
  <c r="F114" i="9"/>
  <c r="G114" i="9"/>
  <c r="H114" i="9"/>
  <c r="I114" i="9"/>
  <c r="J114" i="9"/>
  <c r="K114" i="9"/>
  <c r="C116" i="9"/>
  <c r="H116" i="9" s="1"/>
  <c r="H121" i="9" s="1"/>
  <c r="K116" i="9"/>
  <c r="K121" i="9" s="1"/>
  <c r="C117" i="9"/>
  <c r="H117" i="9" s="1"/>
  <c r="I117" i="9" s="1"/>
  <c r="J117" i="9" s="1"/>
  <c r="K117" i="9"/>
  <c r="C118" i="9"/>
  <c r="H118" i="9" s="1"/>
  <c r="I118" i="9" s="1"/>
  <c r="J118" i="9" s="1"/>
  <c r="K118" i="9"/>
  <c r="C119" i="9"/>
  <c r="H119" i="9" s="1"/>
  <c r="I119" i="9" s="1"/>
  <c r="J119" i="9" s="1"/>
  <c r="K119" i="9"/>
  <c r="H120" i="9"/>
  <c r="K120" i="9"/>
  <c r="L120" i="9"/>
  <c r="L121" i="9"/>
  <c r="G123" i="9"/>
  <c r="J123" i="9" s="1"/>
  <c r="G124" i="9"/>
  <c r="J124" i="9" s="1"/>
  <c r="G125" i="9"/>
  <c r="J125" i="9" s="1"/>
  <c r="G126" i="9"/>
  <c r="J126" i="9" s="1"/>
  <c r="C127" i="9"/>
  <c r="F127" i="9"/>
  <c r="G127" i="9"/>
  <c r="J127" i="9"/>
  <c r="K127" i="9"/>
  <c r="E129" i="9"/>
  <c r="J129" i="9" s="1"/>
  <c r="E130" i="9"/>
  <c r="E131" i="9"/>
  <c r="J131" i="9" s="1"/>
  <c r="E132" i="9"/>
  <c r="J132" i="9" s="1"/>
  <c r="E133" i="9"/>
  <c r="J133" i="9" s="1"/>
  <c r="C134" i="9"/>
  <c r="D134" i="9"/>
  <c r="K134" i="9"/>
  <c r="I136" i="9"/>
  <c r="J136" i="9" s="1"/>
  <c r="I137" i="9"/>
  <c r="J137" i="9"/>
  <c r="I138" i="9"/>
  <c r="J138" i="9"/>
  <c r="I139" i="9"/>
  <c r="J139" i="9"/>
  <c r="K139" i="9" s="1"/>
  <c r="K181" i="9" s="1"/>
  <c r="I140" i="9"/>
  <c r="J140" i="9"/>
  <c r="K140" i="9" s="1"/>
  <c r="I141" i="9"/>
  <c r="J141" i="9"/>
  <c r="K141" i="9" s="1"/>
  <c r="I142" i="9"/>
  <c r="J142" i="9"/>
  <c r="I143" i="9"/>
  <c r="J143" i="9"/>
  <c r="K143" i="9" s="1"/>
  <c r="I144" i="9"/>
  <c r="J144" i="9"/>
  <c r="I145" i="9"/>
  <c r="J145" i="9"/>
  <c r="K145" i="9"/>
  <c r="I146" i="9"/>
  <c r="J146" i="9"/>
  <c r="K146" i="9"/>
  <c r="I147" i="9"/>
  <c r="J147" i="9"/>
  <c r="K147" i="9"/>
  <c r="I148" i="9"/>
  <c r="J148" i="9"/>
  <c r="K148" i="9"/>
  <c r="I149" i="9"/>
  <c r="J149" i="9"/>
  <c r="K149" i="9"/>
  <c r="I150" i="9"/>
  <c r="J150" i="9"/>
  <c r="K150" i="9"/>
  <c r="I151" i="9"/>
  <c r="J151" i="9"/>
  <c r="I152" i="9"/>
  <c r="J152" i="9"/>
  <c r="I153" i="9"/>
  <c r="J153" i="9"/>
  <c r="K153" i="9" s="1"/>
  <c r="I154" i="9"/>
  <c r="J154" i="9"/>
  <c r="I155" i="9"/>
  <c r="J155" i="9"/>
  <c r="I156" i="9"/>
  <c r="J156" i="9"/>
  <c r="I157" i="9"/>
  <c r="J157" i="9"/>
  <c r="I158" i="9"/>
  <c r="J158" i="9"/>
  <c r="I159" i="9"/>
  <c r="J159" i="9"/>
  <c r="I160" i="9"/>
  <c r="J160" i="9"/>
  <c r="K160" i="9" s="1"/>
  <c r="I161" i="9"/>
  <c r="J161" i="9"/>
  <c r="I162" i="9"/>
  <c r="J162" i="9"/>
  <c r="I163" i="9"/>
  <c r="J163" i="9"/>
  <c r="I164" i="9"/>
  <c r="J164" i="9"/>
  <c r="K164" i="9" s="1"/>
  <c r="I165" i="9"/>
  <c r="J165" i="9"/>
  <c r="I166" i="9"/>
  <c r="J166" i="9"/>
  <c r="K166" i="9" s="1"/>
  <c r="I167" i="9"/>
  <c r="J167" i="9"/>
  <c r="I168" i="9"/>
  <c r="J168" i="9"/>
  <c r="I169" i="9"/>
  <c r="J169" i="9"/>
  <c r="I170" i="9"/>
  <c r="J170" i="9"/>
  <c r="I171" i="9"/>
  <c r="J171" i="9"/>
  <c r="K171" i="9"/>
  <c r="I172" i="9"/>
  <c r="J172" i="9"/>
  <c r="K172" i="9"/>
  <c r="I173" i="9"/>
  <c r="J173" i="9"/>
  <c r="K173" i="9"/>
  <c r="I174" i="9"/>
  <c r="J174" i="9"/>
  <c r="K174" i="9"/>
  <c r="I175" i="9"/>
  <c r="J175" i="9"/>
  <c r="K175" i="9"/>
  <c r="I176" i="9"/>
  <c r="J176" i="9"/>
  <c r="K176" i="9"/>
  <c r="H177" i="9"/>
  <c r="I177" i="9"/>
  <c r="J177" i="9"/>
  <c r="H178" i="9"/>
  <c r="I178" i="9"/>
  <c r="J178" i="9"/>
  <c r="H179" i="9"/>
  <c r="I179" i="9"/>
  <c r="J179" i="9"/>
  <c r="H180" i="9"/>
  <c r="I180" i="9"/>
  <c r="J180" i="9"/>
  <c r="C181" i="9"/>
  <c r="F183" i="9"/>
  <c r="F184" i="9"/>
  <c r="G184" i="9" s="1"/>
  <c r="J184" i="9" s="1"/>
  <c r="C185" i="9"/>
  <c r="K185" i="9"/>
  <c r="G187" i="9"/>
  <c r="J187" i="9" s="1"/>
  <c r="G188" i="9"/>
  <c r="J188" i="9" s="1"/>
  <c r="C189" i="9"/>
  <c r="F189" i="9"/>
  <c r="G189" i="9"/>
  <c r="J189" i="9"/>
  <c r="K189" i="9"/>
  <c r="G191" i="9"/>
  <c r="J191" i="9"/>
  <c r="G192" i="9"/>
  <c r="J192" i="9"/>
  <c r="G193" i="9"/>
  <c r="J193" i="9"/>
  <c r="G194" i="9"/>
  <c r="J194" i="9"/>
  <c r="G195" i="9"/>
  <c r="J195" i="9"/>
  <c r="G196" i="9"/>
  <c r="J196" i="9"/>
  <c r="G197" i="9"/>
  <c r="J197" i="9"/>
  <c r="G198" i="9"/>
  <c r="J198" i="9"/>
  <c r="K198" i="9" s="1"/>
  <c r="G199" i="9"/>
  <c r="J199" i="9"/>
  <c r="G200" i="9"/>
  <c r="J200" i="9"/>
  <c r="G201" i="9"/>
  <c r="J201" i="9"/>
  <c r="K201" i="9" s="1"/>
  <c r="C202" i="9"/>
  <c r="F202" i="9"/>
  <c r="G202" i="9"/>
  <c r="J202" i="9"/>
  <c r="K202" i="9"/>
  <c r="G204" i="9"/>
  <c r="J204" i="9" s="1"/>
  <c r="G205" i="9"/>
  <c r="J205" i="9" s="1"/>
  <c r="K205" i="9" s="1"/>
  <c r="G206" i="9"/>
  <c r="J206" i="9" s="1"/>
  <c r="G207" i="9"/>
  <c r="J207" i="9" s="1"/>
  <c r="C208" i="9"/>
  <c r="F208" i="9"/>
  <c r="G208" i="9"/>
  <c r="J208" i="9"/>
  <c r="K208" i="9"/>
  <c r="G210" i="9"/>
  <c r="J210" i="9" s="1"/>
  <c r="G211" i="9"/>
  <c r="J211" i="9" s="1"/>
  <c r="G212" i="9"/>
  <c r="J212" i="9" s="1"/>
  <c r="C213" i="9"/>
  <c r="F213" i="9"/>
  <c r="G213" i="9"/>
  <c r="J213" i="9"/>
  <c r="K213" i="9"/>
  <c r="G215" i="9"/>
  <c r="J215" i="9" s="1"/>
  <c r="K215" i="9" s="1"/>
  <c r="G216" i="9"/>
  <c r="J216" i="9" s="1"/>
  <c r="K216" i="9" s="1"/>
  <c r="G217" i="9"/>
  <c r="J217" i="9" s="1"/>
  <c r="I218" i="9"/>
  <c r="I220" i="9" s="1"/>
  <c r="G219" i="9"/>
  <c r="J219" i="9" s="1"/>
  <c r="K219" i="9" s="1"/>
  <c r="C220" i="9"/>
  <c r="F220" i="9"/>
  <c r="H220" i="9"/>
  <c r="G222" i="9"/>
  <c r="J222" i="9" s="1"/>
  <c r="K222" i="9" s="1"/>
  <c r="G223" i="9"/>
  <c r="J223" i="9" s="1"/>
  <c r="K223" i="9" s="1"/>
  <c r="G224" i="9"/>
  <c r="J224" i="9" s="1"/>
  <c r="K224" i="9" s="1"/>
  <c r="G225" i="9"/>
  <c r="J225" i="9" s="1"/>
  <c r="K225" i="9" s="1"/>
  <c r="C226" i="9"/>
  <c r="F226" i="9"/>
  <c r="G226" i="9"/>
  <c r="J226" i="9"/>
  <c r="K226" i="9"/>
  <c r="G228" i="9"/>
  <c r="J228" i="9"/>
  <c r="K228" i="9" s="1"/>
  <c r="G229" i="9"/>
  <c r="J229" i="9"/>
  <c r="K229" i="9"/>
  <c r="G230" i="9"/>
  <c r="J230" i="9"/>
  <c r="K230" i="9"/>
  <c r="G231" i="9"/>
  <c r="J231" i="9"/>
  <c r="K231" i="9"/>
  <c r="G232" i="9"/>
  <c r="J232" i="9"/>
  <c r="K232" i="9"/>
  <c r="G233" i="9"/>
  <c r="J233" i="9"/>
  <c r="K233" i="9"/>
  <c r="G234" i="9"/>
  <c r="J234" i="9"/>
  <c r="K234" i="9"/>
  <c r="G235" i="9"/>
  <c r="J235" i="9"/>
  <c r="K235" i="9"/>
  <c r="G236" i="9"/>
  <c r="J236" i="9"/>
  <c r="K236" i="9"/>
  <c r="G237" i="9"/>
  <c r="J237" i="9"/>
  <c r="K237" i="9"/>
  <c r="G238" i="9"/>
  <c r="J238" i="9"/>
  <c r="K238" i="9"/>
  <c r="G239" i="9"/>
  <c r="J239" i="9"/>
  <c r="K239" i="9"/>
  <c r="G240" i="9"/>
  <c r="J240" i="9"/>
  <c r="K240" i="9"/>
  <c r="G241" i="9"/>
  <c r="J241" i="9"/>
  <c r="K241" i="9"/>
  <c r="C242" i="9"/>
  <c r="F242" i="9"/>
  <c r="G242" i="9"/>
  <c r="J242" i="9"/>
  <c r="K242" i="9"/>
  <c r="G244" i="9"/>
  <c r="J244" i="9"/>
  <c r="G245" i="9"/>
  <c r="J245" i="9"/>
  <c r="G246" i="9"/>
  <c r="J246" i="9"/>
  <c r="G247" i="9"/>
  <c r="J247" i="9"/>
  <c r="G248" i="9"/>
  <c r="J248" i="9"/>
  <c r="G249" i="9"/>
  <c r="J249" i="9"/>
  <c r="C250" i="9"/>
  <c r="F250" i="9"/>
  <c r="G250" i="9"/>
  <c r="J250" i="9"/>
  <c r="K250" i="9"/>
  <c r="G252" i="9"/>
  <c r="E253" i="9"/>
  <c r="J253" i="9" s="1"/>
  <c r="E254" i="9"/>
  <c r="J254" i="9" s="1"/>
  <c r="C255" i="9"/>
  <c r="D255" i="9"/>
  <c r="F255" i="9"/>
  <c r="K255" i="9"/>
  <c r="E257" i="9"/>
  <c r="J257" i="9"/>
  <c r="J265" i="9" s="1"/>
  <c r="K257" i="9"/>
  <c r="K265" i="9" s="1"/>
  <c r="E258" i="9"/>
  <c r="J258" i="9"/>
  <c r="K258" i="9"/>
  <c r="E259" i="9"/>
  <c r="J259" i="9"/>
  <c r="E260" i="9"/>
  <c r="J260" i="9"/>
  <c r="K260" i="9"/>
  <c r="E261" i="9"/>
  <c r="J261" i="9"/>
  <c r="K261" i="9"/>
  <c r="E262" i="9"/>
  <c r="J262" i="9"/>
  <c r="K262" i="9"/>
  <c r="E263" i="9"/>
  <c r="J263" i="9"/>
  <c r="K263" i="9"/>
  <c r="E264" i="9"/>
  <c r="J264" i="9"/>
  <c r="C265" i="9"/>
  <c r="D265" i="9"/>
  <c r="G267" i="9"/>
  <c r="J267" i="9" s="1"/>
  <c r="K267" i="9" s="1"/>
  <c r="G268" i="9"/>
  <c r="J268" i="9" s="1"/>
  <c r="K268" i="9" s="1"/>
  <c r="G269" i="9"/>
  <c r="J269" i="9" s="1"/>
  <c r="K269" i="9" s="1"/>
  <c r="C270" i="9"/>
  <c r="F270" i="9"/>
  <c r="G270" i="9"/>
  <c r="J270" i="9"/>
  <c r="K270" i="9"/>
  <c r="E272" i="9"/>
  <c r="J272" i="9" s="1"/>
  <c r="E273" i="9"/>
  <c r="J273" i="9" s="1"/>
  <c r="E274" i="9"/>
  <c r="J274" i="9" s="1"/>
  <c r="E275" i="9"/>
  <c r="J275" i="9" s="1"/>
  <c r="E276" i="9"/>
  <c r="J276" i="9" s="1"/>
  <c r="C277" i="9"/>
  <c r="D277" i="9"/>
  <c r="K277" i="9"/>
  <c r="I279" i="9"/>
  <c r="J279" i="9" s="1"/>
  <c r="I280" i="9"/>
  <c r="J280" i="9" s="1"/>
  <c r="K280" i="9" s="1"/>
  <c r="C283" i="9"/>
  <c r="H283" i="9"/>
  <c r="G285" i="9"/>
  <c r="J285" i="9" s="1"/>
  <c r="G286" i="9"/>
  <c r="J286" i="9" s="1"/>
  <c r="G287" i="9"/>
  <c r="C288" i="9"/>
  <c r="F288" i="9"/>
  <c r="K288" i="9"/>
  <c r="G290" i="9"/>
  <c r="J290" i="9" s="1"/>
  <c r="K290" i="9"/>
  <c r="K292" i="9" s="1"/>
  <c r="G291" i="9"/>
  <c r="J291" i="9" s="1"/>
  <c r="K291" i="9"/>
  <c r="C292" i="9"/>
  <c r="F292" i="9"/>
  <c r="G294" i="9"/>
  <c r="J294" i="9" s="1"/>
  <c r="K294" i="9"/>
  <c r="G295" i="9"/>
  <c r="J295" i="9" s="1"/>
  <c r="K295" i="9"/>
  <c r="G296" i="9"/>
  <c r="J296" i="9" s="1"/>
  <c r="K296" i="9"/>
  <c r="G297" i="9"/>
  <c r="J297" i="9" s="1"/>
  <c r="K297" i="9"/>
  <c r="G298" i="9"/>
  <c r="J298" i="9" s="1"/>
  <c r="K298" i="9"/>
  <c r="C299" i="9"/>
  <c r="F299" i="9"/>
  <c r="G299" i="9"/>
  <c r="J299" i="9"/>
  <c r="K299" i="9"/>
  <c r="I301" i="9"/>
  <c r="I302" i="9" s="1"/>
  <c r="K301" i="9"/>
  <c r="K302" i="9" s="1"/>
  <c r="C302" i="9"/>
  <c r="H302" i="9"/>
  <c r="G304" i="9"/>
  <c r="J304" i="9" s="1"/>
  <c r="K304" i="9"/>
  <c r="C305" i="9"/>
  <c r="F305" i="9"/>
  <c r="G305" i="9"/>
  <c r="J305" i="9"/>
  <c r="K305" i="9"/>
  <c r="I307" i="9"/>
  <c r="K307" i="9"/>
  <c r="K311" i="9" s="1"/>
  <c r="I308" i="9"/>
  <c r="J308" i="9" s="1"/>
  <c r="K308" i="9"/>
  <c r="I309" i="9"/>
  <c r="J309" i="9" s="1"/>
  <c r="K309" i="9"/>
  <c r="I310" i="9"/>
  <c r="J310" i="9" s="1"/>
  <c r="K310" i="9"/>
  <c r="C311" i="9"/>
  <c r="H311" i="9"/>
  <c r="F313" i="9"/>
  <c r="G313" i="9" s="1"/>
  <c r="J313" i="9" s="1"/>
  <c r="K313" i="9" s="1"/>
  <c r="C314" i="9"/>
  <c r="F314" i="9"/>
  <c r="G314" i="9"/>
  <c r="J314" i="9"/>
  <c r="K314" i="9"/>
  <c r="F316" i="9"/>
  <c r="F317" i="9" s="1"/>
  <c r="C317" i="9"/>
  <c r="I319" i="9"/>
  <c r="K319" i="9"/>
  <c r="K321" i="9" s="1"/>
  <c r="H320" i="9"/>
  <c r="H321" i="9" s="1"/>
  <c r="C321" i="9"/>
  <c r="G323" i="9"/>
  <c r="J323" i="9" s="1"/>
  <c r="J324" i="9" s="1"/>
  <c r="K323" i="9"/>
  <c r="K324" i="9" s="1"/>
  <c r="C324" i="9"/>
  <c r="F324" i="9"/>
  <c r="G326" i="9"/>
  <c r="J326" i="9" s="1"/>
  <c r="J327" i="9" s="1"/>
  <c r="C327" i="9"/>
  <c r="F327" i="9"/>
  <c r="K327" i="9"/>
  <c r="E329" i="9"/>
  <c r="J329" i="9" s="1"/>
  <c r="K329" i="9" s="1"/>
  <c r="E330" i="9"/>
  <c r="J330" i="9" s="1"/>
  <c r="K330" i="9" s="1"/>
  <c r="G331" i="9"/>
  <c r="J331" i="9" s="1"/>
  <c r="K331" i="9" s="1"/>
  <c r="C332" i="9"/>
  <c r="D332" i="9"/>
  <c r="F332" i="9"/>
  <c r="G334" i="9"/>
  <c r="G335" i="9" s="1"/>
  <c r="C335" i="9"/>
  <c r="F335" i="9"/>
  <c r="L335" i="9"/>
  <c r="E337" i="9"/>
  <c r="J337" i="9" s="1"/>
  <c r="J338" i="9" s="1"/>
  <c r="C338" i="9"/>
  <c r="D338" i="9"/>
  <c r="L338" i="9"/>
  <c r="I340" i="9"/>
  <c r="J340" i="9" s="1"/>
  <c r="K340" i="9" s="1"/>
  <c r="I341" i="9"/>
  <c r="J341" i="9" s="1"/>
  <c r="K341" i="9" s="1"/>
  <c r="C342" i="9"/>
  <c r="H342" i="9"/>
  <c r="L342" i="9"/>
  <c r="E344" i="9"/>
  <c r="E345" i="9" s="1"/>
  <c r="C345" i="9"/>
  <c r="D345" i="9"/>
  <c r="L345" i="9"/>
  <c r="G347" i="9"/>
  <c r="G348" i="9" s="1"/>
  <c r="C348" i="9"/>
  <c r="F348" i="9"/>
  <c r="L348" i="9"/>
  <c r="F350" i="9"/>
  <c r="F351" i="9" s="1"/>
  <c r="C351" i="9"/>
  <c r="L351" i="9"/>
  <c r="L352" i="9"/>
  <c r="F354" i="9"/>
  <c r="G354" i="9" s="1"/>
  <c r="J354" i="9" s="1"/>
  <c r="F355" i="9"/>
  <c r="G355" i="9"/>
  <c r="J355" i="9"/>
  <c r="F356" i="9"/>
  <c r="G356" i="9"/>
  <c r="J356" i="9"/>
  <c r="F357" i="9"/>
  <c r="G357" i="9"/>
  <c r="J357" i="9"/>
  <c r="F358" i="9"/>
  <c r="G358" i="9"/>
  <c r="J358" i="9"/>
  <c r="F359" i="9"/>
  <c r="G359" i="9"/>
  <c r="J359" i="9"/>
  <c r="F360" i="9"/>
  <c r="G360" i="9"/>
  <c r="J360" i="9"/>
  <c r="F361" i="9"/>
  <c r="G361" i="9"/>
  <c r="J361" i="9"/>
  <c r="F362" i="9"/>
  <c r="G362" i="9"/>
  <c r="J362" i="9"/>
  <c r="F363" i="9"/>
  <c r="G363" i="9"/>
  <c r="J363" i="9"/>
  <c r="C364" i="9"/>
  <c r="K364" i="9"/>
  <c r="G366" i="9"/>
  <c r="C367" i="9"/>
  <c r="F367" i="9"/>
  <c r="K367" i="9"/>
  <c r="G369" i="9"/>
  <c r="J369" i="9" s="1"/>
  <c r="G370" i="9"/>
  <c r="J370" i="9" s="1"/>
  <c r="C371" i="9"/>
  <c r="F371" i="9"/>
  <c r="G371" i="9"/>
  <c r="J371" i="9"/>
  <c r="K371" i="9"/>
  <c r="G373" i="9"/>
  <c r="K373" i="9"/>
  <c r="K378" i="9" s="1"/>
  <c r="G374" i="9"/>
  <c r="J374" i="9" s="1"/>
  <c r="K374" i="9"/>
  <c r="G375" i="9"/>
  <c r="J375" i="9" s="1"/>
  <c r="K375" i="9"/>
  <c r="G376" i="9"/>
  <c r="J376" i="9" s="1"/>
  <c r="K376" i="9"/>
  <c r="G377" i="9"/>
  <c r="J377" i="9" s="1"/>
  <c r="K377" i="9"/>
  <c r="C378" i="9"/>
  <c r="F378" i="9"/>
  <c r="I380" i="9"/>
  <c r="C381" i="9"/>
  <c r="H381" i="9"/>
  <c r="G383" i="9"/>
  <c r="J383" i="9" s="1"/>
  <c r="K383" i="9" s="1"/>
  <c r="C384" i="9"/>
  <c r="F384" i="9"/>
  <c r="G384" i="9"/>
  <c r="J384" i="9"/>
  <c r="K384" i="9"/>
  <c r="L384" i="9"/>
  <c r="I386" i="9"/>
  <c r="J386" i="9" s="1"/>
  <c r="K386" i="9" s="1"/>
  <c r="I387" i="9"/>
  <c r="I388" i="9"/>
  <c r="J388" i="9" s="1"/>
  <c r="K388" i="9" s="1"/>
  <c r="C389" i="9"/>
  <c r="H389" i="9"/>
  <c r="F391" i="9"/>
  <c r="G391" i="9" s="1"/>
  <c r="F392" i="9"/>
  <c r="G392" i="9" s="1"/>
  <c r="J392" i="9" s="1"/>
  <c r="K392" i="9" s="1"/>
  <c r="F393" i="9"/>
  <c r="G393" i="9" s="1"/>
  <c r="J393" i="9" s="1"/>
  <c r="K393" i="9" s="1"/>
  <c r="F394" i="9"/>
  <c r="G394" i="9" s="1"/>
  <c r="J394" i="9" s="1"/>
  <c r="K394" i="9" s="1"/>
  <c r="C395" i="9"/>
  <c r="C397" i="9"/>
  <c r="C399" i="9" s="1"/>
  <c r="H397" i="9"/>
  <c r="C398" i="9"/>
  <c r="I398" i="9"/>
  <c r="J398" i="9" s="1"/>
  <c r="K398" i="9" s="1"/>
  <c r="H399" i="9"/>
  <c r="L399" i="9"/>
  <c r="C401" i="9"/>
  <c r="C402" i="9" s="1"/>
  <c r="C404" i="9"/>
  <c r="C418" i="9" s="1"/>
  <c r="I404" i="9"/>
  <c r="J404" i="9" s="1"/>
  <c r="K404" i="9"/>
  <c r="K418" i="9" s="1"/>
  <c r="C405" i="9"/>
  <c r="I405" i="9"/>
  <c r="J405" i="9"/>
  <c r="K405" i="9"/>
  <c r="C406" i="9"/>
  <c r="I406" i="9"/>
  <c r="J406" i="9"/>
  <c r="K406" i="9"/>
  <c r="C407" i="9"/>
  <c r="I407" i="9"/>
  <c r="J407" i="9"/>
  <c r="K407" i="9"/>
  <c r="C408" i="9"/>
  <c r="I408" i="9"/>
  <c r="J408" i="9"/>
  <c r="K408" i="9"/>
  <c r="C409" i="9"/>
  <c r="I409" i="9"/>
  <c r="J409" i="9"/>
  <c r="K409" i="9"/>
  <c r="C410" i="9"/>
  <c r="I410" i="9"/>
  <c r="J410" i="9"/>
  <c r="K410" i="9"/>
  <c r="C411" i="9"/>
  <c r="I411" i="9"/>
  <c r="J411" i="9"/>
  <c r="K411" i="9"/>
  <c r="C412" i="9"/>
  <c r="I412" i="9"/>
  <c r="J412" i="9"/>
  <c r="K412" i="9"/>
  <c r="C413" i="9"/>
  <c r="I413" i="9"/>
  <c r="J413" i="9"/>
  <c r="K413" i="9"/>
  <c r="C414" i="9"/>
  <c r="I414" i="9"/>
  <c r="J414" i="9"/>
  <c r="K414" i="9"/>
  <c r="C415" i="9"/>
  <c r="I415" i="9"/>
  <c r="J415" i="9"/>
  <c r="K415" i="9"/>
  <c r="C416" i="9"/>
  <c r="I416" i="9"/>
  <c r="J416" i="9"/>
  <c r="K416" i="9"/>
  <c r="C417" i="9"/>
  <c r="I417" i="9"/>
  <c r="J417" i="9"/>
  <c r="K417" i="9"/>
  <c r="H418" i="9"/>
  <c r="L418" i="9"/>
  <c r="E420" i="9"/>
  <c r="E421" i="9"/>
  <c r="J421" i="9" s="1"/>
  <c r="E422" i="9"/>
  <c r="J422" i="9" s="1"/>
  <c r="C423" i="9"/>
  <c r="D423" i="9"/>
  <c r="K423" i="9"/>
  <c r="E425" i="9"/>
  <c r="J425" i="9" s="1"/>
  <c r="K425" i="9"/>
  <c r="K436" i="9" s="1"/>
  <c r="E426" i="9"/>
  <c r="J426" i="9" s="1"/>
  <c r="K426" i="9"/>
  <c r="E427" i="9"/>
  <c r="J427" i="9" s="1"/>
  <c r="K427" i="9"/>
  <c r="E428" i="9"/>
  <c r="J428" i="9" s="1"/>
  <c r="K428" i="9"/>
  <c r="G429" i="9"/>
  <c r="J429" i="9" s="1"/>
  <c r="K429" i="9"/>
  <c r="G430" i="9"/>
  <c r="J430" i="9"/>
  <c r="K430" i="9"/>
  <c r="G431" i="9"/>
  <c r="J431" i="9"/>
  <c r="K431" i="9"/>
  <c r="G432" i="9"/>
  <c r="J432" i="9"/>
  <c r="K432" i="9"/>
  <c r="G433" i="9"/>
  <c r="J433" i="9"/>
  <c r="K433" i="9"/>
  <c r="G434" i="9"/>
  <c r="J434" i="9"/>
  <c r="K434" i="9"/>
  <c r="G435" i="9"/>
  <c r="J435" i="9"/>
  <c r="K435" i="9"/>
  <c r="C436" i="9"/>
  <c r="D436" i="9"/>
  <c r="F436" i="9"/>
  <c r="G438" i="9"/>
  <c r="J438" i="9"/>
  <c r="J448" i="9" s="1"/>
  <c r="K438" i="9"/>
  <c r="K448" i="9" s="1"/>
  <c r="G439" i="9"/>
  <c r="J439" i="9"/>
  <c r="K439" i="9"/>
  <c r="G440" i="9"/>
  <c r="J440" i="9"/>
  <c r="K440" i="9"/>
  <c r="G441" i="9"/>
  <c r="J441" i="9"/>
  <c r="K441" i="9"/>
  <c r="G442" i="9"/>
  <c r="J442" i="9"/>
  <c r="K442" i="9"/>
  <c r="G443" i="9"/>
  <c r="J443" i="9"/>
  <c r="K443" i="9"/>
  <c r="G444" i="9"/>
  <c r="J444" i="9"/>
  <c r="K444" i="9"/>
  <c r="G445" i="9"/>
  <c r="J445" i="9"/>
  <c r="K445" i="9"/>
  <c r="G446" i="9"/>
  <c r="J446" i="9"/>
  <c r="K446" i="9"/>
  <c r="G447" i="9"/>
  <c r="J447" i="9"/>
  <c r="K447" i="9"/>
  <c r="C448" i="9"/>
  <c r="F448" i="9"/>
  <c r="G450" i="9"/>
  <c r="J450" i="9" s="1"/>
  <c r="G451" i="9"/>
  <c r="J451" i="9" s="1"/>
  <c r="K451" i="9" s="1"/>
  <c r="G452" i="9"/>
  <c r="J452" i="9" s="1"/>
  <c r="K452" i="9" s="1"/>
  <c r="G453" i="9"/>
  <c r="J453" i="9" s="1"/>
  <c r="K453" i="9" s="1"/>
  <c r="G454" i="9"/>
  <c r="J454" i="9" s="1"/>
  <c r="K454" i="9" s="1"/>
  <c r="C455" i="9"/>
  <c r="F455" i="9"/>
  <c r="G457" i="9"/>
  <c r="J457" i="9" s="1"/>
  <c r="G458" i="9"/>
  <c r="C459" i="9"/>
  <c r="F459" i="9"/>
  <c r="K459" i="9"/>
  <c r="G461" i="9"/>
  <c r="J461" i="9"/>
  <c r="J500" i="9" s="1"/>
  <c r="G462" i="9"/>
  <c r="J462" i="9"/>
  <c r="G463" i="9"/>
  <c r="J463" i="9"/>
  <c r="K463" i="9" s="1"/>
  <c r="K500" i="9" s="1"/>
  <c r="G464" i="9"/>
  <c r="J464" i="9"/>
  <c r="G465" i="9"/>
  <c r="J465" i="9"/>
  <c r="G466" i="9"/>
  <c r="J466" i="9"/>
  <c r="G467" i="9"/>
  <c r="J467" i="9"/>
  <c r="G468" i="9"/>
  <c r="J468" i="9"/>
  <c r="G469" i="9"/>
  <c r="J469" i="9"/>
  <c r="K469" i="9" s="1"/>
  <c r="G470" i="9"/>
  <c r="J470" i="9"/>
  <c r="K470" i="9" s="1"/>
  <c r="G471" i="9"/>
  <c r="J471" i="9"/>
  <c r="K471" i="9" s="1"/>
  <c r="G472" i="9"/>
  <c r="J472" i="9"/>
  <c r="G473" i="9"/>
  <c r="J473" i="9"/>
  <c r="G474" i="9"/>
  <c r="J474" i="9"/>
  <c r="G475" i="9"/>
  <c r="J475" i="9"/>
  <c r="G476" i="9"/>
  <c r="J476" i="9"/>
  <c r="G477" i="9"/>
  <c r="J477" i="9"/>
  <c r="G478" i="9"/>
  <c r="J478" i="9"/>
  <c r="G479" i="9"/>
  <c r="J479" i="9"/>
  <c r="G480" i="9"/>
  <c r="J480" i="9"/>
  <c r="G481" i="9"/>
  <c r="J481" i="9"/>
  <c r="G482" i="9"/>
  <c r="J482" i="9"/>
  <c r="G483" i="9"/>
  <c r="J483" i="9"/>
  <c r="G484" i="9"/>
  <c r="J484" i="9"/>
  <c r="G485" i="9"/>
  <c r="J485" i="9"/>
  <c r="G486" i="9"/>
  <c r="J486" i="9"/>
  <c r="G487" i="9"/>
  <c r="J487" i="9"/>
  <c r="G488" i="9"/>
  <c r="J488" i="9"/>
  <c r="G489" i="9"/>
  <c r="J489" i="9"/>
  <c r="G490" i="9"/>
  <c r="J490" i="9"/>
  <c r="G491" i="9"/>
  <c r="J491" i="9"/>
  <c r="G492" i="9"/>
  <c r="J492" i="9"/>
  <c r="G493" i="9"/>
  <c r="J493" i="9"/>
  <c r="G494" i="9"/>
  <c r="J494" i="9"/>
  <c r="G495" i="9"/>
  <c r="J495" i="9"/>
  <c r="G496" i="9"/>
  <c r="J496" i="9"/>
  <c r="G497" i="9"/>
  <c r="J497" i="9"/>
  <c r="G498" i="9"/>
  <c r="J498" i="9"/>
  <c r="G499" i="9"/>
  <c r="J499" i="9"/>
  <c r="C500" i="9"/>
  <c r="F500" i="9"/>
  <c r="E502" i="9"/>
  <c r="J502" i="9"/>
  <c r="J552" i="9" s="1"/>
  <c r="K502" i="9"/>
  <c r="K552" i="9" s="1"/>
  <c r="E503" i="9"/>
  <c r="J503" i="9"/>
  <c r="K503" i="9"/>
  <c r="E504" i="9"/>
  <c r="J504" i="9"/>
  <c r="K504" i="9"/>
  <c r="E505" i="9"/>
  <c r="J505" i="9"/>
  <c r="K505" i="9"/>
  <c r="E506" i="9"/>
  <c r="J506" i="9"/>
  <c r="K506" i="9"/>
  <c r="E507" i="9"/>
  <c r="J507" i="9"/>
  <c r="K507" i="9"/>
  <c r="E508" i="9"/>
  <c r="J508" i="9"/>
  <c r="K508" i="9"/>
  <c r="E509" i="9"/>
  <c r="J509" i="9"/>
  <c r="K509" i="9"/>
  <c r="E510" i="9"/>
  <c r="J510" i="9"/>
  <c r="K510" i="9"/>
  <c r="E511" i="9"/>
  <c r="J511" i="9"/>
  <c r="K511" i="9"/>
  <c r="E512" i="9"/>
  <c r="J512" i="9"/>
  <c r="K512" i="9"/>
  <c r="E513" i="9"/>
  <c r="J513" i="9"/>
  <c r="K513" i="9"/>
  <c r="E514" i="9"/>
  <c r="J514" i="9"/>
  <c r="K514" i="9"/>
  <c r="E515" i="9"/>
  <c r="J515" i="9"/>
  <c r="K515" i="9"/>
  <c r="E516" i="9"/>
  <c r="J516" i="9"/>
  <c r="K516" i="9"/>
  <c r="E517" i="9"/>
  <c r="J517" i="9"/>
  <c r="K517" i="9"/>
  <c r="E518" i="9"/>
  <c r="J518" i="9"/>
  <c r="K518" i="9"/>
  <c r="E519" i="9"/>
  <c r="J519" i="9"/>
  <c r="K519" i="9"/>
  <c r="E520" i="9"/>
  <c r="J520" i="9"/>
  <c r="K520" i="9"/>
  <c r="E521" i="9"/>
  <c r="J521" i="9"/>
  <c r="K521" i="9"/>
  <c r="E522" i="9"/>
  <c r="J522" i="9"/>
  <c r="K522" i="9"/>
  <c r="E523" i="9"/>
  <c r="J523" i="9"/>
  <c r="K523" i="9"/>
  <c r="E524" i="9"/>
  <c r="J524" i="9"/>
  <c r="K524" i="9"/>
  <c r="E525" i="9"/>
  <c r="J525" i="9"/>
  <c r="K525" i="9"/>
  <c r="E526" i="9"/>
  <c r="J526" i="9"/>
  <c r="K526" i="9"/>
  <c r="E527" i="9"/>
  <c r="J527" i="9"/>
  <c r="K527" i="9"/>
  <c r="E528" i="9"/>
  <c r="J528" i="9"/>
  <c r="K528" i="9"/>
  <c r="E529" i="9"/>
  <c r="J529" i="9"/>
  <c r="K529" i="9"/>
  <c r="E530" i="9"/>
  <c r="J530" i="9"/>
  <c r="K530" i="9"/>
  <c r="E531" i="9"/>
  <c r="J531" i="9"/>
  <c r="K531" i="9"/>
  <c r="E532" i="9"/>
  <c r="J532" i="9"/>
  <c r="K532" i="9"/>
  <c r="E533" i="9"/>
  <c r="J533" i="9"/>
  <c r="K533" i="9"/>
  <c r="E534" i="9"/>
  <c r="J534" i="9"/>
  <c r="K534" i="9"/>
  <c r="E535" i="9"/>
  <c r="J535" i="9"/>
  <c r="K535" i="9"/>
  <c r="E536" i="9"/>
  <c r="J536" i="9"/>
  <c r="K536" i="9"/>
  <c r="E537" i="9"/>
  <c r="J537" i="9"/>
  <c r="K537" i="9"/>
  <c r="E538" i="9"/>
  <c r="J538" i="9"/>
  <c r="K538" i="9"/>
  <c r="E539" i="9"/>
  <c r="J539" i="9"/>
  <c r="K539" i="9"/>
  <c r="E540" i="9"/>
  <c r="J540" i="9"/>
  <c r="K540" i="9"/>
  <c r="E541" i="9"/>
  <c r="J541" i="9"/>
  <c r="K541" i="9"/>
  <c r="E542" i="9"/>
  <c r="J542" i="9"/>
  <c r="K542" i="9"/>
  <c r="E543" i="9"/>
  <c r="J543" i="9"/>
  <c r="K543" i="9"/>
  <c r="E544" i="9"/>
  <c r="J544" i="9"/>
  <c r="K544" i="9"/>
  <c r="E545" i="9"/>
  <c r="J545" i="9"/>
  <c r="K545" i="9"/>
  <c r="E546" i="9"/>
  <c r="J546" i="9"/>
  <c r="K546" i="9"/>
  <c r="E547" i="9"/>
  <c r="J547" i="9"/>
  <c r="K547" i="9"/>
  <c r="E548" i="9"/>
  <c r="J548" i="9"/>
  <c r="K548" i="9"/>
  <c r="E549" i="9"/>
  <c r="J549" i="9"/>
  <c r="K549" i="9"/>
  <c r="E550" i="9"/>
  <c r="J550" i="9"/>
  <c r="K550" i="9"/>
  <c r="E551" i="9"/>
  <c r="J551" i="9"/>
  <c r="K551" i="9"/>
  <c r="C552" i="9"/>
  <c r="D552" i="9"/>
  <c r="G554" i="9"/>
  <c r="J554" i="9"/>
  <c r="J565" i="9" s="1"/>
  <c r="K554" i="9"/>
  <c r="K565" i="9" s="1"/>
  <c r="G555" i="9"/>
  <c r="J555" i="9"/>
  <c r="K555" i="9"/>
  <c r="G556" i="9"/>
  <c r="J556" i="9"/>
  <c r="K556" i="9"/>
  <c r="G557" i="9"/>
  <c r="J557" i="9"/>
  <c r="K557" i="9"/>
  <c r="G558" i="9"/>
  <c r="J558" i="9"/>
  <c r="K558" i="9"/>
  <c r="G559" i="9"/>
  <c r="J559" i="9"/>
  <c r="K559" i="9"/>
  <c r="G560" i="9"/>
  <c r="J560" i="9"/>
  <c r="K560" i="9"/>
  <c r="G561" i="9"/>
  <c r="J561" i="9"/>
  <c r="K561" i="9"/>
  <c r="G562" i="9"/>
  <c r="J562" i="9"/>
  <c r="K562" i="9"/>
  <c r="G563" i="9"/>
  <c r="J563" i="9"/>
  <c r="K563" i="9"/>
  <c r="G564" i="9"/>
  <c r="J564" i="9"/>
  <c r="K564" i="9"/>
  <c r="C565" i="9"/>
  <c r="F565" i="9"/>
  <c r="E567" i="9"/>
  <c r="J567" i="9"/>
  <c r="J577" i="9" s="1"/>
  <c r="E568" i="9"/>
  <c r="J568" i="9"/>
  <c r="E569" i="9"/>
  <c r="J569" i="9"/>
  <c r="E570" i="9"/>
  <c r="J570" i="9"/>
  <c r="E571" i="9"/>
  <c r="J571" i="9"/>
  <c r="E572" i="9"/>
  <c r="J572" i="9"/>
  <c r="E573" i="9"/>
  <c r="J573" i="9"/>
  <c r="E574" i="9"/>
  <c r="J574" i="9"/>
  <c r="E575" i="9"/>
  <c r="J575" i="9"/>
  <c r="E576" i="9"/>
  <c r="J576" i="9"/>
  <c r="C577" i="9"/>
  <c r="D577" i="9"/>
  <c r="K577" i="9"/>
  <c r="I580" i="9"/>
  <c r="C581" i="9"/>
  <c r="H581" i="9"/>
  <c r="E583" i="9"/>
  <c r="E584" i="9"/>
  <c r="J584" i="9" s="1"/>
  <c r="K584" i="9" s="1"/>
  <c r="C585" i="9"/>
  <c r="D585" i="9"/>
  <c r="C587" i="9"/>
  <c r="H587" i="9"/>
  <c r="C588" i="9"/>
  <c r="F588" i="9" s="1"/>
  <c r="G588" i="9" s="1"/>
  <c r="J588" i="9" s="1"/>
  <c r="H588" i="9"/>
  <c r="C589" i="9"/>
  <c r="F589" i="9" s="1"/>
  <c r="G589" i="9" s="1"/>
  <c r="J589" i="9" s="1"/>
  <c r="H589" i="9"/>
  <c r="C590" i="9"/>
  <c r="F590" i="9" s="1"/>
  <c r="G590" i="9" s="1"/>
  <c r="J590" i="9" s="1"/>
  <c r="H590" i="9"/>
  <c r="K591" i="9"/>
  <c r="C593" i="9"/>
  <c r="C598" i="9" s="1"/>
  <c r="C594" i="9"/>
  <c r="F594" i="9" s="1"/>
  <c r="G594" i="9" s="1"/>
  <c r="J594" i="9" s="1"/>
  <c r="K594" i="9" s="1"/>
  <c r="C595" i="9"/>
  <c r="F595" i="9" s="1"/>
  <c r="G595" i="9" s="1"/>
  <c r="J595" i="9" s="1"/>
  <c r="K595" i="9" s="1"/>
  <c r="C596" i="9"/>
  <c r="F596" i="9" s="1"/>
  <c r="G596" i="9" s="1"/>
  <c r="J596" i="9" s="1"/>
  <c r="K596" i="9" s="1"/>
  <c r="C597" i="9"/>
  <c r="F597" i="9" s="1"/>
  <c r="G597" i="9" s="1"/>
  <c r="J597" i="9" s="1"/>
  <c r="K597" i="9" s="1"/>
  <c r="I600" i="9"/>
  <c r="I601" i="9"/>
  <c r="J601" i="9" s="1"/>
  <c r="K601" i="9" s="1"/>
  <c r="I602" i="9"/>
  <c r="J602" i="9" s="1"/>
  <c r="K602" i="9" s="1"/>
  <c r="I603" i="9"/>
  <c r="J603" i="9" s="1"/>
  <c r="K603" i="9" s="1"/>
  <c r="I604" i="9"/>
  <c r="J604" i="9" s="1"/>
  <c r="K604" i="9" s="1"/>
  <c r="C605" i="9"/>
  <c r="H605" i="9"/>
  <c r="G607" i="9"/>
  <c r="J607" i="9" s="1"/>
  <c r="G608" i="9"/>
  <c r="J608" i="9" s="1"/>
  <c r="G609" i="9"/>
  <c r="J609" i="9" s="1"/>
  <c r="K609" i="9"/>
  <c r="K610" i="9" s="1"/>
  <c r="C610" i="9"/>
  <c r="F610" i="9"/>
  <c r="G612" i="9"/>
  <c r="J612" i="9" s="1"/>
  <c r="K612" i="9"/>
  <c r="K615" i="9" s="1"/>
  <c r="G613" i="9"/>
  <c r="J613" i="9" s="1"/>
  <c r="K613" i="9"/>
  <c r="G614" i="9"/>
  <c r="J614" i="9" s="1"/>
  <c r="K614" i="9"/>
  <c r="C615" i="9"/>
  <c r="F615" i="9"/>
  <c r="E617" i="9"/>
  <c r="E623" i="9" s="1"/>
  <c r="J617" i="9"/>
  <c r="J623" i="9" s="1"/>
  <c r="K617" i="9"/>
  <c r="K623" i="9" s="1"/>
  <c r="E618" i="9"/>
  <c r="J618" i="9"/>
  <c r="K618" i="9"/>
  <c r="E619" i="9"/>
  <c r="J619" i="9"/>
  <c r="K619" i="9"/>
  <c r="E620" i="9"/>
  <c r="J620" i="9"/>
  <c r="K620" i="9"/>
  <c r="E621" i="9"/>
  <c r="J621" i="9"/>
  <c r="K621" i="9"/>
  <c r="E622" i="9"/>
  <c r="J622" i="9"/>
  <c r="K622" i="9"/>
  <c r="C623" i="9"/>
  <c r="D623" i="9"/>
  <c r="E625" i="9"/>
  <c r="E626" i="9"/>
  <c r="J626" i="9"/>
  <c r="E627" i="9"/>
  <c r="J627" i="9"/>
  <c r="E628" i="9"/>
  <c r="J628" i="9"/>
  <c r="E629" i="9"/>
  <c r="J629" i="9"/>
  <c r="E630" i="9"/>
  <c r="J630" i="9"/>
  <c r="E631" i="9"/>
  <c r="J631" i="9"/>
  <c r="E632" i="9"/>
  <c r="J632" i="9"/>
  <c r="C633" i="9"/>
  <c r="D633" i="9"/>
  <c r="K633" i="9"/>
  <c r="E635" i="9"/>
  <c r="J635" i="9" s="1"/>
  <c r="K635" i="9"/>
  <c r="K638" i="9" s="1"/>
  <c r="E636" i="9"/>
  <c r="J636" i="9" s="1"/>
  <c r="K636" i="9"/>
  <c r="E637" i="9"/>
  <c r="J637" i="9" s="1"/>
  <c r="K637" i="9"/>
  <c r="C638" i="9"/>
  <c r="D638" i="9"/>
  <c r="E640" i="9"/>
  <c r="E646" i="9" s="1"/>
  <c r="J640" i="9"/>
  <c r="J646" i="9" s="1"/>
  <c r="K640" i="9"/>
  <c r="K646" i="9" s="1"/>
  <c r="E641" i="9"/>
  <c r="J641" i="9"/>
  <c r="K641" i="9"/>
  <c r="E642" i="9"/>
  <c r="J642" i="9"/>
  <c r="K642" i="9"/>
  <c r="E643" i="9"/>
  <c r="J643" i="9"/>
  <c r="K643" i="9"/>
  <c r="E644" i="9"/>
  <c r="J644" i="9"/>
  <c r="K644" i="9"/>
  <c r="E645" i="9"/>
  <c r="J645" i="9"/>
  <c r="K645" i="9"/>
  <c r="C646" i="9"/>
  <c r="D646" i="9"/>
  <c r="E648" i="9"/>
  <c r="K648" i="9"/>
  <c r="K653" i="9" s="1"/>
  <c r="E649" i="9"/>
  <c r="J649" i="9" s="1"/>
  <c r="K649" i="9"/>
  <c r="E650" i="9"/>
  <c r="J650" i="9" s="1"/>
  <c r="K650" i="9"/>
  <c r="E651" i="9"/>
  <c r="J651" i="9" s="1"/>
  <c r="K651" i="9"/>
  <c r="E652" i="9"/>
  <c r="J652" i="9" s="1"/>
  <c r="K652" i="9"/>
  <c r="C653" i="9"/>
  <c r="D653" i="9"/>
  <c r="E655" i="9"/>
  <c r="J655" i="9" s="1"/>
  <c r="K655" i="9"/>
  <c r="K659" i="9" s="1"/>
  <c r="E656" i="9"/>
  <c r="J656" i="9" s="1"/>
  <c r="K656" i="9"/>
  <c r="E657" i="9"/>
  <c r="J657" i="9" s="1"/>
  <c r="K657" i="9"/>
  <c r="E658" i="9"/>
  <c r="J658" i="9" s="1"/>
  <c r="K658" i="9"/>
  <c r="C659" i="9"/>
  <c r="D659" i="9"/>
  <c r="I661" i="9"/>
  <c r="I662" i="9" s="1"/>
  <c r="K661" i="9"/>
  <c r="K662" i="9" s="1"/>
  <c r="C662" i="9"/>
  <c r="H662" i="9"/>
  <c r="J662" i="9"/>
  <c r="I664" i="9"/>
  <c r="I665" i="9" s="1"/>
  <c r="K664" i="9"/>
  <c r="K665" i="9" s="1"/>
  <c r="C665" i="9"/>
  <c r="H665" i="9"/>
  <c r="J665" i="9"/>
  <c r="I667" i="9"/>
  <c r="K667" i="9"/>
  <c r="K670" i="9" s="1"/>
  <c r="I668" i="9"/>
  <c r="J668" i="9" s="1"/>
  <c r="K668" i="9"/>
  <c r="I669" i="9"/>
  <c r="J669" i="9" s="1"/>
  <c r="K669" i="9"/>
  <c r="C670" i="9"/>
  <c r="H670" i="9"/>
  <c r="I672" i="9"/>
  <c r="K672" i="9"/>
  <c r="K674" i="9" s="1"/>
  <c r="I673" i="9"/>
  <c r="K673" i="9"/>
  <c r="C674" i="9"/>
  <c r="H674" i="9"/>
  <c r="J674" i="9"/>
  <c r="E676" i="9"/>
  <c r="E677" i="9" s="1"/>
  <c r="K676" i="9"/>
  <c r="K677" i="9" s="1"/>
  <c r="C677" i="9"/>
  <c r="D677" i="9"/>
  <c r="G680" i="9"/>
  <c r="J680" i="9" s="1"/>
  <c r="C681" i="9"/>
  <c r="F681" i="9"/>
  <c r="G681" i="9"/>
  <c r="J681" i="9"/>
  <c r="K681" i="9"/>
  <c r="G683" i="9"/>
  <c r="J683" i="9" s="1"/>
  <c r="K683" i="9"/>
  <c r="K686" i="9" s="1"/>
  <c r="G684" i="9"/>
  <c r="J684" i="9" s="1"/>
  <c r="K684" i="9"/>
  <c r="G685" i="9"/>
  <c r="J685" i="9" s="1"/>
  <c r="K685" i="9"/>
  <c r="C686" i="9"/>
  <c r="F686" i="9"/>
  <c r="F688" i="9"/>
  <c r="G688" i="9" s="1"/>
  <c r="J688" i="9" s="1"/>
  <c r="F689" i="9"/>
  <c r="G689" i="9" s="1"/>
  <c r="J689" i="9" s="1"/>
  <c r="K689" i="9" s="1"/>
  <c r="F690" i="9"/>
  <c r="C691" i="9"/>
  <c r="C693" i="9"/>
  <c r="C696" i="9" s="1"/>
  <c r="I693" i="9"/>
  <c r="J693" i="9" s="1"/>
  <c r="K693" i="9" s="1"/>
  <c r="C694" i="9"/>
  <c r="I694" i="9"/>
  <c r="J694" i="9" s="1"/>
  <c r="K694" i="9" s="1"/>
  <c r="C695" i="9"/>
  <c r="I695" i="9"/>
  <c r="J695" i="9" s="1"/>
  <c r="K695" i="9" s="1"/>
  <c r="H696" i="9"/>
  <c r="L696" i="9"/>
  <c r="C698" i="9"/>
  <c r="F698" i="9" s="1"/>
  <c r="H698" i="9"/>
  <c r="C699" i="9"/>
  <c r="F699" i="9" s="1"/>
  <c r="G699" i="9" s="1"/>
  <c r="J699" i="9" s="1"/>
  <c r="K699" i="9" s="1"/>
  <c r="H699" i="9"/>
  <c r="C700" i="9"/>
  <c r="I700" i="9"/>
  <c r="J700" i="9" s="1"/>
  <c r="K700" i="9" s="1"/>
  <c r="C701" i="9"/>
  <c r="I701" i="9"/>
  <c r="J701" i="9" s="1"/>
  <c r="K701" i="9" s="1"/>
  <c r="C702" i="9"/>
  <c r="I702" i="9"/>
  <c r="J702" i="9" s="1"/>
  <c r="K702" i="9" s="1"/>
  <c r="H703" i="9"/>
  <c r="C705" i="9"/>
  <c r="C706" i="9" s="1"/>
  <c r="I705" i="9"/>
  <c r="H706" i="9"/>
  <c r="L706" i="9"/>
  <c r="C708" i="9"/>
  <c r="F708" i="9" s="1"/>
  <c r="G708" i="9" s="1"/>
  <c r="C709" i="9"/>
  <c r="F709" i="9" s="1"/>
  <c r="G709" i="9" s="1"/>
  <c r="F710" i="9"/>
  <c r="G710" i="9"/>
  <c r="J710" i="9"/>
  <c r="K710" i="9"/>
  <c r="G712" i="9"/>
  <c r="J712" i="9"/>
  <c r="J724" i="9" s="1"/>
  <c r="K712" i="9"/>
  <c r="K724" i="9" s="1"/>
  <c r="G713" i="9"/>
  <c r="J713" i="9"/>
  <c r="K713" i="9"/>
  <c r="G714" i="9"/>
  <c r="J714" i="9"/>
  <c r="K714" i="9"/>
  <c r="G715" i="9"/>
  <c r="J715" i="9"/>
  <c r="K715" i="9"/>
  <c r="G716" i="9"/>
  <c r="J716" i="9"/>
  <c r="K716" i="9"/>
  <c r="G717" i="9"/>
  <c r="J717" i="9"/>
  <c r="K717" i="9"/>
  <c r="G718" i="9"/>
  <c r="J718" i="9"/>
  <c r="K718" i="9"/>
  <c r="G719" i="9"/>
  <c r="J719" i="9"/>
  <c r="K719" i="9"/>
  <c r="G720" i="9"/>
  <c r="J720" i="9"/>
  <c r="K720" i="9"/>
  <c r="G721" i="9"/>
  <c r="J721" i="9"/>
  <c r="K721" i="9"/>
  <c r="G722" i="9"/>
  <c r="J722" i="9"/>
  <c r="K722" i="9"/>
  <c r="G723" i="9"/>
  <c r="J723" i="9"/>
  <c r="K723" i="9"/>
  <c r="C724" i="9"/>
  <c r="F724" i="9"/>
  <c r="E726" i="9"/>
  <c r="J726" i="9"/>
  <c r="J739" i="9" s="1"/>
  <c r="E727" i="9"/>
  <c r="J727" i="9"/>
  <c r="E728" i="9"/>
  <c r="J728" i="9"/>
  <c r="E729" i="9"/>
  <c r="J729" i="9"/>
  <c r="E730" i="9"/>
  <c r="J730" i="9"/>
  <c r="E731" i="9"/>
  <c r="J731" i="9"/>
  <c r="E732" i="9"/>
  <c r="J732" i="9"/>
  <c r="E733" i="9"/>
  <c r="J733" i="9"/>
  <c r="E734" i="9"/>
  <c r="J734" i="9"/>
  <c r="E735" i="9"/>
  <c r="J735" i="9"/>
  <c r="E736" i="9"/>
  <c r="J736" i="9"/>
  <c r="E737" i="9"/>
  <c r="J737" i="9"/>
  <c r="E738" i="9"/>
  <c r="J738" i="9"/>
  <c r="C739" i="9"/>
  <c r="D739" i="9"/>
  <c r="K739" i="9"/>
  <c r="C742" i="9"/>
  <c r="H742" i="9"/>
  <c r="I742" i="9"/>
  <c r="J742" i="9"/>
  <c r="K742" i="9"/>
  <c r="C744" i="9"/>
  <c r="C767" i="9" s="1"/>
  <c r="F744" i="9"/>
  <c r="H744" i="9"/>
  <c r="J744" i="9"/>
  <c r="J767" i="9" s="1"/>
  <c r="K744" i="9"/>
  <c r="K767" i="9" s="1"/>
  <c r="C745" i="9"/>
  <c r="F745" i="9"/>
  <c r="G745" i="9"/>
  <c r="H745" i="9"/>
  <c r="J745" i="9"/>
  <c r="K745" i="9"/>
  <c r="C746" i="9"/>
  <c r="F746" i="9"/>
  <c r="G746" i="9"/>
  <c r="H746" i="9"/>
  <c r="J746" i="9"/>
  <c r="K746" i="9"/>
  <c r="C747" i="9"/>
  <c r="F747" i="9"/>
  <c r="G747" i="9"/>
  <c r="H747" i="9"/>
  <c r="J747" i="9"/>
  <c r="K747" i="9"/>
  <c r="C748" i="9"/>
  <c r="F748" i="9"/>
  <c r="G748" i="9"/>
  <c r="H748" i="9"/>
  <c r="J748" i="9"/>
  <c r="K748" i="9"/>
  <c r="C749" i="9"/>
  <c r="F749" i="9"/>
  <c r="G749" i="9"/>
  <c r="H749" i="9"/>
  <c r="J749" i="9"/>
  <c r="K749" i="9"/>
  <c r="C750" i="9"/>
  <c r="F750" i="9"/>
  <c r="G750" i="9"/>
  <c r="H750" i="9"/>
  <c r="J750" i="9"/>
  <c r="K750" i="9"/>
  <c r="C751" i="9"/>
  <c r="F751" i="9"/>
  <c r="G751" i="9"/>
  <c r="H751" i="9"/>
  <c r="J751" i="9"/>
  <c r="K751" i="9"/>
  <c r="C752" i="9"/>
  <c r="F752" i="9"/>
  <c r="G752" i="9"/>
  <c r="H752" i="9"/>
  <c r="J752" i="9"/>
  <c r="K752" i="9"/>
  <c r="C753" i="9"/>
  <c r="F753" i="9"/>
  <c r="G753" i="9"/>
  <c r="H753" i="9"/>
  <c r="J753" i="9"/>
  <c r="K753" i="9"/>
  <c r="C754" i="9"/>
  <c r="F754" i="9"/>
  <c r="G754" i="9"/>
  <c r="H754" i="9"/>
  <c r="J754" i="9"/>
  <c r="K754" i="9"/>
  <c r="C755" i="9"/>
  <c r="F755" i="9"/>
  <c r="G755" i="9"/>
  <c r="H755" i="9"/>
  <c r="J755" i="9"/>
  <c r="K755" i="9"/>
  <c r="C756" i="9"/>
  <c r="F756" i="9"/>
  <c r="G756" i="9"/>
  <c r="H756" i="9"/>
  <c r="J756" i="9"/>
  <c r="K756" i="9"/>
  <c r="C757" i="9"/>
  <c r="F757" i="9"/>
  <c r="G757" i="9"/>
  <c r="H757" i="9"/>
  <c r="J757" i="9"/>
  <c r="K757" i="9"/>
  <c r="C758" i="9"/>
  <c r="F758" i="9"/>
  <c r="G758" i="9"/>
  <c r="H758" i="9"/>
  <c r="J758" i="9"/>
  <c r="K758" i="9"/>
  <c r="C759" i="9"/>
  <c r="F759" i="9"/>
  <c r="G759" i="9"/>
  <c r="H759" i="9"/>
  <c r="J759" i="9"/>
  <c r="K759" i="9"/>
  <c r="C760" i="9"/>
  <c r="F760" i="9"/>
  <c r="G760" i="9"/>
  <c r="H760" i="9"/>
  <c r="J760" i="9"/>
  <c r="K760" i="9"/>
  <c r="C761" i="9"/>
  <c r="F761" i="9"/>
  <c r="G761" i="9"/>
  <c r="H761" i="9"/>
  <c r="J761" i="9"/>
  <c r="K761" i="9"/>
  <c r="C762" i="9"/>
  <c r="F762" i="9"/>
  <c r="G762" i="9"/>
  <c r="H762" i="9"/>
  <c r="J762" i="9"/>
  <c r="K762" i="9"/>
  <c r="C763" i="9"/>
  <c r="F763" i="9"/>
  <c r="G763" i="9"/>
  <c r="H763" i="9"/>
  <c r="J763" i="9"/>
  <c r="K763" i="9"/>
  <c r="C764" i="9"/>
  <c r="F764" i="9"/>
  <c r="G764" i="9"/>
  <c r="H764" i="9"/>
  <c r="J764" i="9"/>
  <c r="K764" i="9"/>
  <c r="C765" i="9"/>
  <c r="F765" i="9"/>
  <c r="G765" i="9"/>
  <c r="H765" i="9"/>
  <c r="J765" i="9"/>
  <c r="K765" i="9"/>
  <c r="C766" i="9"/>
  <c r="F766" i="9"/>
  <c r="G766" i="9"/>
  <c r="H766" i="9"/>
  <c r="J766" i="9"/>
  <c r="K766" i="9"/>
  <c r="I769" i="9"/>
  <c r="J769" i="9" s="1"/>
  <c r="K769" i="9" s="1"/>
  <c r="I770" i="9"/>
  <c r="J770" i="9" s="1"/>
  <c r="K770" i="9" s="1"/>
  <c r="I771" i="9"/>
  <c r="J771" i="9" s="1"/>
  <c r="K771" i="9" s="1"/>
  <c r="I772" i="9"/>
  <c r="J772" i="9" s="1"/>
  <c r="K772" i="9" s="1"/>
  <c r="C773" i="9"/>
  <c r="H773" i="9"/>
  <c r="G775" i="9"/>
  <c r="J775" i="9" s="1"/>
  <c r="K775" i="9"/>
  <c r="K779" i="9" s="1"/>
  <c r="G776" i="9"/>
  <c r="J776" i="9" s="1"/>
  <c r="K776" i="9"/>
  <c r="G777" i="9"/>
  <c r="J777" i="9" s="1"/>
  <c r="K777" i="9"/>
  <c r="G778" i="9"/>
  <c r="J778" i="9" s="1"/>
  <c r="K778" i="9"/>
  <c r="C779" i="9"/>
  <c r="F779" i="9"/>
  <c r="E781" i="9"/>
  <c r="J781" i="9" s="1"/>
  <c r="K781" i="9"/>
  <c r="K784" i="9" s="1"/>
  <c r="E782" i="9"/>
  <c r="J782" i="9" s="1"/>
  <c r="K782" i="9"/>
  <c r="E783" i="9"/>
  <c r="J783" i="9" s="1"/>
  <c r="K783" i="9"/>
  <c r="C784" i="9"/>
  <c r="D784" i="9"/>
  <c r="G786" i="9"/>
  <c r="K786" i="9"/>
  <c r="K790" i="9" s="1"/>
  <c r="G787" i="9"/>
  <c r="J787" i="9" s="1"/>
  <c r="K787" i="9"/>
  <c r="G788" i="9"/>
  <c r="J788" i="9" s="1"/>
  <c r="K788" i="9"/>
  <c r="G789" i="9"/>
  <c r="J789" i="9" s="1"/>
  <c r="K789" i="9"/>
  <c r="C790" i="9"/>
  <c r="F790" i="9"/>
  <c r="E792" i="9"/>
  <c r="J792" i="9" s="1"/>
  <c r="K792" i="9"/>
  <c r="K795" i="9" s="1"/>
  <c r="E793" i="9"/>
  <c r="J793" i="9" s="1"/>
  <c r="K793" i="9"/>
  <c r="E794" i="9"/>
  <c r="K794" i="9"/>
  <c r="C795" i="9"/>
  <c r="D795" i="9"/>
  <c r="E797" i="9"/>
  <c r="J797" i="9" s="1"/>
  <c r="K797" i="9"/>
  <c r="K799" i="9" s="1"/>
  <c r="E798" i="9"/>
  <c r="J798" i="9" s="1"/>
  <c r="K798" i="9"/>
  <c r="C799" i="9"/>
  <c r="D799" i="9"/>
  <c r="I801" i="9"/>
  <c r="K801" i="9"/>
  <c r="K803" i="9" s="1"/>
  <c r="I802" i="9"/>
  <c r="K802" i="9"/>
  <c r="C803" i="9"/>
  <c r="H803" i="9"/>
  <c r="J803" i="9"/>
  <c r="E805" i="9"/>
  <c r="K805" i="9"/>
  <c r="K806" i="9" s="1"/>
  <c r="C806" i="9"/>
  <c r="D806" i="9"/>
  <c r="C808" i="9"/>
  <c r="C809" i="9" s="1"/>
  <c r="I808" i="9"/>
  <c r="J808" i="9" s="1"/>
  <c r="J809" i="9" s="1"/>
  <c r="K808" i="9"/>
  <c r="K809" i="9" s="1"/>
  <c r="H809" i="9"/>
  <c r="I811" i="9"/>
  <c r="K811" i="9"/>
  <c r="K814" i="9" s="1"/>
  <c r="I812" i="9"/>
  <c r="J812" i="9" s="1"/>
  <c r="K812" i="9"/>
  <c r="I813" i="9"/>
  <c r="J813" i="9" s="1"/>
  <c r="K813" i="9"/>
  <c r="C814" i="9"/>
  <c r="H814" i="9"/>
  <c r="I816" i="9"/>
  <c r="I817" i="9" s="1"/>
  <c r="K816" i="9"/>
  <c r="K817" i="9" s="1"/>
  <c r="C817" i="9"/>
  <c r="H817" i="9"/>
  <c r="J817" i="9"/>
  <c r="E819" i="9"/>
  <c r="K819" i="9"/>
  <c r="K820" i="9" s="1"/>
  <c r="C820" i="9"/>
  <c r="D820" i="9"/>
  <c r="A9" i="62"/>
  <c r="A12" i="62"/>
  <c r="A13" i="62"/>
  <c r="A25" i="62"/>
  <c r="A26" i="62"/>
  <c r="A27" i="62"/>
  <c r="B30" i="62"/>
  <c r="B31" i="62"/>
  <c r="B32" i="62"/>
  <c r="B33" i="62"/>
  <c r="A34" i="62"/>
  <c r="A35" i="62"/>
  <c r="B35" i="62"/>
  <c r="C35" i="62"/>
  <c r="E35" i="62" s="1"/>
  <c r="A36" i="62"/>
  <c r="B36" i="62"/>
  <c r="C36" i="62"/>
  <c r="E36" i="62" s="1"/>
  <c r="A37" i="62"/>
  <c r="B37" i="62"/>
  <c r="C37" i="62"/>
  <c r="E37" i="62" s="1"/>
  <c r="A38" i="62"/>
  <c r="B38" i="62"/>
  <c r="C38" i="62"/>
  <c r="E38" i="62" s="1"/>
  <c r="A40" i="62"/>
  <c r="B40" i="62"/>
  <c r="A67" i="62"/>
  <c r="A68" i="62"/>
  <c r="A69" i="62"/>
  <c r="A70" i="62"/>
  <c r="B88" i="62"/>
  <c r="B89" i="62"/>
  <c r="B90" i="62"/>
  <c r="A95" i="62"/>
  <c r="A96" i="62"/>
  <c r="A98" i="62"/>
  <c r="A99" i="62"/>
  <c r="A100" i="62"/>
  <c r="A101" i="62"/>
  <c r="A102" i="62"/>
  <c r="A103" i="62"/>
  <c r="A104" i="62"/>
  <c r="A105" i="62"/>
  <c r="B105" i="62"/>
  <c r="A115" i="62"/>
  <c r="A116" i="62"/>
  <c r="A117" i="62"/>
  <c r="A118" i="62"/>
  <c r="A119" i="62"/>
  <c r="A120" i="62"/>
  <c r="A121" i="62"/>
  <c r="A122" i="62"/>
  <c r="A123" i="62"/>
  <c r="A124" i="62"/>
  <c r="A125" i="62"/>
  <c r="A126" i="62"/>
  <c r="A128" i="62"/>
  <c r="A129" i="62"/>
  <c r="A134" i="62"/>
  <c r="B135" i="62"/>
  <c r="B136" i="62"/>
  <c r="B137" i="62"/>
  <c r="A141" i="62"/>
  <c r="B142" i="62"/>
  <c r="B143" i="62"/>
  <c r="B144" i="62"/>
  <c r="A145" i="62"/>
  <c r="A146" i="62"/>
  <c r="B147" i="62"/>
  <c r="B148" i="62"/>
  <c r="A164" i="62"/>
  <c r="A165" i="62"/>
  <c r="A167" i="62"/>
  <c r="A168" i="62"/>
  <c r="A169" i="62"/>
  <c r="A170" i="62"/>
  <c r="A171" i="62"/>
  <c r="A172" i="62"/>
  <c r="A173" i="62"/>
  <c r="A174" i="62"/>
  <c r="A175" i="62"/>
  <c r="A176" i="62"/>
  <c r="A177" i="62"/>
  <c r="A178" i="62"/>
  <c r="A179" i="62"/>
  <c r="A180" i="62"/>
  <c r="A181" i="62"/>
  <c r="A182" i="62"/>
  <c r="A191" i="62"/>
  <c r="A192" i="62"/>
  <c r="A193" i="62"/>
  <c r="A204" i="62"/>
  <c r="A205" i="62"/>
  <c r="A220" i="62"/>
  <c r="A225" i="62"/>
  <c r="A232" i="62"/>
  <c r="A299" i="62"/>
  <c r="A359" i="62"/>
  <c r="A360" i="62"/>
  <c r="A361" i="62"/>
  <c r="A362" i="62"/>
  <c r="A384" i="62"/>
  <c r="A394" i="62"/>
  <c r="A395" i="62"/>
  <c r="A396" i="62"/>
  <c r="A397" i="62"/>
  <c r="A398" i="62"/>
  <c r="A399" i="62"/>
  <c r="A401" i="62"/>
  <c r="A402" i="62"/>
  <c r="A403" i="62"/>
  <c r="A404" i="62"/>
  <c r="A405" i="62"/>
  <c r="A406" i="62"/>
  <c r="A407" i="62"/>
  <c r="A408" i="62"/>
  <c r="A409" i="62"/>
  <c r="A410" i="62"/>
  <c r="A411" i="62"/>
  <c r="A412" i="62"/>
  <c r="A413" i="62"/>
  <c r="A414" i="62"/>
  <c r="A416" i="62"/>
  <c r="A417" i="62"/>
  <c r="A418" i="62"/>
  <c r="A419" i="62"/>
  <c r="A437" i="62"/>
  <c r="A438" i="62"/>
  <c r="A439" i="62"/>
  <c r="A440" i="62"/>
  <c r="A441" i="62"/>
  <c r="A442" i="62"/>
  <c r="A444" i="62"/>
  <c r="A445" i="62"/>
  <c r="B446" i="62"/>
  <c r="B447" i="62"/>
  <c r="A479" i="62"/>
  <c r="A481" i="62"/>
  <c r="A483" i="62"/>
  <c r="C483" i="62"/>
  <c r="O483" i="62" s="1"/>
  <c r="A484" i="62"/>
  <c r="C484" i="62"/>
  <c r="A485" i="62"/>
  <c r="C485" i="62"/>
  <c r="O485" i="62" s="1"/>
  <c r="A486" i="62"/>
  <c r="C486" i="62"/>
  <c r="O486" i="62" s="1"/>
  <c r="A487" i="62"/>
  <c r="C487" i="62"/>
  <c r="O487" i="62" s="1"/>
  <c r="A488" i="62"/>
  <c r="C488" i="62"/>
  <c r="O488" i="62" s="1"/>
  <c r="A489" i="62"/>
  <c r="C489" i="62"/>
  <c r="O489" i="62" s="1"/>
  <c r="A490" i="62"/>
  <c r="C490" i="62"/>
  <c r="O490" i="62" s="1"/>
  <c r="A491" i="62"/>
  <c r="C491" i="62"/>
  <c r="O491" i="62" s="1"/>
  <c r="A492" i="62"/>
  <c r="A493" i="62"/>
  <c r="A508" i="62"/>
  <c r="A509" i="62"/>
  <c r="A510" i="62"/>
  <c r="A511" i="62"/>
  <c r="A534" i="62"/>
  <c r="E560" i="62"/>
  <c r="F560" i="62"/>
  <c r="A575" i="62"/>
  <c r="A619" i="62"/>
  <c r="A620" i="62"/>
  <c r="A621" i="62"/>
  <c r="A626" i="62"/>
  <c r="A628" i="62"/>
  <c r="A629" i="62"/>
  <c r="A630" i="62"/>
  <c r="A631" i="62"/>
  <c r="A632" i="62"/>
  <c r="A633" i="62"/>
  <c r="A634" i="62"/>
  <c r="A635" i="62"/>
  <c r="A636" i="62"/>
  <c r="A637" i="62"/>
  <c r="A638" i="62"/>
  <c r="A639" i="62"/>
  <c r="A640" i="62"/>
  <c r="A641" i="62"/>
  <c r="A654" i="62"/>
  <c r="A655" i="62"/>
  <c r="A657" i="62"/>
  <c r="A658" i="62"/>
  <c r="A662" i="62"/>
  <c r="A663" i="62"/>
  <c r="A664" i="62"/>
  <c r="A669" i="62"/>
  <c r="A672" i="62"/>
  <c r="A673" i="62"/>
  <c r="A674" i="62"/>
  <c r="A796" i="62"/>
  <c r="A797" i="62"/>
  <c r="A798" i="62"/>
  <c r="A799" i="62"/>
  <c r="A800" i="62"/>
  <c r="A801" i="62"/>
  <c r="A802" i="62"/>
  <c r="A804" i="62"/>
  <c r="A805" i="62"/>
  <c r="A806" i="62"/>
  <c r="A807" i="62"/>
  <c r="A808" i="62"/>
  <c r="X15" i="57"/>
  <c r="G18" i="57"/>
  <c r="N20" i="57"/>
  <c r="O22" i="57"/>
  <c r="O27" i="57"/>
  <c r="A29" i="62"/>
  <c r="A30" i="62"/>
  <c r="A31" i="62"/>
  <c r="A32" i="62"/>
  <c r="A33" i="62"/>
  <c r="G35" i="57"/>
  <c r="X35" i="57"/>
  <c r="R35" i="57"/>
  <c r="R51" i="57"/>
  <c r="X51" i="57"/>
  <c r="G59" i="57"/>
  <c r="G63" i="57"/>
  <c r="R65" i="57"/>
  <c r="O71" i="57"/>
  <c r="X72" i="57"/>
  <c r="G76" i="57"/>
  <c r="X92" i="57"/>
  <c r="G95" i="57"/>
  <c r="J102" i="57"/>
  <c r="J98" i="57" s="1"/>
  <c r="W105" i="57"/>
  <c r="A107" i="62"/>
  <c r="A108" i="62"/>
  <c r="A109" i="62"/>
  <c r="N110" i="57"/>
  <c r="A110" i="62"/>
  <c r="A111" i="62"/>
  <c r="N112" i="57"/>
  <c r="A112" i="62"/>
  <c r="A113" i="62"/>
  <c r="N114" i="57"/>
  <c r="G128" i="57"/>
  <c r="G131" i="57"/>
  <c r="G143" i="57"/>
  <c r="H143" i="57"/>
  <c r="G151" i="57"/>
  <c r="A147" i="62"/>
  <c r="F151" i="62"/>
  <c r="G164" i="57"/>
  <c r="J181" i="57"/>
  <c r="A209" i="62"/>
  <c r="A210" i="62"/>
  <c r="A211" i="62"/>
  <c r="A212" i="62"/>
  <c r="A213" i="62"/>
  <c r="A214" i="62"/>
  <c r="A215" i="62"/>
  <c r="D218" i="62"/>
  <c r="G203" i="57"/>
  <c r="A233" i="62"/>
  <c r="G220" i="57"/>
  <c r="G288" i="57"/>
  <c r="G294" i="57"/>
  <c r="G305" i="57"/>
  <c r="A497" i="62"/>
  <c r="J525" i="57"/>
  <c r="I525" i="57"/>
  <c r="A498" i="62"/>
  <c r="A506" i="62"/>
  <c r="A507" i="62"/>
  <c r="G542" i="57"/>
  <c r="I542" i="57"/>
  <c r="G554" i="57"/>
  <c r="I554" i="57"/>
  <c r="A537" i="62"/>
  <c r="G599" i="57"/>
  <c r="G692" i="57"/>
  <c r="D663" i="62"/>
  <c r="F663" i="62" s="1"/>
  <c r="D666" i="62"/>
  <c r="H666" i="62" s="1"/>
  <c r="H661" i="62" s="1"/>
  <c r="H696" i="57"/>
  <c r="A148" i="62"/>
  <c r="M599" i="57"/>
  <c r="H256" i="57"/>
  <c r="H525" i="57"/>
  <c r="M290" i="57"/>
  <c r="H191" i="57"/>
  <c r="I696" i="57"/>
  <c r="M525" i="57"/>
  <c r="G525" i="57"/>
  <c r="G191" i="57"/>
  <c r="F196" i="62"/>
  <c r="R88" i="57"/>
  <c r="J30" i="57"/>
  <c r="I30" i="57"/>
  <c r="X146" i="57"/>
  <c r="R76" i="57"/>
  <c r="H30" i="57"/>
  <c r="Y18" i="57"/>
  <c r="R15" i="57"/>
  <c r="M30" i="57"/>
  <c r="G30" i="57"/>
  <c r="R135" i="57"/>
  <c r="H290" i="57"/>
  <c r="H599" i="57"/>
  <c r="J599" i="57"/>
  <c r="G256" i="57"/>
  <c r="I290" i="57"/>
  <c r="R98" i="57"/>
  <c r="R92" i="57"/>
  <c r="H94" i="62"/>
  <c r="H127" i="62"/>
  <c r="H71" i="62"/>
  <c r="H790" i="62"/>
  <c r="H708" i="62"/>
  <c r="F699" i="62"/>
  <c r="F572" i="62"/>
  <c r="H232" i="62"/>
  <c r="G232" i="62"/>
  <c r="E297" i="62"/>
  <c r="F282" i="62"/>
  <c r="E282" i="62"/>
  <c r="E269" i="62"/>
  <c r="F269" i="62"/>
  <c r="F275" i="62"/>
  <c r="E275" i="62"/>
  <c r="H254" i="62"/>
  <c r="G254" i="62"/>
  <c r="G234" i="62"/>
  <c r="H234" i="62"/>
  <c r="D687" i="62"/>
  <c r="H687" i="62" s="1"/>
  <c r="D689" i="62"/>
  <c r="H689" i="62" s="1"/>
  <c r="D769" i="62"/>
  <c r="H769" i="62" s="1"/>
  <c r="D680" i="62"/>
  <c r="H680" i="62" s="1"/>
  <c r="D694" i="62"/>
  <c r="H694" i="62" s="1"/>
  <c r="D164" i="62"/>
  <c r="D688" i="62"/>
  <c r="H688" i="62" s="1"/>
  <c r="D800" i="62"/>
  <c r="F800" i="62" s="1"/>
  <c r="D365" i="62"/>
  <c r="J365" i="62" s="1"/>
  <c r="D495" i="62"/>
  <c r="D726" i="62"/>
  <c r="D186" i="62"/>
  <c r="H186" i="62" s="1"/>
  <c r="D676" i="62"/>
  <c r="D675" i="62" s="1"/>
  <c r="D658" i="62"/>
  <c r="D184" i="62"/>
  <c r="D165" i="62"/>
  <c r="H165" i="62" s="1"/>
  <c r="D763" i="62"/>
  <c r="H763" i="62" s="1"/>
  <c r="D364" i="62"/>
  <c r="D754" i="62"/>
  <c r="H754" i="62" s="1"/>
  <c r="D657" i="62"/>
  <c r="F657" i="62" s="1"/>
  <c r="D798" i="62"/>
  <c r="F798" i="62" s="1"/>
  <c r="D343" i="62"/>
  <c r="H343" i="62" s="1"/>
  <c r="D336" i="62"/>
  <c r="D335" i="62" s="1"/>
  <c r="D354" i="62"/>
  <c r="H354" i="62" s="1"/>
  <c r="D344" i="62"/>
  <c r="H344" i="62" s="1"/>
  <c r="D340" i="62"/>
  <c r="H340" i="62" s="1"/>
  <c r="D337" i="62"/>
  <c r="H337" i="62" s="1"/>
  <c r="D753" i="62"/>
  <c r="D650" i="62"/>
  <c r="F650" i="62" s="1"/>
  <c r="D339" i="62"/>
  <c r="H339" i="62" s="1"/>
  <c r="D345" i="62"/>
  <c r="H345" i="62" s="1"/>
  <c r="D342" i="62"/>
  <c r="H342" i="62" s="1"/>
  <c r="D348" i="62"/>
  <c r="H348" i="62" s="1"/>
  <c r="D349" i="62"/>
  <c r="H349" i="62" s="1"/>
  <c r="D356" i="62"/>
  <c r="H356" i="62" s="1"/>
  <c r="D357" i="62"/>
  <c r="H357" i="62" s="1"/>
  <c r="D352" i="62"/>
  <c r="H352" i="62" s="1"/>
  <c r="D351" i="62"/>
  <c r="H351" i="62" s="1"/>
  <c r="D766" i="62"/>
  <c r="H766" i="62" s="1"/>
  <c r="D347" i="62"/>
  <c r="H347" i="62" s="1"/>
  <c r="D346" i="62"/>
  <c r="H346" i="62" s="1"/>
  <c r="D350" i="62"/>
  <c r="H350" i="62" s="1"/>
  <c r="D341" i="62"/>
  <c r="H341" i="62" s="1"/>
  <c r="D338" i="62"/>
  <c r="H338" i="62" s="1"/>
  <c r="D644" i="62"/>
  <c r="F644" i="62" s="1"/>
  <c r="D355" i="62"/>
  <c r="H355" i="62" s="1"/>
  <c r="D649" i="62"/>
  <c r="F649" i="62" s="1"/>
  <c r="D434" i="62"/>
  <c r="F434" i="62" s="1"/>
  <c r="D652" i="62"/>
  <c r="F652" i="62" s="1"/>
  <c r="D430" i="62"/>
  <c r="F430" i="62" s="1"/>
  <c r="D797" i="62"/>
  <c r="F797" i="62" s="1"/>
  <c r="D647" i="62"/>
  <c r="F647" i="62" s="1"/>
  <c r="D643" i="62"/>
  <c r="M414" i="57"/>
  <c r="C422" i="62"/>
  <c r="C213" i="62"/>
  <c r="G213" i="62" s="1"/>
  <c r="M191" i="57"/>
  <c r="D645" i="62"/>
  <c r="F645" i="62" s="1"/>
  <c r="S209" i="57"/>
  <c r="D431" i="62"/>
  <c r="F431" i="62" s="1"/>
  <c r="D802" i="62"/>
  <c r="F802" i="62" s="1"/>
  <c r="S220" i="57"/>
  <c r="D433" i="62"/>
  <c r="F433" i="62" s="1"/>
  <c r="Y220" i="57"/>
  <c r="S211" i="57"/>
  <c r="D483" i="62"/>
  <c r="D426" i="62"/>
  <c r="F426" i="62" s="1"/>
  <c r="D648" i="62"/>
  <c r="F648" i="62" s="1"/>
  <c r="D651" i="62"/>
  <c r="F651" i="62" s="1"/>
  <c r="D432" i="62"/>
  <c r="F432" i="62" s="1"/>
  <c r="D646" i="62"/>
  <c r="F646" i="62" s="1"/>
  <c r="D435" i="62"/>
  <c r="F435" i="62" s="1"/>
  <c r="Z298" i="57"/>
  <c r="D428" i="62"/>
  <c r="F428" i="62" s="1"/>
  <c r="D429" i="62"/>
  <c r="F429" i="62" s="1"/>
  <c r="D553" i="62"/>
  <c r="D552" i="62"/>
  <c r="F552" i="62" s="1"/>
  <c r="D427" i="62"/>
  <c r="F427" i="62" s="1"/>
  <c r="D424" i="62"/>
  <c r="U417" i="57"/>
  <c r="Y203" i="57"/>
  <c r="D425" i="62"/>
  <c r="F425" i="62" s="1"/>
  <c r="D551" i="62"/>
  <c r="F551" i="62" s="1"/>
  <c r="D796" i="62"/>
  <c r="F796" i="62" s="1"/>
  <c r="O291" i="57"/>
  <c r="N290" i="57"/>
  <c r="Y264" i="57"/>
  <c r="C194" i="62"/>
  <c r="G194" i="62" s="1"/>
  <c r="D311" i="62"/>
  <c r="F311" i="62" s="1"/>
  <c r="D319" i="62"/>
  <c r="F319" i="62" s="1"/>
  <c r="D331" i="62"/>
  <c r="H331" i="62" s="1"/>
  <c r="D199" i="62"/>
  <c r="H199" i="62" s="1"/>
  <c r="D610" i="62"/>
  <c r="H610" i="62" s="1"/>
  <c r="D314" i="62"/>
  <c r="F314" i="62" s="1"/>
  <c r="D310" i="62"/>
  <c r="F310" i="62" s="1"/>
  <c r="D243" i="62"/>
  <c r="H243" i="62" s="1"/>
  <c r="D296" i="62"/>
  <c r="F296" i="62" s="1"/>
  <c r="D332" i="62"/>
  <c r="H332" i="62" s="1"/>
  <c r="D313" i="62"/>
  <c r="F313" i="62" s="1"/>
  <c r="D382" i="62"/>
  <c r="F382" i="62" s="1"/>
  <c r="D309" i="62"/>
  <c r="F309" i="62" s="1"/>
  <c r="D160" i="62"/>
  <c r="H160" i="62" s="1"/>
  <c r="S305" i="57"/>
  <c r="D325" i="62"/>
  <c r="B379" i="62"/>
  <c r="O461" i="57"/>
  <c r="C480" i="62"/>
  <c r="G480" i="62" s="1"/>
  <c r="C606" i="62"/>
  <c r="G606" i="62" s="1"/>
  <c r="Y288" i="57"/>
  <c r="D316" i="62"/>
  <c r="F316" i="62" s="1"/>
  <c r="D789" i="62"/>
  <c r="F789" i="62" s="1"/>
  <c r="C381" i="62"/>
  <c r="E381" i="62" s="1"/>
  <c r="C474" i="62"/>
  <c r="E474" i="62" s="1"/>
  <c r="M782" i="57"/>
  <c r="O782" i="57"/>
  <c r="D321" i="62"/>
  <c r="F321" i="62" s="1"/>
  <c r="D326" i="62"/>
  <c r="H326" i="62" s="1"/>
  <c r="D289" i="62"/>
  <c r="D395" i="62"/>
  <c r="F395" i="62" s="1"/>
  <c r="S351" i="57"/>
  <c r="D315" i="62"/>
  <c r="F315" i="62" s="1"/>
  <c r="S315" i="57"/>
  <c r="Y358" i="57"/>
  <c r="D207" i="62"/>
  <c r="F207" i="62" s="1"/>
  <c r="D707" i="62"/>
  <c r="G181" i="57"/>
  <c r="Z305" i="57"/>
  <c r="C204" i="62"/>
  <c r="L181" i="57"/>
  <c r="I592" i="57"/>
  <c r="Y298" i="57"/>
  <c r="Y305" i="57"/>
  <c r="C157" i="62"/>
  <c r="G157" i="62" s="1"/>
  <c r="C153" i="62"/>
  <c r="G153" i="62" s="1"/>
  <c r="C271" i="62"/>
  <c r="G271" i="62" s="1"/>
  <c r="C249" i="62"/>
  <c r="E249" i="62" s="1"/>
  <c r="AD782" i="57"/>
  <c r="D205" i="62"/>
  <c r="F205" i="62" s="1"/>
  <c r="D788" i="62"/>
  <c r="F788" i="62" s="1"/>
  <c r="AC782" i="57"/>
  <c r="AA782" i="57"/>
  <c r="S363" i="57"/>
  <c r="D230" i="62"/>
  <c r="H230" i="62" s="1"/>
  <c r="Q209" i="57"/>
  <c r="B376" i="62"/>
  <c r="H592" i="57"/>
  <c r="C602" i="62"/>
  <c r="G602" i="62" s="1"/>
  <c r="G352" i="57"/>
  <c r="G351" i="57" s="1"/>
  <c r="C387" i="62"/>
  <c r="G387" i="62" s="1"/>
  <c r="C471" i="62"/>
  <c r="C598" i="62"/>
  <c r="G598" i="62" s="1"/>
  <c r="C385" i="62"/>
  <c r="G385" i="62" s="1"/>
  <c r="C728" i="62"/>
  <c r="C476" i="62"/>
  <c r="E476" i="62" s="1"/>
  <c r="C377" i="62"/>
  <c r="E377" i="62" s="1"/>
  <c r="C590" i="62"/>
  <c r="G590" i="62" s="1"/>
  <c r="C729" i="62"/>
  <c r="E729" i="62" s="1"/>
  <c r="D225" i="62"/>
  <c r="B381" i="62"/>
  <c r="C472" i="62"/>
  <c r="E472" i="62" s="1"/>
  <c r="S290" i="57"/>
  <c r="D318" i="62"/>
  <c r="F318" i="62" s="1"/>
  <c r="S164" i="57"/>
  <c r="Y164" i="57"/>
  <c r="Z164" i="57"/>
  <c r="D782" i="62"/>
  <c r="F782" i="62" s="1"/>
  <c r="Y363" i="57"/>
  <c r="D307" i="62"/>
  <c r="F307" i="62" s="1"/>
  <c r="D252" i="62"/>
  <c r="D194" i="62"/>
  <c r="H194" i="62" s="1"/>
  <c r="D394" i="62"/>
  <c r="D393" i="62" s="1"/>
  <c r="D781" i="62"/>
  <c r="D334" i="62"/>
  <c r="H334" i="62" s="1"/>
  <c r="D156" i="62"/>
  <c r="H156" i="62" s="1"/>
  <c r="Y209" i="57"/>
  <c r="D308" i="62"/>
  <c r="F308" i="62" s="1"/>
  <c r="C601" i="62"/>
  <c r="G601" i="62" s="1"/>
  <c r="B378" i="62"/>
  <c r="C376" i="62"/>
  <c r="E376" i="62" s="1"/>
  <c r="C475" i="62"/>
  <c r="E475" i="62" s="1"/>
  <c r="J592" i="57"/>
  <c r="C594" i="62"/>
  <c r="G594" i="62" s="1"/>
  <c r="D301" i="62"/>
  <c r="F301" i="62" s="1"/>
  <c r="D215" i="62"/>
  <c r="H215" i="62" s="1"/>
  <c r="C722" i="62"/>
  <c r="E722" i="62" s="1"/>
  <c r="Y351" i="57"/>
  <c r="S414" i="57"/>
  <c r="D317" i="62"/>
  <c r="F317" i="62" s="1"/>
  <c r="D200" i="62"/>
  <c r="H200" i="62" s="1"/>
  <c r="C384" i="62"/>
  <c r="M351" i="57"/>
  <c r="D474" i="62"/>
  <c r="F474" i="62" s="1"/>
  <c r="D472" i="62"/>
  <c r="F472" i="62" s="1"/>
  <c r="C386" i="62"/>
  <c r="G386" i="62" s="1"/>
  <c r="O592" i="57"/>
  <c r="D204" i="62"/>
  <c r="S181" i="57"/>
  <c r="D419" i="62"/>
  <c r="H419" i="62" s="1"/>
  <c r="D418" i="62"/>
  <c r="H418" i="62" s="1"/>
  <c r="D154" i="62"/>
  <c r="H154" i="62" s="1"/>
  <c r="D473" i="62"/>
  <c r="F473" i="62" s="1"/>
  <c r="D170" i="62"/>
  <c r="H170" i="62" s="1"/>
  <c r="D320" i="62"/>
  <c r="F320" i="62" s="1"/>
  <c r="D198" i="62"/>
  <c r="H198" i="62" s="1"/>
  <c r="D300" i="62"/>
  <c r="F300" i="62" s="1"/>
  <c r="F299" i="62" s="1"/>
  <c r="D439" i="62"/>
  <c r="F439" i="62" s="1"/>
  <c r="D155" i="62"/>
  <c r="H155" i="62" s="1"/>
  <c r="D445" i="62"/>
  <c r="F445" i="62" s="1"/>
  <c r="D202" i="62"/>
  <c r="H202" i="62" s="1"/>
  <c r="D475" i="62"/>
  <c r="F475" i="62" s="1"/>
  <c r="D330" i="62"/>
  <c r="D442" i="62"/>
  <c r="F442" i="62" s="1"/>
  <c r="S178" i="57"/>
  <c r="D416" i="62"/>
  <c r="H416" i="62" s="1"/>
  <c r="D477" i="62"/>
  <c r="F477" i="62" s="1"/>
  <c r="Y167" i="57"/>
  <c r="D323" i="62"/>
  <c r="D18" i="62"/>
  <c r="J18" i="62" s="1"/>
  <c r="G592" i="57"/>
  <c r="D784" i="62"/>
  <c r="F784" i="62" s="1"/>
  <c r="S288" i="57"/>
  <c r="D785" i="62"/>
  <c r="F785" i="62" s="1"/>
  <c r="Q178" i="57"/>
  <c r="D783" i="62"/>
  <c r="F783" i="62" s="1"/>
  <c r="Y178" i="57"/>
  <c r="P461" i="57"/>
  <c r="D303" i="62"/>
  <c r="F303" i="62" s="1"/>
  <c r="D253" i="62"/>
  <c r="F253" i="62" s="1"/>
  <c r="D217" i="62"/>
  <c r="H217" i="62" s="1"/>
  <c r="D302" i="62"/>
  <c r="F302" i="62" s="1"/>
  <c r="Y191" i="57"/>
  <c r="D197" i="62"/>
  <c r="D196" i="62" s="1"/>
  <c r="D787" i="62"/>
  <c r="F787" i="62" s="1"/>
  <c r="D471" i="62"/>
  <c r="W178" i="57"/>
  <c r="D157" i="62"/>
  <c r="H157" i="62" s="1"/>
  <c r="D159" i="62"/>
  <c r="D158" i="62" s="1"/>
  <c r="D193" i="62"/>
  <c r="H193" i="62" s="1"/>
  <c r="D480" i="62"/>
  <c r="H480" i="62" s="1"/>
  <c r="D206" i="62"/>
  <c r="F206" i="62" s="1"/>
  <c r="D175" i="62"/>
  <c r="H175" i="62" s="1"/>
  <c r="D171" i="62"/>
  <c r="H171" i="62" s="1"/>
  <c r="D786" i="62"/>
  <c r="F786" i="62" s="1"/>
  <c r="D327" i="62"/>
  <c r="H327" i="62" s="1"/>
  <c r="D312" i="62"/>
  <c r="F312" i="62" s="1"/>
  <c r="D153" i="62"/>
  <c r="H153" i="62" s="1"/>
  <c r="I778" i="57"/>
  <c r="I768" i="57" s="1"/>
  <c r="C730" i="62"/>
  <c r="E730" i="62" s="1"/>
  <c r="I461" i="57"/>
  <c r="O640" i="57"/>
  <c r="S294" i="57"/>
  <c r="D293" i="62"/>
  <c r="S417" i="57"/>
  <c r="G640" i="57"/>
  <c r="J640" i="57"/>
  <c r="S324" i="57"/>
  <c r="S256" i="57"/>
  <c r="D333" i="62"/>
  <c r="H333" i="62" s="1"/>
  <c r="Y251" i="57"/>
  <c r="Y294" i="57"/>
  <c r="B380" i="62"/>
  <c r="Y368" i="57"/>
  <c r="Q288" i="57"/>
  <c r="G358" i="57"/>
  <c r="D292" i="62"/>
  <c r="AC305" i="57"/>
  <c r="D287" i="62"/>
  <c r="Y315" i="57"/>
  <c r="W211" i="57"/>
  <c r="Y234" i="57"/>
  <c r="Y360" i="57"/>
  <c r="Y414" i="57"/>
  <c r="Y417" i="57"/>
  <c r="D295" i="62"/>
  <c r="D284" i="62"/>
  <c r="C378" i="62"/>
  <c r="E378" i="62" s="1"/>
  <c r="C609" i="62"/>
  <c r="G609" i="62" s="1"/>
  <c r="C608" i="62"/>
  <c r="G608" i="62" s="1"/>
  <c r="C604" i="62"/>
  <c r="G604" i="62" s="1"/>
  <c r="C600" i="62"/>
  <c r="G600" i="62" s="1"/>
  <c r="C596" i="62"/>
  <c r="G596" i="62" s="1"/>
  <c r="C592" i="62"/>
  <c r="G592" i="62" s="1"/>
  <c r="H351" i="57"/>
  <c r="J351" i="57"/>
  <c r="J461" i="57"/>
  <c r="C731" i="62"/>
  <c r="E731" i="62" s="1"/>
  <c r="C389" i="62"/>
  <c r="M358" i="57"/>
  <c r="C195" i="62"/>
  <c r="G195" i="62" s="1"/>
  <c r="G290" i="57"/>
  <c r="W351" i="57"/>
  <c r="Y256" i="57"/>
  <c r="D291" i="62"/>
  <c r="Y290" i="57"/>
  <c r="S368" i="57"/>
  <c r="Y437" i="57"/>
  <c r="S251" i="57"/>
  <c r="Y324" i="57"/>
  <c r="S461" i="57"/>
  <c r="T368" i="57"/>
  <c r="Z363" i="57"/>
  <c r="T363" i="57"/>
  <c r="S191" i="57"/>
  <c r="D479" i="62"/>
  <c r="Z351" i="57"/>
  <c r="D476" i="62"/>
  <c r="F476" i="62" s="1"/>
  <c r="Y461" i="57"/>
  <c r="D189" i="62"/>
  <c r="H189" i="62" s="1"/>
  <c r="D444" i="62"/>
  <c r="P298" i="57"/>
  <c r="D329" i="62"/>
  <c r="H329" i="62" s="1"/>
  <c r="D229" i="62"/>
  <c r="H229" i="62" s="1"/>
  <c r="H224" i="62" s="1"/>
  <c r="D228" i="62"/>
  <c r="F228" i="62" s="1"/>
  <c r="Z239" i="57"/>
  <c r="Q294" i="57"/>
  <c r="Y211" i="57"/>
  <c r="AD305" i="57"/>
  <c r="S167" i="57"/>
  <c r="D417" i="62"/>
  <c r="H417" i="62" s="1"/>
  <c r="D181" i="62"/>
  <c r="H181" i="62" s="1"/>
  <c r="P294" i="57"/>
  <c r="S234" i="57"/>
  <c r="S298" i="57"/>
  <c r="D187" i="62"/>
  <c r="H187" i="62" s="1"/>
  <c r="D172" i="62"/>
  <c r="H172" i="62" s="1"/>
  <c r="D178" i="62"/>
  <c r="H178" i="62" s="1"/>
  <c r="D180" i="62"/>
  <c r="H180" i="62" s="1"/>
  <c r="D201" i="62"/>
  <c r="H201" i="62" s="1"/>
  <c r="D177" i="62"/>
  <c r="H177" i="62" s="1"/>
  <c r="Q461" i="57"/>
  <c r="W461" i="57"/>
  <c r="D179" i="62"/>
  <c r="H179" i="62" s="1"/>
  <c r="S239" i="57"/>
  <c r="W294" i="57"/>
  <c r="I351" i="57"/>
  <c r="O351" i="57"/>
  <c r="D286" i="62"/>
  <c r="I358" i="57"/>
  <c r="L461" i="57"/>
  <c r="D669" i="62"/>
  <c r="P669" i="62" s="1"/>
  <c r="P668" i="62" s="1"/>
  <c r="P667" i="62" s="1"/>
  <c r="D227" i="62"/>
  <c r="F227" i="62" s="1"/>
  <c r="D283" i="62"/>
  <c r="D226" i="62"/>
  <c r="F226" i="62" s="1"/>
  <c r="Y272" i="57"/>
  <c r="S272" i="57"/>
  <c r="D290" i="62"/>
  <c r="S253" i="57"/>
  <c r="Y253" i="57"/>
  <c r="W272" i="57"/>
  <c r="D188" i="62"/>
  <c r="H188" i="62" s="1"/>
  <c r="D231" i="62"/>
  <c r="H231" i="62" s="1"/>
  <c r="D285" i="62"/>
  <c r="D280" i="62"/>
  <c r="H280" i="62" s="1"/>
  <c r="B606" i="62"/>
  <c r="B591" i="62"/>
  <c r="B597" i="62"/>
  <c r="B605" i="62"/>
  <c r="B600" i="62"/>
  <c r="B609" i="62"/>
  <c r="B598" i="62"/>
  <c r="B594" i="62"/>
  <c r="B602" i="62"/>
  <c r="B599" i="62"/>
  <c r="B608" i="62"/>
  <c r="B607" i="62"/>
  <c r="B604" i="62"/>
  <c r="B601" i="62"/>
  <c r="B592" i="62"/>
  <c r="C270" i="62"/>
  <c r="G270" i="62" s="1"/>
  <c r="C248" i="62"/>
  <c r="S18" i="57"/>
  <c r="O423" i="57"/>
  <c r="D21" i="62"/>
  <c r="J21" i="62" s="1"/>
  <c r="Y135" i="57"/>
  <c r="D615" i="62"/>
  <c r="H615" i="62" s="1"/>
  <c r="T637" i="57"/>
  <c r="Y156" i="57"/>
  <c r="Z211" i="57"/>
  <c r="M18" i="57"/>
  <c r="Q211" i="57"/>
  <c r="Z637" i="57"/>
  <c r="S659" i="74"/>
  <c r="T18" i="57"/>
  <c r="S658" i="74"/>
  <c r="D547" i="62"/>
  <c r="F547" i="62" s="1"/>
  <c r="D686" i="62"/>
  <c r="H686" i="62" s="1"/>
  <c r="D750" i="62"/>
  <c r="H750" i="62" s="1"/>
  <c r="T360" i="57"/>
  <c r="S471" i="74"/>
  <c r="D567" i="62"/>
  <c r="H567" i="62" s="1"/>
  <c r="S473" i="74"/>
  <c r="T220" i="57"/>
  <c r="S665" i="74"/>
  <c r="S664" i="74"/>
  <c r="D751" i="62"/>
  <c r="H751" i="62" s="1"/>
  <c r="Z220" i="57"/>
  <c r="T324" i="57"/>
  <c r="T234" i="57"/>
  <c r="T156" i="57"/>
  <c r="S135" i="57"/>
  <c r="T239" i="57"/>
  <c r="D450" i="62"/>
  <c r="H450" i="62" s="1"/>
  <c r="D682" i="62"/>
  <c r="H682" i="62" s="1"/>
  <c r="D696" i="62"/>
  <c r="H696" i="62" s="1"/>
  <c r="D691" i="62"/>
  <c r="H691" i="62" s="1"/>
  <c r="D685" i="62"/>
  <c r="H685" i="62" s="1"/>
  <c r="D690" i="62"/>
  <c r="H690" i="62" s="1"/>
  <c r="D683" i="62"/>
  <c r="H683" i="62" s="1"/>
  <c r="D678" i="62"/>
  <c r="H678" i="62" s="1"/>
  <c r="H677" i="62" s="1"/>
  <c r="D684" i="62"/>
  <c r="H684" i="62" s="1"/>
  <c r="D681" i="62"/>
  <c r="H681" i="62" s="1"/>
  <c r="D697" i="62"/>
  <c r="H697" i="62" s="1"/>
  <c r="D695" i="62"/>
  <c r="H695" i="62" s="1"/>
  <c r="D698" i="62"/>
  <c r="H698" i="62" s="1"/>
  <c r="D693" i="62"/>
  <c r="H693" i="62" s="1"/>
  <c r="D679" i="62"/>
  <c r="H679" i="62" s="1"/>
  <c r="D692" i="62"/>
  <c r="H692" i="62" s="1"/>
  <c r="D717" i="62"/>
  <c r="Z640" i="57"/>
  <c r="T640" i="57"/>
  <c r="S640" i="57"/>
  <c r="R640" i="57"/>
  <c r="X603" i="57"/>
  <c r="Y603" i="57"/>
  <c r="I782" i="57"/>
  <c r="X723" i="57"/>
  <c r="D801" i="62"/>
  <c r="F801" i="62" s="1"/>
  <c r="D799" i="62"/>
  <c r="F799" i="62" s="1"/>
  <c r="T225" i="57"/>
  <c r="W725" i="57"/>
  <c r="D458" i="62"/>
  <c r="F458" i="62" s="1"/>
  <c r="D463" i="62"/>
  <c r="D459" i="62"/>
  <c r="F459" i="62" s="1"/>
  <c r="D455" i="62"/>
  <c r="F455" i="62" s="1"/>
  <c r="D448" i="62"/>
  <c r="H448" i="62" s="1"/>
  <c r="S813" i="74"/>
  <c r="D467" i="62"/>
  <c r="F467" i="62" s="1"/>
  <c r="D182" i="62"/>
  <c r="H182" i="62" s="1"/>
  <c r="M383" i="57"/>
  <c r="D447" i="62"/>
  <c r="H447" i="62" s="1"/>
  <c r="D462" i="62"/>
  <c r="F462" i="62" s="1"/>
  <c r="D468" i="62"/>
  <c r="F468" i="62" s="1"/>
  <c r="D464" i="62"/>
  <c r="F464" i="62" s="1"/>
  <c r="D460" i="62"/>
  <c r="F460" i="62" s="1"/>
  <c r="D456" i="62"/>
  <c r="F456" i="62" s="1"/>
  <c r="D469" i="62"/>
  <c r="F469" i="62" s="1"/>
  <c r="D465" i="62"/>
  <c r="F465" i="62" s="1"/>
  <c r="D461" i="62"/>
  <c r="F461" i="62" s="1"/>
  <c r="D453" i="62"/>
  <c r="F453" i="62" s="1"/>
  <c r="S549" i="74"/>
  <c r="D466" i="62"/>
  <c r="F466" i="62" s="1"/>
  <c r="D454" i="62"/>
  <c r="F454" i="62" s="1"/>
  <c r="D451" i="62"/>
  <c r="H451" i="62" s="1"/>
  <c r="D457" i="62"/>
  <c r="F457" i="62" s="1"/>
  <c r="D576" i="62"/>
  <c r="S812" i="74"/>
  <c r="D449" i="62"/>
  <c r="H449" i="62" s="1"/>
  <c r="D600" i="62"/>
  <c r="H600" i="62" s="1"/>
  <c r="D603" i="62"/>
  <c r="H603" i="62" s="1"/>
  <c r="S528" i="74"/>
  <c r="S603" i="74"/>
  <c r="D590" i="62"/>
  <c r="H590" i="62" s="1"/>
  <c r="S551" i="74"/>
  <c r="S554" i="74"/>
  <c r="U615" i="57"/>
  <c r="S508" i="74"/>
  <c r="D605" i="62"/>
  <c r="H605" i="62" s="1"/>
  <c r="S556" i="74"/>
  <c r="D594" i="62"/>
  <c r="H594" i="62" s="1"/>
  <c r="S555" i="74"/>
  <c r="T555" i="57"/>
  <c r="S559" i="74"/>
  <c r="S558" i="74"/>
  <c r="D607" i="62"/>
  <c r="H607" i="62" s="1"/>
  <c r="D598" i="62"/>
  <c r="H598" i="62" s="1"/>
  <c r="D596" i="62"/>
  <c r="H596" i="62" s="1"/>
  <c r="S529" i="74"/>
  <c r="Z631" i="57"/>
  <c r="D592" i="62"/>
  <c r="H592" i="62" s="1"/>
  <c r="D602" i="62"/>
  <c r="H602" i="62" s="1"/>
  <c r="T748" i="57"/>
  <c r="S605" i="74"/>
  <c r="W437" i="57"/>
  <c r="D452" i="62"/>
  <c r="H452" i="62" s="1"/>
  <c r="D530" i="62"/>
  <c r="F530" i="62" s="1"/>
  <c r="D597" i="62"/>
  <c r="H597" i="62" s="1"/>
  <c r="D604" i="62"/>
  <c r="H604" i="62" s="1"/>
  <c r="D609" i="62"/>
  <c r="H609" i="62" s="1"/>
  <c r="D599" i="62"/>
  <c r="H599" i="62" s="1"/>
  <c r="D606" i="62"/>
  <c r="H606" i="62" s="1"/>
  <c r="D608" i="62"/>
  <c r="H608" i="62" s="1"/>
  <c r="D601" i="62"/>
  <c r="H601" i="62" s="1"/>
  <c r="Z748" i="57"/>
  <c r="T785" i="57"/>
  <c r="T631" i="57"/>
  <c r="AA640" i="57"/>
  <c r="Z555" i="57"/>
  <c r="D595" i="62"/>
  <c r="H595" i="62" s="1"/>
  <c r="D593" i="62"/>
  <c r="H593" i="62" s="1"/>
  <c r="Z785" i="57"/>
  <c r="R523" i="57"/>
  <c r="S482" i="74"/>
  <c r="Q696" i="57"/>
  <c r="AA696" i="57"/>
  <c r="AB696" i="57"/>
  <c r="V696" i="57"/>
  <c r="U696" i="57"/>
  <c r="Z696" i="57"/>
  <c r="T696" i="57"/>
  <c r="N383" i="57"/>
  <c r="O263" i="74"/>
  <c r="P328" i="74"/>
  <c r="P383" i="74"/>
  <c r="P153" i="74"/>
  <c r="P156" i="74"/>
  <c r="P162" i="74"/>
  <c r="P197" i="74"/>
  <c r="P212" i="74"/>
  <c r="P239" i="74"/>
  <c r="P341" i="74"/>
  <c r="P604" i="74"/>
  <c r="P330" i="74"/>
  <c r="P168" i="74"/>
  <c r="P211" i="74"/>
  <c r="P304" i="74"/>
  <c r="P308" i="74"/>
  <c r="P312" i="74"/>
  <c r="P316" i="74"/>
  <c r="P340" i="74"/>
  <c r="P348" i="74"/>
  <c r="P359" i="74"/>
  <c r="P365" i="74"/>
  <c r="P528" i="74"/>
  <c r="P603" i="74"/>
  <c r="P756" i="74"/>
  <c r="P187" i="74"/>
  <c r="P253" i="74"/>
  <c r="P303" i="74"/>
  <c r="P307" i="74"/>
  <c r="P311" i="74"/>
  <c r="P315" i="74"/>
  <c r="P461" i="74"/>
  <c r="P512" i="74"/>
  <c r="P544" i="74"/>
  <c r="P862" i="74"/>
  <c r="P186" i="74"/>
  <c r="P217" i="74"/>
  <c r="P225" i="74"/>
  <c r="P243" i="74"/>
  <c r="P252" i="74"/>
  <c r="P285" i="74"/>
  <c r="P298" i="74"/>
  <c r="P306" i="74"/>
  <c r="P310" i="74"/>
  <c r="P314" i="74"/>
  <c r="P318" i="74"/>
  <c r="P333" i="74"/>
  <c r="P336" i="74"/>
  <c r="P344" i="74"/>
  <c r="P357" i="74"/>
  <c r="P363" i="74"/>
  <c r="P370" i="74"/>
  <c r="P384" i="74"/>
  <c r="P472" i="74"/>
  <c r="P482" i="74"/>
  <c r="P529" i="74"/>
  <c r="P864" i="74"/>
  <c r="P508" i="74"/>
  <c r="P513" i="74"/>
  <c r="P518" i="74"/>
  <c r="P534" i="74"/>
  <c r="P538" i="74"/>
  <c r="P560" i="74"/>
  <c r="P578" i="74"/>
  <c r="P581" i="74"/>
  <c r="P588" i="74"/>
  <c r="P595" i="74"/>
  <c r="P600" i="74"/>
  <c r="P612" i="74"/>
  <c r="P622" i="74"/>
  <c r="P630" i="74"/>
  <c r="P665" i="74"/>
  <c r="P670" i="74"/>
  <c r="P693" i="74"/>
  <c r="P744" i="74"/>
  <c r="P811" i="74"/>
  <c r="P840" i="74"/>
  <c r="P859" i="74"/>
  <c r="P909" i="74"/>
  <c r="P910" i="74"/>
  <c r="P930" i="74"/>
  <c r="P932" i="74"/>
  <c r="P935" i="74"/>
  <c r="P946" i="74"/>
  <c r="P618" i="74"/>
  <c r="P626" i="74"/>
  <c r="P943" i="74"/>
  <c r="P442" i="74"/>
  <c r="P456" i="74"/>
  <c r="P458" i="74"/>
  <c r="P460" i="74"/>
  <c r="P502" i="74"/>
  <c r="P505" i="74"/>
  <c r="P511" i="74"/>
  <c r="P537" i="74"/>
  <c r="P543" i="74"/>
  <c r="P565" i="74"/>
  <c r="P576" i="74"/>
  <c r="P589" i="74"/>
  <c r="P601" i="74"/>
  <c r="P658" i="74"/>
  <c r="P666" i="74"/>
  <c r="P675" i="74"/>
  <c r="P678" i="74"/>
  <c r="P681" i="74"/>
  <c r="P809" i="74"/>
  <c r="P816" i="74"/>
  <c r="P819" i="74"/>
  <c r="P839" i="74"/>
  <c r="P855" i="74"/>
  <c r="P928" i="74"/>
  <c r="P931" i="74"/>
  <c r="P947" i="74"/>
  <c r="P951" i="74"/>
  <c r="P157" i="74"/>
  <c r="P194" i="74"/>
  <c r="P193" i="74" s="1"/>
  <c r="P210" i="74"/>
  <c r="P214" i="74"/>
  <c r="P216" i="74"/>
  <c r="P290" i="74"/>
  <c r="P293" i="74"/>
  <c r="P464" i="74"/>
  <c r="P466" i="74"/>
  <c r="P465" i="74" s="1"/>
  <c r="P496" i="74"/>
  <c r="P684" i="74"/>
  <c r="P805" i="74"/>
  <c r="P196" i="74"/>
  <c r="P224" i="74"/>
  <c r="P236" i="74"/>
  <c r="P235" i="74" s="1"/>
  <c r="P332" i="74"/>
  <c r="P335" i="74"/>
  <c r="P455" i="74"/>
  <c r="P468" i="74"/>
  <c r="P471" i="74"/>
  <c r="P495" i="74"/>
  <c r="P617" i="74"/>
  <c r="P200" i="74"/>
  <c r="P199" i="74" s="1"/>
  <c r="P238" i="74"/>
  <c r="P249" i="74"/>
  <c r="P377" i="74"/>
  <c r="P387" i="74"/>
  <c r="P439" i="74"/>
  <c r="P438" i="74" s="1"/>
  <c r="P450" i="74"/>
  <c r="P454" i="74"/>
  <c r="P535" i="74"/>
  <c r="P241" i="74"/>
  <c r="P284" i="74"/>
  <c r="P302" i="74"/>
  <c r="P429" i="74"/>
  <c r="P483" i="74"/>
  <c r="P501" i="74"/>
  <c r="P521" i="74"/>
  <c r="P541" i="74"/>
  <c r="P542" i="74"/>
  <c r="P550" i="74"/>
  <c r="P554" i="74"/>
  <c r="P558" i="74"/>
  <c r="P562" i="74"/>
  <c r="P561" i="74" s="1"/>
  <c r="P567" i="74"/>
  <c r="P566" i="74" s="1"/>
  <c r="P596" i="74"/>
  <c r="P682" i="74"/>
  <c r="P687" i="74"/>
  <c r="P808" i="74"/>
  <c r="P503" i="74"/>
  <c r="P510" i="74"/>
  <c r="P514" i="74"/>
  <c r="P582" i="74"/>
  <c r="P598" i="74"/>
  <c r="P614" i="74"/>
  <c r="P674" i="74"/>
  <c r="P789" i="74"/>
  <c r="P791" i="74"/>
  <c r="P834" i="74"/>
  <c r="P837" i="74"/>
  <c r="P517" i="74"/>
  <c r="P527" i="74"/>
  <c r="P551" i="74"/>
  <c r="P555" i="74"/>
  <c r="P575" i="74"/>
  <c r="P584" i="74"/>
  <c r="P607" i="74"/>
  <c r="P610" i="74"/>
  <c r="P657" i="74"/>
  <c r="P822" i="74"/>
  <c r="P825" i="74"/>
  <c r="P754" i="74"/>
  <c r="P779" i="74"/>
  <c r="P793" i="74"/>
  <c r="P795" i="74"/>
  <c r="P745" i="74"/>
  <c r="P785" i="74"/>
  <c r="P787" i="74"/>
  <c r="P815" i="74"/>
  <c r="P846" i="74"/>
  <c r="P752" i="74"/>
  <c r="P758" i="74"/>
  <c r="P781" i="74"/>
  <c r="P783" i="74"/>
  <c r="P797" i="74"/>
  <c r="P799" i="74"/>
  <c r="P806" i="74"/>
  <c r="P823" i="74"/>
  <c r="P824" i="74"/>
  <c r="P838" i="74"/>
  <c r="P845" i="74"/>
  <c r="P854" i="74"/>
  <c r="P857" i="74"/>
  <c r="P906" i="74"/>
  <c r="P905" i="74" s="1"/>
  <c r="P836" i="74"/>
  <c r="P844" i="74"/>
  <c r="P848" i="74"/>
  <c r="P904" i="74"/>
  <c r="P927" i="74"/>
  <c r="P782" i="74"/>
  <c r="P786" i="74"/>
  <c r="P790" i="74"/>
  <c r="P794" i="74"/>
  <c r="P798" i="74"/>
  <c r="P843" i="74"/>
  <c r="P851" i="74"/>
  <c r="P860" i="74"/>
  <c r="P861" i="74"/>
  <c r="P926" i="74"/>
  <c r="P949" i="74"/>
  <c r="P594" i="74"/>
  <c r="P913" i="74"/>
  <c r="P912" i="74" s="1"/>
  <c r="P876" i="74"/>
  <c r="P832" i="74"/>
  <c r="P636" i="74"/>
  <c r="P635" i="74" s="1"/>
  <c r="P669" i="74"/>
  <c r="P430" i="74"/>
  <c r="P672" i="74"/>
  <c r="P950" i="74"/>
  <c r="P573" i="74"/>
  <c r="P908" i="74"/>
  <c r="P580" i="74"/>
  <c r="P463" i="74"/>
  <c r="D305" i="62"/>
  <c r="F305" i="62" s="1"/>
  <c r="D304" i="62"/>
  <c r="F304" i="62" s="1"/>
  <c r="S877" i="74"/>
  <c r="D745" i="62"/>
  <c r="F745" i="62" s="1"/>
  <c r="S878" i="74"/>
  <c r="S879" i="74"/>
  <c r="U740" i="57"/>
  <c r="AA740" i="57"/>
  <c r="D556" i="62"/>
  <c r="F556" i="62" s="1"/>
  <c r="S786" i="74"/>
  <c r="S505" i="74"/>
  <c r="S506" i="74"/>
  <c r="S502" i="74"/>
  <c r="D497" i="62"/>
  <c r="S497" i="74"/>
  <c r="S792" i="74"/>
  <c r="S483" i="74"/>
  <c r="S798" i="74"/>
  <c r="T167" i="57"/>
  <c r="Z167" i="57"/>
  <c r="D504" i="62"/>
  <c r="H504" i="62" s="1"/>
  <c r="O527" i="57"/>
  <c r="X523" i="57"/>
  <c r="Z523" i="57"/>
  <c r="S789" i="74"/>
  <c r="S790" i="74"/>
  <c r="S499" i="74"/>
  <c r="D498" i="62"/>
  <c r="H498" i="62" s="1"/>
  <c r="U523" i="57"/>
  <c r="T523" i="57"/>
  <c r="Q714" i="74"/>
  <c r="O523" i="57"/>
  <c r="S795" i="74"/>
  <c r="S490" i="74"/>
  <c r="AA523" i="57"/>
  <c r="D501" i="62"/>
  <c r="H501" i="62" s="1"/>
  <c r="S504" i="74"/>
  <c r="S797" i="74"/>
  <c r="S783" i="74"/>
  <c r="D557" i="62"/>
  <c r="F557" i="62" s="1"/>
  <c r="S781" i="74"/>
  <c r="V615" i="57"/>
  <c r="D503" i="62"/>
  <c r="H503" i="62" s="1"/>
  <c r="V621" i="57"/>
  <c r="S785" i="74"/>
  <c r="S501" i="74"/>
  <c r="T569" i="57"/>
  <c r="Z569" i="57"/>
  <c r="T527" i="57"/>
  <c r="D555" i="62"/>
  <c r="F555" i="62" s="1"/>
  <c r="D500" i="62"/>
  <c r="H500" i="62" s="1"/>
  <c r="Q527" i="57"/>
  <c r="Z527" i="57"/>
  <c r="S780" i="74"/>
  <c r="S503" i="74"/>
  <c r="W527" i="57"/>
  <c r="D502" i="62"/>
  <c r="H502" i="62" s="1"/>
  <c r="P527" i="57"/>
  <c r="W167" i="57"/>
  <c r="Q640" i="57"/>
  <c r="Q634" i="57"/>
  <c r="D624" i="62"/>
  <c r="F624" i="62" s="1"/>
  <c r="Q713" i="74"/>
  <c r="Q746" i="74"/>
  <c r="Q743" i="74" s="1"/>
  <c r="Q752" i="57"/>
  <c r="Q534" i="57"/>
  <c r="W752" i="57"/>
  <c r="Q569" i="57"/>
  <c r="Q621" i="57"/>
  <c r="H146" i="73"/>
  <c r="Q723" i="57"/>
  <c r="Q569" i="74"/>
  <c r="Q568" i="74" s="1"/>
  <c r="U637" i="57"/>
  <c r="S535" i="74"/>
  <c r="Q637" i="57"/>
  <c r="S534" i="74"/>
  <c r="V155" i="57" l="1"/>
  <c r="U155" i="57"/>
  <c r="C239" i="62"/>
  <c r="E239" i="62" s="1"/>
  <c r="O324" i="57"/>
  <c r="O437" i="57"/>
  <c r="C361" i="62"/>
  <c r="G361" i="62" s="1"/>
  <c r="O466" i="57"/>
  <c r="O486" i="57"/>
  <c r="C247" i="62"/>
  <c r="E247" i="62" s="1"/>
  <c r="N310" i="57"/>
  <c r="C362" i="62"/>
  <c r="G362" i="62" s="1"/>
  <c r="N256" i="57"/>
  <c r="O360" i="57"/>
  <c r="O358" i="57"/>
  <c r="O256" i="57"/>
  <c r="N360" i="57"/>
  <c r="O67" i="57"/>
  <c r="O18" i="57"/>
  <c r="O26" i="57"/>
  <c r="N30" i="57"/>
  <c r="Q30" i="83"/>
  <c r="R30" i="83"/>
  <c r="R474" i="83"/>
  <c r="R32" i="83"/>
  <c r="R475" i="83"/>
  <c r="Q32" i="83"/>
  <c r="AA170" i="73"/>
  <c r="AB170" i="73"/>
  <c r="AA130" i="73"/>
  <c r="Z123" i="73"/>
  <c r="AB105" i="73"/>
  <c r="Z111" i="73"/>
  <c r="Z121" i="73"/>
  <c r="AA124" i="73"/>
  <c r="Z128" i="73"/>
  <c r="AB133" i="73"/>
  <c r="AA138" i="73"/>
  <c r="AB120" i="73"/>
  <c r="AB127" i="73"/>
  <c r="AA108" i="73"/>
  <c r="AB126" i="73"/>
  <c r="Z130" i="73"/>
  <c r="AA104" i="73"/>
  <c r="AB107" i="73"/>
  <c r="AA112" i="73"/>
  <c r="Z116" i="73"/>
  <c r="AB116" i="73"/>
  <c r="AB121" i="73"/>
  <c r="AA135" i="73"/>
  <c r="Z117" i="73"/>
  <c r="AB136" i="73"/>
  <c r="Z120" i="73"/>
  <c r="AA120" i="73"/>
  <c r="AB114" i="73"/>
  <c r="Z108" i="73"/>
  <c r="Z135" i="73"/>
  <c r="AB123" i="73"/>
  <c r="AB119" i="73"/>
  <c r="Z104" i="73"/>
  <c r="AA105" i="73"/>
  <c r="Z106" i="73"/>
  <c r="AA115" i="73"/>
  <c r="Z122" i="73"/>
  <c r="AB124" i="73"/>
  <c r="Z125" i="73"/>
  <c r="AA131" i="73"/>
  <c r="AA133" i="73"/>
  <c r="AA119" i="73"/>
  <c r="Z118" i="73"/>
  <c r="AA117" i="73"/>
  <c r="AA136" i="73"/>
  <c r="Z136" i="73"/>
  <c r="AA127" i="73"/>
  <c r="Z139" i="73"/>
  <c r="AB103" i="73"/>
  <c r="AB108" i="73"/>
  <c r="AA126" i="73"/>
  <c r="AB132" i="73"/>
  <c r="Z114" i="73"/>
  <c r="Z105" i="73"/>
  <c r="Z131" i="73"/>
  <c r="AB115" i="73"/>
  <c r="AA116" i="73"/>
  <c r="AB125" i="73"/>
  <c r="AB139" i="73"/>
  <c r="AA123" i="73"/>
  <c r="Z132" i="73"/>
  <c r="AB130" i="73"/>
  <c r="AA106" i="73"/>
  <c r="AB111" i="73"/>
  <c r="AA122" i="73"/>
  <c r="AA125" i="73"/>
  <c r="AA128" i="73"/>
  <c r="Z133" i="73"/>
  <c r="AB138" i="73"/>
  <c r="AA118" i="73"/>
  <c r="AA139" i="73"/>
  <c r="Z109" i="73"/>
  <c r="AB109" i="73"/>
  <c r="AA107" i="73"/>
  <c r="AB104" i="73"/>
  <c r="AB106" i="73"/>
  <c r="AA111" i="73"/>
  <c r="AB112" i="73"/>
  <c r="AA121" i="73"/>
  <c r="AB122" i="73"/>
  <c r="Z124" i="73"/>
  <c r="AB128" i="73"/>
  <c r="AB131" i="73"/>
  <c r="AB135" i="73"/>
  <c r="Z138" i="73"/>
  <c r="AB118" i="73"/>
  <c r="AB117" i="73"/>
  <c r="Z127" i="73"/>
  <c r="AA114" i="73"/>
  <c r="AA132" i="73"/>
  <c r="AA156" i="73"/>
  <c r="AA145" i="73"/>
  <c r="AA161" i="73"/>
  <c r="AA144" i="73"/>
  <c r="AA147" i="73"/>
  <c r="AA157" i="73"/>
  <c r="AB169" i="73"/>
  <c r="AA162" i="73"/>
  <c r="AB155" i="73"/>
  <c r="AB145" i="73"/>
  <c r="AB167" i="73"/>
  <c r="AB147" i="73"/>
  <c r="AA166" i="73"/>
  <c r="AB161" i="73"/>
  <c r="AA173" i="73"/>
  <c r="AB144" i="73"/>
  <c r="AB162" i="73"/>
  <c r="AA169" i="73"/>
  <c r="AA165" i="73"/>
  <c r="AB165" i="73"/>
  <c r="AB160" i="73"/>
  <c r="AA159" i="73"/>
  <c r="AB150" i="73"/>
  <c r="AB158" i="73"/>
  <c r="AB166" i="73"/>
  <c r="AA141" i="73"/>
  <c r="AB148" i="73"/>
  <c r="AA171" i="73"/>
  <c r="AA146" i="73"/>
  <c r="AA160" i="73"/>
  <c r="AB159" i="73"/>
  <c r="AA150" i="73"/>
  <c r="AA155" i="73"/>
  <c r="AB149" i="73"/>
  <c r="AA175" i="73"/>
  <c r="AA174" i="73"/>
  <c r="AB143" i="73"/>
  <c r="AB172" i="73"/>
  <c r="AB156" i="73"/>
  <c r="AA149" i="73"/>
  <c r="AA158" i="73"/>
  <c r="AB175" i="73"/>
  <c r="AB174" i="73"/>
  <c r="AB173" i="73"/>
  <c r="AA143" i="73"/>
  <c r="AB157" i="73"/>
  <c r="AB146" i="73"/>
  <c r="AA172" i="73"/>
  <c r="Z155" i="73"/>
  <c r="G150" i="57"/>
  <c r="Z158" i="73"/>
  <c r="Z175" i="73"/>
  <c r="L150" i="57"/>
  <c r="H150" i="57"/>
  <c r="U150" i="57"/>
  <c r="Z170" i="73"/>
  <c r="Z150" i="73"/>
  <c r="O150" i="57"/>
  <c r="Y150" i="57"/>
  <c r="Z161" i="73"/>
  <c r="Z145" i="73"/>
  <c r="Z149" i="73"/>
  <c r="J150" i="57"/>
  <c r="X150" i="57"/>
  <c r="Z165" i="73"/>
  <c r="Z159" i="73"/>
  <c r="Z166" i="73"/>
  <c r="K150" i="57"/>
  <c r="V150" i="57"/>
  <c r="AB150" i="57"/>
  <c r="Z160" i="73"/>
  <c r="N150" i="57"/>
  <c r="AC150" i="57"/>
  <c r="S150" i="57"/>
  <c r="Z162" i="73"/>
  <c r="Z157" i="73"/>
  <c r="Z169" i="73"/>
  <c r="Z174" i="73"/>
  <c r="M150" i="57"/>
  <c r="I150" i="57"/>
  <c r="AA150" i="57"/>
  <c r="R150" i="57"/>
  <c r="Z172" i="73"/>
  <c r="AD150" i="57"/>
  <c r="X155" i="57"/>
  <c r="Y494" i="57"/>
  <c r="Y493" i="57" s="1"/>
  <c r="K494" i="57"/>
  <c r="K493" i="57" s="1"/>
  <c r="G155" i="57"/>
  <c r="L155" i="57"/>
  <c r="X494" i="57"/>
  <c r="X493" i="57" s="1"/>
  <c r="AD155" i="57"/>
  <c r="K155" i="57"/>
  <c r="AC155" i="57"/>
  <c r="AB494" i="57"/>
  <c r="AB493" i="57" s="1"/>
  <c r="AB155" i="57"/>
  <c r="R494" i="57"/>
  <c r="R493" i="57" s="1"/>
  <c r="S494" i="57"/>
  <c r="S493" i="57" s="1"/>
  <c r="V494" i="57"/>
  <c r="V493" i="57" s="1"/>
  <c r="R155" i="57"/>
  <c r="M502" i="57"/>
  <c r="Z156" i="73"/>
  <c r="Z146" i="73"/>
  <c r="Z147" i="73"/>
  <c r="Z141" i="73"/>
  <c r="P375" i="74"/>
  <c r="P288" i="74"/>
  <c r="P440" i="74"/>
  <c r="O380" i="74"/>
  <c r="O378" i="74" s="1"/>
  <c r="E85" i="9"/>
  <c r="J301" i="9"/>
  <c r="J302" i="9" s="1"/>
  <c r="E338" i="9"/>
  <c r="J334" i="9"/>
  <c r="J335" i="9" s="1"/>
  <c r="F401" i="9"/>
  <c r="G401" i="9" s="1"/>
  <c r="G402" i="9" s="1"/>
  <c r="J80" i="9"/>
  <c r="I63" i="9"/>
  <c r="J418" i="9"/>
  <c r="J347" i="9"/>
  <c r="K347" i="9" s="1"/>
  <c r="K348" i="9" s="1"/>
  <c r="C121" i="9"/>
  <c r="F593" i="9"/>
  <c r="F598" i="9" s="1"/>
  <c r="F397" i="9"/>
  <c r="G397" i="9" s="1"/>
  <c r="J397" i="9" s="1"/>
  <c r="K397" i="9" s="1"/>
  <c r="K399" i="9" s="1"/>
  <c r="I399" i="9"/>
  <c r="I418" i="9"/>
  <c r="G316" i="9"/>
  <c r="J316" i="9" s="1"/>
  <c r="J317" i="9" s="1"/>
  <c r="G724" i="9"/>
  <c r="C85" i="9"/>
  <c r="E799" i="9"/>
  <c r="G324" i="9"/>
  <c r="J615" i="9"/>
  <c r="G327" i="9"/>
  <c r="J218" i="9"/>
  <c r="K218" i="9" s="1"/>
  <c r="P326" i="74"/>
  <c r="H201" i="74"/>
  <c r="H151" i="74" s="1"/>
  <c r="O218" i="74"/>
  <c r="Q12" i="74"/>
  <c r="E332" i="9"/>
  <c r="F74" i="9"/>
  <c r="G74" i="9" s="1"/>
  <c r="D85" i="9"/>
  <c r="D14" i="9" s="1"/>
  <c r="M150" i="62"/>
  <c r="M149" i="62" s="1"/>
  <c r="AG36" i="69"/>
  <c r="AG38" i="69" s="1"/>
  <c r="J152" i="74"/>
  <c r="P195" i="74"/>
  <c r="O500" i="74"/>
  <c r="I674" i="9"/>
  <c r="G448" i="9"/>
  <c r="J436" i="9"/>
  <c r="M283" i="74"/>
  <c r="P142" i="74"/>
  <c r="J77" i="9"/>
  <c r="J76" i="9"/>
  <c r="S92" i="66"/>
  <c r="T117" i="66"/>
  <c r="T270" i="66"/>
  <c r="M14" i="57"/>
  <c r="S264" i="66"/>
  <c r="T92" i="66"/>
  <c r="S145" i="66"/>
  <c r="T247" i="66"/>
  <c r="M465" i="57"/>
  <c r="T145" i="66"/>
  <c r="S183" i="66"/>
  <c r="T183" i="66"/>
  <c r="E436" i="9"/>
  <c r="P449" i="74"/>
  <c r="J75" i="9"/>
  <c r="N18" i="74"/>
  <c r="O223" i="74"/>
  <c r="P76" i="74"/>
  <c r="P107" i="74"/>
  <c r="P914" i="74"/>
  <c r="P183" i="74"/>
  <c r="I176" i="74"/>
  <c r="I151" i="74" s="1"/>
  <c r="M218" i="74"/>
  <c r="P433" i="74"/>
  <c r="I116" i="9"/>
  <c r="J116" i="9" s="1"/>
  <c r="J121" i="9" s="1"/>
  <c r="P835" i="74"/>
  <c r="P386" i="74"/>
  <c r="P378" i="74"/>
  <c r="G500" i="9"/>
  <c r="J292" i="9"/>
  <c r="K493" i="62"/>
  <c r="K492" i="62" s="1"/>
  <c r="N493" i="62"/>
  <c r="N492" i="62" s="1"/>
  <c r="P158" i="74"/>
  <c r="K11" i="62"/>
  <c r="E255" i="9"/>
  <c r="J183" i="74"/>
  <c r="P201" i="74"/>
  <c r="N449" i="74"/>
  <c r="P15" i="74"/>
  <c r="P51" i="74"/>
  <c r="G332" i="9"/>
  <c r="N670" i="62"/>
  <c r="L670" i="62"/>
  <c r="J14" i="74"/>
  <c r="J13" i="74" s="1"/>
  <c r="M14" i="74"/>
  <c r="M13" i="74" s="1"/>
  <c r="M152" i="74"/>
  <c r="J686" i="9"/>
  <c r="I809" i="9"/>
  <c r="C710" i="9"/>
  <c r="I320" i="9"/>
  <c r="K320" i="9" s="1"/>
  <c r="J364" i="9"/>
  <c r="E265" i="9"/>
  <c r="H181" i="9"/>
  <c r="H14" i="9" s="1"/>
  <c r="AA37" i="70"/>
  <c r="P493" i="62"/>
  <c r="P492" i="62" s="1"/>
  <c r="O30" i="74"/>
  <c r="P715" i="74"/>
  <c r="P757" i="74"/>
  <c r="N830" i="74"/>
  <c r="I830" i="74"/>
  <c r="K829" i="74"/>
  <c r="K450" i="9"/>
  <c r="K455" i="9" s="1"/>
  <c r="J455" i="9"/>
  <c r="P563" i="74"/>
  <c r="K337" i="9"/>
  <c r="K338" i="9" s="1"/>
  <c r="J773" i="9"/>
  <c r="I342" i="9"/>
  <c r="J342" i="9"/>
  <c r="M201" i="74"/>
  <c r="P283" i="74"/>
  <c r="K332" i="9"/>
  <c r="J181" i="9"/>
  <c r="P670" i="62"/>
  <c r="M670" i="62"/>
  <c r="P26" i="74"/>
  <c r="P98" i="74"/>
  <c r="P131" i="74"/>
  <c r="R12" i="74"/>
  <c r="S11" i="66"/>
  <c r="G436" i="9"/>
  <c r="G350" i="9"/>
  <c r="J344" i="9"/>
  <c r="K344" i="9" s="1"/>
  <c r="K345" i="9" s="1"/>
  <c r="P240" i="74"/>
  <c r="P237" i="74"/>
  <c r="P804" i="74"/>
  <c r="P925" i="74"/>
  <c r="P583" i="74"/>
  <c r="P533" i="74"/>
  <c r="P208" i="74"/>
  <c r="P161" i="74"/>
  <c r="H678" i="9"/>
  <c r="C703" i="9"/>
  <c r="E577" i="9"/>
  <c r="G565" i="9"/>
  <c r="F364" i="9"/>
  <c r="T11" i="66"/>
  <c r="I11" i="62"/>
  <c r="M493" i="62"/>
  <c r="M492" i="62" s="1"/>
  <c r="L493" i="62"/>
  <c r="L492" i="62" s="1"/>
  <c r="O493" i="62"/>
  <c r="O492" i="62" s="1"/>
  <c r="P59" i="74"/>
  <c r="P135" i="74"/>
  <c r="J85" i="9"/>
  <c r="F395" i="9"/>
  <c r="K342" i="9"/>
  <c r="K830" i="74"/>
  <c r="I803" i="9"/>
  <c r="G292" i="9"/>
  <c r="I120" i="9"/>
  <c r="J120" i="9" s="1"/>
  <c r="J26" i="9"/>
  <c r="N13" i="62"/>
  <c r="N12" i="62" s="1"/>
  <c r="L14" i="74"/>
  <c r="L13" i="74" s="1"/>
  <c r="I14" i="74"/>
  <c r="I13" i="74" s="1"/>
  <c r="N107" i="74"/>
  <c r="O135" i="74"/>
  <c r="O161" i="74"/>
  <c r="P173" i="74"/>
  <c r="M176" i="74"/>
  <c r="O183" i="74"/>
  <c r="J201" i="74"/>
  <c r="P218" i="74"/>
  <c r="M240" i="74"/>
  <c r="L419" i="74"/>
  <c r="L12" i="74" s="1"/>
  <c r="I509" i="74"/>
  <c r="J583" i="9"/>
  <c r="J585" i="9" s="1"/>
  <c r="E585" i="9"/>
  <c r="J11" i="62"/>
  <c r="P18" i="74"/>
  <c r="J332" i="9"/>
  <c r="I696" i="9"/>
  <c r="G455" i="9"/>
  <c r="P656" i="74"/>
  <c r="J36" i="9"/>
  <c r="J40" i="9" s="1"/>
  <c r="G40" i="9"/>
  <c r="J600" i="9"/>
  <c r="K600" i="9" s="1"/>
  <c r="K605" i="9" s="1"/>
  <c r="I605" i="9"/>
  <c r="I381" i="9"/>
  <c r="J380" i="9"/>
  <c r="J287" i="9"/>
  <c r="J288" i="9" s="1"/>
  <c r="G288" i="9"/>
  <c r="I829" i="74"/>
  <c r="I706" i="9"/>
  <c r="J705" i="9"/>
  <c r="J580" i="9"/>
  <c r="I581" i="9"/>
  <c r="J458" i="9"/>
  <c r="J459" i="9" s="1"/>
  <c r="G459" i="9"/>
  <c r="N351" i="74"/>
  <c r="N349" i="74" s="1"/>
  <c r="N151" i="74" s="1"/>
  <c r="M349" i="74"/>
  <c r="P152" i="74"/>
  <c r="N150" i="62"/>
  <c r="N149" i="62" s="1"/>
  <c r="P30" i="74"/>
  <c r="P35" i="74"/>
  <c r="P42" i="74"/>
  <c r="P67" i="74"/>
  <c r="P72" i="74"/>
  <c r="P95" i="74"/>
  <c r="P115" i="74"/>
  <c r="P128" i="74"/>
  <c r="P139" i="74"/>
  <c r="L282" i="62"/>
  <c r="L150" i="62" s="1"/>
  <c r="L149" i="62" s="1"/>
  <c r="G509" i="74"/>
  <c r="O509" i="74"/>
  <c r="O880" i="74"/>
  <c r="P526" i="74"/>
  <c r="G364" i="9"/>
  <c r="J283" i="9"/>
  <c r="I181" i="9"/>
  <c r="L151" i="74"/>
  <c r="K151" i="74"/>
  <c r="M278" i="74"/>
  <c r="G301" i="74"/>
  <c r="G151" i="74" s="1"/>
  <c r="P301" i="74"/>
  <c r="P319" i="74"/>
  <c r="P334" i="74"/>
  <c r="P349" i="74"/>
  <c r="O349" i="74"/>
  <c r="P391" i="74"/>
  <c r="I419" i="74"/>
  <c r="I12" i="74" s="1"/>
  <c r="M419" i="74"/>
  <c r="M12" i="74" s="1"/>
  <c r="G419" i="74"/>
  <c r="G12" i="74" s="1"/>
  <c r="K419" i="74"/>
  <c r="K12" i="74" s="1"/>
  <c r="O419" i="74"/>
  <c r="O12" i="74" s="1"/>
  <c r="J419" i="74"/>
  <c r="J12" i="74" s="1"/>
  <c r="N419" i="74"/>
  <c r="N12" i="74" s="1"/>
  <c r="H419" i="74"/>
  <c r="H12" i="74" s="1"/>
  <c r="M453" i="74"/>
  <c r="M462" i="74"/>
  <c r="O475" i="74"/>
  <c r="P494" i="74"/>
  <c r="N829" i="74"/>
  <c r="Q475" i="57"/>
  <c r="Q476" i="57"/>
  <c r="N18" i="73"/>
  <c r="N20" i="73"/>
  <c r="N15" i="73"/>
  <c r="Z163" i="73"/>
  <c r="D15" i="73"/>
  <c r="H15" i="73" s="1"/>
  <c r="D102" i="73"/>
  <c r="N102" i="73"/>
  <c r="T140" i="73"/>
  <c r="T102" i="73"/>
  <c r="H140" i="73"/>
  <c r="N140" i="73"/>
  <c r="T34" i="73"/>
  <c r="T10" i="73"/>
  <c r="T9" i="73"/>
  <c r="T11" i="73"/>
  <c r="T16" i="73"/>
  <c r="T17" i="73"/>
  <c r="H34" i="73"/>
  <c r="T65" i="73"/>
  <c r="T26" i="73"/>
  <c r="T39" i="73"/>
  <c r="O7" i="73"/>
  <c r="P7" i="73"/>
  <c r="T19" i="73"/>
  <c r="H16" i="73"/>
  <c r="K7" i="73"/>
  <c r="I7" i="73"/>
  <c r="M7" i="73"/>
  <c r="J7" i="73"/>
  <c r="L7" i="73"/>
  <c r="R7" i="73"/>
  <c r="Q7" i="73"/>
  <c r="T15" i="73"/>
  <c r="G183" i="9"/>
  <c r="F185" i="9"/>
  <c r="E26" i="9"/>
  <c r="K279" i="9"/>
  <c r="K283" i="9" s="1"/>
  <c r="E277" i="9"/>
  <c r="G220" i="9"/>
  <c r="Z37" i="70"/>
  <c r="J696" i="9"/>
  <c r="H14" i="74"/>
  <c r="H13" i="74" s="1"/>
  <c r="G14" i="74"/>
  <c r="G13" i="74" s="1"/>
  <c r="K14" i="74"/>
  <c r="K13" i="74" s="1"/>
  <c r="I283" i="9"/>
  <c r="G610" i="9"/>
  <c r="P462" i="74"/>
  <c r="F767" i="9"/>
  <c r="G744" i="9"/>
  <c r="G767" i="9" s="1"/>
  <c r="E134" i="9"/>
  <c r="J130" i="9"/>
  <c r="J134" i="9" s="1"/>
  <c r="M11" i="62"/>
  <c r="O670" i="62"/>
  <c r="K670" i="62"/>
  <c r="E784" i="9"/>
  <c r="O150" i="62"/>
  <c r="K150" i="62"/>
  <c r="K149" i="62" s="1"/>
  <c r="O637" i="74"/>
  <c r="M671" i="74"/>
  <c r="T14" i="73"/>
  <c r="P850" i="74"/>
  <c r="P475" i="74"/>
  <c r="P467" i="74"/>
  <c r="P863" i="74"/>
  <c r="O13" i="62"/>
  <c r="P13" i="62"/>
  <c r="P12" i="62" s="1"/>
  <c r="M13" i="62"/>
  <c r="M12" i="62" s="1"/>
  <c r="G11" i="62"/>
  <c r="K448" i="74"/>
  <c r="K447" i="74" s="1"/>
  <c r="E7" i="73"/>
  <c r="P420" i="74"/>
  <c r="P246" i="74"/>
  <c r="P500" i="74"/>
  <c r="J784" i="9"/>
  <c r="D352" i="9"/>
  <c r="P150" i="62"/>
  <c r="L637" i="74"/>
  <c r="L448" i="74" s="1"/>
  <c r="L447" i="74" s="1"/>
  <c r="J671" i="74"/>
  <c r="J448" i="74" s="1"/>
  <c r="J447" i="74" s="1"/>
  <c r="G715" i="74"/>
  <c r="T12" i="73"/>
  <c r="T13" i="73"/>
  <c r="S30" i="57"/>
  <c r="P32" i="57"/>
  <c r="P150" i="57"/>
  <c r="P84" i="57"/>
  <c r="P86" i="57"/>
  <c r="P186" i="57"/>
  <c r="P242" i="57"/>
  <c r="Q150" i="57"/>
  <c r="P362" i="57"/>
  <c r="W150" i="57"/>
  <c r="S360" i="57"/>
  <c r="T18" i="66"/>
  <c r="P948" i="74"/>
  <c r="R84" i="74"/>
  <c r="P84" i="74" s="1"/>
  <c r="O419" i="57"/>
  <c r="G495" i="62"/>
  <c r="G494" i="62" s="1"/>
  <c r="D443" i="62"/>
  <c r="P31" i="57"/>
  <c r="F394" i="62"/>
  <c r="F393" i="62" s="1"/>
  <c r="P33" i="57"/>
  <c r="P32" i="83" s="1"/>
  <c r="D299" i="62"/>
  <c r="P953" i="74"/>
  <c r="P952" i="74" s="1"/>
  <c r="W85" i="57"/>
  <c r="R84" i="83" s="1"/>
  <c r="H159" i="62"/>
  <c r="H158" i="62" s="1"/>
  <c r="Y30" i="57"/>
  <c r="W87" i="57"/>
  <c r="R86" i="83" s="1"/>
  <c r="F444" i="62"/>
  <c r="F443" i="62" s="1"/>
  <c r="D668" i="62"/>
  <c r="D667" i="62" s="1"/>
  <c r="C251" i="62"/>
  <c r="E323" i="62"/>
  <c r="E322" i="62" s="1"/>
  <c r="D72" i="62"/>
  <c r="L72" i="62" s="1"/>
  <c r="W358" i="57"/>
  <c r="D120" i="62"/>
  <c r="H120" i="62" s="1"/>
  <c r="D384" i="62"/>
  <c r="H384" i="62" s="1"/>
  <c r="D378" i="62"/>
  <c r="F378" i="62" s="1"/>
  <c r="D53" i="62"/>
  <c r="H53" i="62" s="1"/>
  <c r="D250" i="62"/>
  <c r="F250" i="62" s="1"/>
  <c r="D45" i="62"/>
  <c r="H45" i="62" s="1"/>
  <c r="Q748" i="57"/>
  <c r="R680" i="74"/>
  <c r="S680" i="74" s="1"/>
  <c r="D78" i="62"/>
  <c r="H78" i="62" s="1"/>
  <c r="D136" i="62"/>
  <c r="H136" i="62" s="1"/>
  <c r="F102" i="73"/>
  <c r="D117" i="62"/>
  <c r="H117" i="62" s="1"/>
  <c r="S493" i="74"/>
  <c r="D19" i="62"/>
  <c r="J19" i="62" s="1"/>
  <c r="D54" i="62"/>
  <c r="H54" i="62" s="1"/>
  <c r="D274" i="62"/>
  <c r="H274" i="62" s="1"/>
  <c r="D223" i="62"/>
  <c r="H223" i="62" s="1"/>
  <c r="W486" i="57"/>
  <c r="D808" i="62"/>
  <c r="F808" i="62" s="1"/>
  <c r="D804" i="62"/>
  <c r="F804" i="62" s="1"/>
  <c r="D621" i="62"/>
  <c r="H621" i="62" s="1"/>
  <c r="D209" i="62"/>
  <c r="H209" i="62" s="1"/>
  <c r="D211" i="62"/>
  <c r="H211" i="62" s="1"/>
  <c r="D256" i="62"/>
  <c r="F256" i="62" s="1"/>
  <c r="D531" i="62"/>
  <c r="F531" i="62" s="1"/>
  <c r="D614" i="62"/>
  <c r="H614" i="62" s="1"/>
  <c r="D580" i="62"/>
  <c r="H580" i="62" s="1"/>
  <c r="D59" i="62"/>
  <c r="H59" i="62" s="1"/>
  <c r="D132" i="62"/>
  <c r="H132" i="62" s="1"/>
  <c r="W368" i="57"/>
  <c r="W253" i="57"/>
  <c r="W164" i="57"/>
  <c r="D96" i="62"/>
  <c r="L96" i="62" s="1"/>
  <c r="D620" i="62"/>
  <c r="H620" i="62" s="1"/>
  <c r="D137" i="62"/>
  <c r="H137" i="62" s="1"/>
  <c r="D118" i="62"/>
  <c r="H118" i="62" s="1"/>
  <c r="D142" i="62"/>
  <c r="H142" i="62" s="1"/>
  <c r="M521" i="57"/>
  <c r="D507" i="62"/>
  <c r="F507" i="62" s="1"/>
  <c r="D49" i="62"/>
  <c r="H49" i="62" s="1"/>
  <c r="D76" i="62"/>
  <c r="H76" i="62" s="1"/>
  <c r="S608" i="74"/>
  <c r="S623" i="74"/>
  <c r="S711" i="74"/>
  <c r="S695" i="74"/>
  <c r="S679" i="74"/>
  <c r="D583" i="62"/>
  <c r="H583" i="62" s="1"/>
  <c r="S744" i="74"/>
  <c r="S699" i="74"/>
  <c r="S703" i="74"/>
  <c r="M256" i="57"/>
  <c r="C273" i="62"/>
  <c r="G273" i="62" s="1"/>
  <c r="G269" i="62" s="1"/>
  <c r="C236" i="62"/>
  <c r="E236" i="62" s="1"/>
  <c r="E234" i="62" s="1"/>
  <c r="Z150" i="57"/>
  <c r="D35" i="62"/>
  <c r="F35" i="62" s="1"/>
  <c r="D80" i="62"/>
  <c r="H80" i="62" s="1"/>
  <c r="Q91" i="74"/>
  <c r="P91" i="74" s="1"/>
  <c r="D90" i="62"/>
  <c r="H90" i="62" s="1"/>
  <c r="D126" i="62"/>
  <c r="H126" i="62" s="1"/>
  <c r="Y239" i="57"/>
  <c r="S615" i="74"/>
  <c r="S675" i="74"/>
  <c r="D579" i="62"/>
  <c r="H579" i="62" s="1"/>
  <c r="P40" i="57"/>
  <c r="W603" i="57"/>
  <c r="D613" i="62"/>
  <c r="H613" i="62" s="1"/>
  <c r="S619" i="74"/>
  <c r="T150" i="57"/>
  <c r="O290" i="57"/>
  <c r="X83" i="57"/>
  <c r="G465" i="57"/>
  <c r="D278" i="62"/>
  <c r="H278" i="62" s="1"/>
  <c r="D360" i="62"/>
  <c r="H360" i="62" s="1"/>
  <c r="O234" i="57"/>
  <c r="Q220" i="57"/>
  <c r="D401" i="62"/>
  <c r="F401" i="62" s="1"/>
  <c r="D411" i="62"/>
  <c r="F411" i="62" s="1"/>
  <c r="D407" i="62"/>
  <c r="F407" i="62" s="1"/>
  <c r="D403" i="62"/>
  <c r="F403" i="62" s="1"/>
  <c r="D413" i="62"/>
  <c r="F413" i="62" s="1"/>
  <c r="D409" i="62"/>
  <c r="F409" i="62" s="1"/>
  <c r="D405" i="62"/>
  <c r="D807" i="62"/>
  <c r="F807" i="62" s="1"/>
  <c r="Y181" i="57"/>
  <c r="D27" i="62"/>
  <c r="J27" i="62" s="1"/>
  <c r="H211" i="57"/>
  <c r="D212" i="62"/>
  <c r="H212" i="62" s="1"/>
  <c r="D214" i="62"/>
  <c r="H214" i="62" s="1"/>
  <c r="D210" i="62"/>
  <c r="H210" i="62" s="1"/>
  <c r="D361" i="62"/>
  <c r="H361" i="62" s="1"/>
  <c r="D402" i="62"/>
  <c r="F402" i="62" s="1"/>
  <c r="D749" i="62"/>
  <c r="C558" i="62"/>
  <c r="R743" i="74"/>
  <c r="C668" i="62"/>
  <c r="C667" i="62" s="1"/>
  <c r="D437" i="62"/>
  <c r="F437" i="62" s="1"/>
  <c r="D441" i="62"/>
  <c r="F441" i="62" s="1"/>
  <c r="D440" i="62"/>
  <c r="F440" i="62" s="1"/>
  <c r="D396" i="62"/>
  <c r="F396" i="62" s="1"/>
  <c r="D399" i="62"/>
  <c r="F399" i="62" s="1"/>
  <c r="Q315" i="57"/>
  <c r="AA290" i="57"/>
  <c r="W139" i="57"/>
  <c r="D264" i="62"/>
  <c r="F264" i="62" s="1"/>
  <c r="D263" i="62"/>
  <c r="F263" i="62" s="1"/>
  <c r="D260" i="62"/>
  <c r="F260" i="62" s="1"/>
  <c r="D249" i="62"/>
  <c r="F249" i="62" s="1"/>
  <c r="Q181" i="57"/>
  <c r="O655" i="57"/>
  <c r="W18" i="57"/>
  <c r="W59" i="57"/>
  <c r="Q59" i="57"/>
  <c r="D119" i="62"/>
  <c r="H119" i="62" s="1"/>
  <c r="O30" i="57"/>
  <c r="W191" i="57"/>
  <c r="D270" i="62"/>
  <c r="H270" i="62" s="1"/>
  <c r="O135" i="57"/>
  <c r="Q281" i="74"/>
  <c r="P281" i="74" s="1"/>
  <c r="D677" i="62"/>
  <c r="D499" i="62"/>
  <c r="O748" i="57"/>
  <c r="W95" i="57"/>
  <c r="J211" i="57"/>
  <c r="M211" i="57"/>
  <c r="O541" i="57"/>
  <c r="D271" i="62"/>
  <c r="H271" i="62" s="1"/>
  <c r="D245" i="62"/>
  <c r="H245" i="62" s="1"/>
  <c r="D391" i="62"/>
  <c r="D61" i="62"/>
  <c r="H61" i="62" s="1"/>
  <c r="D73" i="62"/>
  <c r="L73" i="62" s="1"/>
  <c r="D124" i="62"/>
  <c r="H124" i="62" s="1"/>
  <c r="N18" i="57"/>
  <c r="D748" i="62"/>
  <c r="F748" i="62" s="1"/>
  <c r="M696" i="57"/>
  <c r="G159" i="62"/>
  <c r="G158" i="62" s="1"/>
  <c r="P831" i="74"/>
  <c r="P902" i="74"/>
  <c r="H749" i="62"/>
  <c r="D294" i="62"/>
  <c r="H829" i="74"/>
  <c r="M914" i="74"/>
  <c r="M830" i="74" s="1"/>
  <c r="D42" i="62"/>
  <c r="H42" i="62" s="1"/>
  <c r="D46" i="62"/>
  <c r="H46" i="62" s="1"/>
  <c r="L655" i="57"/>
  <c r="D144" i="62"/>
  <c r="H144" i="62" s="1"/>
  <c r="Q298" i="57"/>
  <c r="D259" i="62"/>
  <c r="F259" i="62" s="1"/>
  <c r="D135" i="62"/>
  <c r="H135" i="62" s="1"/>
  <c r="D747" i="62"/>
  <c r="F747" i="62" s="1"/>
  <c r="I113" i="62"/>
  <c r="I106" i="62" s="1"/>
  <c r="S562" i="74"/>
  <c r="D565" i="62"/>
  <c r="H565" i="62" s="1"/>
  <c r="G138" i="62"/>
  <c r="Q88" i="57"/>
  <c r="D359" i="62"/>
  <c r="Q15" i="57"/>
  <c r="S661" i="74"/>
  <c r="I541" i="57"/>
  <c r="D37" i="62"/>
  <c r="F37" i="62" s="1"/>
  <c r="O534" i="57"/>
  <c r="W748" i="57"/>
  <c r="S748" i="74"/>
  <c r="S484" i="74"/>
  <c r="D564" i="62"/>
  <c r="H564" i="62" s="1"/>
  <c r="D362" i="62"/>
  <c r="H362" i="62" s="1"/>
  <c r="P484" i="57"/>
  <c r="D220" i="62"/>
  <c r="D268" i="62"/>
  <c r="J268" i="62" s="1"/>
  <c r="W264" i="57"/>
  <c r="D51" i="62"/>
  <c r="H51" i="62" s="1"/>
  <c r="D81" i="62"/>
  <c r="H81" i="62" s="1"/>
  <c r="D92" i="62"/>
  <c r="H92" i="62" s="1"/>
  <c r="D123" i="62"/>
  <c r="H123" i="62" s="1"/>
  <c r="D133" i="62"/>
  <c r="H133" i="62" s="1"/>
  <c r="D377" i="62"/>
  <c r="F377" i="62" s="1"/>
  <c r="D248" i="62"/>
  <c r="F248" i="62" s="1"/>
  <c r="S622" i="74"/>
  <c r="S618" i="74"/>
  <c r="S527" i="74"/>
  <c r="S666" i="74"/>
  <c r="S667" i="74"/>
  <c r="G611" i="62"/>
  <c r="C62" i="62"/>
  <c r="Q98" i="57"/>
  <c r="W30" i="57"/>
  <c r="Q92" i="57"/>
  <c r="Q93" i="74"/>
  <c r="W209" i="57"/>
  <c r="S560" i="74"/>
  <c r="C250" i="62"/>
  <c r="E250" i="62" s="1"/>
  <c r="M234" i="57"/>
  <c r="R93" i="74"/>
  <c r="W92" i="57"/>
  <c r="D36" i="62"/>
  <c r="D77" i="62"/>
  <c r="H77" i="62" s="1"/>
  <c r="Q87" i="74"/>
  <c r="Q128" i="57"/>
  <c r="D128" i="62"/>
  <c r="D143" i="62"/>
  <c r="H143" i="62" s="1"/>
  <c r="D185" i="62"/>
  <c r="H185" i="62" s="1"/>
  <c r="P178" i="57"/>
  <c r="D381" i="62"/>
  <c r="F381" i="62" s="1"/>
  <c r="S610" i="74"/>
  <c r="Q486" i="57"/>
  <c r="P486" i="57"/>
  <c r="S591" i="74"/>
  <c r="S587" i="74"/>
  <c r="S752" i="74"/>
  <c r="R714" i="74"/>
  <c r="S714" i="74" s="1"/>
  <c r="D588" i="62"/>
  <c r="H588" i="62" s="1"/>
  <c r="S710" i="74"/>
  <c r="S698" i="74"/>
  <c r="S694" i="74"/>
  <c r="S690" i="74"/>
  <c r="S686" i="74"/>
  <c r="S682" i="74"/>
  <c r="D586" i="62"/>
  <c r="H586" i="62" s="1"/>
  <c r="S678" i="74"/>
  <c r="D582" i="62"/>
  <c r="H582" i="62" s="1"/>
  <c r="S674" i="74"/>
  <c r="D578" i="62"/>
  <c r="F578" i="62" s="1"/>
  <c r="S571" i="74"/>
  <c r="Q225" i="57"/>
  <c r="J555" i="57"/>
  <c r="S553" i="74"/>
  <c r="J696" i="57"/>
  <c r="D277" i="62"/>
  <c r="H277" i="62" s="1"/>
  <c r="D26" i="62"/>
  <c r="J26" i="62" s="1"/>
  <c r="W128" i="57"/>
  <c r="D43" i="62"/>
  <c r="H43" i="62" s="1"/>
  <c r="P89" i="74"/>
  <c r="D116" i="62"/>
  <c r="H116" i="62" s="1"/>
  <c r="D139" i="62"/>
  <c r="H139" i="62" s="1"/>
  <c r="D376" i="62"/>
  <c r="F376" i="62" s="1"/>
  <c r="W310" i="57"/>
  <c r="W220" i="57"/>
  <c r="W225" i="57"/>
  <c r="D806" i="62"/>
  <c r="F806" i="62" s="1"/>
  <c r="S936" i="74"/>
  <c r="S928" i="74"/>
  <c r="N785" i="57"/>
  <c r="S701" i="74"/>
  <c r="Q139" i="57"/>
  <c r="D616" i="62"/>
  <c r="H616" i="62" s="1"/>
  <c r="S614" i="74"/>
  <c r="S611" i="74"/>
  <c r="D88" i="62"/>
  <c r="H88" i="62" s="1"/>
  <c r="D47" i="62"/>
  <c r="H47" i="62" s="1"/>
  <c r="D93" i="62"/>
  <c r="H93" i="62" s="1"/>
  <c r="D129" i="62"/>
  <c r="J129" i="62" s="1"/>
  <c r="W288" i="57"/>
  <c r="D380" i="62"/>
  <c r="F380" i="62" s="1"/>
  <c r="S751" i="74"/>
  <c r="W723" i="57"/>
  <c r="Z725" i="57"/>
  <c r="S689" i="74"/>
  <c r="S685" i="74"/>
  <c r="D619" i="62"/>
  <c r="H619" i="62" s="1"/>
  <c r="W305" i="57"/>
  <c r="Q234" i="57"/>
  <c r="D585" i="62"/>
  <c r="H585" i="62" s="1"/>
  <c r="Q94" i="74"/>
  <c r="P94" i="74" s="1"/>
  <c r="Q555" i="57"/>
  <c r="S715" i="74"/>
  <c r="C138" i="62"/>
  <c r="S500" i="74"/>
  <c r="S570" i="74"/>
  <c r="N107" i="57"/>
  <c r="J191" i="57"/>
  <c r="W26" i="57"/>
  <c r="W35" i="57"/>
  <c r="W51" i="57"/>
  <c r="W72" i="57"/>
  <c r="W115" i="57"/>
  <c r="W143" i="57"/>
  <c r="Q26" i="57"/>
  <c r="Q51" i="57"/>
  <c r="Q131" i="57"/>
  <c r="M516" i="57"/>
  <c r="J156" i="57"/>
  <c r="T181" i="57"/>
  <c r="Q256" i="57"/>
  <c r="Q30" i="57"/>
  <c r="D222" i="62"/>
  <c r="H222" i="62" s="1"/>
  <c r="Q239" i="57"/>
  <c r="D258" i="62"/>
  <c r="F258" i="62" s="1"/>
  <c r="D506" i="62"/>
  <c r="F506" i="62" s="1"/>
  <c r="D279" i="62"/>
  <c r="H279" i="62" s="1"/>
  <c r="Q205" i="57"/>
  <c r="O383" i="57"/>
  <c r="D414" i="62"/>
  <c r="F414" i="62" s="1"/>
  <c r="D410" i="62"/>
  <c r="F410" i="62" s="1"/>
  <c r="D412" i="62"/>
  <c r="F412" i="62" s="1"/>
  <c r="D404" i="62"/>
  <c r="F404" i="62" s="1"/>
  <c r="D513" i="62"/>
  <c r="F513" i="62" s="1"/>
  <c r="P225" i="57"/>
  <c r="W621" i="57"/>
  <c r="W634" i="57"/>
  <c r="W740" i="57"/>
  <c r="S657" i="74"/>
  <c r="D563" i="62"/>
  <c r="H563" i="62" s="1"/>
  <c r="C64" i="62"/>
  <c r="I65" i="62"/>
  <c r="I64" i="62" s="1"/>
  <c r="M181" i="57"/>
  <c r="S629" i="74"/>
  <c r="S625" i="74"/>
  <c r="S617" i="74"/>
  <c r="W640" i="57"/>
  <c r="S944" i="74"/>
  <c r="D805" i="62"/>
  <c r="F805" i="62" s="1"/>
  <c r="S940" i="74"/>
  <c r="S932" i="74"/>
  <c r="R713" i="74"/>
  <c r="S713" i="74" s="1"/>
  <c r="S709" i="74"/>
  <c r="S697" i="74"/>
  <c r="S693" i="74"/>
  <c r="S677" i="74"/>
  <c r="D581" i="62"/>
  <c r="H581" i="62" s="1"/>
  <c r="S673" i="74"/>
  <c r="D577" i="62"/>
  <c r="F577" i="62" s="1"/>
  <c r="W523" i="57"/>
  <c r="S481" i="74"/>
  <c r="Q105" i="57"/>
  <c r="P105" i="57"/>
  <c r="S548" i="74"/>
  <c r="D528" i="62"/>
  <c r="F528" i="62" s="1"/>
  <c r="S814" i="74"/>
  <c r="G541" i="57"/>
  <c r="M555" i="57"/>
  <c r="D38" i="62"/>
  <c r="F38" i="62" s="1"/>
  <c r="D48" i="62"/>
  <c r="H48" i="62" s="1"/>
  <c r="D57" i="62"/>
  <c r="H57" i="62" s="1"/>
  <c r="Q72" i="57"/>
  <c r="D74" i="62"/>
  <c r="L74" i="62" s="1"/>
  <c r="D95" i="62"/>
  <c r="D125" i="62"/>
  <c r="H125" i="62" s="1"/>
  <c r="Q143" i="57"/>
  <c r="D140" i="62"/>
  <c r="D379" i="62"/>
  <c r="F379" i="62" s="1"/>
  <c r="Q324" i="57"/>
  <c r="Q603" i="57"/>
  <c r="D281" i="62"/>
  <c r="H281" i="62" s="1"/>
  <c r="Q264" i="57"/>
  <c r="Q310" i="57"/>
  <c r="Q305" i="57"/>
  <c r="Q280" i="74"/>
  <c r="W383" i="57"/>
  <c r="D386" i="62"/>
  <c r="H386" i="62" s="1"/>
  <c r="S468" i="74"/>
  <c r="S467" i="74"/>
  <c r="S607" i="74"/>
  <c r="D559" i="62"/>
  <c r="J559" i="62" s="1"/>
  <c r="J558" i="62" s="1"/>
  <c r="W324" i="57"/>
  <c r="D242" i="62"/>
  <c r="H242" i="62" s="1"/>
  <c r="Q360" i="57"/>
  <c r="D571" i="62"/>
  <c r="H571" i="62" s="1"/>
  <c r="O191" i="57"/>
  <c r="O239" i="57"/>
  <c r="D265" i="62"/>
  <c r="F265" i="62" s="1"/>
  <c r="D261" i="62"/>
  <c r="F261" i="62" s="1"/>
  <c r="D508" i="62"/>
  <c r="F508" i="62" s="1"/>
  <c r="Q740" i="57"/>
  <c r="W360" i="57"/>
  <c r="W363" i="57"/>
  <c r="D408" i="62"/>
  <c r="F408" i="62" s="1"/>
  <c r="D406" i="62"/>
  <c r="F406" i="62" s="1"/>
  <c r="S604" i="74"/>
  <c r="W15" i="57"/>
  <c r="D44" i="62"/>
  <c r="H44" i="62" s="1"/>
  <c r="Q42" i="57"/>
  <c r="Q85" i="74"/>
  <c r="Q414" i="57"/>
  <c r="D438" i="62"/>
  <c r="F438" i="62" s="1"/>
  <c r="D529" i="62"/>
  <c r="F529" i="62" s="1"/>
  <c r="C66" i="62"/>
  <c r="Q35" i="57"/>
  <c r="D532" i="62"/>
  <c r="F532" i="62" s="1"/>
  <c r="P437" i="57"/>
  <c r="H336" i="62"/>
  <c r="H335" i="62" s="1"/>
  <c r="D28" i="62"/>
  <c r="L28" i="62" s="1"/>
  <c r="L25" i="62" s="1"/>
  <c r="W88" i="57"/>
  <c r="S474" i="74"/>
  <c r="D570" i="62"/>
  <c r="H570" i="62" s="1"/>
  <c r="W256" i="57"/>
  <c r="S787" i="74"/>
  <c r="P251" i="57"/>
  <c r="G14" i="57"/>
  <c r="C359" i="62"/>
  <c r="G359" i="62" s="1"/>
  <c r="M305" i="57"/>
  <c r="C191" i="62"/>
  <c r="G191" i="62" s="1"/>
  <c r="G190" i="62" s="1"/>
  <c r="P479" i="57"/>
  <c r="W479" i="57"/>
  <c r="S480" i="74"/>
  <c r="Q523" i="57"/>
  <c r="S532" i="74"/>
  <c r="N748" i="57"/>
  <c r="S793" i="74"/>
  <c r="S876" i="74"/>
  <c r="W117" i="66"/>
  <c r="G422" i="62"/>
  <c r="G420" i="62" s="1"/>
  <c r="C420" i="62"/>
  <c r="Q76" i="57"/>
  <c r="D121" i="62"/>
  <c r="H121" i="62" s="1"/>
  <c r="D213" i="62"/>
  <c r="H213" i="62" s="1"/>
  <c r="Q191" i="57"/>
  <c r="D236" i="62"/>
  <c r="F236" i="62" s="1"/>
  <c r="P211" i="57"/>
  <c r="Q83" i="57"/>
  <c r="Q90" i="74"/>
  <c r="D272" i="62"/>
  <c r="H272" i="62" s="1"/>
  <c r="Q95" i="57"/>
  <c r="D267" i="62"/>
  <c r="S557" i="74"/>
  <c r="S672" i="74"/>
  <c r="W696" i="57"/>
  <c r="S662" i="74"/>
  <c r="D568" i="62"/>
  <c r="H568" i="62" s="1"/>
  <c r="D654" i="62"/>
  <c r="F654" i="62" s="1"/>
  <c r="W631" i="57"/>
  <c r="S472" i="74"/>
  <c r="P16" i="57"/>
  <c r="P15" i="83" s="1"/>
  <c r="P14" i="83" s="1"/>
  <c r="S803" i="74"/>
  <c r="W569" i="57"/>
  <c r="S552" i="74"/>
  <c r="W534" i="57"/>
  <c r="R179" i="74"/>
  <c r="R176" i="74" s="1"/>
  <c r="W298" i="57"/>
  <c r="C675" i="62"/>
  <c r="G676" i="62"/>
  <c r="G675" i="62" s="1"/>
  <c r="Q417" i="57"/>
  <c r="D397" i="62"/>
  <c r="F397" i="62" s="1"/>
  <c r="Q363" i="57"/>
  <c r="Q368" i="57"/>
  <c r="S627" i="74"/>
  <c r="S930" i="74"/>
  <c r="S683" i="74"/>
  <c r="D587" i="62"/>
  <c r="H587" i="62" s="1"/>
  <c r="Z290" i="57"/>
  <c r="D152" i="62"/>
  <c r="D151" i="62" s="1"/>
  <c r="T211" i="57"/>
  <c r="T417" i="57"/>
  <c r="W205" i="57"/>
  <c r="D255" i="62"/>
  <c r="F255" i="62" s="1"/>
  <c r="D262" i="62"/>
  <c r="F262" i="62" s="1"/>
  <c r="C518" i="62"/>
  <c r="D20" i="62"/>
  <c r="J20" i="62" s="1"/>
  <c r="H166" i="62"/>
  <c r="Q167" i="57"/>
  <c r="Q156" i="57"/>
  <c r="S454" i="74"/>
  <c r="C423" i="62"/>
  <c r="E424" i="62"/>
  <c r="E423" i="62" s="1"/>
  <c r="K465" i="57"/>
  <c r="J829" i="74"/>
  <c r="J830" i="74"/>
  <c r="D166" i="62"/>
  <c r="F707" i="62"/>
  <c r="F706" i="62" s="1"/>
  <c r="D706" i="62"/>
  <c r="F781" i="62"/>
  <c r="F780" i="62" s="1"/>
  <c r="D780" i="62"/>
  <c r="C104" i="62"/>
  <c r="I105" i="62"/>
  <c r="I104" i="62" s="1"/>
  <c r="S531" i="74"/>
  <c r="I17" i="62"/>
  <c r="E575" i="62"/>
  <c r="N465" i="57"/>
  <c r="P847" i="74"/>
  <c r="S460" i="74"/>
  <c r="C560" i="62"/>
  <c r="G561" i="62"/>
  <c r="G560" i="62" s="1"/>
  <c r="C266" i="62"/>
  <c r="H184" i="62"/>
  <c r="H183" i="62" s="1"/>
  <c r="D183" i="62"/>
  <c r="J726" i="62"/>
  <c r="J725" i="62" s="1"/>
  <c r="D725" i="62"/>
  <c r="G390" i="62"/>
  <c r="G542" i="62"/>
  <c r="G538" i="62" s="1"/>
  <c r="C538" i="62"/>
  <c r="AD465" i="57"/>
  <c r="S465" i="57"/>
  <c r="G519" i="62"/>
  <c r="G518" i="62" s="1"/>
  <c r="I266" i="62"/>
  <c r="P279" i="74"/>
  <c r="E728" i="62"/>
  <c r="E727" i="62" s="1"/>
  <c r="C727" i="62"/>
  <c r="H497" i="62"/>
  <c r="H496" i="62" s="1"/>
  <c r="D496" i="62"/>
  <c r="G326" i="62"/>
  <c r="G324" i="62" s="1"/>
  <c r="C324" i="62"/>
  <c r="C134" i="62"/>
  <c r="D353" i="62"/>
  <c r="H465" i="57"/>
  <c r="G858" i="74"/>
  <c r="G830" i="74" s="1"/>
  <c r="V14" i="57"/>
  <c r="G7" i="73"/>
  <c r="C390" i="62"/>
  <c r="E537" i="62"/>
  <c r="E536" i="62" s="1"/>
  <c r="F576" i="62"/>
  <c r="C572" i="62"/>
  <c r="D423" i="62"/>
  <c r="F424" i="62"/>
  <c r="F423" i="62" s="1"/>
  <c r="I572" i="62"/>
  <c r="I493" i="62" s="1"/>
  <c r="I492" i="62" s="1"/>
  <c r="R278" i="74"/>
  <c r="D656" i="62"/>
  <c r="C71" i="62"/>
  <c r="G82" i="62"/>
  <c r="G141" i="62"/>
  <c r="P668" i="74"/>
  <c r="P821" i="74"/>
  <c r="C611" i="62"/>
  <c r="E661" i="62"/>
  <c r="R465" i="57"/>
  <c r="E794" i="62"/>
  <c r="E790" i="62" s="1"/>
  <c r="C790" i="62"/>
  <c r="E804" i="62"/>
  <c r="E803" i="62" s="1"/>
  <c r="C803" i="62"/>
  <c r="S461" i="74"/>
  <c r="S827" i="74"/>
  <c r="L465" i="57"/>
  <c r="Y465" i="57"/>
  <c r="G952" i="74"/>
  <c r="G446" i="62"/>
  <c r="F235" i="62"/>
  <c r="F717" i="62"/>
  <c r="F716" i="62" s="1"/>
  <c r="D716" i="62"/>
  <c r="E389" i="62"/>
  <c r="E388" i="62" s="1"/>
  <c r="C388" i="62"/>
  <c r="O484" i="62"/>
  <c r="O482" i="62" s="1"/>
  <c r="O481" i="62" s="1"/>
  <c r="C482" i="62"/>
  <c r="C481" i="62" s="1"/>
  <c r="T14" i="57"/>
  <c r="G479" i="62"/>
  <c r="G478" i="62" s="1"/>
  <c r="C478" i="62"/>
  <c r="C499" i="62"/>
  <c r="G500" i="62"/>
  <c r="G499" i="62" s="1"/>
  <c r="E513" i="62"/>
  <c r="E512" i="62" s="1"/>
  <c r="C512" i="62"/>
  <c r="E522" i="62"/>
  <c r="E521" i="62" s="1"/>
  <c r="C521" i="62"/>
  <c r="E530" i="62"/>
  <c r="E527" i="62" s="1"/>
  <c r="C527" i="62"/>
  <c r="E546" i="62"/>
  <c r="E545" i="62" s="1"/>
  <c r="C545" i="62"/>
  <c r="E552" i="62"/>
  <c r="E550" i="62" s="1"/>
  <c r="C550" i="62"/>
  <c r="E556" i="62"/>
  <c r="E554" i="62" s="1"/>
  <c r="C554" i="62"/>
  <c r="G563" i="62"/>
  <c r="G562" i="62" s="1"/>
  <c r="C562" i="62"/>
  <c r="G579" i="62"/>
  <c r="G575" i="62" s="1"/>
  <c r="C575" i="62"/>
  <c r="C622" i="62"/>
  <c r="E624" i="62"/>
  <c r="E622" i="62" s="1"/>
  <c r="E632" i="62"/>
  <c r="E627" i="62" s="1"/>
  <c r="C627" i="62"/>
  <c r="G714" i="62"/>
  <c r="G713" i="62" s="1"/>
  <c r="C713" i="62"/>
  <c r="G753" i="62"/>
  <c r="G752" i="62" s="1"/>
  <c r="C752" i="62"/>
  <c r="G775" i="62"/>
  <c r="G771" i="62" s="1"/>
  <c r="C771" i="62"/>
  <c r="I778" i="62"/>
  <c r="I777" i="62" s="1"/>
  <c r="C777" i="62"/>
  <c r="P749" i="74"/>
  <c r="H479" i="62"/>
  <c r="H478" i="62" s="1"/>
  <c r="D478" i="62"/>
  <c r="J364" i="62"/>
  <c r="J363" i="62" s="1"/>
  <c r="D363" i="62"/>
  <c r="L14" i="57"/>
  <c r="H14" i="57"/>
  <c r="Z14" i="57"/>
  <c r="I14" i="57"/>
  <c r="AA14" i="57"/>
  <c r="U14" i="57"/>
  <c r="J14" i="57"/>
  <c r="AC14" i="57"/>
  <c r="AD14" i="57"/>
  <c r="I128" i="62"/>
  <c r="I127" i="62" s="1"/>
  <c r="C127" i="62"/>
  <c r="E147" i="62"/>
  <c r="E146" i="62" s="1"/>
  <c r="E145" i="62" s="1"/>
  <c r="E11" i="62" s="1"/>
  <c r="C146" i="62"/>
  <c r="C145" i="62" s="1"/>
  <c r="G184" i="62"/>
  <c r="G183" i="62" s="1"/>
  <c r="C183" i="62"/>
  <c r="E225" i="62"/>
  <c r="E224" i="62" s="1"/>
  <c r="C224" i="62"/>
  <c r="G277" i="62"/>
  <c r="G275" i="62" s="1"/>
  <c r="C275" i="62"/>
  <c r="C809" i="62"/>
  <c r="E810" i="62"/>
  <c r="E809" i="62" s="1"/>
  <c r="J465" i="57"/>
  <c r="F295" i="62"/>
  <c r="F294" i="62" s="1"/>
  <c r="C141" i="62"/>
  <c r="K72" i="62"/>
  <c r="K71" i="62" s="1"/>
  <c r="E533" i="62"/>
  <c r="G134" i="62"/>
  <c r="H446" i="62"/>
  <c r="D554" i="62"/>
  <c r="C203" i="62"/>
  <c r="E204" i="62"/>
  <c r="E203" i="62" s="1"/>
  <c r="C335" i="62"/>
  <c r="G336" i="62"/>
  <c r="G335" i="62" s="1"/>
  <c r="E509" i="62"/>
  <c r="E505" i="62" s="1"/>
  <c r="C505" i="62"/>
  <c r="P875" i="74"/>
  <c r="S757" i="74"/>
  <c r="G14" i="62"/>
  <c r="C14" i="62"/>
  <c r="G50" i="62"/>
  <c r="G66" i="62"/>
  <c r="C97" i="62"/>
  <c r="C114" i="62"/>
  <c r="G130" i="62"/>
  <c r="C166" i="62"/>
  <c r="G241" i="62"/>
  <c r="E294" i="62"/>
  <c r="G328" i="62"/>
  <c r="O914" i="74"/>
  <c r="AB14" i="57"/>
  <c r="P753" i="74"/>
  <c r="P609" i="74"/>
  <c r="C533" i="62"/>
  <c r="G743" i="74"/>
  <c r="H830" i="74"/>
  <c r="D642" i="62"/>
  <c r="F643" i="62"/>
  <c r="F642" i="62" s="1"/>
  <c r="C39" i="62"/>
  <c r="G40" i="62"/>
  <c r="G39" i="62" s="1"/>
  <c r="G88" i="62"/>
  <c r="G87" i="62" s="1"/>
  <c r="C87" i="62"/>
  <c r="F148" i="62"/>
  <c r="F146" i="62" s="1"/>
  <c r="F145" i="62" s="1"/>
  <c r="F11" i="62" s="1"/>
  <c r="D146" i="62"/>
  <c r="D145" i="62" s="1"/>
  <c r="E707" i="62"/>
  <c r="E706" i="62" s="1"/>
  <c r="C706" i="62"/>
  <c r="E709" i="62"/>
  <c r="E708" i="62" s="1"/>
  <c r="C708" i="62"/>
  <c r="E745" i="62"/>
  <c r="E744" i="62" s="1"/>
  <c r="C744" i="62"/>
  <c r="C17" i="62"/>
  <c r="C130" i="62"/>
  <c r="C34" i="62"/>
  <c r="K14" i="57"/>
  <c r="C642" i="62"/>
  <c r="E643" i="62"/>
  <c r="E642" i="62" s="1"/>
  <c r="H13" i="73"/>
  <c r="R887" i="74"/>
  <c r="S887" i="74" s="1"/>
  <c r="F658" i="62"/>
  <c r="F656" i="62" s="1"/>
  <c r="C328" i="62"/>
  <c r="I101" i="62"/>
  <c r="I97" i="62" s="1"/>
  <c r="C75" i="62"/>
  <c r="H353" i="62"/>
  <c r="C589" i="62"/>
  <c r="D795" i="62"/>
  <c r="G115" i="62"/>
  <c r="G114" i="62" s="1"/>
  <c r="K94" i="62"/>
  <c r="C661" i="62"/>
  <c r="H676" i="62"/>
  <c r="H675" i="62" s="1"/>
  <c r="C294" i="62"/>
  <c r="D494" i="62"/>
  <c r="H495" i="62"/>
  <c r="H494" i="62" s="1"/>
  <c r="I364" i="62"/>
  <c r="I363" i="62" s="1"/>
  <c r="C363" i="62"/>
  <c r="E654" i="62"/>
  <c r="E653" i="62" s="1"/>
  <c r="C653" i="62"/>
  <c r="R647" i="74"/>
  <c r="S647" i="74" s="1"/>
  <c r="C50" i="62"/>
  <c r="C58" i="62"/>
  <c r="H325" i="62"/>
  <c r="H324" i="62" s="1"/>
  <c r="D324" i="62"/>
  <c r="H218" i="62"/>
  <c r="H216" i="62" s="1"/>
  <c r="D216" i="62"/>
  <c r="E34" i="62"/>
  <c r="E13" i="62" s="1"/>
  <c r="G58" i="62"/>
  <c r="E300" i="62"/>
  <c r="E299" i="62" s="1"/>
  <c r="C299" i="62"/>
  <c r="G620" i="62"/>
  <c r="G618" i="62" s="1"/>
  <c r="C618" i="62"/>
  <c r="E220" i="62"/>
  <c r="E219" i="62" s="1"/>
  <c r="G167" i="62"/>
  <c r="G166" i="62" s="1"/>
  <c r="C671" i="62"/>
  <c r="C82" i="62"/>
  <c r="C106" i="62"/>
  <c r="C241" i="62"/>
  <c r="C732" i="62"/>
  <c r="C91" i="62"/>
  <c r="G678" i="62"/>
  <c r="G677" i="62" s="1"/>
  <c r="E671" i="62"/>
  <c r="F225" i="62"/>
  <c r="F224" i="62" s="1"/>
  <c r="D224" i="62"/>
  <c r="E781" i="62"/>
  <c r="E780" i="62" s="1"/>
  <c r="C780" i="62"/>
  <c r="X465" i="57"/>
  <c r="E366" i="62"/>
  <c r="P579" i="74"/>
  <c r="D203" i="62"/>
  <c r="F204" i="62"/>
  <c r="F203" i="62" s="1"/>
  <c r="G384" i="62"/>
  <c r="G383" i="62" s="1"/>
  <c r="C383" i="62"/>
  <c r="C94" i="62"/>
  <c r="E444" i="62"/>
  <c r="E443" i="62" s="1"/>
  <c r="C443" i="62"/>
  <c r="G700" i="62"/>
  <c r="G699" i="62" s="1"/>
  <c r="C699" i="62"/>
  <c r="E798" i="62"/>
  <c r="E795" i="62" s="1"/>
  <c r="C795" i="62"/>
  <c r="AC465" i="57"/>
  <c r="P606" i="74"/>
  <c r="I743" i="74"/>
  <c r="H282" i="62"/>
  <c r="P282" i="74"/>
  <c r="F554" i="62"/>
  <c r="P818" i="74"/>
  <c r="E656" i="62"/>
  <c r="I465" i="57"/>
  <c r="C446" i="62"/>
  <c r="D550" i="62"/>
  <c r="N821" i="74"/>
  <c r="P842" i="74"/>
  <c r="P602" i="74"/>
  <c r="H197" i="62"/>
  <c r="H196" i="62" s="1"/>
  <c r="F323" i="62"/>
  <c r="F322" i="62" s="1"/>
  <c r="D322" i="62"/>
  <c r="H415" i="62"/>
  <c r="H330" i="62"/>
  <c r="H328" i="62" s="1"/>
  <c r="D328" i="62"/>
  <c r="J811" i="9"/>
  <c r="J814" i="9" s="1"/>
  <c r="I814" i="9"/>
  <c r="E806" i="9"/>
  <c r="J805" i="9"/>
  <c r="J806" i="9" s="1"/>
  <c r="J799" i="9"/>
  <c r="J786" i="9"/>
  <c r="J790" i="9" s="1"/>
  <c r="G790" i="9"/>
  <c r="J667" i="9"/>
  <c r="J670" i="9" s="1"/>
  <c r="I670" i="9"/>
  <c r="J625" i="9"/>
  <c r="J633" i="9" s="1"/>
  <c r="E633" i="9"/>
  <c r="J307" i="9"/>
  <c r="J311" i="9" s="1"/>
  <c r="I311" i="9"/>
  <c r="G255" i="9"/>
  <c r="J252" i="9"/>
  <c r="J255" i="9" s="1"/>
  <c r="K217" i="9"/>
  <c r="G70" i="9"/>
  <c r="F72" i="9"/>
  <c r="F65" i="9"/>
  <c r="G65" i="9" s="1"/>
  <c r="J65" i="9" s="1"/>
  <c r="K65" i="9" s="1"/>
  <c r="C67" i="9"/>
  <c r="G210" i="62"/>
  <c r="G208" i="62" s="1"/>
  <c r="C208" i="62"/>
  <c r="C25" i="62"/>
  <c r="I26" i="62"/>
  <c r="I25" i="62" s="1"/>
  <c r="G33" i="62"/>
  <c r="G29" i="62" s="1"/>
  <c r="C29" i="62"/>
  <c r="G42" i="62"/>
  <c r="G41" i="62" s="1"/>
  <c r="C41" i="62"/>
  <c r="G164" i="62"/>
  <c r="G163" i="62" s="1"/>
  <c r="C163" i="62"/>
  <c r="G197" i="62"/>
  <c r="G196" i="62" s="1"/>
  <c r="C196" i="62"/>
  <c r="C216" i="62"/>
  <c r="G217" i="62"/>
  <c r="G216" i="62" s="1"/>
  <c r="G222" i="62"/>
  <c r="G221" i="62" s="1"/>
  <c r="C221" i="62"/>
  <c r="E261" i="62"/>
  <c r="E254" i="62" s="1"/>
  <c r="C254" i="62"/>
  <c r="C297" i="62"/>
  <c r="G298" i="62"/>
  <c r="G297" i="62" s="1"/>
  <c r="C366" i="62"/>
  <c r="E380" i="62"/>
  <c r="E375" i="62" s="1"/>
  <c r="C375" i="62"/>
  <c r="C393" i="62"/>
  <c r="E394" i="62"/>
  <c r="E393" i="62" s="1"/>
  <c r="E403" i="62"/>
  <c r="E400" i="62" s="1"/>
  <c r="C400" i="62"/>
  <c r="G418" i="62"/>
  <c r="G415" i="62" s="1"/>
  <c r="C415" i="62"/>
  <c r="E437" i="62"/>
  <c r="E436" i="62" s="1"/>
  <c r="C436" i="62"/>
  <c r="E446" i="62"/>
  <c r="E717" i="62"/>
  <c r="E716" i="62" s="1"/>
  <c r="C716" i="62"/>
  <c r="C233" i="62"/>
  <c r="M209" i="57"/>
  <c r="D514" i="62"/>
  <c r="F514" i="62" s="1"/>
  <c r="D415" i="62"/>
  <c r="R88" i="74"/>
  <c r="G17" i="62"/>
  <c r="S660" i="74"/>
  <c r="S656" i="74"/>
  <c r="D566" i="62"/>
  <c r="H566" i="62" s="1"/>
  <c r="E248" i="62"/>
  <c r="G75" i="62"/>
  <c r="K63" i="9"/>
  <c r="S550" i="74"/>
  <c r="S547" i="74"/>
  <c r="S530" i="74"/>
  <c r="W555" i="57"/>
  <c r="F252" i="62"/>
  <c r="F251" i="62" s="1"/>
  <c r="D251" i="62"/>
  <c r="C470" i="62"/>
  <c r="E471" i="62"/>
  <c r="E470" i="62" s="1"/>
  <c r="Q671" i="74"/>
  <c r="J63" i="9"/>
  <c r="P593" i="74"/>
  <c r="P539" i="74"/>
  <c r="K696" i="9"/>
  <c r="J610" i="9"/>
  <c r="J387" i="9"/>
  <c r="J389" i="9" s="1"/>
  <c r="I389" i="9"/>
  <c r="J373" i="9"/>
  <c r="J378" i="9" s="1"/>
  <c r="G378" i="9"/>
  <c r="J319" i="9"/>
  <c r="F795" i="62"/>
  <c r="F587" i="9"/>
  <c r="C591" i="9"/>
  <c r="C352" i="9" s="1"/>
  <c r="G354" i="62"/>
  <c r="G353" i="62" s="1"/>
  <c r="C353" i="62"/>
  <c r="G498" i="62"/>
  <c r="G496" i="62" s="1"/>
  <c r="C496" i="62"/>
  <c r="G750" i="62"/>
  <c r="G749" i="62" s="1"/>
  <c r="C749" i="62"/>
  <c r="G686" i="9"/>
  <c r="F703" i="9"/>
  <c r="G698" i="9"/>
  <c r="H753" i="62"/>
  <c r="H752" i="62" s="1"/>
  <c r="D752" i="62"/>
  <c r="H164" i="62"/>
  <c r="H163" i="62" s="1"/>
  <c r="D163" i="62"/>
  <c r="G660" i="62"/>
  <c r="G659" i="62" s="1"/>
  <c r="C659" i="62"/>
  <c r="I726" i="62"/>
  <c r="I725" i="62" s="1"/>
  <c r="C725" i="62"/>
  <c r="M156" i="57"/>
  <c r="J779" i="9"/>
  <c r="G615" i="9"/>
  <c r="P547" i="74"/>
  <c r="P292" i="74"/>
  <c r="P470" i="74"/>
  <c r="P509" i="74"/>
  <c r="P613" i="74"/>
  <c r="P858" i="74"/>
  <c r="E739" i="9"/>
  <c r="I703" i="9"/>
  <c r="D52" i="62"/>
  <c r="H52" i="62" s="1"/>
  <c r="D56" i="62"/>
  <c r="H56" i="62" s="1"/>
  <c r="S624" i="74"/>
  <c r="H448" i="74"/>
  <c r="L880" i="74"/>
  <c r="H65" i="73"/>
  <c r="D374" i="62"/>
  <c r="F374" i="62" s="1"/>
  <c r="D370" i="62"/>
  <c r="F370" i="62" s="1"/>
  <c r="P801" i="74"/>
  <c r="T18" i="73"/>
  <c r="T20" i="73"/>
  <c r="Z466" i="57"/>
  <c r="T42" i="73"/>
  <c r="S7" i="73"/>
  <c r="H39" i="73"/>
  <c r="P569" i="57"/>
  <c r="D625" i="62"/>
  <c r="F625" i="62" s="1"/>
  <c r="H612" i="62"/>
  <c r="G589" i="62"/>
  <c r="F463" i="62"/>
  <c r="F446" i="62" s="1"/>
  <c r="D446" i="62"/>
  <c r="P752" i="57"/>
  <c r="P167" i="57"/>
  <c r="D233" i="62"/>
  <c r="P209" i="57"/>
  <c r="F623" i="62"/>
  <c r="Q146" i="57"/>
  <c r="H17" i="62"/>
  <c r="W135" i="57"/>
  <c r="W146" i="57"/>
  <c r="M310" i="57"/>
  <c r="G732" i="62"/>
  <c r="W42" i="57"/>
  <c r="W131" i="57"/>
  <c r="H499" i="62"/>
  <c r="P534" i="57"/>
  <c r="G91" i="62"/>
  <c r="Q631" i="57"/>
  <c r="Z272" i="57"/>
  <c r="C152" i="62"/>
  <c r="W76" i="57"/>
  <c r="O167" i="57"/>
  <c r="P483" i="62"/>
  <c r="P482" i="62" s="1"/>
  <c r="P481" i="62" s="1"/>
  <c r="D482" i="62"/>
  <c r="D481" i="62" s="1"/>
  <c r="S663" i="74"/>
  <c r="E820" i="9"/>
  <c r="J819" i="9"/>
  <c r="J820" i="9" s="1"/>
  <c r="I773" i="9"/>
  <c r="D678" i="9"/>
  <c r="K688" i="9"/>
  <c r="J659" i="9"/>
  <c r="J420" i="9"/>
  <c r="J423" i="9" s="1"/>
  <c r="E423" i="9"/>
  <c r="J366" i="9"/>
  <c r="J367" i="9" s="1"/>
  <c r="G367" i="9"/>
  <c r="J277" i="9"/>
  <c r="P453" i="74"/>
  <c r="P329" i="74"/>
  <c r="F471" i="62"/>
  <c r="F470" i="62" s="1"/>
  <c r="D470" i="62"/>
  <c r="K773" i="9"/>
  <c r="G690" i="9"/>
  <c r="F691" i="9"/>
  <c r="J391" i="9"/>
  <c r="G395" i="9"/>
  <c r="P621" i="57"/>
  <c r="P907" i="74"/>
  <c r="P223" i="74"/>
  <c r="P213" i="74"/>
  <c r="J794" i="9"/>
  <c r="J795" i="9" s="1"/>
  <c r="E795" i="9"/>
  <c r="J638" i="9"/>
  <c r="H352" i="9"/>
  <c r="P572" i="74"/>
  <c r="P778" i="74"/>
  <c r="D591" i="62"/>
  <c r="F553" i="62"/>
  <c r="F550" i="62" s="1"/>
  <c r="E653" i="9"/>
  <c r="J648" i="9"/>
  <c r="J653" i="9" s="1"/>
  <c r="E552" i="9"/>
  <c r="E659" i="9"/>
  <c r="G779" i="9"/>
  <c r="J676" i="9"/>
  <c r="J677" i="9" s="1"/>
  <c r="E638" i="9"/>
  <c r="E251" i="62"/>
  <c r="C282" i="62"/>
  <c r="G282" i="62"/>
  <c r="C656" i="62"/>
  <c r="Q115" i="57"/>
  <c r="T466" i="57"/>
  <c r="Q135" i="57"/>
  <c r="S620" i="74"/>
  <c r="H26" i="73"/>
  <c r="O465" i="57" l="1"/>
  <c r="N155" i="57"/>
  <c r="N154" i="57" s="1"/>
  <c r="O417" i="57"/>
  <c r="R82" i="83"/>
  <c r="R29" i="83"/>
  <c r="P30" i="83"/>
  <c r="P361" i="83"/>
  <c r="P359" i="83" s="1"/>
  <c r="P241" i="83"/>
  <c r="P238" i="83" s="1"/>
  <c r="P85" i="83"/>
  <c r="P83" i="83"/>
  <c r="Q474" i="83"/>
  <c r="R465" i="83"/>
  <c r="P185" i="83"/>
  <c r="P180" i="83" s="1"/>
  <c r="Q29" i="83"/>
  <c r="P31" i="83"/>
  <c r="Q475" i="83"/>
  <c r="L13" i="57"/>
  <c r="AA167" i="73"/>
  <c r="AB113" i="73"/>
  <c r="AD13" i="57"/>
  <c r="L12" i="57"/>
  <c r="X12" i="57"/>
  <c r="AA109" i="73"/>
  <c r="Z107" i="73"/>
  <c r="AA103" i="73"/>
  <c r="Z113" i="73"/>
  <c r="Z115" i="73"/>
  <c r="AA113" i="73"/>
  <c r="Z119" i="73"/>
  <c r="Z126" i="73"/>
  <c r="Z103" i="73"/>
  <c r="Z112" i="73"/>
  <c r="AA148" i="73"/>
  <c r="K12" i="57"/>
  <c r="Y12" i="57"/>
  <c r="H12" i="57"/>
  <c r="G12" i="57"/>
  <c r="M12" i="57"/>
  <c r="AC12" i="57"/>
  <c r="AD12" i="57"/>
  <c r="R12" i="57"/>
  <c r="I12" i="57"/>
  <c r="S12" i="57"/>
  <c r="N12" i="57"/>
  <c r="J12" i="57"/>
  <c r="H13" i="57"/>
  <c r="Z144" i="73"/>
  <c r="J13" i="57"/>
  <c r="Z143" i="73"/>
  <c r="J494" i="57"/>
  <c r="Z142" i="73"/>
  <c r="Z148" i="73"/>
  <c r="Z167" i="73"/>
  <c r="Y155" i="57"/>
  <c r="AB13" i="57"/>
  <c r="L494" i="57"/>
  <c r="H155" i="57"/>
  <c r="H154" i="57" s="1"/>
  <c r="X14" i="57"/>
  <c r="X13" i="57" s="1"/>
  <c r="AA13" i="57"/>
  <c r="AB11" i="57"/>
  <c r="K13" i="57"/>
  <c r="K11" i="57"/>
  <c r="G13" i="57"/>
  <c r="AC13" i="57"/>
  <c r="I13" i="57"/>
  <c r="V11" i="57"/>
  <c r="J155" i="57"/>
  <c r="U13" i="57"/>
  <c r="O494" i="57"/>
  <c r="N494" i="57"/>
  <c r="M155" i="57"/>
  <c r="T10" i="66"/>
  <c r="M13" i="57"/>
  <c r="F399" i="9"/>
  <c r="J151" i="74"/>
  <c r="J11" i="74" s="1"/>
  <c r="J10" i="74" s="1"/>
  <c r="K334" i="9"/>
  <c r="K335" i="9" s="1"/>
  <c r="C678" i="9"/>
  <c r="G399" i="9"/>
  <c r="J399" i="9"/>
  <c r="I321" i="9"/>
  <c r="J348" i="9"/>
  <c r="K316" i="9"/>
  <c r="K317" i="9" s="1"/>
  <c r="G317" i="9"/>
  <c r="F678" i="9"/>
  <c r="C14" i="9"/>
  <c r="J220" i="9"/>
  <c r="I121" i="9"/>
  <c r="F402" i="9"/>
  <c r="J401" i="9"/>
  <c r="K401" i="9" s="1"/>
  <c r="K402" i="9" s="1"/>
  <c r="O14" i="74"/>
  <c r="O13" i="74" s="1"/>
  <c r="K220" i="9"/>
  <c r="N14" i="74"/>
  <c r="N13" i="74" s="1"/>
  <c r="G593" i="9"/>
  <c r="J593" i="9" s="1"/>
  <c r="J598" i="9" s="1"/>
  <c r="O151" i="74"/>
  <c r="O150" i="74" s="1"/>
  <c r="J320" i="9"/>
  <c r="J321" i="9" s="1"/>
  <c r="H150" i="74"/>
  <c r="F14" i="9"/>
  <c r="I448" i="74"/>
  <c r="I447" i="74" s="1"/>
  <c r="O830" i="74"/>
  <c r="P419" i="74"/>
  <c r="P12" i="74" s="1"/>
  <c r="O448" i="74"/>
  <c r="O447" i="74" s="1"/>
  <c r="M10" i="62"/>
  <c r="M9" i="62" s="1"/>
  <c r="O149" i="62"/>
  <c r="P10" i="62"/>
  <c r="K387" i="9"/>
  <c r="K389" i="9" s="1"/>
  <c r="O10" i="62"/>
  <c r="K583" i="9"/>
  <c r="K585" i="9" s="1"/>
  <c r="N10" i="62"/>
  <c r="N9" i="62" s="1"/>
  <c r="O12" i="62"/>
  <c r="N448" i="74"/>
  <c r="N447" i="74" s="1"/>
  <c r="M448" i="74"/>
  <c r="M447" i="74" s="1"/>
  <c r="I150" i="74"/>
  <c r="L150" i="74"/>
  <c r="I352" i="9"/>
  <c r="J605" i="9"/>
  <c r="M151" i="74"/>
  <c r="M150" i="74" s="1"/>
  <c r="J345" i="9"/>
  <c r="I678" i="9"/>
  <c r="V247" i="66"/>
  <c r="G351" i="9"/>
  <c r="J350" i="9"/>
  <c r="G150" i="74"/>
  <c r="P475" i="57"/>
  <c r="P476" i="57"/>
  <c r="K580" i="9"/>
  <c r="K581" i="9" s="1"/>
  <c r="J581" i="9"/>
  <c r="N150" i="74"/>
  <c r="J706" i="9"/>
  <c r="K705" i="9"/>
  <c r="K706" i="9" s="1"/>
  <c r="K150" i="74"/>
  <c r="J381" i="9"/>
  <c r="K380" i="9"/>
  <c r="K381" i="9" s="1"/>
  <c r="N7" i="73"/>
  <c r="T7" i="73"/>
  <c r="D7" i="73"/>
  <c r="K11" i="74"/>
  <c r="K10" i="74" s="1"/>
  <c r="G448" i="74"/>
  <c r="G447" i="74" s="1"/>
  <c r="E14" i="9"/>
  <c r="J183" i="9"/>
  <c r="J185" i="9" s="1"/>
  <c r="G185" i="9"/>
  <c r="D31" i="62"/>
  <c r="H31" i="62" s="1"/>
  <c r="S925" i="74"/>
  <c r="S875" i="74"/>
  <c r="S826" i="74"/>
  <c r="D15" i="62"/>
  <c r="S561" i="74"/>
  <c r="S526" i="74"/>
  <c r="S475" i="74"/>
  <c r="S606" i="74"/>
  <c r="S749" i="74"/>
  <c r="D83" i="62"/>
  <c r="H83" i="62" s="1"/>
  <c r="S602" i="74"/>
  <c r="S753" i="74"/>
  <c r="D392" i="62"/>
  <c r="H392" i="62" s="1"/>
  <c r="D85" i="62"/>
  <c r="H85" i="62" s="1"/>
  <c r="S583" i="74"/>
  <c r="D32" i="62"/>
  <c r="H32" i="62" s="1"/>
  <c r="S470" i="74"/>
  <c r="S613" i="74"/>
  <c r="P87" i="57"/>
  <c r="P86" i="83" s="1"/>
  <c r="S778" i="74"/>
  <c r="S801" i="74"/>
  <c r="P85" i="57"/>
  <c r="P84" i="83" s="1"/>
  <c r="P181" i="57"/>
  <c r="R87" i="74"/>
  <c r="P87" i="74" s="1"/>
  <c r="R85" i="74"/>
  <c r="P85" i="74" s="1"/>
  <c r="W181" i="57"/>
  <c r="P139" i="57"/>
  <c r="M829" i="74"/>
  <c r="P310" i="57"/>
  <c r="P135" i="57"/>
  <c r="P746" i="74"/>
  <c r="P743" i="74" s="1"/>
  <c r="P351" i="57"/>
  <c r="H383" i="62"/>
  <c r="C246" i="62"/>
  <c r="Q88" i="74"/>
  <c r="W466" i="57"/>
  <c r="W239" i="57"/>
  <c r="C269" i="62"/>
  <c r="P680" i="74"/>
  <c r="P723" i="57"/>
  <c r="P748" i="57"/>
  <c r="W83" i="57"/>
  <c r="R86" i="74"/>
  <c r="C234" i="62"/>
  <c r="S743" i="74"/>
  <c r="P93" i="74"/>
  <c r="P92" i="74" s="1"/>
  <c r="D40" i="62"/>
  <c r="H40" i="62" s="1"/>
  <c r="H39" i="62" s="1"/>
  <c r="P203" i="57"/>
  <c r="Q92" i="74"/>
  <c r="O14" i="57"/>
  <c r="O13" i="57" s="1"/>
  <c r="F436" i="62"/>
  <c r="H611" i="62"/>
  <c r="H134" i="62"/>
  <c r="AA725" i="57"/>
  <c r="P95" i="57"/>
  <c r="J25" i="62"/>
  <c r="D611" i="62"/>
  <c r="Q466" i="57"/>
  <c r="H15" i="62"/>
  <c r="T13" i="57"/>
  <c r="P65" i="57"/>
  <c r="D65" i="62"/>
  <c r="G154" i="57"/>
  <c r="P253" i="57"/>
  <c r="H618" i="62"/>
  <c r="F803" i="62"/>
  <c r="P714" i="74"/>
  <c r="H141" i="62"/>
  <c r="D383" i="62"/>
  <c r="N14" i="57"/>
  <c r="N13" i="57" s="1"/>
  <c r="D522" i="62"/>
  <c r="F522" i="62" s="1"/>
  <c r="S574" i="74"/>
  <c r="D358" i="62"/>
  <c r="S857" i="74"/>
  <c r="S909" i="74"/>
  <c r="R654" i="74"/>
  <c r="S654" i="74" s="1"/>
  <c r="P417" i="57"/>
  <c r="P360" i="57"/>
  <c r="H359" i="62"/>
  <c r="H358" i="62" s="1"/>
  <c r="Z13" i="57"/>
  <c r="F575" i="62"/>
  <c r="P72" i="57"/>
  <c r="Q83" i="74"/>
  <c r="Q278" i="74"/>
  <c r="Q151" i="74" s="1"/>
  <c r="Q150" i="74" s="1"/>
  <c r="P143" i="57"/>
  <c r="L71" i="62"/>
  <c r="D105" i="62"/>
  <c r="D104" i="62" s="1"/>
  <c r="P305" i="57"/>
  <c r="P555" i="57"/>
  <c r="R671" i="74"/>
  <c r="S671" i="74" s="1"/>
  <c r="R92" i="74"/>
  <c r="D141" i="62"/>
  <c r="P146" i="57"/>
  <c r="AD154" i="57"/>
  <c r="P128" i="57"/>
  <c r="R888" i="74"/>
  <c r="S888" i="74" s="1"/>
  <c r="P15" i="57"/>
  <c r="H91" i="62"/>
  <c r="L95" i="62"/>
  <c r="L94" i="62" s="1"/>
  <c r="D94" i="62"/>
  <c r="E246" i="62"/>
  <c r="P90" i="74"/>
  <c r="P88" i="74" s="1"/>
  <c r="P603" i="57"/>
  <c r="D803" i="62"/>
  <c r="P35" i="57"/>
  <c r="D375" i="62"/>
  <c r="D71" i="62"/>
  <c r="C358" i="62"/>
  <c r="H221" i="62"/>
  <c r="I181" i="57"/>
  <c r="P92" i="57"/>
  <c r="D298" i="62"/>
  <c r="P288" i="57"/>
  <c r="D221" i="62"/>
  <c r="P205" i="57"/>
  <c r="D17" i="62"/>
  <c r="P634" i="57"/>
  <c r="F366" i="62"/>
  <c r="F375" i="62"/>
  <c r="D134" i="62"/>
  <c r="D91" i="62"/>
  <c r="P740" i="57"/>
  <c r="J17" i="62"/>
  <c r="AC154" i="57"/>
  <c r="F527" i="62"/>
  <c r="H208" i="62"/>
  <c r="D558" i="62"/>
  <c r="F234" i="62"/>
  <c r="P179" i="74"/>
  <c r="P176" i="74" s="1"/>
  <c r="P26" i="57"/>
  <c r="P18" i="57"/>
  <c r="P280" i="74"/>
  <c r="P278" i="74" s="1"/>
  <c r="P640" i="57"/>
  <c r="D436" i="62"/>
  <c r="D208" i="62"/>
  <c r="P368" i="57"/>
  <c r="K154" i="57"/>
  <c r="D575" i="62"/>
  <c r="H575" i="62"/>
  <c r="P713" i="74"/>
  <c r="H152" i="62"/>
  <c r="H151" i="62" s="1"/>
  <c r="W290" i="57"/>
  <c r="D131" i="62"/>
  <c r="P131" i="57"/>
  <c r="D622" i="62"/>
  <c r="R889" i="74"/>
  <c r="S889" i="74" s="1"/>
  <c r="H41" i="62"/>
  <c r="D234" i="62"/>
  <c r="P63" i="57"/>
  <c r="D63" i="62"/>
  <c r="P363" i="57"/>
  <c r="P631" i="57"/>
  <c r="D79" i="62"/>
  <c r="P76" i="57"/>
  <c r="M748" i="57"/>
  <c r="P414" i="57"/>
  <c r="D422" i="62"/>
  <c r="P523" i="57"/>
  <c r="G358" i="62"/>
  <c r="R151" i="74"/>
  <c r="R150" i="74" s="1"/>
  <c r="P42" i="57"/>
  <c r="D41" i="62"/>
  <c r="D527" i="62"/>
  <c r="P696" i="57"/>
  <c r="D25" i="62"/>
  <c r="C190" i="62"/>
  <c r="P191" i="57"/>
  <c r="D89" i="62"/>
  <c r="P88" i="57"/>
  <c r="H16" i="62"/>
  <c r="D16" i="62"/>
  <c r="Q889" i="74"/>
  <c r="R651" i="74"/>
  <c r="S651" i="74" s="1"/>
  <c r="L154" i="57"/>
  <c r="I13" i="62"/>
  <c r="I12" i="62" s="1"/>
  <c r="I150" i="62"/>
  <c r="I149" i="62" s="1"/>
  <c r="G829" i="74"/>
  <c r="I670" i="62"/>
  <c r="C11" i="62"/>
  <c r="O11" i="62"/>
  <c r="R649" i="74"/>
  <c r="S649" i="74" s="1"/>
  <c r="H11" i="74"/>
  <c r="H10" i="74" s="1"/>
  <c r="E12" i="62"/>
  <c r="O829" i="74"/>
  <c r="V13" i="57"/>
  <c r="S870" i="74"/>
  <c r="K13" i="62"/>
  <c r="K10" i="62" s="1"/>
  <c r="K9" i="62" s="1"/>
  <c r="R882" i="74"/>
  <c r="S882" i="74" s="1"/>
  <c r="C493" i="62"/>
  <c r="C492" i="62" s="1"/>
  <c r="D11" i="62"/>
  <c r="R569" i="74"/>
  <c r="R568" i="74" s="1"/>
  <c r="H447" i="74"/>
  <c r="X154" i="57"/>
  <c r="C13" i="62"/>
  <c r="C12" i="62" s="1"/>
  <c r="E493" i="62"/>
  <c r="E492" i="62" s="1"/>
  <c r="C670" i="62"/>
  <c r="Q654" i="74"/>
  <c r="P383" i="57"/>
  <c r="E678" i="9"/>
  <c r="L830" i="74"/>
  <c r="L11" i="74" s="1"/>
  <c r="L10" i="74" s="1"/>
  <c r="L829" i="74"/>
  <c r="H391" i="62"/>
  <c r="P239" i="57"/>
  <c r="D257" i="62"/>
  <c r="D618" i="62"/>
  <c r="J698" i="9"/>
  <c r="G703" i="9"/>
  <c r="G13" i="62"/>
  <c r="G12" i="62" s="1"/>
  <c r="G670" i="62"/>
  <c r="D276" i="62"/>
  <c r="P264" i="57"/>
  <c r="H140" i="62"/>
  <c r="H138" i="62" s="1"/>
  <c r="D138" i="62"/>
  <c r="D266" i="62"/>
  <c r="J267" i="62"/>
  <c r="J266" i="62" s="1"/>
  <c r="J150" i="62" s="1"/>
  <c r="J149" i="62" s="1"/>
  <c r="F36" i="62"/>
  <c r="F34" i="62" s="1"/>
  <c r="F13" i="62" s="1"/>
  <c r="F12" i="62" s="1"/>
  <c r="D34" i="62"/>
  <c r="F405" i="62"/>
  <c r="F400" i="62" s="1"/>
  <c r="D400" i="62"/>
  <c r="G493" i="62"/>
  <c r="G492" i="62" s="1"/>
  <c r="D244" i="62"/>
  <c r="P220" i="57"/>
  <c r="F591" i="9"/>
  <c r="G587" i="9"/>
  <c r="E233" i="62"/>
  <c r="E232" i="62" s="1"/>
  <c r="C232" i="62"/>
  <c r="E670" i="62"/>
  <c r="F622" i="62"/>
  <c r="F220" i="62"/>
  <c r="F219" i="62" s="1"/>
  <c r="D219" i="62"/>
  <c r="J128" i="62"/>
  <c r="J127" i="62" s="1"/>
  <c r="D127" i="62"/>
  <c r="J70" i="9"/>
  <c r="G72" i="9"/>
  <c r="R648" i="74"/>
  <c r="S648" i="74" s="1"/>
  <c r="D273" i="62"/>
  <c r="P256" i="57"/>
  <c r="D232" i="62"/>
  <c r="F233" i="62"/>
  <c r="F232" i="62" s="1"/>
  <c r="U785" i="57"/>
  <c r="Q785" i="57"/>
  <c r="D60" i="62"/>
  <c r="P59" i="57"/>
  <c r="D30" i="62"/>
  <c r="P30" i="57"/>
  <c r="D55" i="62"/>
  <c r="P51" i="57"/>
  <c r="G152" i="62"/>
  <c r="G151" i="62" s="1"/>
  <c r="C151" i="62"/>
  <c r="D122" i="62"/>
  <c r="P115" i="57"/>
  <c r="R154" i="57"/>
  <c r="E352" i="9"/>
  <c r="P11" i="62"/>
  <c r="P149" i="62"/>
  <c r="S537" i="74"/>
  <c r="D516" i="62"/>
  <c r="F516" i="62" s="1"/>
  <c r="D369" i="62"/>
  <c r="D366" i="62" s="1"/>
  <c r="P324" i="57"/>
  <c r="H591" i="62"/>
  <c r="H589" i="62" s="1"/>
  <c r="D589" i="62"/>
  <c r="J690" i="9"/>
  <c r="G691" i="9"/>
  <c r="K391" i="9"/>
  <c r="K395" i="9" s="1"/>
  <c r="J395" i="9"/>
  <c r="D569" i="62"/>
  <c r="R13" i="83" l="1"/>
  <c r="R12" i="83" s="1"/>
  <c r="O12" i="57"/>
  <c r="O155" i="57"/>
  <c r="L11" i="57"/>
  <c r="Q465" i="83"/>
  <c r="P82" i="83"/>
  <c r="P474" i="83"/>
  <c r="P29" i="83"/>
  <c r="P475" i="83"/>
  <c r="Z73" i="73"/>
  <c r="AB73" i="73"/>
  <c r="AB102" i="73"/>
  <c r="AA73" i="73"/>
  <c r="L493" i="57"/>
  <c r="J11" i="57"/>
  <c r="J10" i="57" s="1"/>
  <c r="K10" i="57"/>
  <c r="M494" i="57"/>
  <c r="M11" i="57" s="1"/>
  <c r="I155" i="57"/>
  <c r="I154" i="57" s="1"/>
  <c r="X11" i="57"/>
  <c r="X10" i="57" s="1"/>
  <c r="J154" i="57"/>
  <c r="N493" i="57"/>
  <c r="N11" i="57"/>
  <c r="O493" i="57"/>
  <c r="J493" i="57"/>
  <c r="J150" i="74"/>
  <c r="H42" i="73"/>
  <c r="F7" i="73"/>
  <c r="H7" i="73" s="1"/>
  <c r="Z171" i="73"/>
  <c r="I14" i="9"/>
  <c r="F352" i="9"/>
  <c r="J402" i="9"/>
  <c r="I11" i="74"/>
  <c r="I10" i="74" s="1"/>
  <c r="O9" i="62"/>
  <c r="G598" i="9"/>
  <c r="K593" i="9"/>
  <c r="K598" i="9" s="1"/>
  <c r="K352" i="9" s="1"/>
  <c r="G14" i="9"/>
  <c r="O11" i="74"/>
  <c r="O10" i="74" s="1"/>
  <c r="P9" i="62"/>
  <c r="N11" i="74"/>
  <c r="N10" i="74" s="1"/>
  <c r="M11" i="74"/>
  <c r="M10" i="74" s="1"/>
  <c r="U247" i="66"/>
  <c r="J351" i="9"/>
  <c r="K350" i="9"/>
  <c r="K351" i="9" s="1"/>
  <c r="P466" i="57"/>
  <c r="H102" i="73"/>
  <c r="G11" i="74"/>
  <c r="G10" i="74" s="1"/>
  <c r="D390" i="62"/>
  <c r="D84" i="62"/>
  <c r="H390" i="62"/>
  <c r="D739" i="62"/>
  <c r="H739" i="62" s="1"/>
  <c r="D191" i="62"/>
  <c r="D86" i="62"/>
  <c r="H86" i="62" s="1"/>
  <c r="P83" i="57"/>
  <c r="R83" i="74"/>
  <c r="R14" i="74" s="1"/>
  <c r="R13" i="74" s="1"/>
  <c r="P662" i="57"/>
  <c r="Q883" i="74"/>
  <c r="P672" i="57"/>
  <c r="Q638" i="74"/>
  <c r="Q647" i="74"/>
  <c r="P647" i="74" s="1"/>
  <c r="P665" i="57"/>
  <c r="Q649" i="74"/>
  <c r="P649" i="74" s="1"/>
  <c r="P667" i="57"/>
  <c r="Q890" i="74"/>
  <c r="Q881" i="74"/>
  <c r="P666" i="57"/>
  <c r="D39" i="62"/>
  <c r="P86" i="74"/>
  <c r="P83" i="74" s="1"/>
  <c r="P14" i="74" s="1"/>
  <c r="P13" i="74" s="1"/>
  <c r="Q14" i="74"/>
  <c r="Q13" i="74" s="1"/>
  <c r="S832" i="74"/>
  <c r="L13" i="62"/>
  <c r="L12" i="62" s="1"/>
  <c r="P654" i="74"/>
  <c r="R893" i="74"/>
  <c r="S893" i="74" s="1"/>
  <c r="S837" i="74"/>
  <c r="P671" i="74"/>
  <c r="J105" i="62"/>
  <c r="J104" i="62" s="1"/>
  <c r="J65" i="62"/>
  <c r="J64" i="62" s="1"/>
  <c r="D64" i="62"/>
  <c r="S542" i="74"/>
  <c r="S520" i="74"/>
  <c r="S596" i="74"/>
  <c r="S808" i="74"/>
  <c r="S816" i="74"/>
  <c r="S810" i="74"/>
  <c r="S600" i="74"/>
  <c r="S581" i="74"/>
  <c r="S846" i="74"/>
  <c r="S524" i="74"/>
  <c r="S838" i="74"/>
  <c r="S522" i="74"/>
  <c r="D519" i="62"/>
  <c r="H519" i="62" s="1"/>
  <c r="S852" i="74"/>
  <c r="S576" i="74"/>
  <c r="S516" i="74"/>
  <c r="S918" i="74"/>
  <c r="S518" i="74"/>
  <c r="S820" i="74"/>
  <c r="S597" i="74"/>
  <c r="S523" i="74"/>
  <c r="S514" i="74"/>
  <c r="S807" i="74"/>
  <c r="S521" i="74"/>
  <c r="S833" i="74"/>
  <c r="R655" i="74"/>
  <c r="S910" i="74"/>
  <c r="S519" i="74"/>
  <c r="E150" i="62"/>
  <c r="E10" i="62" s="1"/>
  <c r="E9" i="62" s="1"/>
  <c r="H14" i="62"/>
  <c r="D14" i="62"/>
  <c r="S457" i="74"/>
  <c r="R886" i="74"/>
  <c r="S886" i="74" s="1"/>
  <c r="H298" i="62"/>
  <c r="H297" i="62" s="1"/>
  <c r="D297" i="62"/>
  <c r="I10" i="62"/>
  <c r="I9" i="62" s="1"/>
  <c r="P151" i="74"/>
  <c r="P150" i="74" s="1"/>
  <c r="P889" i="74"/>
  <c r="Q887" i="74"/>
  <c r="P887" i="74" s="1"/>
  <c r="D761" i="62"/>
  <c r="H761" i="62" s="1"/>
  <c r="R646" i="74"/>
  <c r="S646" i="74" s="1"/>
  <c r="S459" i="74"/>
  <c r="R899" i="74"/>
  <c r="S899" i="74" s="1"/>
  <c r="D130" i="62"/>
  <c r="H131" i="62"/>
  <c r="H130" i="62" s="1"/>
  <c r="G150" i="62"/>
  <c r="G149" i="62" s="1"/>
  <c r="H79" i="62"/>
  <c r="H75" i="62" s="1"/>
  <c r="D75" i="62"/>
  <c r="D62" i="62"/>
  <c r="J63" i="62"/>
  <c r="J62" i="62" s="1"/>
  <c r="H89" i="62"/>
  <c r="H87" i="62" s="1"/>
  <c r="D87" i="62"/>
  <c r="H422" i="62"/>
  <c r="H420" i="62" s="1"/>
  <c r="D420" i="62"/>
  <c r="D306" i="62"/>
  <c r="F306" i="62" s="1"/>
  <c r="P290" i="57"/>
  <c r="S450" i="74"/>
  <c r="R895" i="74"/>
  <c r="S895" i="74" s="1"/>
  <c r="S869" i="74"/>
  <c r="R652" i="74"/>
  <c r="S652" i="74" s="1"/>
  <c r="K12" i="62"/>
  <c r="R894" i="74"/>
  <c r="R898" i="74"/>
  <c r="C150" i="62"/>
  <c r="C149" i="62" s="1"/>
  <c r="R890" i="74"/>
  <c r="Q644" i="74"/>
  <c r="R891" i="74"/>
  <c r="S891" i="74" s="1"/>
  <c r="S452" i="74"/>
  <c r="M154" i="57"/>
  <c r="R901" i="74"/>
  <c r="S901" i="74" s="1"/>
  <c r="Q882" i="74"/>
  <c r="P882" i="74" s="1"/>
  <c r="S458" i="74"/>
  <c r="P569" i="74"/>
  <c r="P568" i="74" s="1"/>
  <c r="R884" i="74"/>
  <c r="S884" i="74" s="1"/>
  <c r="R896" i="74"/>
  <c r="S896" i="74" s="1"/>
  <c r="R892" i="74"/>
  <c r="S892" i="74" s="1"/>
  <c r="R900" i="74"/>
  <c r="S900" i="74" s="1"/>
  <c r="Q888" i="74"/>
  <c r="P888" i="74" s="1"/>
  <c r="R653" i="74"/>
  <c r="S653" i="74" s="1"/>
  <c r="R883" i="74"/>
  <c r="S805" i="74"/>
  <c r="G678" i="9"/>
  <c r="H244" i="62"/>
  <c r="H241" i="62" s="1"/>
  <c r="D241" i="62"/>
  <c r="J703" i="9"/>
  <c r="K698" i="9"/>
  <c r="K703" i="9" s="1"/>
  <c r="F257" i="62"/>
  <c r="F254" i="62" s="1"/>
  <c r="D254" i="62"/>
  <c r="J587" i="9"/>
  <c r="J591" i="9" s="1"/>
  <c r="G591" i="9"/>
  <c r="K70" i="9"/>
  <c r="K72" i="9" s="1"/>
  <c r="J72" i="9"/>
  <c r="H276" i="62"/>
  <c r="H275" i="62" s="1"/>
  <c r="D275" i="62"/>
  <c r="R897" i="74"/>
  <c r="S897" i="74" s="1"/>
  <c r="R885" i="74"/>
  <c r="S885" i="74" s="1"/>
  <c r="Q893" i="74"/>
  <c r="Q648" i="74"/>
  <c r="P648" i="74" s="1"/>
  <c r="R650" i="74"/>
  <c r="S650" i="74" s="1"/>
  <c r="R881" i="74"/>
  <c r="H273" i="62"/>
  <c r="H269" i="62" s="1"/>
  <c r="D269" i="62"/>
  <c r="S513" i="74"/>
  <c r="H122" i="62"/>
  <c r="H114" i="62" s="1"/>
  <c r="D114" i="62"/>
  <c r="H55" i="62"/>
  <c r="H50" i="62" s="1"/>
  <c r="D50" i="62"/>
  <c r="H30" i="62"/>
  <c r="H29" i="62" s="1"/>
  <c r="D29" i="62"/>
  <c r="H60" i="62"/>
  <c r="H58" i="62" s="1"/>
  <c r="D58" i="62"/>
  <c r="S908" i="74"/>
  <c r="H569" i="62"/>
  <c r="H562" i="62" s="1"/>
  <c r="D562" i="62"/>
  <c r="Q655" i="57"/>
  <c r="K690" i="9"/>
  <c r="K691" i="9" s="1"/>
  <c r="J691" i="9"/>
  <c r="O11" i="57" l="1"/>
  <c r="O10" i="57" s="1"/>
  <c r="O154" i="57"/>
  <c r="N10" i="57"/>
  <c r="L10" i="57"/>
  <c r="P465" i="83"/>
  <c r="P663" i="83"/>
  <c r="P667" i="83"/>
  <c r="P673" i="83"/>
  <c r="P666" i="83"/>
  <c r="P668" i="83"/>
  <c r="AA140" i="73"/>
  <c r="AA102" i="73"/>
  <c r="AA7" i="73"/>
  <c r="J14" i="9"/>
  <c r="M493" i="57"/>
  <c r="J352" i="9"/>
  <c r="G352" i="9"/>
  <c r="J678" i="9"/>
  <c r="Z102" i="73"/>
  <c r="K14" i="9"/>
  <c r="V270" i="66"/>
  <c r="K678" i="9"/>
  <c r="V145" i="66"/>
  <c r="D738" i="62"/>
  <c r="H738" i="62" s="1"/>
  <c r="D724" i="62"/>
  <c r="F724" i="62" s="1"/>
  <c r="D757" i="62"/>
  <c r="H757" i="62" s="1"/>
  <c r="D756" i="62"/>
  <c r="H756" i="62" s="1"/>
  <c r="H84" i="62"/>
  <c r="H82" i="62" s="1"/>
  <c r="D82" i="62"/>
  <c r="D765" i="62"/>
  <c r="H765" i="62" s="1"/>
  <c r="D764" i="62"/>
  <c r="H764" i="62" s="1"/>
  <c r="D762" i="62"/>
  <c r="H762" i="62" s="1"/>
  <c r="H191" i="62"/>
  <c r="H190" i="62" s="1"/>
  <c r="H150" i="62" s="1"/>
  <c r="H149" i="62" s="1"/>
  <c r="D190" i="62"/>
  <c r="P671" i="57"/>
  <c r="P664" i="57"/>
  <c r="S924" i="74"/>
  <c r="P668" i="57"/>
  <c r="Q642" i="74"/>
  <c r="P660" i="57"/>
  <c r="AA562" i="57"/>
  <c r="Q652" i="74"/>
  <c r="P652" i="74" s="1"/>
  <c r="P670" i="57"/>
  <c r="Q898" i="74"/>
  <c r="P898" i="74" s="1"/>
  <c r="Q655" i="74"/>
  <c r="P655" i="74" s="1"/>
  <c r="P691" i="57"/>
  <c r="Q640" i="74"/>
  <c r="S873" i="74"/>
  <c r="Q894" i="74"/>
  <c r="P894" i="74" s="1"/>
  <c r="Q651" i="74"/>
  <c r="P651" i="74" s="1"/>
  <c r="P669" i="57"/>
  <c r="Q639" i="74"/>
  <c r="Q645" i="74"/>
  <c r="P663" i="57"/>
  <c r="Q643" i="74"/>
  <c r="P661" i="57"/>
  <c r="Q641" i="74"/>
  <c r="S915" i="74"/>
  <c r="E149" i="62"/>
  <c r="L10" i="62"/>
  <c r="L9" i="62" s="1"/>
  <c r="D672" i="62"/>
  <c r="F672" i="62" s="1"/>
  <c r="S670" i="74"/>
  <c r="P893" i="74"/>
  <c r="D673" i="62"/>
  <c r="F673" i="62" s="1"/>
  <c r="D701" i="62"/>
  <c r="D548" i="62"/>
  <c r="F548" i="62" s="1"/>
  <c r="D510" i="62"/>
  <c r="F510" i="62" s="1"/>
  <c r="S540" i="74"/>
  <c r="D793" i="62"/>
  <c r="F793" i="62" s="1"/>
  <c r="D542" i="62"/>
  <c r="H542" i="62" s="1"/>
  <c r="D540" i="62"/>
  <c r="S854" i="74"/>
  <c r="S577" i="74"/>
  <c r="S836" i="74"/>
  <c r="S845" i="74"/>
  <c r="S525" i="74"/>
  <c r="S853" i="74"/>
  <c r="D712" i="62"/>
  <c r="F712" i="62" s="1"/>
  <c r="S841" i="74"/>
  <c r="S580" i="74"/>
  <c r="S856" i="74"/>
  <c r="S921" i="74"/>
  <c r="S575" i="74"/>
  <c r="S515" i="74"/>
  <c r="S599" i="74"/>
  <c r="S545" i="74"/>
  <c r="S903" i="74"/>
  <c r="S578" i="74"/>
  <c r="D544" i="62"/>
  <c r="H544" i="62" s="1"/>
  <c r="S951" i="74"/>
  <c r="S811" i="74"/>
  <c r="D523" i="62"/>
  <c r="F523" i="62" s="1"/>
  <c r="D702" i="62"/>
  <c r="H702" i="62" s="1"/>
  <c r="S862" i="74"/>
  <c r="S565" i="74"/>
  <c r="S809" i="74"/>
  <c r="S919" i="74"/>
  <c r="S855" i="74"/>
  <c r="S598" i="74"/>
  <c r="S922" i="74"/>
  <c r="D524" i="62"/>
  <c r="F524" i="62" s="1"/>
  <c r="S848" i="74"/>
  <c r="S839" i="74"/>
  <c r="D541" i="62"/>
  <c r="H541" i="62" s="1"/>
  <c r="S817" i="74"/>
  <c r="Q886" i="74"/>
  <c r="P886" i="74" s="1"/>
  <c r="Q899" i="74"/>
  <c r="P899" i="74" s="1"/>
  <c r="C10" i="62"/>
  <c r="C9" i="62" s="1"/>
  <c r="Q646" i="74"/>
  <c r="P646" i="74" s="1"/>
  <c r="T562" i="57"/>
  <c r="G10" i="62"/>
  <c r="G9" i="62" s="1"/>
  <c r="Q895" i="74"/>
  <c r="P895" i="74" s="1"/>
  <c r="S865" i="74"/>
  <c r="V203" i="66"/>
  <c r="Z525" i="57"/>
  <c r="Q525" i="57"/>
  <c r="T525" i="57"/>
  <c r="Z692" i="57"/>
  <c r="S866" i="74"/>
  <c r="Z615" i="57"/>
  <c r="S890" i="74"/>
  <c r="P890" i="74"/>
  <c r="S898" i="74"/>
  <c r="Q891" i="74"/>
  <c r="P891" i="74" s="1"/>
  <c r="S894" i="74"/>
  <c r="Q901" i="74"/>
  <c r="P901" i="74" s="1"/>
  <c r="T541" i="57"/>
  <c r="P883" i="74"/>
  <c r="S883" i="74"/>
  <c r="S871" i="74"/>
  <c r="S655" i="74"/>
  <c r="Q884" i="74"/>
  <c r="P884" i="74" s="1"/>
  <c r="Q896" i="74"/>
  <c r="P896" i="74" s="1"/>
  <c r="S867" i="74"/>
  <c r="Q653" i="74"/>
  <c r="P653" i="74" s="1"/>
  <c r="Q900" i="74"/>
  <c r="P900" i="74" s="1"/>
  <c r="Q892" i="74"/>
  <c r="P892" i="74" s="1"/>
  <c r="Z592" i="57"/>
  <c r="AD655" i="57"/>
  <c r="D660" i="62"/>
  <c r="AA637" i="57"/>
  <c r="Q897" i="74"/>
  <c r="P897" i="74" s="1"/>
  <c r="Q650" i="74"/>
  <c r="P650" i="74" s="1"/>
  <c r="Z541" i="57"/>
  <c r="S872" i="74"/>
  <c r="Q885" i="74"/>
  <c r="Z655" i="57"/>
  <c r="AC655" i="57"/>
  <c r="Z516" i="57"/>
  <c r="S881" i="74"/>
  <c r="P881" i="74"/>
  <c r="R880" i="74"/>
  <c r="D755" i="62"/>
  <c r="H755" i="62" s="1"/>
  <c r="V11" i="66"/>
  <c r="Z599" i="57"/>
  <c r="D509" i="62"/>
  <c r="T599" i="57"/>
  <c r="D574" i="62"/>
  <c r="Z562" i="57"/>
  <c r="D791" i="62"/>
  <c r="P664" i="83" l="1"/>
  <c r="P692" i="83"/>
  <c r="P669" i="83"/>
  <c r="P670" i="83"/>
  <c r="P671" i="83"/>
  <c r="P672" i="83"/>
  <c r="P662" i="83"/>
  <c r="P661" i="83"/>
  <c r="P665" i="83"/>
  <c r="Z140" i="73"/>
  <c r="AC494" i="57"/>
  <c r="AC11" i="57" s="1"/>
  <c r="AD494" i="57"/>
  <c r="AD11" i="57" s="1"/>
  <c r="W97" i="66"/>
  <c r="M10" i="57"/>
  <c r="V117" i="66"/>
  <c r="W203" i="66"/>
  <c r="U97" i="66"/>
  <c r="S864" i="74"/>
  <c r="D792" i="62"/>
  <c r="F792" i="62" s="1"/>
  <c r="D740" i="62"/>
  <c r="H740" i="62" s="1"/>
  <c r="D741" i="62"/>
  <c r="H741" i="62" s="1"/>
  <c r="D735" i="62"/>
  <c r="H735" i="62" s="1"/>
  <c r="D767" i="62"/>
  <c r="H767" i="62" s="1"/>
  <c r="D760" i="62"/>
  <c r="H760" i="62" s="1"/>
  <c r="D770" i="62"/>
  <c r="H770" i="62" s="1"/>
  <c r="D776" i="62"/>
  <c r="H776" i="62" s="1"/>
  <c r="D774" i="62"/>
  <c r="H774" i="62" s="1"/>
  <c r="D742" i="62"/>
  <c r="H742" i="62" s="1"/>
  <c r="D736" i="62"/>
  <c r="H736" i="62" s="1"/>
  <c r="D734" i="62"/>
  <c r="H734" i="62" s="1"/>
  <c r="D772" i="62"/>
  <c r="H772" i="62" s="1"/>
  <c r="D758" i="62"/>
  <c r="H758" i="62" s="1"/>
  <c r="D773" i="62"/>
  <c r="H773" i="62" s="1"/>
  <c r="S843" i="74"/>
  <c r="D759" i="62"/>
  <c r="H759" i="62" s="1"/>
  <c r="D775" i="62"/>
  <c r="H775" i="62" s="1"/>
  <c r="D810" i="62"/>
  <c r="F810" i="62" s="1"/>
  <c r="D730" i="62"/>
  <c r="F730" i="62" s="1"/>
  <c r="D768" i="62"/>
  <c r="H768" i="62" s="1"/>
  <c r="S860" i="74"/>
  <c r="U203" i="66"/>
  <c r="S874" i="74"/>
  <c r="W568" i="57"/>
  <c r="R569" i="83" s="1"/>
  <c r="R562" i="83" s="1"/>
  <c r="S543" i="74"/>
  <c r="D535" i="62"/>
  <c r="F535" i="62" s="1"/>
  <c r="D711" i="62"/>
  <c r="F711" i="62" s="1"/>
  <c r="D700" i="62"/>
  <c r="H700" i="62" s="1"/>
  <c r="D546" i="62"/>
  <c r="F546" i="62" s="1"/>
  <c r="D723" i="62"/>
  <c r="F723" i="62" s="1"/>
  <c r="D703" i="62"/>
  <c r="H703" i="62" s="1"/>
  <c r="S949" i="74"/>
  <c r="D812" i="62"/>
  <c r="F812" i="62" s="1"/>
  <c r="D714" i="62"/>
  <c r="H714" i="62" s="1"/>
  <c r="H713" i="62" s="1"/>
  <c r="D705" i="62"/>
  <c r="H705" i="62" s="1"/>
  <c r="D722" i="62"/>
  <c r="F722" i="62" s="1"/>
  <c r="S923" i="74"/>
  <c r="W615" i="57"/>
  <c r="S544" i="74"/>
  <c r="S916" i="74"/>
  <c r="D525" i="62"/>
  <c r="F525" i="62" s="1"/>
  <c r="D778" i="62"/>
  <c r="J778" i="62" s="1"/>
  <c r="S861" i="74"/>
  <c r="S917" i="74"/>
  <c r="D731" i="62"/>
  <c r="F731" i="62" s="1"/>
  <c r="D720" i="62"/>
  <c r="F720" i="62" s="1"/>
  <c r="D511" i="62"/>
  <c r="F511" i="62" s="1"/>
  <c r="S541" i="74"/>
  <c r="D520" i="62"/>
  <c r="S463" i="74"/>
  <c r="Z521" i="57"/>
  <c r="Q562" i="57"/>
  <c r="P525" i="57"/>
  <c r="W525" i="57"/>
  <c r="S496" i="74"/>
  <c r="S634" i="74"/>
  <c r="S669" i="74"/>
  <c r="W692" i="57"/>
  <c r="Z782" i="57"/>
  <c r="T692" i="57"/>
  <c r="T782" i="57"/>
  <c r="S815" i="74"/>
  <c r="D655" i="62"/>
  <c r="Q541" i="57"/>
  <c r="Q637" i="74"/>
  <c r="Q448" i="74" s="1"/>
  <c r="Q447" i="74" s="1"/>
  <c r="S844" i="74"/>
  <c r="W592" i="57"/>
  <c r="S573" i="74"/>
  <c r="T615" i="57"/>
  <c r="T592" i="57"/>
  <c r="D659" i="62"/>
  <c r="H660" i="62"/>
  <c r="H659" i="62" s="1"/>
  <c r="S456" i="74"/>
  <c r="S849" i="74"/>
  <c r="S847" i="74"/>
  <c r="P885" i="74"/>
  <c r="P880" i="74" s="1"/>
  <c r="P830" i="74" s="1"/>
  <c r="P829" i="74" s="1"/>
  <c r="Q880" i="74"/>
  <c r="Q830" i="74" s="1"/>
  <c r="Q829" i="74" s="1"/>
  <c r="S950" i="74"/>
  <c r="S904" i="74"/>
  <c r="S868" i="74"/>
  <c r="W637" i="57"/>
  <c r="S612" i="74"/>
  <c r="P637" i="57"/>
  <c r="S517" i="74"/>
  <c r="W541" i="57"/>
  <c r="S920" i="74"/>
  <c r="S914" i="74"/>
  <c r="W516" i="57"/>
  <c r="S464" i="74"/>
  <c r="S806" i="74"/>
  <c r="W768" i="57"/>
  <c r="R830" i="74"/>
  <c r="S880" i="74"/>
  <c r="S851" i="74"/>
  <c r="Q599" i="57"/>
  <c r="F509" i="62"/>
  <c r="D746" i="62"/>
  <c r="S582" i="74"/>
  <c r="W599" i="57"/>
  <c r="J574" i="62"/>
  <c r="H701" i="62"/>
  <c r="H540" i="62"/>
  <c r="F791" i="62"/>
  <c r="S536" i="74"/>
  <c r="P656" i="83" l="1"/>
  <c r="AC493" i="57"/>
  <c r="Z494" i="57"/>
  <c r="AD493" i="57"/>
  <c r="W148" i="66"/>
  <c r="V55" i="66"/>
  <c r="Z7" i="73"/>
  <c r="D733" i="62"/>
  <c r="H733" i="62" s="1"/>
  <c r="W270" i="66"/>
  <c r="W55" i="66"/>
  <c r="W145" i="66"/>
  <c r="U117" i="66"/>
  <c r="W47" i="66"/>
  <c r="S633" i="74"/>
  <c r="S593" i="74"/>
  <c r="D719" i="62"/>
  <c r="F719" i="62" s="1"/>
  <c r="D743" i="62"/>
  <c r="H743" i="62" s="1"/>
  <c r="S579" i="74"/>
  <c r="H771" i="62"/>
  <c r="S494" i="74"/>
  <c r="W562" i="57"/>
  <c r="D729" i="62"/>
  <c r="F729" i="62" s="1"/>
  <c r="S462" i="74"/>
  <c r="S572" i="74"/>
  <c r="S804" i="74"/>
  <c r="D771" i="62"/>
  <c r="S902" i="74"/>
  <c r="S609" i="74"/>
  <c r="S863" i="74"/>
  <c r="S948" i="74"/>
  <c r="S668" i="74"/>
  <c r="S842" i="74"/>
  <c r="D709" i="62"/>
  <c r="F709" i="62" s="1"/>
  <c r="AD10" i="57"/>
  <c r="AC10" i="57"/>
  <c r="S509" i="74"/>
  <c r="P568" i="57"/>
  <c r="P569" i="83" s="1"/>
  <c r="P562" i="83" s="1"/>
  <c r="S538" i="74"/>
  <c r="S906" i="74"/>
  <c r="F505" i="62"/>
  <c r="D505" i="62"/>
  <c r="H520" i="62"/>
  <c r="H518" i="62" s="1"/>
  <c r="D518" i="62"/>
  <c r="W521" i="57"/>
  <c r="S466" i="74"/>
  <c r="Q521" i="57"/>
  <c r="P521" i="57"/>
  <c r="Q11" i="74"/>
  <c r="Q10" i="74" s="1"/>
  <c r="S567" i="74"/>
  <c r="S913" i="74"/>
  <c r="S834" i="74"/>
  <c r="P782" i="57"/>
  <c r="Q782" i="57"/>
  <c r="D653" i="62"/>
  <c r="F655" i="62"/>
  <c r="F653" i="62" s="1"/>
  <c r="Q692" i="57"/>
  <c r="P541" i="57"/>
  <c r="S819" i="74"/>
  <c r="W782" i="57"/>
  <c r="S636" i="74"/>
  <c r="D539" i="62"/>
  <c r="D710" i="62"/>
  <c r="S911" i="74"/>
  <c r="S564" i="74"/>
  <c r="D543" i="62"/>
  <c r="H543" i="62" s="1"/>
  <c r="Q592" i="57"/>
  <c r="Q615" i="57"/>
  <c r="P615" i="57"/>
  <c r="D715" i="62"/>
  <c r="S859" i="74"/>
  <c r="W92" i="66"/>
  <c r="D811" i="62"/>
  <c r="S840" i="74"/>
  <c r="S835" i="74"/>
  <c r="D737" i="62"/>
  <c r="S451" i="74"/>
  <c r="S546" i="74"/>
  <c r="D779" i="62"/>
  <c r="D721" i="62"/>
  <c r="F721" i="62" s="1"/>
  <c r="R829" i="74"/>
  <c r="D718" i="62"/>
  <c r="F718" i="62" s="1"/>
  <c r="S850" i="74"/>
  <c r="D549" i="62"/>
  <c r="P599" i="57"/>
  <c r="F746" i="62"/>
  <c r="F744" i="62" s="1"/>
  <c r="D744" i="62"/>
  <c r="D515" i="62"/>
  <c r="U55" i="66" l="1"/>
  <c r="U11" i="66"/>
  <c r="U145" i="66"/>
  <c r="V92" i="66"/>
  <c r="V183" i="66"/>
  <c r="U47" i="66"/>
  <c r="W183" i="66"/>
  <c r="U270" i="66"/>
  <c r="W11" i="66"/>
  <c r="S905" i="74"/>
  <c r="S533" i="74"/>
  <c r="S566" i="74"/>
  <c r="S635" i="74"/>
  <c r="S563" i="74"/>
  <c r="S465" i="74"/>
  <c r="S449" i="74"/>
  <c r="S907" i="74"/>
  <c r="D517" i="62"/>
  <c r="F517" i="62" s="1"/>
  <c r="S539" i="74"/>
  <c r="S858" i="74"/>
  <c r="S818" i="74"/>
  <c r="S912" i="74"/>
  <c r="K7" i="77"/>
  <c r="Z493" i="57"/>
  <c r="P562" i="57"/>
  <c r="S831" i="74"/>
  <c r="Q516" i="57"/>
  <c r="P516" i="57"/>
  <c r="S455" i="74"/>
  <c r="D537" i="62"/>
  <c r="P592" i="57"/>
  <c r="D674" i="62"/>
  <c r="D573" i="62"/>
  <c r="P692" i="57"/>
  <c r="D561" i="62"/>
  <c r="D794" i="62"/>
  <c r="D534" i="62"/>
  <c r="F710" i="62"/>
  <c r="F708" i="62" s="1"/>
  <c r="D708" i="62"/>
  <c r="H539" i="62"/>
  <c r="H538" i="62" s="1"/>
  <c r="D538" i="62"/>
  <c r="F715" i="62"/>
  <c r="F713" i="62" s="1"/>
  <c r="D713" i="62"/>
  <c r="H737" i="62"/>
  <c r="H732" i="62" s="1"/>
  <c r="D732" i="62"/>
  <c r="J779" i="62"/>
  <c r="J777" i="62" s="1"/>
  <c r="J670" i="62" s="1"/>
  <c r="D777" i="62"/>
  <c r="D526" i="62"/>
  <c r="D704" i="62"/>
  <c r="D728" i="62"/>
  <c r="F811" i="62"/>
  <c r="F809" i="62" s="1"/>
  <c r="D809" i="62"/>
  <c r="F549" i="62"/>
  <c r="F545" i="62" s="1"/>
  <c r="D545" i="62"/>
  <c r="F515" i="62"/>
  <c r="D630" i="62"/>
  <c r="F630" i="62" s="1"/>
  <c r="D631" i="62"/>
  <c r="F631" i="62" s="1"/>
  <c r="D633" i="62"/>
  <c r="F633" i="62" s="1"/>
  <c r="D637" i="62"/>
  <c r="F637" i="62" s="1"/>
  <c r="D634" i="62"/>
  <c r="F634" i="62" s="1"/>
  <c r="D639" i="62"/>
  <c r="F639" i="62" s="1"/>
  <c r="D641" i="62"/>
  <c r="F641" i="62" s="1"/>
  <c r="D636" i="62"/>
  <c r="F636" i="62" s="1"/>
  <c r="D638" i="62"/>
  <c r="F638" i="62" s="1"/>
  <c r="D635" i="62"/>
  <c r="F635" i="62" s="1"/>
  <c r="D640" i="62"/>
  <c r="F640" i="62" s="1"/>
  <c r="D632" i="62"/>
  <c r="F632" i="62" s="1"/>
  <c r="Q725" i="57"/>
  <c r="T725" i="57"/>
  <c r="D628" i="62"/>
  <c r="T494" i="57" l="1"/>
  <c r="Q494" i="57"/>
  <c r="U148" i="66"/>
  <c r="U92" i="66"/>
  <c r="U183" i="66"/>
  <c r="D512" i="62"/>
  <c r="F512" i="62"/>
  <c r="S453" i="74"/>
  <c r="D536" i="62"/>
  <c r="F537" i="62"/>
  <c r="F536" i="62" s="1"/>
  <c r="F674" i="62"/>
  <c r="F671" i="62" s="1"/>
  <c r="D671" i="62"/>
  <c r="J573" i="62"/>
  <c r="J572" i="62" s="1"/>
  <c r="J493" i="62" s="1"/>
  <c r="J492" i="62" s="1"/>
  <c r="D572" i="62"/>
  <c r="H561" i="62"/>
  <c r="H560" i="62" s="1"/>
  <c r="H493" i="62" s="1"/>
  <c r="H492" i="62" s="1"/>
  <c r="D560" i="62"/>
  <c r="F534" i="62"/>
  <c r="F533" i="62" s="1"/>
  <c r="D533" i="62"/>
  <c r="F794" i="62"/>
  <c r="F790" i="62" s="1"/>
  <c r="D790" i="62"/>
  <c r="F728" i="62"/>
  <c r="F727" i="62" s="1"/>
  <c r="D727" i="62"/>
  <c r="F526" i="62"/>
  <c r="F521" i="62" s="1"/>
  <c r="D521" i="62"/>
  <c r="H704" i="62"/>
  <c r="H699" i="62" s="1"/>
  <c r="H670" i="62" s="1"/>
  <c r="D699" i="62"/>
  <c r="P725" i="57"/>
  <c r="D629" i="62"/>
  <c r="F629" i="62" s="1"/>
  <c r="F628" i="62"/>
  <c r="U725" i="57"/>
  <c r="U494" i="57" s="1"/>
  <c r="U11" i="57" l="1"/>
  <c r="Q493" i="57"/>
  <c r="T493" i="57"/>
  <c r="F670" i="62"/>
  <c r="D670" i="62"/>
  <c r="D627" i="62"/>
  <c r="F627" i="62"/>
  <c r="U493" i="57" l="1"/>
  <c r="Z156" i="57"/>
  <c r="W156" i="57"/>
  <c r="P156" i="57" l="1"/>
  <c r="Z234" i="57"/>
  <c r="W234" i="57"/>
  <c r="D247" i="62" l="1"/>
  <c r="P234" i="57"/>
  <c r="D246" i="62" l="1"/>
  <c r="F247" i="62"/>
  <c r="F246" i="62" s="1"/>
  <c r="Z315" i="57" l="1"/>
  <c r="W315" i="57"/>
  <c r="W155" i="57" l="1"/>
  <c r="P315" i="57"/>
  <c r="Z417" i="57" l="1"/>
  <c r="Z155" i="57" l="1"/>
  <c r="Z11" i="57" s="1"/>
  <c r="AA417" i="57"/>
  <c r="AA155" i="57" l="1"/>
  <c r="R641" i="74"/>
  <c r="P641" i="74" s="1"/>
  <c r="R640" i="74"/>
  <c r="R639" i="74" l="1"/>
  <c r="P639" i="74" s="1"/>
  <c r="R642" i="74"/>
  <c r="S640" i="74"/>
  <c r="P640" i="74"/>
  <c r="R638" i="74"/>
  <c r="R644" i="74"/>
  <c r="R643" i="74"/>
  <c r="S641" i="74"/>
  <c r="S639" i="74" l="1"/>
  <c r="S642" i="74"/>
  <c r="P642" i="74"/>
  <c r="S638" i="74"/>
  <c r="P638" i="74"/>
  <c r="P643" i="74"/>
  <c r="S643" i="74"/>
  <c r="P644" i="74"/>
  <c r="S644" i="74"/>
  <c r="W655" i="57"/>
  <c r="AA655" i="57"/>
  <c r="R645" i="74" l="1"/>
  <c r="P655" i="57"/>
  <c r="S645" i="74" l="1"/>
  <c r="P645" i="74"/>
  <c r="P637" i="74" s="1"/>
  <c r="P448" i="74" s="1"/>
  <c r="R637" i="74"/>
  <c r="P447" i="74" l="1"/>
  <c r="P11" i="74"/>
  <c r="P10" i="74" s="1"/>
  <c r="S637" i="74"/>
  <c r="R448" i="74"/>
  <c r="R11" i="74" l="1"/>
  <c r="R10" i="74" s="1"/>
  <c r="R447" i="74"/>
  <c r="S447" i="74" s="1"/>
  <c r="R18" i="57"/>
  <c r="Q18" i="57"/>
  <c r="R14" i="57" l="1"/>
  <c r="R11" i="57" s="1"/>
  <c r="S67" i="57"/>
  <c r="Q68" i="57"/>
  <c r="Q67" i="83" s="1"/>
  <c r="Q66" i="83" s="1"/>
  <c r="R13" i="57" l="1"/>
  <c r="P68" i="57"/>
  <c r="R10" i="57"/>
  <c r="Q67" i="57"/>
  <c r="P67" i="83" l="1"/>
  <c r="P66" i="83" s="1"/>
  <c r="Q114" i="57"/>
  <c r="Q113" i="83" s="1"/>
  <c r="Q111" i="57"/>
  <c r="Q110" i="83" s="1"/>
  <c r="Q110" i="57"/>
  <c r="Q109" i="83" s="1"/>
  <c r="Q109" i="57"/>
  <c r="Q108" i="83" s="1"/>
  <c r="Q112" i="57"/>
  <c r="Q111" i="83" s="1"/>
  <c r="Q113" i="57"/>
  <c r="Q112" i="83" s="1"/>
  <c r="Q108" i="57"/>
  <c r="Q107" i="83" s="1"/>
  <c r="S107" i="57"/>
  <c r="Q106" i="83" l="1"/>
  <c r="Q13" i="83" s="1"/>
  <c r="S14" i="57"/>
  <c r="S13" i="57" s="1"/>
  <c r="P108" i="57"/>
  <c r="P113" i="57"/>
  <c r="P114" i="57"/>
  <c r="P110" i="57"/>
  <c r="P111" i="57"/>
  <c r="P112" i="57"/>
  <c r="P109" i="57"/>
  <c r="Q107" i="57"/>
  <c r="P108" i="83" l="1"/>
  <c r="P110" i="83"/>
  <c r="P113" i="83"/>
  <c r="P107" i="83"/>
  <c r="Q12" i="83"/>
  <c r="P111" i="83"/>
  <c r="P109" i="83"/>
  <c r="P112" i="83"/>
  <c r="Q14" i="57"/>
  <c r="Q166" i="57"/>
  <c r="T164" i="57"/>
  <c r="P106" i="83" l="1"/>
  <c r="P13" i="83" s="1"/>
  <c r="P12" i="83" s="1"/>
  <c r="Q165" i="83"/>
  <c r="Q163" i="83" s="1"/>
  <c r="Q13" i="57"/>
  <c r="Q164" i="57"/>
  <c r="P166" i="57"/>
  <c r="P165" i="83" s="1"/>
  <c r="P163" i="83" s="1"/>
  <c r="D162" i="62" l="1"/>
  <c r="H162" i="62" s="1"/>
  <c r="P164" i="57"/>
  <c r="Q287" i="57"/>
  <c r="T272" i="57"/>
  <c r="Q286" i="83" l="1"/>
  <c r="Q271" i="83" s="1"/>
  <c r="T155" i="57"/>
  <c r="T11" i="57" s="1"/>
  <c r="Q272" i="57"/>
  <c r="P287" i="57"/>
  <c r="P286" i="83" l="1"/>
  <c r="P271" i="83" s="1"/>
  <c r="D288" i="62"/>
  <c r="D282" i="62" s="1"/>
  <c r="P272" i="57"/>
  <c r="V489" i="57"/>
  <c r="U489" i="57"/>
  <c r="Q490" i="57"/>
  <c r="Q489" i="83" s="1"/>
  <c r="Q488" i="83" s="1"/>
  <c r="Q464" i="83" s="1"/>
  <c r="Q11" i="83" s="1"/>
  <c r="T489" i="57"/>
  <c r="V465" i="57" l="1"/>
  <c r="V12" i="57" s="1"/>
  <c r="U465" i="57"/>
  <c r="T465" i="57"/>
  <c r="T12" i="57" s="1"/>
  <c r="Q489" i="57"/>
  <c r="D68" i="62"/>
  <c r="H68" i="62" s="1"/>
  <c r="D70" i="62"/>
  <c r="H70" i="62" s="1"/>
  <c r="D69" i="62"/>
  <c r="H69" i="62" s="1"/>
  <c r="Y67" i="57"/>
  <c r="W67" i="57"/>
  <c r="V154" i="57" l="1"/>
  <c r="U154" i="57"/>
  <c r="U12" i="57"/>
  <c r="U10" i="57" s="1"/>
  <c r="L7" i="77" s="1"/>
  <c r="T10" i="57"/>
  <c r="T154" i="57"/>
  <c r="Q465" i="57"/>
  <c r="Q12" i="57" s="1"/>
  <c r="P67" i="57"/>
  <c r="D67" i="62"/>
  <c r="H67" i="62" l="1"/>
  <c r="H66" i="62" s="1"/>
  <c r="D66" i="62"/>
  <c r="D101" i="62" l="1"/>
  <c r="J101" i="62" s="1"/>
  <c r="D100" i="62"/>
  <c r="J100" i="62" s="1"/>
  <c r="D103" i="62"/>
  <c r="J103" i="62" s="1"/>
  <c r="D102" i="62"/>
  <c r="J102" i="62" s="1"/>
  <c r="D99" i="62"/>
  <c r="J99" i="62" s="1"/>
  <c r="Y98" i="57"/>
  <c r="W98" i="57"/>
  <c r="D98" i="62" l="1"/>
  <c r="P98" i="57"/>
  <c r="J98" i="62" l="1"/>
  <c r="J97" i="62" s="1"/>
  <c r="D97" i="62"/>
  <c r="D108" i="62"/>
  <c r="J108" i="62" s="1"/>
  <c r="D110" i="62"/>
  <c r="J110" i="62" s="1"/>
  <c r="D112" i="62"/>
  <c r="J112" i="62" s="1"/>
  <c r="Y107" i="57"/>
  <c r="D109" i="62"/>
  <c r="J109" i="62" s="1"/>
  <c r="D111" i="62"/>
  <c r="J111" i="62" s="1"/>
  <c r="D113" i="62"/>
  <c r="Y14" i="57" l="1"/>
  <c r="Y11" i="57" s="1"/>
  <c r="D107" i="62"/>
  <c r="P107" i="57"/>
  <c r="H113" i="62"/>
  <c r="H106" i="62" s="1"/>
  <c r="H13" i="62" s="1"/>
  <c r="W107" i="57"/>
  <c r="Y13" i="57" l="1"/>
  <c r="P14" i="57"/>
  <c r="P13" i="57" s="1"/>
  <c r="W14" i="57"/>
  <c r="J113" i="62"/>
  <c r="H10" i="62"/>
  <c r="H9" i="62" s="1"/>
  <c r="H12" i="62"/>
  <c r="J107" i="62"/>
  <c r="D106" i="62"/>
  <c r="D13" i="62" s="1"/>
  <c r="W13" i="57" l="1"/>
  <c r="J106" i="62"/>
  <c r="J13" i="62" s="1"/>
  <c r="J12" i="62" s="1"/>
  <c r="D12" i="62"/>
  <c r="Y154" i="57" l="1"/>
  <c r="J10" i="62"/>
  <c r="J9" i="62" s="1"/>
  <c r="AB489" i="57"/>
  <c r="AA489" i="57"/>
  <c r="W490" i="57"/>
  <c r="Z489" i="57"/>
  <c r="R489" i="83" l="1"/>
  <c r="R488" i="83" s="1"/>
  <c r="R464" i="83" s="1"/>
  <c r="AB465" i="57"/>
  <c r="AB12" i="57" s="1"/>
  <c r="Z465" i="57"/>
  <c r="AA465" i="57"/>
  <c r="AA12" i="57" s="1"/>
  <c r="W489" i="57"/>
  <c r="P490" i="57"/>
  <c r="P489" i="83" s="1"/>
  <c r="P488" i="83" s="1"/>
  <c r="P464" i="83" s="1"/>
  <c r="P11" i="83" s="1"/>
  <c r="W789" i="57"/>
  <c r="R790" i="83" s="1"/>
  <c r="W787" i="57"/>
  <c r="AA785" i="57"/>
  <c r="W788" i="57"/>
  <c r="W786" i="57"/>
  <c r="R788" i="83" l="1"/>
  <c r="R11" i="83"/>
  <c r="R153" i="83"/>
  <c r="R789" i="83"/>
  <c r="R787" i="83"/>
  <c r="Z154" i="57"/>
  <c r="Z12" i="57"/>
  <c r="Z10" i="57" s="1"/>
  <c r="AA154" i="57"/>
  <c r="AB154" i="57"/>
  <c r="W465" i="57"/>
  <c r="P789" i="57"/>
  <c r="P790" i="83" s="1"/>
  <c r="P489" i="57"/>
  <c r="S825" i="74"/>
  <c r="S823" i="74"/>
  <c r="P787" i="57"/>
  <c r="S822" i="74"/>
  <c r="P786" i="57"/>
  <c r="P788" i="57"/>
  <c r="P789" i="83" s="1"/>
  <c r="S824" i="74"/>
  <c r="W785" i="57"/>
  <c r="P788" i="83" l="1"/>
  <c r="R786" i="83"/>
  <c r="P787" i="83"/>
  <c r="W154" i="57"/>
  <c r="W12" i="57"/>
  <c r="D665" i="62"/>
  <c r="F665" i="62" s="1"/>
  <c r="D664" i="62"/>
  <c r="F664" i="62" s="1"/>
  <c r="P465" i="57"/>
  <c r="P12" i="57" s="1"/>
  <c r="S821" i="74"/>
  <c r="P785" i="57"/>
  <c r="D662" i="62"/>
  <c r="P786" i="83" l="1"/>
  <c r="D661" i="62"/>
  <c r="D493" i="62" s="1"/>
  <c r="F662" i="62"/>
  <c r="F661" i="62" s="1"/>
  <c r="F493" i="62" s="1"/>
  <c r="D492" i="62" l="1"/>
  <c r="F492" i="62"/>
  <c r="S358" i="57"/>
  <c r="Q359" i="57"/>
  <c r="Q358" i="83" s="1"/>
  <c r="Q357" i="83" s="1"/>
  <c r="Q154" i="83" s="1"/>
  <c r="Q153" i="83" l="1"/>
  <c r="Q10" i="83"/>
  <c r="Q9" i="83" s="1"/>
  <c r="S155" i="57"/>
  <c r="S11" i="57" s="1"/>
  <c r="P359" i="57"/>
  <c r="Q358" i="57"/>
  <c r="P358" i="57" l="1"/>
  <c r="P155" i="57" s="1"/>
  <c r="P358" i="83"/>
  <c r="P357" i="83" s="1"/>
  <c r="P154" i="83" s="1"/>
  <c r="Q155" i="57"/>
  <c r="Q11" i="57" s="1"/>
  <c r="S154" i="57"/>
  <c r="D389" i="62"/>
  <c r="S10" i="57"/>
  <c r="P153" i="83" l="1"/>
  <c r="Q154" i="57"/>
  <c r="P154" i="57"/>
  <c r="D388" i="62"/>
  <c r="D150" i="62" s="1"/>
  <c r="F389" i="62"/>
  <c r="F388" i="62" s="1"/>
  <c r="F150" i="62" s="1"/>
  <c r="F149" i="62" l="1"/>
  <c r="F10" i="62"/>
  <c r="F9" i="62" s="1"/>
  <c r="D149" i="62"/>
  <c r="D10" i="62"/>
  <c r="D9" i="62" s="1"/>
  <c r="H748" i="57" l="1"/>
  <c r="G748" i="57"/>
  <c r="I748" i="57"/>
  <c r="AB171" i="73" l="1"/>
  <c r="G494" i="57"/>
  <c r="G11" i="57" s="1"/>
  <c r="G10" i="57" s="1"/>
  <c r="H494" i="57"/>
  <c r="H11" i="57" s="1"/>
  <c r="H10" i="57" s="1"/>
  <c r="I494" i="57"/>
  <c r="I11" i="57" s="1"/>
  <c r="I10" i="57" s="1"/>
  <c r="AB7" i="73" l="1"/>
  <c r="I493" i="57"/>
  <c r="H493" i="57"/>
  <c r="G493" i="57"/>
  <c r="AB140" i="73" l="1"/>
  <c r="J200" i="66"/>
  <c r="F200" i="66"/>
  <c r="F10" i="66" s="1"/>
  <c r="J10" i="66" l="1"/>
  <c r="U200" i="66"/>
  <c r="S954" i="74"/>
  <c r="S955" i="74" l="1"/>
  <c r="S956" i="74" l="1"/>
  <c r="S957" i="74"/>
  <c r="Y10" i="57" l="1"/>
  <c r="S953" i="74"/>
  <c r="S952" i="74" l="1"/>
  <c r="V18" i="66" l="1"/>
  <c r="V10" i="66"/>
  <c r="U18" i="66"/>
  <c r="K8" i="77"/>
  <c r="Q10" i="57" l="1"/>
  <c r="V10" i="57" l="1"/>
  <c r="I8" i="77" l="1"/>
  <c r="I11" i="77" s="1"/>
  <c r="L8" i="77" l="1"/>
  <c r="W219" i="66" l="1"/>
  <c r="U219" i="66" l="1"/>
  <c r="O22" i="66" l="1"/>
  <c r="M22" i="66"/>
  <c r="L22" i="66" s="1"/>
  <c r="O24" i="66"/>
  <c r="M24" i="66"/>
  <c r="L24" i="66" s="1"/>
  <c r="O23" i="66"/>
  <c r="M23" i="66"/>
  <c r="L23" i="66" s="1"/>
  <c r="O25" i="66"/>
  <c r="M25" i="66"/>
  <c r="L25" i="66" s="1"/>
  <c r="H23" i="66" l="1"/>
  <c r="H22" i="66"/>
  <c r="H25" i="66"/>
  <c r="H24" i="66"/>
  <c r="O21" i="66" l="1"/>
  <c r="M21" i="66"/>
  <c r="L21" i="66" s="1"/>
  <c r="AB10" i="57" l="1"/>
  <c r="H21" i="66"/>
  <c r="H20" i="66" s="1"/>
  <c r="H10" i="66" s="1"/>
  <c r="L20" i="66"/>
  <c r="M20" i="66"/>
  <c r="M10" i="66" s="1"/>
  <c r="L10" i="66" l="1"/>
  <c r="W20" i="66" l="1"/>
  <c r="S830" i="74" l="1"/>
  <c r="W10" i="66"/>
  <c r="U20" i="66"/>
  <c r="U10" i="66" l="1"/>
  <c r="S829" i="74"/>
  <c r="K9" i="77" l="1"/>
  <c r="L9" i="77" l="1"/>
  <c r="L11" i="77" s="1"/>
  <c r="K11" i="77"/>
  <c r="F55" i="81"/>
  <c r="H55" i="81" s="1"/>
  <c r="H134" i="81"/>
  <c r="F102" i="81" l="1"/>
  <c r="H129" i="81"/>
  <c r="H102" i="81" s="1"/>
  <c r="F53" i="81"/>
  <c r="F7" i="81" s="1"/>
  <c r="H7" i="81" s="1"/>
  <c r="H53" i="81" l="1"/>
  <c r="W717" i="57"/>
  <c r="P717" i="57" s="1"/>
  <c r="P718" i="83" s="1"/>
  <c r="AA706" i="57"/>
  <c r="AA494" i="57" s="1"/>
  <c r="W716" i="57"/>
  <c r="R718" i="83" l="1"/>
  <c r="W706" i="57"/>
  <c r="W494" i="57" s="1"/>
  <c r="W11" i="57" s="1"/>
  <c r="W10" i="57" s="1"/>
  <c r="AA493" i="57"/>
  <c r="AA11" i="57"/>
  <c r="AA10" i="57" s="1"/>
  <c r="P716" i="57"/>
  <c r="R717" i="83"/>
  <c r="R707" i="83" s="1"/>
  <c r="R493" i="83" s="1"/>
  <c r="W493" i="57" l="1"/>
  <c r="S448" i="74"/>
  <c r="R10" i="83"/>
  <c r="R9" i="83" s="1"/>
  <c r="R492" i="83"/>
  <c r="P706" i="57"/>
  <c r="P494" i="57" s="1"/>
  <c r="P717" i="83"/>
  <c r="P707" i="83" s="1"/>
  <c r="P493" i="83" s="1"/>
  <c r="P493" i="57" l="1"/>
  <c r="P11" i="57"/>
  <c r="P10" i="57" s="1"/>
  <c r="P492" i="83"/>
  <c r="P10" i="83"/>
  <c r="P9" i="83" s="1"/>
</calcChain>
</file>

<file path=xl/comments1.xml><?xml version="1.0" encoding="utf-8"?>
<comments xmlns="http://schemas.openxmlformats.org/spreadsheetml/2006/main">
  <authors>
    <author>Белоусова Юлия Романовна</author>
    <author>DorohovaNA</author>
  </authors>
  <commentList>
    <comment ref="B163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контракт заключен, по другому помещению умер</t>
        </r>
      </text>
    </comment>
    <comment ref="B222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заключен 1 выкуп, ничего не согласовано</t>
        </r>
      </text>
    </comment>
    <comment ref="B227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заключен 1 выкуп, ничего не согласовано</t>
        </r>
      </text>
    </comment>
    <comment ref="B228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заключен 1 выкуп, ничего не согласовано</t>
        </r>
      </text>
    </comment>
    <comment ref="B432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B433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B434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B435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B436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T524" authorId="1" shapeId="0">
      <text>
        <r>
          <rPr>
            <b/>
            <sz val="9"/>
            <color indexed="81"/>
            <rFont val="Tahoma"/>
            <family val="2"/>
            <charset val="204"/>
          </rPr>
          <t>DorohovaNA:</t>
        </r>
        <r>
          <rPr>
            <sz val="9"/>
            <color indexed="81"/>
            <rFont val="Tahoma"/>
            <family val="2"/>
            <charset val="204"/>
          </rPr>
          <t xml:space="preserve">
Планируются выкупы в 2018 году
</t>
        </r>
      </text>
    </comment>
    <comment ref="T535" authorId="1" shapeId="0">
      <text>
        <r>
          <rPr>
            <b/>
            <sz val="9"/>
            <color indexed="81"/>
            <rFont val="Tahoma"/>
            <family val="2"/>
            <charset val="204"/>
          </rPr>
          <t>DorohovaNA:</t>
        </r>
        <r>
          <rPr>
            <sz val="9"/>
            <color indexed="81"/>
            <rFont val="Tahoma"/>
            <family val="2"/>
            <charset val="204"/>
          </rPr>
          <t xml:space="preserve">
Планируются выкупы в 2018 году
</t>
        </r>
      </text>
    </comment>
    <comment ref="T536" authorId="1" shapeId="0">
      <text>
        <r>
          <rPr>
            <b/>
            <sz val="9"/>
            <color indexed="81"/>
            <rFont val="Tahoma"/>
            <family val="2"/>
            <charset val="204"/>
          </rPr>
          <t>DorohovaNA:</t>
        </r>
        <r>
          <rPr>
            <sz val="9"/>
            <color indexed="81"/>
            <rFont val="Tahoma"/>
            <family val="2"/>
            <charset val="204"/>
          </rPr>
          <t xml:space="preserve">
Планируются выкупы в 2018 году
</t>
        </r>
      </text>
    </comment>
  </commentList>
</comments>
</file>

<file path=xl/comments2.xml><?xml version="1.0" encoding="utf-8"?>
<comments xmlns="http://schemas.openxmlformats.org/spreadsheetml/2006/main">
  <authors>
    <author>Белоусова Юлия Романовна</author>
  </authors>
  <commentList>
    <comment ref="B162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контракт заключен, по другому помещению умер</t>
        </r>
      </text>
    </comment>
    <comment ref="B221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заключен 1 выкуп, ничего не согласовано</t>
        </r>
      </text>
    </comment>
    <comment ref="B226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заключен 1 выкуп, ничего не согласовано</t>
        </r>
      </text>
    </comment>
    <comment ref="B227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заключен 1 выкуп, ничего не согласовано</t>
        </r>
      </text>
    </comment>
    <comment ref="B431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B432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B433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B434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B435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</commentList>
</comments>
</file>

<file path=xl/comments3.xml><?xml version="1.0" encoding="utf-8"?>
<comments xmlns="http://schemas.openxmlformats.org/spreadsheetml/2006/main">
  <authors>
    <author>Белоусова Юлия Романовна</author>
  </authors>
  <commentList>
    <comment ref="B157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контракт заключен, по другому помещению умер</t>
        </r>
      </text>
    </comment>
    <comment ref="B210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заключен 1 выкуп, ничего не согласовано</t>
        </r>
      </text>
    </comment>
    <comment ref="B215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заключен 1 выкуп, ничего не согласовано</t>
        </r>
      </text>
    </comment>
    <comment ref="B389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B390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</commentList>
</comments>
</file>

<file path=xl/comments4.xml><?xml version="1.0" encoding="utf-8"?>
<comments xmlns="http://schemas.openxmlformats.org/spreadsheetml/2006/main">
  <authors>
    <author>Белоусова Юлия Романовна</author>
  </authors>
  <commentList>
    <comment ref="A111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контракт заключен, по другому помещению умер</t>
        </r>
      </text>
    </comment>
    <comment ref="A148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заключен 1 выкуп, ничего не согласовано</t>
        </r>
      </text>
    </comment>
    <comment ref="A270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A271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A493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заключен 1 выкуп, ничего не согласовано</t>
        </r>
      </text>
    </comment>
    <comment ref="A494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заключен 1 выкуп, ничего не согласовано</t>
        </r>
      </text>
    </comment>
    <comment ref="A553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A554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  <comment ref="A555" authorId="0" shapeId="0">
      <text>
        <r>
          <rPr>
            <b/>
            <sz val="9"/>
            <color indexed="81"/>
            <rFont val="Tahoma"/>
            <family val="2"/>
            <charset val="204"/>
          </rPr>
          <t>Белоусова Юлия Романовна:</t>
        </r>
        <r>
          <rPr>
            <sz val="9"/>
            <color indexed="81"/>
            <rFont val="Tahoma"/>
            <family val="2"/>
            <charset val="204"/>
          </rPr>
          <t xml:space="preserve">
1 выкуп</t>
        </r>
      </text>
    </comment>
  </commentList>
</comments>
</file>

<file path=xl/sharedStrings.xml><?xml version="1.0" encoding="utf-8"?>
<sst xmlns="http://schemas.openxmlformats.org/spreadsheetml/2006/main" count="12626" uniqueCount="2094">
  <si>
    <t>дополнительные средства финансирования и средства из внебюджетных источников</t>
  </si>
  <si>
    <t>г. Коломна,                    ул. Сапожковых, д.22</t>
  </si>
  <si>
    <t>г. Коломна,                    ул. Партизан, д.59</t>
  </si>
  <si>
    <t>г. Коломна,                    ул. Октябрьской Революции, д.290</t>
  </si>
  <si>
    <t>г. Коломна,                    ул. Октябрьской Революции, д.300</t>
  </si>
  <si>
    <t>г. Коломна,                    ул. Октябрьской Революции, д.302</t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</si>
  <si>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Бугрова, д.18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</si>
  <si>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Красина, д.3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</si>
  <si>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д.42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</si>
  <si>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Красина, д.22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</si>
  <si>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Красина, д.24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</si>
  <si>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пр. Барышникова, д.11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</si>
  <si>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Горького, д.50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</si>
  <si>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Горького, д.57а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</si>
  <si>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Горького, д.59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</si>
  <si>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Горького, д.56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</si>
  <si>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Горького, д.61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</si>
  <si>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Лапина, д.48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</si>
  <si>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Бероунская, д.14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</si>
  <si>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Вифанская, д.3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</si>
  <si>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Валовая, д.7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</si>
  <si>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Пионерская, д.1/12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</si>
  <si>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Фабричная, д.4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</si>
  <si>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Фаворского, д.25/18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</si>
  <si>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Фаворского, д.23/17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</si>
  <si>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Вифанская, д.26а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</si>
  <si>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Шлякова, д.7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</si>
  <si>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Карла Либнехта, д.10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</si>
  <si>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Карла Либнехта, д.12/11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</si>
  <si>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Карла Либнехта, д.5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</si>
  <si>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Карла Либнехта, д.3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</si>
  <si>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Карла Либнехта, д.1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</si>
  <si>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Карла Либнехта, д.8/34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</si>
  <si>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Леонида Булавина, д.12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</si>
  <si>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Леонида Булавина, д.11/7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</si>
  <si>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Леонида Булавина, д.9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</si>
  <si>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Леонида Булавина, д.14/5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</si>
  <si>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Леонида Булавина, д.7/30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</si>
  <si>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Краснофлотская, д.3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</si>
  <si>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Краснофлотская, д.9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</si>
  <si>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Стахановская, д.1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</si>
  <si>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Стахановская, д.4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</si>
  <si>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Стахановская, д.3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</si>
  <si>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пр. Новозагорского, д.5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</si>
  <si>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Школьная, д.1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</si>
  <si>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Школьная, д.3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</si>
  <si>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Школьная, д.5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</si>
  <si>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Школьная, д.7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</si>
  <si>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Школьная, д.9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</si>
  <si>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Школьная, д.15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</si>
  <si>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Школьная, д.17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</si>
  <si>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Школьная, д.19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</si>
  <si>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пр. Хотьковский, д.17</t>
    </r>
  </si>
  <si>
    <t>Итого по городскому поселению Сергиев-Посад Сергиево-Посадского муниципального района</t>
  </si>
  <si>
    <t>р.п. Запрудня, Пролетарский пер.,       д. 23</t>
  </si>
  <si>
    <t>с. Тарасовка,                 ул. Б. Тарасовская,        д. 29</t>
  </si>
  <si>
    <t>г. Истра, ул. Восточная, д.20</t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</si>
  <si>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Некрасова, д.16</t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</si>
  <si>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Некрасова, д.18</t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</si>
  <si>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д.22/15</t>
    </r>
  </si>
  <si>
    <t>Итого по городскому поселению Некрасовский Дмитровского муниципального района</t>
  </si>
  <si>
    <t>с. Муханово,                  ул. Ленинская, д.11</t>
  </si>
  <si>
    <t>с. Муханово,                  ул. Советская, д.3</t>
  </si>
  <si>
    <t>с. Муханово,                  ул. Советская, д.7</t>
  </si>
  <si>
    <t>с. Муханово,                  ул. Центральная, д.15</t>
  </si>
  <si>
    <t>с. Муханово,                  ул. Первомайская, д.7</t>
  </si>
  <si>
    <t>с. Муханово,                  ул. Ленинская, д.18</t>
  </si>
  <si>
    <t>с. Муханово,                  ул. Советская, д.1</t>
  </si>
  <si>
    <t>с. Муханово,                  ул. Советская, д.10</t>
  </si>
  <si>
    <t>с. Муханово,                  ул. Центральная, д.12</t>
  </si>
  <si>
    <t>с. Муханово,                  ул. Центральная, д.19</t>
  </si>
  <si>
    <t>с. Муханово,                  ул. Николаева, д.30</t>
  </si>
  <si>
    <t>с. Муханово,                  ул. Ленинская, д.9</t>
  </si>
  <si>
    <t>с. Муханово,                  ул. Советская, д.4</t>
  </si>
  <si>
    <t>с. Муханово,                  ул. Советская, д.8</t>
  </si>
  <si>
    <t>с. Муханово,                  ул. Первомайская, д.1</t>
  </si>
  <si>
    <t>с. Муханово,                  ул. Ленинская, д.3</t>
  </si>
  <si>
    <t>с. Муханово,                  ул. Ленинская, д.7</t>
  </si>
  <si>
    <t>с. Муханово,                  ул. Ленинская, д.12</t>
  </si>
  <si>
    <t>с. Муханово,                  ул. Ленинская, д.13</t>
  </si>
  <si>
    <t>с. Муханово,                  ул. Ленинская, д.22</t>
  </si>
  <si>
    <t>с. Муханово,                  ул. Советская, д.9</t>
  </si>
  <si>
    <t>с. Муханово,                  ул. Центральная, д.3</t>
  </si>
  <si>
    <t>с. Муханово,                  ул. Центральная, д.10</t>
  </si>
  <si>
    <t>с. Муханово,                  ул. Первомайская, д.6</t>
  </si>
  <si>
    <t>с. Муханово,                  ул. Центральная, д.21</t>
  </si>
  <si>
    <t>с. Муханово,                  ул. Первомайская, д.9</t>
  </si>
  <si>
    <t>с. Муханово,                  ул. Первомайская, д.11</t>
  </si>
  <si>
    <t>с. Муханово,                  ул. Николаева, д.23</t>
  </si>
  <si>
    <t>Итого по городскому поселению Богородское Сергиево-Посадского муниципального района</t>
  </si>
  <si>
    <t>г. Рошаль,                        ул. Октябрьской Революции, д.62</t>
  </si>
  <si>
    <t>г. Рошаль,                        ул. III Интернационала, д.19/14</t>
  </si>
  <si>
    <t>р.п. Лесной,                   ул. Ульянова, д. 6</t>
  </si>
  <si>
    <t>р.п. Лесной,                   ул. Лесная, д. 15</t>
  </si>
  <si>
    <t>р.п. Лесной,                   ул. Лесная, д. 17</t>
  </si>
  <si>
    <t>р.п. Лесной,                   ул. Мичурина, д. 10</t>
  </si>
  <si>
    <t>Итого по городскому поселению Лесной Пушкинского муниципального района</t>
  </si>
  <si>
    <r>
      <t xml:space="preserve">г. Ступино,                         </t>
    </r>
    <r>
      <rPr>
        <sz val="10"/>
        <rFont val="Times New Roman"/>
        <family val="1"/>
        <charset val="204"/>
      </rPr>
      <t>ул. Горького, д. 10</t>
    </r>
  </si>
  <si>
    <r>
      <t xml:space="preserve">г. Ступино,                           </t>
    </r>
    <r>
      <rPr>
        <sz val="10"/>
        <rFont val="Times New Roman"/>
        <family val="1"/>
        <charset val="204"/>
      </rPr>
      <t>ул. Горького, д. 12</t>
    </r>
  </si>
  <si>
    <r>
      <t xml:space="preserve">г. Ступино,                           </t>
    </r>
    <r>
      <rPr>
        <sz val="10"/>
        <rFont val="Times New Roman"/>
        <family val="1"/>
        <charset val="204"/>
      </rPr>
      <t>ул. Больничный городок, д. 2</t>
    </r>
  </si>
  <si>
    <r>
      <t xml:space="preserve">г. Ступино,                         </t>
    </r>
    <r>
      <rPr>
        <sz val="10"/>
        <rFont val="Times New Roman"/>
        <family val="1"/>
        <charset val="204"/>
      </rPr>
      <t>ул. Больничный городок, д. 3</t>
    </r>
  </si>
  <si>
    <r>
      <t xml:space="preserve">г. Ступино,                          </t>
    </r>
    <r>
      <rPr>
        <sz val="10"/>
        <rFont val="Times New Roman"/>
        <family val="1"/>
        <charset val="204"/>
      </rPr>
      <t>ул. Больничный городок, д. 5</t>
    </r>
  </si>
  <si>
    <r>
      <t xml:space="preserve">г. Ступино,                          </t>
    </r>
    <r>
      <rPr>
        <sz val="10"/>
        <rFont val="Times New Roman"/>
        <family val="1"/>
        <charset val="204"/>
      </rPr>
      <t>ул. Садовая, д. 41</t>
    </r>
  </si>
  <si>
    <r>
      <t xml:space="preserve">г. Ступино,                          </t>
    </r>
    <r>
      <rPr>
        <sz val="10"/>
        <rFont val="Times New Roman"/>
        <family val="1"/>
        <charset val="204"/>
      </rPr>
      <t>ул. Горького, д. 14</t>
    </r>
  </si>
  <si>
    <r>
      <t xml:space="preserve">г. Ступино,                           </t>
    </r>
    <r>
      <rPr>
        <sz val="10"/>
        <rFont val="Times New Roman"/>
        <family val="1"/>
        <charset val="204"/>
      </rPr>
      <t>ул. Акри, д. 20</t>
    </r>
  </si>
  <si>
    <r>
      <t xml:space="preserve">г. Ступино,                           </t>
    </r>
    <r>
      <rPr>
        <sz val="10"/>
        <rFont val="Times New Roman"/>
        <family val="1"/>
        <charset val="204"/>
      </rPr>
      <t>ул. Акри, д. 26</t>
    </r>
  </si>
  <si>
    <r>
      <t xml:space="preserve">г. Ступино,                         </t>
    </r>
    <r>
      <rPr>
        <sz val="10"/>
        <rFont val="Times New Roman"/>
        <family val="1"/>
        <charset val="204"/>
      </rPr>
      <t>ул. Акри, д. 30</t>
    </r>
  </si>
  <si>
    <r>
      <t xml:space="preserve">г. Ступино,                            </t>
    </r>
    <r>
      <rPr>
        <sz val="10"/>
        <rFont val="Times New Roman"/>
        <family val="1"/>
        <charset val="204"/>
      </rPr>
      <t>ул. Акри, д. 42</t>
    </r>
  </si>
  <si>
    <r>
      <t xml:space="preserve">г. Ступино,                        </t>
    </r>
    <r>
      <rPr>
        <sz val="10"/>
        <rFont val="Times New Roman"/>
        <family val="1"/>
        <charset val="204"/>
      </rPr>
      <t>ул. Пристанционная,     д. 3</t>
    </r>
  </si>
  <si>
    <r>
      <t xml:space="preserve">г. Ступино,                          </t>
    </r>
    <r>
      <rPr>
        <sz val="10"/>
        <rFont val="Times New Roman"/>
        <family val="1"/>
        <charset val="204"/>
      </rPr>
      <t>казарма 100 км, д. 2</t>
    </r>
  </si>
  <si>
    <r>
      <t>ст. Ситенка,                         к</t>
    </r>
    <r>
      <rPr>
        <sz val="10"/>
        <rFont val="Times New Roman"/>
        <family val="1"/>
        <charset val="204"/>
      </rPr>
      <t>азарма 93 км, д. 1</t>
    </r>
  </si>
  <si>
    <t>Итого по городскому поселению Ступино Ступинского муниципального района</t>
  </si>
  <si>
    <t>Муниципальное образование - Городской округ Электросталь</t>
  </si>
  <si>
    <t>г. Электросталь,          ул. Пушкина, д. 31а</t>
  </si>
  <si>
    <t>г. Электросталь,          ул. Трудовая, д.6</t>
  </si>
  <si>
    <t>г. Электросталь,          ул. Рабочая, д.5</t>
  </si>
  <si>
    <t>г. Электросталь,          ул. Рабочая, д.7</t>
  </si>
  <si>
    <t>г. Электросталь,          ул. Рабочая, д.9</t>
  </si>
  <si>
    <t>г. Электросталь,          ул. Трудовая, д.1</t>
  </si>
  <si>
    <t>г. Электросталь,          ул. Трудовая, д.4</t>
  </si>
  <si>
    <t>г. Электросталь,          ул. Жулябина, д.13</t>
  </si>
  <si>
    <t>г. Электросталь,          ул. Лермонтова, д.2</t>
  </si>
  <si>
    <t xml:space="preserve">                                                                                                                            Муниципальное образование - городское поселение Ликино-Дулево Орехово-Зуевского муниципального района</t>
  </si>
  <si>
    <t>г.Ликино-Дулево,        ул. 30лет ВЛКСМ, д.3</t>
  </si>
  <si>
    <t>г.Ликино-Дулево,        ул. 30лет ВЛКСМ, д.4</t>
  </si>
  <si>
    <t>г.Ликино-Дулево,        ул. 30лет ВЛКСМ, д.9</t>
  </si>
  <si>
    <t>Итого по городскому поселению Ликино-Дулево Орехово-Зуевского муниципального района</t>
  </si>
  <si>
    <t>д.Губино, ул. Пролетарская, д.16</t>
  </si>
  <si>
    <t>д.Губино,        ул.Ленина, д.5а</t>
  </si>
  <si>
    <t>д.Губино,      ул.Ленина, д.9</t>
  </si>
  <si>
    <t>д.Губино,                      ул. Карла-Маркса, д.17</t>
  </si>
  <si>
    <t>д.Губино,                      ул. Карла-Маркса, д.7</t>
  </si>
  <si>
    <t>д.Губино,                      ул. Карла-Маркса, д.9</t>
  </si>
  <si>
    <t>Итого по сельскому поселению Белавинское Орехово-Зуевского муниципального района</t>
  </si>
  <si>
    <t>г. Подольск,                   ул. Геопарка, д 9</t>
  </si>
  <si>
    <t>г. Подольск,                   ул. Циолковского, д.24</t>
  </si>
  <si>
    <t>г. Подольск,                   ул. Космоновтов, д. 16</t>
  </si>
  <si>
    <t>г. Подольск,                   ул. Почтовая, д. 18</t>
  </si>
  <si>
    <t>г. Подольск,                   ул. Циолковского, д.26</t>
  </si>
  <si>
    <t>г. Подольск,                   ул. Клубный проезд, д.5</t>
  </si>
  <si>
    <t>г. Подольск,                   ул. Космоновтов,          д. 14/1</t>
  </si>
  <si>
    <t>г. Подольск,                   ул. М.Зеленовская,       д. 7а</t>
  </si>
  <si>
    <t>г.Руза, ул.Гладышева, д.3</t>
  </si>
  <si>
    <t>г.Руза, ул.Гладышева, д.5</t>
  </si>
  <si>
    <t>г.Руза, ул.Гладышева, д.7</t>
  </si>
  <si>
    <t>г.Руза, ул.Гладышева, д.9</t>
  </si>
  <si>
    <t>г.Руза, ул.Гладышева, д.11</t>
  </si>
  <si>
    <t>г.Руза, ул.Урицкого, д.24</t>
  </si>
  <si>
    <t>г.Руза, ул.Почтовая, д.5</t>
  </si>
  <si>
    <t>г.Руза, ул.Почтовая, д.12</t>
  </si>
  <si>
    <t>Итого по городскому поселению Руза Рузского муниципального района</t>
  </si>
  <si>
    <t>Итого по сельскому поселению Радовицкое Шатурского муниципального района</t>
  </si>
  <si>
    <t>Итого по сельскому поселению Кривандинское Шатурского муниципального района</t>
  </si>
  <si>
    <t>Итого по сельскому поселению Дмитровское Шатурского муниципального района</t>
  </si>
  <si>
    <t>Итого по городскому поселению Черусти Шатурского муниципального района</t>
  </si>
  <si>
    <t>р.п. Мишеронский,         ул. Октябрьская, д.1</t>
  </si>
  <si>
    <t>р.п. Мишеронский,          ул. Майская, д.23</t>
  </si>
  <si>
    <t>Итого по городскому поселению Мишеронский Шатурского муниципального района</t>
  </si>
  <si>
    <t>г. Пушкино,               мкр. Серебрянка, д.22</t>
  </si>
  <si>
    <t>г. Пушкино, мкр. Серебрянка, д.21</t>
  </si>
  <si>
    <t>Итого по городскому поселению Пушкино Пушкинского муниципального района</t>
  </si>
  <si>
    <t>Итого по сельскому поселению Топкановское Каширского муниципального района</t>
  </si>
  <si>
    <t>Итого по сельскому поселению Биорковское Коломенского муниципального района</t>
  </si>
  <si>
    <t>Итого по сельскому поселению Верейское Орехово-Зуевского муниципального района</t>
  </si>
  <si>
    <t>Итого по городскому поселению Куровское Орехово-Зуевского муниципального района</t>
  </si>
  <si>
    <t>Итого по сельскому поселению Проводниковское Коломенского муниципального района</t>
  </si>
  <si>
    <t>Итого по сельскому поселению Любучанское Чеховского муниципального района</t>
  </si>
  <si>
    <t>р.п. Правдинский,         ул. Пролетарская, д. 1</t>
  </si>
  <si>
    <t>р.п. Правдинский,         ул. 2-я Новопролетарская, д. 1</t>
  </si>
  <si>
    <t>Итого по городскому поселению Правдинский Пушкинского муниципального района</t>
  </si>
  <si>
    <t>Итого по городскому поселению Ельдигинское Пушкинского муниципального района</t>
  </si>
  <si>
    <t>г. Зарайск                         ул. Первомайская,                 д. 20</t>
  </si>
  <si>
    <t>г. Зарайск                         ул. Первомайская,                 д. 51</t>
  </si>
  <si>
    <t>г. Куровское,                 ул. 40 лет Октября,             д. 68</t>
  </si>
  <si>
    <t>д.Губино, ул.Ленина, д.11</t>
  </si>
  <si>
    <t>р.п. Правдинский,           ул. 2-я Новопролетарская, д. 3</t>
  </si>
  <si>
    <t>г. Клин, ул. Радищева, д. 68</t>
  </si>
  <si>
    <t>Муниципальное образование - сельское поселение Воздвиженское Клинского муниципального района</t>
  </si>
  <si>
    <t>д. Степанцево, д. 7</t>
  </si>
  <si>
    <t>д. Гологузово, д. 124</t>
  </si>
  <si>
    <t>г. Луховицы,                       ул. Комсомольская, д. 4</t>
  </si>
  <si>
    <t>г. Луховицы,                       ул. 40 лет Октября, д.31</t>
  </si>
  <si>
    <t>г. Луховицы, пер. Школьный, д.8</t>
  </si>
  <si>
    <t>Муниципальное образование - сельское поселение Костинское Дмитровского муниципального района</t>
  </si>
  <si>
    <t>п. Новое Гришино, д. 12</t>
  </si>
  <si>
    <t>Приложение № 5 
к Программе</t>
  </si>
  <si>
    <t>Итого по сельскому поселению Воздвиженское Клинского муниципального района</t>
  </si>
  <si>
    <t>Муниципальное образование - городское поселение поселение Луховицы Луховицкого муниципального района</t>
  </si>
  <si>
    <t>Итого по городскому поселению Луховицы Луховицкого муниципального района</t>
  </si>
  <si>
    <t>Итого по сельскому поселению Костинское Дмитровского муниципального района</t>
  </si>
  <si>
    <t>строительство малоэтажных МКД</t>
  </si>
  <si>
    <t>р.п. Шаховская, ул. Новая, д. 26</t>
  </si>
  <si>
    <t>р.п. Шаховская, ул. Привокзальная, д. 12</t>
  </si>
  <si>
    <t>р.п. Шаховская, ул. Партизанская, д. 51</t>
  </si>
  <si>
    <t>р.п. Шаховская, ул. Привокзальная, д. 9</t>
  </si>
  <si>
    <t>р.п. Шаховская, ул. Новый тупик, д. 3</t>
  </si>
  <si>
    <t>р.п. Шаховская, ул. Новый тупик, д. 1</t>
  </si>
  <si>
    <t>р.п. Шаховская, пер. 2-й Серединский, д. 1</t>
  </si>
  <si>
    <t>г. Талдом, мкр. ПМК-21, д. 5</t>
  </si>
  <si>
    <t>Муниципальное образование - городское поселение Талдом Талдомского муниципального района</t>
  </si>
  <si>
    <t>Муниципальное образование - городское поселение Краснозаводск Сергиево-Посадского муниципального района</t>
  </si>
  <si>
    <t>Муниципальное образование - сельское поселение Бояркинское Озёрского муниципального района</t>
  </si>
  <si>
    <t>Муниципальное образование - сельское поселение Клементьевское Можайского муниципального района</t>
  </si>
  <si>
    <t>д. Клементьево, ул. Центральная, д. 1</t>
  </si>
  <si>
    <t>Итого по городскому поселению Талдом Талдомского муниципального района</t>
  </si>
  <si>
    <t>г. Краснозаводск, ул. Строителей, д.4</t>
  </si>
  <si>
    <t>г. Краснозаводск, ул. Строителей, д.5</t>
  </si>
  <si>
    <t>Итого по сельскому поселению Клементьевское Можайского муниципального района</t>
  </si>
  <si>
    <t>р.п. Шаховская, ул. 1-я Советская, д. 66</t>
  </si>
  <si>
    <t>г. Звенигород, Нахабинское шоссе, д. 7</t>
  </si>
  <si>
    <t>г. Звенигород, ул. Суворова, д. 5</t>
  </si>
  <si>
    <t>г. Звенигород, ул. Суворова, д. 7</t>
  </si>
  <si>
    <t>г. Звенигород, ул. Суворова, д. 9</t>
  </si>
  <si>
    <t>г. Звенигород, ул. Ленина, д. 34</t>
  </si>
  <si>
    <t>г. Звенигород, ул. Ленина, д. 36</t>
  </si>
  <si>
    <t>г. Звенигород, пос. п/х Поречье, д. 3</t>
  </si>
  <si>
    <t>г.Звенигород, ул. Украинская, д. 10</t>
  </si>
  <si>
    <t>г. Звенигород, ул. Фрунзе, д. 15</t>
  </si>
  <si>
    <t>г. Звенигород, ул. Чайковского,            д. 48/34</t>
  </si>
  <si>
    <t>г. Звенигород, ул. Чайковского,          д. 46</t>
  </si>
  <si>
    <t>г. Звенигород, ул. Пролетарская,        д. 5</t>
  </si>
  <si>
    <t>г. Звенигород, ул. Лермонтова, д. 20</t>
  </si>
  <si>
    <t>г. Звенигород, ул. Московская, д. 4</t>
  </si>
  <si>
    <t>г. Звенигород, ул. Соловьевская,           д. 25/44</t>
  </si>
  <si>
    <t>г. Звенигород, ул. Ивана Шнырева,    д. 6</t>
  </si>
  <si>
    <t>г. Звенигород, ул. Мичурина,          д. 2/48</t>
  </si>
  <si>
    <t>г. Кашира, ул. Сиреневая, д. 1</t>
  </si>
  <si>
    <t xml:space="preserve"> г. Кашира, ул. Рабочий городок, д.12</t>
  </si>
  <si>
    <t xml:space="preserve"> с. Темпы, ул. Московская, д.6</t>
  </si>
  <si>
    <t xml:space="preserve"> с. Темпы, ул. Московская, д.13</t>
  </si>
  <si>
    <t>с. Темпы, ул. Московская, д.15</t>
  </si>
  <si>
    <t>г. Электрогорск, ул. Калинина, д.11</t>
  </si>
  <si>
    <t>г. Электрогорск, ул. Ленина, д.26</t>
  </si>
  <si>
    <t>г. Электрогорск, ул. Ленина, д.28</t>
  </si>
  <si>
    <t>г. Электрогорск, ул. Ленина, д.43</t>
  </si>
  <si>
    <t>г. Электрогорск, ул. Ленина, д.50</t>
  </si>
  <si>
    <t>г. Электрогорск, ул. Ленина, д.62</t>
  </si>
  <si>
    <r>
      <t>г. Электрогорск, ул. Пионерская, д.6</t>
    </r>
    <r>
      <rPr>
        <sz val="11"/>
        <color indexed="8"/>
        <rFont val="Calibri"/>
        <family val="2"/>
        <charset val="204"/>
      </rPr>
      <t/>
    </r>
  </si>
  <si>
    <t>г. Дмитров, мкр. ДЗФС, д.11</t>
  </si>
  <si>
    <t>г. Дмитров, мкр. ДЗФС, д.12</t>
  </si>
  <si>
    <t>г. Дмитров, ул. Внуковская, д.26</t>
  </si>
  <si>
    <t>г. Дмитров, ул. Комсомольская, д.16</t>
  </si>
  <si>
    <t>г. Дмитров, ул. Комсомольская, д.18</t>
  </si>
  <si>
    <t>г. Дмитров, ул. Комсомольская, д.20</t>
  </si>
  <si>
    <t>г. Дмитров, ул. Чекистская, д.9</t>
  </si>
  <si>
    <t>г. Дмитров, ул. Чекистская, д.11</t>
  </si>
  <si>
    <t>г. Дмитров, 2-й Ревякинский пер., д.7а</t>
  </si>
  <si>
    <t>г. Дмитров, Внуковский пр-д., д.7</t>
  </si>
  <si>
    <t>г. Дмитров, ул. 1-я Заречная, д.19</t>
  </si>
  <si>
    <t>г. Дмитров, ул. 1-я Заречная, д.27</t>
  </si>
  <si>
    <t>г. Дмитров, ул. 1-я Заречная, д.18</t>
  </si>
  <si>
    <t>г. Дмитров, ул. 1-я Заречная, д.20</t>
  </si>
  <si>
    <t>г. Дмитров, ул. 1-я Заречная, д.21</t>
  </si>
  <si>
    <t>г. Дмитров, ул. 2-я Заречная, д.5</t>
  </si>
  <si>
    <t>г. Дмитров, ул. 2-я Заречная, д.14</t>
  </si>
  <si>
    <t>г. Дмитров, ул. 2-я Заречная, д.16</t>
  </si>
  <si>
    <t>г. Дмитров, ул. Кольцевая, д.31</t>
  </si>
  <si>
    <t>г. Дмитров, ул. Кольцевая, д.33</t>
  </si>
  <si>
    <t>г. Дмитров, мкр. ДЗФС, д.30</t>
  </si>
  <si>
    <t>г. Дмитров, мкр. ДЗФС, д.31</t>
  </si>
  <si>
    <t>г. Дмитров, мкр. ДЗФС, д.32</t>
  </si>
  <si>
    <t>г. Дмитров, мкр. ДЗФС, д.33</t>
  </si>
  <si>
    <t>г. Дмитров, ул. Московская, д.45а</t>
  </si>
  <si>
    <t>г. Дмитров, ул. Московская, д.45б</t>
  </si>
  <si>
    <t>р.п. Икша, ул. Шлюзовая, д. 1</t>
  </si>
  <si>
    <t>р.п. Икша, ул. Шлюзовая, д. 2</t>
  </si>
  <si>
    <t>р.п. Икша, ул. Вокзальная, д. 4</t>
  </si>
  <si>
    <t>р.п. Икша, ул. Советская, д. 23</t>
  </si>
  <si>
    <t>р.п. Икша, ул.Шлюзовая, д. 3</t>
  </si>
  <si>
    <t>р.п. Шаховская, ул. Первомайская, д. 9</t>
  </si>
  <si>
    <t>р.п. Шаховская, ул. Новый тупик,         д. 2</t>
  </si>
  <si>
    <t>р.п. Шаховская, ул. Новая, д. 24</t>
  </si>
  <si>
    <t>р.п. Шаховская, ул. Первомайская,                д. 19</t>
  </si>
  <si>
    <t>д. Солопово, ул. Лесная, д. 9</t>
  </si>
  <si>
    <t>д. Большие Белыничи,                               ул. Центральная, д. 10</t>
  </si>
  <si>
    <t>г. Зарайск, ул. Дзержинского, д. 51</t>
  </si>
  <si>
    <t>г. Зарайск, ул. Красноармейская,   д. 37А</t>
  </si>
  <si>
    <t>г. Зарайск, ул. Карла Маркса,           д. 34/12</t>
  </si>
  <si>
    <t>г. Клин, ул. Мечникова, д. 2</t>
  </si>
  <si>
    <t>г. Клин, ул. Мечникова, д. 4</t>
  </si>
  <si>
    <t>г. Клин, ул. Танеева, д. 8/6</t>
  </si>
  <si>
    <t>г. Клин, ул. Танеева, д. 10/1</t>
  </si>
  <si>
    <t>г. Клин, усадьба Демьяново, д. 12</t>
  </si>
  <si>
    <t>г. Клин, ул. Чайковского, д. 23</t>
  </si>
  <si>
    <t>г. Клин, ул. Чайковского, д. 30</t>
  </si>
  <si>
    <t>г. Клин, ул. Чайковского, д. 40</t>
  </si>
  <si>
    <t>г. Клин, пр. Талицкий, д. 2</t>
  </si>
  <si>
    <t>г. Клин, пр. Талицкий, д. 8а</t>
  </si>
  <si>
    <t>г. Клин, ул. Дурыманова, д. 1а</t>
  </si>
  <si>
    <t>г. Клин, ул. Дурыманова, д. 5</t>
  </si>
  <si>
    <t>г. Клин, ул. Дурыманова, д. 24, стр/влад. 10</t>
  </si>
  <si>
    <t>г. Клин, ул. Право-Набережная,       д. 20/1</t>
  </si>
  <si>
    <t>г. Клин, ул. Левонабережная, д. 11</t>
  </si>
  <si>
    <t>г. Клин, ул. Сестрорецкая, д. 24</t>
  </si>
  <si>
    <t>г. Клин, ул. Сестрорецкая, д. 43в</t>
  </si>
  <si>
    <t>г. Клин, ул. Сестрорецкая, д. 43д</t>
  </si>
  <si>
    <t>г. Клин, ул. Сестрорецкая, д. 47</t>
  </si>
  <si>
    <t>г. Клин, Волоколамское шоссе,       д. 13</t>
  </si>
  <si>
    <t>г. Клин, ул. Карла Маркса, д. 65</t>
  </si>
  <si>
    <t>г. Клин, ул. Литейная, д. 52</t>
  </si>
  <si>
    <t>г. Клин, ул. Литейная, д. 63</t>
  </si>
  <si>
    <r>
      <t xml:space="preserve">г. Клин, </t>
    </r>
    <r>
      <rPr>
        <sz val="10"/>
        <rFont val="Times New Roman"/>
        <family val="1"/>
        <charset val="204"/>
      </rPr>
      <t>д. Нагорное,</t>
    </r>
    <r>
      <rPr>
        <sz val="10"/>
        <rFont val="Times New Roman"/>
        <family val="1"/>
        <charset val="1"/>
      </rPr>
      <t xml:space="preserve"> д. 4</t>
    </r>
  </si>
  <si>
    <r>
      <t xml:space="preserve">г. Клин, </t>
    </r>
    <r>
      <rPr>
        <sz val="10"/>
        <rFont val="Times New Roman"/>
        <family val="1"/>
        <charset val="204"/>
      </rPr>
      <t>д. Жуково</t>
    </r>
    <r>
      <rPr>
        <sz val="10"/>
        <rFont val="Times New Roman"/>
        <family val="1"/>
        <charset val="1"/>
      </rPr>
      <t>, д. 3а</t>
    </r>
  </si>
  <si>
    <r>
      <t>г. Клин, мкр</t>
    </r>
    <r>
      <rPr>
        <sz val="10"/>
        <rFont val="Times New Roman"/>
        <family val="1"/>
        <charset val="204"/>
      </rPr>
      <t>. Майданово</t>
    </r>
    <r>
      <rPr>
        <sz val="10"/>
        <rFont val="Times New Roman"/>
        <family val="1"/>
        <charset val="1"/>
      </rPr>
      <t>, д. 13</t>
    </r>
  </si>
  <si>
    <r>
      <t xml:space="preserve">г. Клин, </t>
    </r>
    <r>
      <rPr>
        <sz val="10"/>
        <rFont val="Times New Roman"/>
        <family val="1"/>
        <charset val="204"/>
      </rPr>
      <t>ул. Молодежная</t>
    </r>
    <r>
      <rPr>
        <sz val="10"/>
        <rFont val="Times New Roman"/>
        <family val="1"/>
        <charset val="1"/>
      </rPr>
      <t>, д. 2</t>
    </r>
    <r>
      <rPr>
        <sz val="11"/>
        <color indexed="8"/>
        <rFont val="Calibri"/>
        <family val="2"/>
        <charset val="204"/>
      </rPr>
      <t/>
    </r>
  </si>
  <si>
    <r>
      <t xml:space="preserve">г. Клин, </t>
    </r>
    <r>
      <rPr>
        <sz val="10"/>
        <rFont val="Times New Roman"/>
        <family val="1"/>
        <charset val="204"/>
      </rPr>
      <t>ул. Молодежная</t>
    </r>
    <r>
      <rPr>
        <sz val="10"/>
        <rFont val="Times New Roman"/>
        <family val="1"/>
        <charset val="1"/>
      </rPr>
      <t>, д. 4/6</t>
    </r>
  </si>
  <si>
    <r>
      <t xml:space="preserve">г. Клин, </t>
    </r>
    <r>
      <rPr>
        <sz val="10"/>
        <rFont val="Times New Roman"/>
        <family val="1"/>
        <charset val="204"/>
      </rPr>
      <t>ул. Коллективная</t>
    </r>
    <r>
      <rPr>
        <sz val="10"/>
        <rFont val="Times New Roman"/>
        <family val="1"/>
        <charset val="1"/>
      </rPr>
      <t>, д. 47</t>
    </r>
  </si>
  <si>
    <r>
      <t xml:space="preserve">г. Клин, </t>
    </r>
    <r>
      <rPr>
        <sz val="10"/>
        <rFont val="Times New Roman"/>
        <family val="1"/>
        <charset val="204"/>
      </rPr>
      <t>Ленинградское шоссе</t>
    </r>
    <r>
      <rPr>
        <sz val="10"/>
        <rFont val="Times New Roman"/>
        <family val="1"/>
        <charset val="1"/>
      </rPr>
      <t>,        д. 21/1</t>
    </r>
  </si>
  <si>
    <r>
      <t xml:space="preserve">г. Клин, </t>
    </r>
    <r>
      <rPr>
        <sz val="10"/>
        <rFont val="Times New Roman"/>
        <family val="1"/>
        <charset val="204"/>
      </rPr>
      <t>Ленинградское шоссе</t>
    </r>
    <r>
      <rPr>
        <sz val="10"/>
        <rFont val="Times New Roman"/>
        <family val="1"/>
        <charset val="1"/>
      </rPr>
      <t>,         д. 23/2</t>
    </r>
    <r>
      <rPr>
        <sz val="11"/>
        <color indexed="8"/>
        <rFont val="Calibri"/>
        <family val="2"/>
        <charset val="204"/>
      </rPr>
      <t/>
    </r>
  </si>
  <si>
    <r>
      <t xml:space="preserve">г. Клин, </t>
    </r>
    <r>
      <rPr>
        <sz val="10"/>
        <rFont val="Times New Roman"/>
        <family val="1"/>
        <charset val="204"/>
      </rPr>
      <t>Ленинградское шоссе</t>
    </r>
    <r>
      <rPr>
        <sz val="10"/>
        <rFont val="Times New Roman"/>
        <family val="1"/>
        <charset val="1"/>
      </rPr>
      <t>, д. 46</t>
    </r>
  </si>
  <si>
    <r>
      <t xml:space="preserve">г. Клин, </t>
    </r>
    <r>
      <rPr>
        <sz val="10"/>
        <rFont val="Times New Roman"/>
        <family val="1"/>
        <charset val="204"/>
      </rPr>
      <t>Ленинградское шоссе</t>
    </r>
    <r>
      <rPr>
        <sz val="10"/>
        <rFont val="Times New Roman"/>
        <family val="1"/>
        <charset val="1"/>
      </rPr>
      <t>, д. 48</t>
    </r>
  </si>
  <si>
    <r>
      <t xml:space="preserve">г. Клин, </t>
    </r>
    <r>
      <rPr>
        <sz val="10"/>
        <rFont val="Times New Roman"/>
        <family val="1"/>
        <charset val="204"/>
      </rPr>
      <t>Ленинградское шоссе</t>
    </r>
    <r>
      <rPr>
        <sz val="10"/>
        <rFont val="Times New Roman"/>
        <family val="1"/>
        <charset val="1"/>
      </rPr>
      <t>, д. 50</t>
    </r>
  </si>
  <si>
    <r>
      <t xml:space="preserve">г. Клин, </t>
    </r>
    <r>
      <rPr>
        <sz val="10"/>
        <rFont val="Times New Roman"/>
        <family val="1"/>
        <charset val="204"/>
      </rPr>
      <t>ул. Набережная Бычкова</t>
    </r>
    <r>
      <rPr>
        <sz val="10"/>
        <rFont val="Times New Roman"/>
        <family val="1"/>
        <charset val="1"/>
      </rPr>
      <t>,    д. 12</t>
    </r>
  </si>
  <si>
    <r>
      <t xml:space="preserve">г. Клин, </t>
    </r>
    <r>
      <rPr>
        <sz val="10"/>
        <rFont val="Times New Roman"/>
        <family val="1"/>
        <charset val="204"/>
      </rPr>
      <t>ул. Терешковой</t>
    </r>
    <r>
      <rPr>
        <sz val="10"/>
        <rFont val="Times New Roman"/>
        <family val="1"/>
        <charset val="1"/>
      </rPr>
      <t>, д. 56</t>
    </r>
  </si>
  <si>
    <r>
      <t>г. Клин, у</t>
    </r>
    <r>
      <rPr>
        <sz val="10"/>
        <rFont val="Times New Roman"/>
        <family val="1"/>
        <charset val="204"/>
      </rPr>
      <t>л. Центральная</t>
    </r>
    <r>
      <rPr>
        <sz val="10"/>
        <rFont val="Times New Roman"/>
        <family val="1"/>
        <charset val="1"/>
      </rPr>
      <t>, д. 103</t>
    </r>
  </si>
  <si>
    <r>
      <t xml:space="preserve">г. Клин, </t>
    </r>
    <r>
      <rPr>
        <sz val="10"/>
        <rFont val="Times New Roman"/>
        <family val="1"/>
        <charset val="204"/>
      </rPr>
      <t>п. Марков Лес</t>
    </r>
    <r>
      <rPr>
        <sz val="10"/>
        <rFont val="Times New Roman"/>
        <family val="1"/>
        <charset val="1"/>
      </rPr>
      <t>, д. 7</t>
    </r>
  </si>
  <si>
    <r>
      <t xml:space="preserve">г. Клин, </t>
    </r>
    <r>
      <rPr>
        <sz val="10"/>
        <rFont val="Times New Roman"/>
        <family val="1"/>
        <charset val="204"/>
      </rPr>
      <t>п. Марков Лес</t>
    </r>
    <r>
      <rPr>
        <sz val="10"/>
        <rFont val="Times New Roman"/>
        <family val="1"/>
        <charset val="1"/>
      </rPr>
      <t>, д. 8</t>
    </r>
    <r>
      <rPr>
        <sz val="11"/>
        <color indexed="8"/>
        <rFont val="Calibri"/>
        <family val="2"/>
        <charset val="204"/>
      </rPr>
      <t/>
    </r>
  </si>
  <si>
    <r>
      <t xml:space="preserve">г. Клин, </t>
    </r>
    <r>
      <rPr>
        <sz val="10"/>
        <rFont val="Times New Roman"/>
        <family val="1"/>
        <charset val="204"/>
      </rPr>
      <t>п. Марков Лес</t>
    </r>
    <r>
      <rPr>
        <sz val="10"/>
        <rFont val="Times New Roman"/>
        <family val="1"/>
        <charset val="1"/>
      </rPr>
      <t>, д. 9</t>
    </r>
    <r>
      <rPr>
        <sz val="11"/>
        <color indexed="8"/>
        <rFont val="Calibri"/>
        <family val="2"/>
        <charset val="204"/>
      </rPr>
      <t/>
    </r>
  </si>
  <si>
    <r>
      <t xml:space="preserve">г. Клин, </t>
    </r>
    <r>
      <rPr>
        <sz val="10"/>
        <rFont val="Times New Roman"/>
        <family val="1"/>
        <charset val="204"/>
      </rPr>
      <t>д. Вельмогово</t>
    </r>
    <r>
      <rPr>
        <sz val="10"/>
        <rFont val="Times New Roman"/>
        <family val="1"/>
        <charset val="1"/>
      </rPr>
      <t>, д. 1а</t>
    </r>
  </si>
  <si>
    <t>г. Клин, ул. Правонабережная,         д. 24/2</t>
  </si>
  <si>
    <t>г. Клин, пр. Ломоносовский,    д. 4</t>
  </si>
  <si>
    <t>д. Спасская, ул. Поселковая, д.10</t>
  </si>
  <si>
    <t>д. Спасская, ул. Поселковая, д.11</t>
  </si>
  <si>
    <r>
      <t xml:space="preserve">р.п. Решетниково, </t>
    </r>
    <r>
      <rPr>
        <sz val="10"/>
        <rFont val="Times New Roman"/>
        <family val="1"/>
        <charset val="204"/>
      </rPr>
      <t>ул. Центральная, д.24</t>
    </r>
  </si>
  <si>
    <r>
      <t xml:space="preserve">р.п. Решетниково, </t>
    </r>
    <r>
      <rPr>
        <sz val="10"/>
        <rFont val="Times New Roman"/>
        <family val="1"/>
        <charset val="204"/>
      </rPr>
      <t>ул. Центральная, д.26</t>
    </r>
  </si>
  <si>
    <r>
      <t xml:space="preserve">р.п. Решетниково, </t>
    </r>
    <r>
      <rPr>
        <sz val="10"/>
        <rFont val="Times New Roman"/>
        <family val="1"/>
        <charset val="204"/>
      </rPr>
      <t>ул. Центральная, д.34</t>
    </r>
  </si>
  <si>
    <r>
      <t xml:space="preserve">р.п. Решетниково, </t>
    </r>
    <r>
      <rPr>
        <sz val="10"/>
        <rFont val="Times New Roman"/>
        <family val="1"/>
        <charset val="204"/>
      </rPr>
      <t>ул. Центральная, д.36</t>
    </r>
  </si>
  <si>
    <r>
      <t xml:space="preserve">р.п. Решетниково, </t>
    </r>
    <r>
      <rPr>
        <sz val="10"/>
        <rFont val="Times New Roman"/>
        <family val="1"/>
        <charset val="204"/>
      </rPr>
      <t>ул. Парковая, д.6</t>
    </r>
  </si>
  <si>
    <r>
      <t xml:space="preserve">р.п. Решетниково, </t>
    </r>
    <r>
      <rPr>
        <sz val="10"/>
        <rFont val="Times New Roman"/>
        <family val="1"/>
        <charset val="204"/>
      </rPr>
      <t>ул. Фабричная, д.4</t>
    </r>
  </si>
  <si>
    <r>
      <t xml:space="preserve">р.п. Решетниково,                              </t>
    </r>
    <r>
      <rPr>
        <sz val="10"/>
        <rFont val="Times New Roman"/>
        <family val="1"/>
        <charset val="204"/>
      </rPr>
      <t>ул. Привокзальная, д.3</t>
    </r>
    <r>
      <rPr>
        <sz val="11"/>
        <color indexed="8"/>
        <rFont val="Calibri"/>
        <family val="2"/>
        <charset val="204"/>
      </rPr>
      <t/>
    </r>
  </si>
  <si>
    <t>р.п. Решетниково,                              ул. Привокзальная, д.3а</t>
  </si>
  <si>
    <t>п. Туркмен, ул. Центральная, д.10</t>
  </si>
  <si>
    <t>п. Туркмен, ул. Южная, д.2</t>
  </si>
  <si>
    <t>р.п. Решетниково, ул. Лесная, д.10</t>
  </si>
  <si>
    <t>п. Нудоль, ул. Советская, д.18</t>
  </si>
  <si>
    <t>п. Нудоль, ул. Советская, д.10</t>
  </si>
  <si>
    <t>п. Нудоль, ул. Рабочая, д.21</t>
  </si>
  <si>
    <t>п. Нудоль, ул. Рабочая, д.22</t>
  </si>
  <si>
    <t>п. Зубово, ул. Школьная, д.9</t>
  </si>
  <si>
    <t>п. Зубово, ул. Первомайская, д.18</t>
  </si>
  <si>
    <t>п. Зубово, ул. Первомайская, д.20а</t>
  </si>
  <si>
    <t>п. Шатурторф, ул. Школьная, д.4</t>
  </si>
  <si>
    <t>п. Шатурторф, 17-й поселок, д.27</t>
  </si>
  <si>
    <t>п. Шатурторф, ул.Интернациональная, д.5/1</t>
  </si>
  <si>
    <t>г. Шатура, ул. 1 мая, д.4</t>
  </si>
  <si>
    <t>г. Шатура, мкр. Керва,                     ул. Школьная, д.6</t>
  </si>
  <si>
    <t>ВСЕГО МКД по муниципальным образованиям Московской области, из которых планируется переселить граждан за счёт средств финансовой поддержки в 2015 году: 96</t>
  </si>
  <si>
    <t>Муниципальное образование - городское поселение Лесной Пушкинского муниципального района</t>
  </si>
  <si>
    <t>Муниципальное образование - городское поселение Тучково Рузского муниципального района</t>
  </si>
  <si>
    <t>Муниципальное образование - городской округ Коломна</t>
  </si>
  <si>
    <t>Муниципальное образование - городское поселение Менделеево Солнечногорского муниципального района</t>
  </si>
  <si>
    <t>Итого по городскому поселению Менделеево Солнечногорского муниципального района</t>
  </si>
  <si>
    <r>
      <t xml:space="preserve">г. Волоколамск, </t>
    </r>
    <r>
      <rPr>
        <sz val="10"/>
        <rFont val="Times New Roman"/>
        <family val="1"/>
        <charset val="204"/>
      </rPr>
      <t>ул. Горвал, д.3</t>
    </r>
    <r>
      <rPr>
        <sz val="11"/>
        <color indexed="8"/>
        <rFont val="Calibri"/>
        <family val="2"/>
        <charset val="204"/>
      </rPr>
      <t/>
    </r>
  </si>
  <si>
    <r>
      <t xml:space="preserve">г. Волоколамск, </t>
    </r>
    <r>
      <rPr>
        <sz val="10"/>
        <rFont val="Times New Roman"/>
        <family val="1"/>
        <charset val="204"/>
      </rPr>
      <t>ул. Сергачева, д.1/13</t>
    </r>
  </si>
  <si>
    <r>
      <t xml:space="preserve">г. Волоколамск, </t>
    </r>
    <r>
      <rPr>
        <sz val="10"/>
        <rFont val="Times New Roman"/>
        <family val="1"/>
        <charset val="204"/>
      </rPr>
      <t>ул. 50 лет Октября, д.37</t>
    </r>
  </si>
  <si>
    <t>р.п. Тучково, ул. Студенческая, д.5</t>
  </si>
  <si>
    <t>р.п. Тучково, ул. Студенческая, д.7</t>
  </si>
  <si>
    <t>р.п. Тучково, ул. Студенческая, д.8</t>
  </si>
  <si>
    <t>р.п. Тучково, ул. Студенческая, д.9</t>
  </si>
  <si>
    <t>р.п. Тучково, ул. Нагорная, д.6</t>
  </si>
  <si>
    <t>р.п. Тучково, ул. Силикатная, д.6</t>
  </si>
  <si>
    <t>р.п. Тучково, ул. Спортивная, д.8а</t>
  </si>
  <si>
    <t>р.п. Тучково, ул. Советская, д.9</t>
  </si>
  <si>
    <t>р.п. Тучково, ул. Советская, д.11</t>
  </si>
  <si>
    <t>р.п. Тучково, ул. Советская, д.13</t>
  </si>
  <si>
    <t>г. Дмитров, ул. Большая, д.38</t>
  </si>
  <si>
    <r>
      <t xml:space="preserve">г. Волоколамск,                </t>
    </r>
    <r>
      <rPr>
        <sz val="10"/>
        <rFont val="Times New Roman"/>
        <family val="1"/>
        <charset val="204"/>
      </rPr>
      <t>Октябрьская площадь, д.17</t>
    </r>
  </si>
  <si>
    <t>г. Красноармейск,                  ул. Краснофлотская, д.15</t>
  </si>
  <si>
    <t>г. Красноармейск,                  ул. Краснофлотская, д.17</t>
  </si>
  <si>
    <t>г. Красноармейск,                  ул. Краснофлотская, д.19</t>
  </si>
  <si>
    <t>г.Ликино-Дулево, ул.Коммунистическая, д.17</t>
  </si>
  <si>
    <t>г.Ликино-Дулево, ул.Луначарского, д.5</t>
  </si>
  <si>
    <t>г.Ликино-Дулево, Дмитровский проезд, д.3</t>
  </si>
  <si>
    <t>с. Федосьино,                     ул. Аптечная, д.1</t>
  </si>
  <si>
    <t>п. Любучаны,                     ул. Заводская, д.24</t>
  </si>
  <si>
    <t>п. Лесные Поляны, ГПЗ, д. 6</t>
  </si>
  <si>
    <t xml:space="preserve">р.п. Софрино,                      ул. Заводская, д. 4                           </t>
  </si>
  <si>
    <t>р.п. Икша,                            ул. Инженерная, д. 7</t>
  </si>
  <si>
    <t>Муниципальное образование - Зарайский муниципальный район</t>
  </si>
  <si>
    <t>г. Шатура, мкр. Керва                   ул. Набережная, д.13</t>
  </si>
  <si>
    <t>г. Шатура, мкр. Керва                   Больничный пр., д.12</t>
  </si>
  <si>
    <t>г. Шатура, мкр. Керва                   ул. Школьная, д.21</t>
  </si>
  <si>
    <t>г. Шатура, мкр. Керва                   ул. Школьная, д.16</t>
  </si>
  <si>
    <t>п. Шатурторф,                    Красный поселок, д.6</t>
  </si>
  <si>
    <t>п. Шатурторф,                    ул. Совхозная, д.6</t>
  </si>
  <si>
    <t>п. Шатурторф,                    ул. Совхозная, д.8</t>
  </si>
  <si>
    <t>п. Шатурторф,                    ул. Пролетарская, д.5</t>
  </si>
  <si>
    <t>п. Шатурторф,                    ул. Октябрьская, д.1</t>
  </si>
  <si>
    <t>п. Шатурторф,                    12 поселок, д.34</t>
  </si>
  <si>
    <t>п. Шатурторф,                    12 поселок, д.36</t>
  </si>
  <si>
    <r>
      <t xml:space="preserve">г. Волоколамск,                </t>
    </r>
    <r>
      <rPr>
        <sz val="10"/>
        <rFont val="Times New Roman"/>
        <family val="1"/>
        <charset val="204"/>
      </rPr>
      <t>ул. Сергачева, д.14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</si>
  <si>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Пролетарская, д.37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</si>
  <si>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Пролетарская, д.6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</si>
  <si>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проезд Ленина, д.7</t>
    </r>
    <r>
      <rPr>
        <sz val="11"/>
        <color indexed="8"/>
        <rFont val="Calibri"/>
        <family val="2"/>
        <charset val="204"/>
      </rPr>
      <t/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</si>
  <si>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Строительная, д.7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</si>
  <si>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Широкая, д.1</t>
    </r>
    <r>
      <rPr>
        <sz val="11"/>
        <color indexed="8"/>
        <rFont val="Calibri"/>
        <family val="2"/>
        <charset val="204"/>
      </rPr>
      <t/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</si>
  <si>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Широкая, д.3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</si>
  <si>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Широкая, д.18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</si>
  <si>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Пороховская, д.4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</si>
  <si>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Пороховская, д.2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</si>
  <si>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Красина, д.16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</si>
  <si>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пр. Красина, д.8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</si>
  <si>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пр. Красина, д.9</t>
    </r>
    <r>
      <rPr>
        <sz val="11"/>
        <color indexed="8"/>
        <rFont val="Calibri"/>
        <family val="2"/>
        <charset val="204"/>
      </rPr>
      <t/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</si>
  <si>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пр. Красина, д.10</t>
    </r>
    <r>
      <rPr>
        <sz val="11"/>
        <color indexed="8"/>
        <rFont val="Calibri"/>
        <family val="2"/>
        <charset val="204"/>
      </rPr>
      <t/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</si>
  <si>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пр. Красина, д.11</t>
    </r>
    <r>
      <rPr>
        <sz val="11"/>
        <color indexed="8"/>
        <rFont val="Calibri"/>
        <family val="2"/>
        <charset val="204"/>
      </rPr>
      <t/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</si>
  <si>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д.10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</si>
  <si>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д.12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</si>
  <si>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д.14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</si>
  <si>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д.16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</si>
  <si>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д.18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</si>
  <si>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д.20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</si>
  <si>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д.22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</si>
  <si>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Стахановская, д.2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</si>
  <si>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пр. Кирпичный, д.6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</si>
  <si>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пр. Кирпичный, д.8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</si>
  <si>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пр. Кирпичный, д.10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</si>
  <si>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пр. Кирпичный, д.11</t>
    </r>
    <r>
      <rPr>
        <sz val="11"/>
        <color indexed="8"/>
        <rFont val="Calibri"/>
        <family val="2"/>
        <charset val="204"/>
      </rPr>
      <t/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</si>
  <si>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пр. Кирпичный, д.3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</si>
  <si>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пр. Кирпичный, д.9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</si>
  <si>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2-й Кирпичный завод, д.22а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</si>
  <si>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Центральная, д.6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</si>
  <si>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Центральная, д.6а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</si>
  <si>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Клементьевская, д.77/9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</si>
  <si>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Клементьевская, д.79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</si>
  <si>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Клементьевская, д.81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</si>
  <si>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Клементьевская, д.82</t>
    </r>
    <r>
      <rPr>
        <sz val="11"/>
        <color indexed="8"/>
        <rFont val="Calibri"/>
        <family val="2"/>
        <charset val="204"/>
      </rPr>
      <t/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</si>
  <si>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Куликова, д.2/2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</si>
  <si>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Куликова, д.3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</si>
  <si>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Куликова, д.4/1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</si>
  <si>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Куликова, д.14/11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</si>
  <si>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Куликова, д.18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</si>
  <si>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Куликова, д.18а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</si>
  <si>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Куликова, д.18б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</si>
  <si>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ул. Куликова, д.20</t>
    </r>
  </si>
  <si>
    <r>
      <t xml:space="preserve">г. Сергиев Посад,                  </t>
    </r>
    <r>
      <rPr>
        <sz val="10"/>
        <rFont val="Times New Roman"/>
        <family val="1"/>
        <charset val="204"/>
      </rPr>
      <t>пр. Новозагорского, д.3</t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</si>
  <si>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д.1</t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</si>
  <si>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д.2</t>
    </r>
    <r>
      <rPr>
        <sz val="11"/>
        <color indexed="8"/>
        <rFont val="Calibri"/>
        <family val="2"/>
        <charset val="204"/>
      </rPr>
      <t/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</si>
  <si>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д.4</t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</si>
  <si>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д.5</t>
    </r>
    <r>
      <rPr>
        <sz val="11"/>
        <color indexed="8"/>
        <rFont val="Calibri"/>
        <family val="2"/>
        <charset val="204"/>
      </rPr>
      <t/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</si>
  <si>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д.6</t>
    </r>
    <r>
      <rPr>
        <sz val="11"/>
        <color indexed="8"/>
        <rFont val="Calibri"/>
        <family val="2"/>
        <charset val="204"/>
      </rPr>
      <t/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</si>
  <si>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д.7</t>
    </r>
    <r>
      <rPr>
        <sz val="11"/>
        <color indexed="8"/>
        <rFont val="Calibri"/>
        <family val="2"/>
        <charset val="204"/>
      </rPr>
      <t/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</si>
  <si>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д.8</t>
    </r>
    <r>
      <rPr>
        <sz val="11"/>
        <color indexed="8"/>
        <rFont val="Calibri"/>
        <family val="2"/>
        <charset val="204"/>
      </rPr>
      <t/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</si>
  <si>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д.10</t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</si>
  <si>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д.13</t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</si>
  <si>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д.14</t>
    </r>
    <r>
      <rPr>
        <sz val="11"/>
        <color indexed="8"/>
        <rFont val="Calibri"/>
        <family val="2"/>
        <charset val="204"/>
      </rPr>
      <t/>
    </r>
  </si>
  <si>
    <r>
      <t xml:space="preserve">р.п. Некрасовский,                  </t>
    </r>
    <r>
      <rPr>
        <sz val="10"/>
        <rFont val="Times New Roman"/>
        <family val="1"/>
        <charset val="204"/>
      </rPr>
      <t>ул. Заводская, д.16/11</t>
    </r>
  </si>
  <si>
    <t>Муниципальное образование - городское поселение Некрасовский Дмитровского муниципального района</t>
  </si>
  <si>
    <t>Муниципальное образование - городское поселение Богородское Сергиево-Посадского муниципального района</t>
  </si>
  <si>
    <t>Муниципальное образование - городское поселение Сергиев Посад Сергиево-Посадского муниципального района</t>
  </si>
  <si>
    <t>г. Красноармейск,                  ул. Краснофлотская, д.14</t>
  </si>
  <si>
    <t>г. Красноармейск,                  ул. Краснофлотская, д.16</t>
  </si>
  <si>
    <t>г. Красноармейск,                  ул. Краснофлотская, д.21</t>
  </si>
  <si>
    <r>
      <t xml:space="preserve">г. Ступино,                         </t>
    </r>
    <r>
      <rPr>
        <sz val="10"/>
        <rFont val="Times New Roman"/>
        <family val="1"/>
        <charset val="204"/>
      </rPr>
      <t>ул. Тургенева, д. 17</t>
    </r>
  </si>
  <si>
    <r>
      <t xml:space="preserve">г. Ступино,                       </t>
    </r>
    <r>
      <rPr>
        <sz val="10"/>
        <rFont val="Times New Roman"/>
        <family val="1"/>
        <charset val="204"/>
      </rPr>
      <t>ул. Горького, д. 15/19</t>
    </r>
  </si>
  <si>
    <r>
      <t xml:space="preserve">г. Ступино,                        </t>
    </r>
    <r>
      <rPr>
        <sz val="10"/>
        <rFont val="Times New Roman"/>
        <family val="1"/>
        <charset val="204"/>
      </rPr>
      <t>ул. Некрасова, д. 14</t>
    </r>
  </si>
  <si>
    <r>
      <t xml:space="preserve">г. Ступино,                          </t>
    </r>
    <r>
      <rPr>
        <sz val="10"/>
        <rFont val="Times New Roman"/>
        <family val="1"/>
        <charset val="204"/>
      </rPr>
      <t>ул. Овражный переулок, д. 3</t>
    </r>
  </si>
  <si>
    <r>
      <t xml:space="preserve">г. Ступино,                          </t>
    </r>
    <r>
      <rPr>
        <sz val="10"/>
        <rFont val="Times New Roman"/>
        <family val="1"/>
        <charset val="204"/>
      </rPr>
      <t xml:space="preserve">ул. 3-й Овражный переулок, д. 7 </t>
    </r>
    <r>
      <rPr>
        <sz val="11"/>
        <color indexed="8"/>
        <rFont val="Calibri"/>
        <family val="2"/>
        <charset val="204"/>
      </rPr>
      <t/>
    </r>
  </si>
  <si>
    <t>р.п. Правдинский, Заводской пр., д. 16</t>
  </si>
  <si>
    <t>р.п. Правдинский, Заводской пр., д. 17</t>
  </si>
  <si>
    <r>
      <t xml:space="preserve">г. Волоколамск,                </t>
    </r>
    <r>
      <rPr>
        <sz val="10"/>
        <rFont val="Times New Roman"/>
        <family val="1"/>
        <charset val="204"/>
      </rPr>
      <t>ул. 50 лет Октября, д.41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</si>
  <si>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50 лет Октября, д.41а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</si>
  <si>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50 лет Октября, д.42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</si>
  <si>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Ямская, д.8</t>
    </r>
    <r>
      <rPr>
        <sz val="11"/>
        <color indexed="8"/>
        <rFont val="Calibri"/>
        <family val="2"/>
        <charset val="204"/>
      </rPr>
      <t/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</si>
  <si>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Ямская, д.10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</si>
  <si>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Ямская, д.28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</si>
  <si>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Ямская, д.29</t>
    </r>
    <r>
      <rPr>
        <sz val="11"/>
        <color indexed="8"/>
        <rFont val="Calibri"/>
        <family val="2"/>
        <charset val="204"/>
      </rPr>
      <t/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</si>
  <si>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Ямская, д.30</t>
    </r>
    <r>
      <rPr>
        <sz val="11"/>
        <color indexed="8"/>
        <rFont val="Calibri"/>
        <family val="2"/>
        <charset val="204"/>
      </rPr>
      <t/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</si>
  <si>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Ямская, д.31</t>
    </r>
    <r>
      <rPr>
        <sz val="11"/>
        <color indexed="8"/>
        <rFont val="Calibri"/>
        <family val="2"/>
        <charset val="204"/>
      </rPr>
      <t/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</si>
  <si>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МПС 124 км №1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</si>
  <si>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Горького, д.31</t>
    </r>
  </si>
  <si>
    <r>
      <t xml:space="preserve">г. Волоколамск,                </t>
    </r>
    <r>
      <rPr>
        <sz val="10"/>
        <rFont val="Times New Roman"/>
        <family val="1"/>
        <charset val="204"/>
      </rPr>
      <t>ул. Ямская, д.6</t>
    </r>
  </si>
  <si>
    <t>г. Зарайск                        ул. Дзержинского,       д. 46</t>
  </si>
  <si>
    <t>Итого по городскому поселению Клин Клинского муниципального района</t>
  </si>
  <si>
    <t>Итого по сельскому поселению Петровское Клинского муниципального района</t>
  </si>
  <si>
    <t>Итого по городскому поселению Решетниково Клинского муниципального района</t>
  </si>
  <si>
    <t>Итого по сельскому поселению Нудоль Клинского муниципального района</t>
  </si>
  <si>
    <t>Итого по сельскому поселению Зубовское Клинского муниципального района</t>
  </si>
  <si>
    <t>Итого по городскому поселению Шатура Шатурского муниципального района</t>
  </si>
  <si>
    <t>Итого по городскому поселению Волоколамск Волоколамского муниципального района</t>
  </si>
  <si>
    <t>р.п. Тучково,                ул. Силикатная, д.8</t>
  </si>
  <si>
    <t>р.п. Тучково,                ул. Силикатная, д.10</t>
  </si>
  <si>
    <t>р.п. Тучково,                ул. Советская, д.7</t>
  </si>
  <si>
    <t>р.п. Тучково,                ул. Студенческая, д.13</t>
  </si>
  <si>
    <t>р.п. Тучково,                ул. Партизан, д.10</t>
  </si>
  <si>
    <t>р.п. Тучково,                ул. Восточная, д.1</t>
  </si>
  <si>
    <t>р.п. Тучково,                ул. Восточная, д.2</t>
  </si>
  <si>
    <t>р.п. Тучково,                ул. Восточная, д.3</t>
  </si>
  <si>
    <t>р.п. Тучково,                ул. Дачная, д.5а</t>
  </si>
  <si>
    <t>Итого по городскому поселению Тучково Рузского муниципального района</t>
  </si>
  <si>
    <t>г. Коломна,                    ул. Сапожковых, д.14</t>
  </si>
  <si>
    <t>г. Коломна,                    ул. Сапожковых, д.18</t>
  </si>
  <si>
    <t>г. Коломна,                    ул. Сапожковых, д.20</t>
  </si>
  <si>
    <t>п. Фокино,                     ул. Горького, д.6</t>
  </si>
  <si>
    <t>п. Туголесский Бор,    ул.  1 Мая, д.4</t>
  </si>
  <si>
    <t>п. Туголесский Бор,    ул. Октябрьская, д. 8</t>
  </si>
  <si>
    <t>п. Туголесский Бор,    ул. Советская, д.5/15</t>
  </si>
  <si>
    <t>п. Туголесский Бор,    ул. Горького, д.16</t>
  </si>
  <si>
    <t>с. Кривандино,              ул. Центральная, д.68</t>
  </si>
  <si>
    <t>п. Туголесский Бор,    ул. Советская, д.2</t>
  </si>
  <si>
    <t>п. Туголесский Бор,    ул.  Октябрьская, д.7</t>
  </si>
  <si>
    <t>п. Туголесский Бор,    ул. 1 Мая, д.7</t>
  </si>
  <si>
    <t>п. Осаново-Дубовое,   ул. Клубная, д.10</t>
  </si>
  <si>
    <t>п. Осаново-Дубовое,  ул. Центральная, д.12</t>
  </si>
  <si>
    <t>п. Лесозавода,               ул. Набережная, д.3</t>
  </si>
  <si>
    <t>п. Лесозавода,               ул. Набережная, д.5</t>
  </si>
  <si>
    <t>п. Лесозавода,               ул. Лесная, д.1</t>
  </si>
  <si>
    <t>п. Лесозавода,                ул. Лесная, д.28</t>
  </si>
  <si>
    <t>п. Лесозавода,               ул. Лесная, д.30</t>
  </si>
  <si>
    <t>р.п. Черусти,                 ул. Майская, д.5</t>
  </si>
  <si>
    <t>р.п. Черусти,                 ул. Майская, д.3</t>
  </si>
  <si>
    <t>р.п. Черусти,                  ул. Школьная, д.11</t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</si>
  <si>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Лапина, д.48а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</si>
  <si>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пр. Барышникова, д.7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</si>
  <si>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Текстильная, д.15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</si>
  <si>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Кооперативная, д.5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</si>
  <si>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Московская, д.11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</si>
  <si>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Московская, д.13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</si>
  <si>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Московская, д.23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</si>
  <si>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Московская, д.25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</si>
  <si>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Московская, д.27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</si>
  <si>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Московская, д.29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</si>
  <si>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пр. Барышникова, д.3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</si>
  <si>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пр. Барышникова, д.9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</si>
  <si>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д.24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</si>
  <si>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д.30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</si>
  <si>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д.32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</si>
  <si>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Кирова, д.34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</si>
  <si>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Луговая, д.1</t>
    </r>
  </si>
  <si>
    <r>
      <t xml:space="preserve">г. Орехово-Зуево,                  </t>
    </r>
    <r>
      <rPr>
        <sz val="10"/>
        <rFont val="Times New Roman"/>
        <family val="1"/>
        <charset val="204"/>
      </rPr>
      <t>ул. Луговая, д.17</t>
    </r>
  </si>
  <si>
    <t>р.п. Черусти,                 ул. М.Горького, д.132</t>
  </si>
  <si>
    <t>п. Пустоши,                   ул. Вокзальная, д.8/6</t>
  </si>
  <si>
    <t>р.п. Черусти,                  ул. 3-го Интернационала, д.2</t>
  </si>
  <si>
    <t>р.п. Черусти,                 ул. М.Горького, д.27</t>
  </si>
  <si>
    <t>п. Бакшеево,                  ул. Комсомольская, д.7</t>
  </si>
  <si>
    <t>п. Бакшеево,                  ул. Юннатов, д. 2</t>
  </si>
  <si>
    <t>п. Богатищево,              ул. Банная, д.№2</t>
  </si>
  <si>
    <t xml:space="preserve">п. Маслово,                   ул. Центральная, д.9 </t>
  </si>
  <si>
    <t xml:space="preserve">п. Маслово,                   ул. Центральная, д.10 </t>
  </si>
  <si>
    <t>п.Верея    ул.Центральная д.22</t>
  </si>
  <si>
    <t>г.Бронницы,                  ул. Советская д. 110</t>
  </si>
  <si>
    <t>г. Куровское,                 ул. Первомайская, д. 80</t>
  </si>
  <si>
    <t>г.  Куровское,                ул. Первомайская, д. 82</t>
  </si>
  <si>
    <t>г. Куровское,                 ул. Кирова, д. 28</t>
  </si>
  <si>
    <t>г. Куровское,                 ул. Первомайская, д. 70</t>
  </si>
  <si>
    <t>г. Куровское,                 ул. Суворова, д. 103</t>
  </si>
  <si>
    <t>г. Куровское,                 ул. 40 лет Октября, д. 72</t>
  </si>
  <si>
    <t>г. Куровское,                 ул. Первомайская, д. 84</t>
  </si>
  <si>
    <t>д. Алешино,                   ул. Парковая, д. 8</t>
  </si>
  <si>
    <t>г. Куровское,                        ул. Первомайская, д. 78</t>
  </si>
  <si>
    <t>Муниципальное образование - сельское поселение Проводниковское Коломенского муниципального района</t>
  </si>
  <si>
    <t>Муниципальное образование - сельское поселение Любучанское Чеховского муниципального района</t>
  </si>
  <si>
    <t>Муниципальное образование - городское поселение Правдинский Пушкинского муниципального района</t>
  </si>
  <si>
    <t>д. Митрополье,                  ул. Шоссейная, д. 3</t>
  </si>
  <si>
    <t>Итого по городскому округу Электрогорск</t>
  </si>
  <si>
    <t>г. Красноармейск,                  ул. Краснофлотская, д.12</t>
  </si>
  <si>
    <r>
      <t xml:space="preserve">г. Ступино,                             </t>
    </r>
    <r>
      <rPr>
        <sz val="10"/>
        <rFont val="Times New Roman"/>
        <family val="1"/>
        <charset val="204"/>
      </rPr>
      <t>ул. Коммунстрой, д. 2</t>
    </r>
  </si>
  <si>
    <r>
      <t xml:space="preserve">г. Ступино,                         </t>
    </r>
    <r>
      <rPr>
        <sz val="10"/>
        <rFont val="Times New Roman"/>
        <family val="1"/>
        <charset val="204"/>
      </rPr>
      <t>ул. Коммунстрой, д. 3</t>
    </r>
    <r>
      <rPr>
        <sz val="11"/>
        <color indexed="8"/>
        <rFont val="Calibri"/>
        <family val="2"/>
        <charset val="204"/>
      </rPr>
      <t/>
    </r>
  </si>
  <si>
    <r>
      <t xml:space="preserve">г. Ступино,                              </t>
    </r>
    <r>
      <rPr>
        <sz val="10"/>
        <rFont val="Times New Roman"/>
        <family val="1"/>
        <charset val="204"/>
      </rPr>
      <t>ул. Коммунстрой, д. 4</t>
    </r>
    <r>
      <rPr>
        <sz val="11"/>
        <color indexed="8"/>
        <rFont val="Calibri"/>
        <family val="2"/>
        <charset val="204"/>
      </rPr>
      <t/>
    </r>
  </si>
  <si>
    <r>
      <t xml:space="preserve">г. Ступино,                               </t>
    </r>
    <r>
      <rPr>
        <sz val="10"/>
        <rFont val="Times New Roman"/>
        <family val="1"/>
        <charset val="204"/>
      </rPr>
      <t>ул. Донбасская, д. 4</t>
    </r>
  </si>
  <si>
    <r>
      <t xml:space="preserve">г. Ступино,                               </t>
    </r>
    <r>
      <rPr>
        <sz val="10"/>
        <rFont val="Times New Roman"/>
        <family val="1"/>
        <charset val="204"/>
      </rPr>
      <t>ул. Донбасская, д. 6</t>
    </r>
  </si>
  <si>
    <r>
      <t xml:space="preserve">с. Старая Ситня,                  </t>
    </r>
    <r>
      <rPr>
        <sz val="10"/>
        <rFont val="Times New Roman"/>
        <family val="1"/>
        <charset val="204"/>
      </rPr>
      <t>ул. Совхозная, д. 5</t>
    </r>
  </si>
  <si>
    <r>
      <t xml:space="preserve">с. Старая Ситня,                              </t>
    </r>
    <r>
      <rPr>
        <sz val="10"/>
        <rFont val="Times New Roman"/>
        <family val="1"/>
        <charset val="204"/>
      </rPr>
      <t>ул. Центральная, д. 21</t>
    </r>
  </si>
  <si>
    <r>
      <t>г. Ступино,                           к</t>
    </r>
    <r>
      <rPr>
        <sz val="10"/>
        <rFont val="Times New Roman"/>
        <family val="1"/>
        <charset val="204"/>
      </rPr>
      <t>азарма 99 км, дом дорожного мастера</t>
    </r>
  </si>
  <si>
    <r>
      <t>г. Ступино,                          к</t>
    </r>
    <r>
      <rPr>
        <sz val="10"/>
        <rFont val="Times New Roman"/>
        <family val="1"/>
        <charset val="204"/>
      </rPr>
      <t>азарма 102 км, 4 Пригородный переулок</t>
    </r>
  </si>
  <si>
    <t>р.п. Запрудня, ул. Первомайская, д. 6,              корп. 3</t>
  </si>
  <si>
    <t>р.п. Софрино,                   ул. Менделеева, д. 35</t>
  </si>
  <si>
    <t>р.п. Софрино,                   ул. Заводская, д. 16</t>
  </si>
  <si>
    <t>р.п. Софрино,                   ул. Клубная, д. 2</t>
  </si>
  <si>
    <t>р.п. Софрино,                    ул. Дурова, д. 7</t>
  </si>
  <si>
    <t>р.п. Софрино,                   ул. Тютчева, д. 61</t>
  </si>
  <si>
    <t>р.п. Софрино,                   ул. Тютчева, д. 63</t>
  </si>
  <si>
    <t>р.п. Менделеево,           ул. Институтская, д. 7</t>
  </si>
  <si>
    <t>Итого по сельскому поселению Знаменское Каширского муниципального района</t>
  </si>
  <si>
    <t>Итого по городскому поселению Кашира Каширского муниципального района</t>
  </si>
  <si>
    <t>Итого по сельскому поселению Темповое Талдомского муниципального района</t>
  </si>
  <si>
    <t>Итого по сельскому поселению Дровнинское Можайского муниципального района</t>
  </si>
  <si>
    <t>Итого по городскому поселению Старая Купавна Ногинского муниципального района</t>
  </si>
  <si>
    <t>Итого по городскому поселению Дмитров Дмитровского муниципального района</t>
  </si>
  <si>
    <t>Итого по городскому поселению Истра Истринского муниципального района</t>
  </si>
  <si>
    <t>Итого по городскому поселению Деденево Дмитровского муниципального района</t>
  </si>
  <si>
    <t>р.п. Икша,                               ул. Икшанская, д. 7</t>
  </si>
  <si>
    <t>р.п. Икша,                           ул. Водников, д. 1</t>
  </si>
  <si>
    <t>р.п. Икша,                          ул. Водников, д. 11</t>
  </si>
  <si>
    <t>р.п.Икша,                           ул. Водников, д. 15</t>
  </si>
  <si>
    <t>р.п. Икша,                           ул. Инженерная, д. 1</t>
  </si>
  <si>
    <t>р.п. Икша,                          ул. Инженерная, д. 3</t>
  </si>
  <si>
    <t>р.п. Икша,                          ул. Инженерная, д. 4</t>
  </si>
  <si>
    <t>р.п. Икша,                          ул. Инженерная, д. 5</t>
  </si>
  <si>
    <t>р.п. Икша,                          ул. Инженерная, д. 6</t>
  </si>
  <si>
    <t>р.п. Икша,                          ул. Вокзальная, д. 1</t>
  </si>
  <si>
    <t>р.п. Икша,                          ул. Вокзальная, д. 6</t>
  </si>
  <si>
    <t>р.п. Икша,                          ул. Садовая, д. 7</t>
  </si>
  <si>
    <t>р.п. Икша,                          ул. Советская, д. 19</t>
  </si>
  <si>
    <t>Итого по городскому поселению Икша Дмитровского муниципального района</t>
  </si>
  <si>
    <t>Итого по городскому поселению Шаховская Шаховского муниципального района</t>
  </si>
  <si>
    <t>п. Пустоши, ул.Больничная, д.10</t>
  </si>
  <si>
    <t>п.Бакшеево, ул.Комсомольская, д.6</t>
  </si>
  <si>
    <t>п.Бакшеево, ул.Арефьевой, д.4/6</t>
  </si>
  <si>
    <t>Муниципальное образование - городское поселение Пушкино Пушкинского муниципального района</t>
  </si>
  <si>
    <t>№ п/п</t>
  </si>
  <si>
    <t>Муниципальное образование - городское поселение Икша Дмитровского муниципального района</t>
  </si>
  <si>
    <t>Муниципальное образование - городское поселение Шаховская Шаховского муниципального района</t>
  </si>
  <si>
    <t>Муниципальное образование - городское поселение Клин Клинский муниципального района</t>
  </si>
  <si>
    <t>Муниципальное образование - сельское поселение Топкановское  Каширского муниципального района</t>
  </si>
  <si>
    <t>Муниципальное образование - сельское поселение Биорковское Коломенского муниципального района</t>
  </si>
  <si>
    <t>п.Заречный, ул.Заводская д4</t>
  </si>
  <si>
    <t>Муниципальное образование - сельское поселение Верейское Орехово-Зуевского муниципального района</t>
  </si>
  <si>
    <t>Муниципальное образование - городской округ Бронницы</t>
  </si>
  <si>
    <t>Итого по городскому округу Бронницы</t>
  </si>
  <si>
    <t>Муниципальное образование - городское поселение Куровское Орехово-Зуевского муниципального района</t>
  </si>
  <si>
    <t>Муниципальное образование - городское поселение Мишеронский Шатурского муниципального района</t>
  </si>
  <si>
    <t>Муниципальное образование - городской округ Орехово-Зуево</t>
  </si>
  <si>
    <t>Муниципальное образование - сельское поселение Петровское Клинского муниципального района</t>
  </si>
  <si>
    <t>Муниципальное образование - городское поселение Решетниково Клинского муниципального района</t>
  </si>
  <si>
    <t>Муниципальное образование - сельское поселение Нудольское Клинского муниципального района</t>
  </si>
  <si>
    <t>Муниципальное образование - сельское поселение Зубовское Клинского муниципального района</t>
  </si>
  <si>
    <t>Муниципальное образование - городское поселение Шатура Шатурского муниципального района</t>
  </si>
  <si>
    <t>Муниципальное образование - городское поселение Волоколамск Волоколамского муниципального района</t>
  </si>
  <si>
    <t>г. Куровское, ул.Железнодорожный поселок, д. 7</t>
  </si>
  <si>
    <t>Муниципальное образование - городской округ Красноармейск</t>
  </si>
  <si>
    <t>Муниципальное образование - городской округ Рошаль</t>
  </si>
  <si>
    <t>Итого по Зарайскому муниципальному району</t>
  </si>
  <si>
    <t>Итого по городскому округу Коломна</t>
  </si>
  <si>
    <t>Итого по городскому округу Орехово-Зуево</t>
  </si>
  <si>
    <t>Итого по городскому округу Красноармейск</t>
  </si>
  <si>
    <t>Итого по городскому округу Рошаль</t>
  </si>
  <si>
    <t>23</t>
  </si>
  <si>
    <t>Муниципальное образование - городское поселение Ступино Ступинского муниципального района</t>
  </si>
  <si>
    <t>Муниципальное образование - сельское поселение Белавинское Орехово-Зуевского муниципального района</t>
  </si>
  <si>
    <t>Муниципальное образование - городской округ Подольск</t>
  </si>
  <si>
    <t>Муниципальное образование - городское поселение Руза Рузского муниципального района</t>
  </si>
  <si>
    <t>Итого по городскому округу Подольск</t>
  </si>
  <si>
    <t>п. Радовицкий, ул. Центральная, д. 22</t>
  </si>
  <si>
    <t>п. Радовицкий, ул. Комсомольская, д.6</t>
  </si>
  <si>
    <t>п. Радовицкий, ул. Школьный проезд, д.3</t>
  </si>
  <si>
    <t>Муниципальное образование - сельское поселение Радовицкое Шатурского муниципального района</t>
  </si>
  <si>
    <t>Муниципальное образование - сельское поселение Кривандинское Шатурского муниципального района</t>
  </si>
  <si>
    <t>Муниципальное образование - сельское поселение Дмитровское Шатурского муниципального района</t>
  </si>
  <si>
    <t>с. Тарасовка,                 ул. Народная, д. 24</t>
  </si>
  <si>
    <t>г. Солнечногорск,         ул. Лепсе, д. 1</t>
  </si>
  <si>
    <t>п. Большое Руново,     ул. Центральная, д. 62</t>
  </si>
  <si>
    <t xml:space="preserve"> п. Большое Руново,     ул. Центральная, д. 60</t>
  </si>
  <si>
    <t>п. Большое Руново,     ул. Центральная, д. 50</t>
  </si>
  <si>
    <t>с. Темпы,                       ул. Московская, д.5</t>
  </si>
  <si>
    <t>с. Темпы,                       ул. Московская, д.7</t>
  </si>
  <si>
    <t>с. Темпы,                       ул. Московская, д.9</t>
  </si>
  <si>
    <t>с. Темпы,                       ул. Московская, д.11</t>
  </si>
  <si>
    <t>с. Темпы,                       ул. Московская, д.10</t>
  </si>
  <si>
    <t>с. Темпы,                       ул. Водников, д.6</t>
  </si>
  <si>
    <t>с. Темпы,                       ул. Водников, д.7</t>
  </si>
  <si>
    <t>г. Старая Купавна,       пр. Текстильщиков, д.4</t>
  </si>
  <si>
    <t>г. Старая Купавна,       ул. Чехова, д.4</t>
  </si>
  <si>
    <t>г. Старая Купавна,       ул. Чехова, д.6</t>
  </si>
  <si>
    <t>г. Старая Купавна,       ул. Чехова, д.8</t>
  </si>
  <si>
    <t>г. Старая Купавна,       ул. Чехова, д.10</t>
  </si>
  <si>
    <t>г. Дмитров,                    ул. Бирлово поле, д.5</t>
  </si>
  <si>
    <t>г. Дмитров,                 мкр. ДЗФС, д.34</t>
  </si>
  <si>
    <t>г. Дмитров,                 мкр. ДЗФС, д.35</t>
  </si>
  <si>
    <t>г. Дмитров,                    ул. Старо-Московская, д.14в</t>
  </si>
  <si>
    <t>г. Дмитров,                    ул. Старо-Московская, д.16а</t>
  </si>
  <si>
    <t>г. Дмитров,                    ул. Старо-Московская, д.16б</t>
  </si>
  <si>
    <t>Расселяемая площадь жилых помещений</t>
  </si>
  <si>
    <t>Стоимость переселения граждан</t>
  </si>
  <si>
    <t>чел.</t>
  </si>
  <si>
    <t>кв.м</t>
  </si>
  <si>
    <t>ед.</t>
  </si>
  <si>
    <t>руб.</t>
  </si>
  <si>
    <t xml:space="preserve">Расселяемая площадь </t>
  </si>
  <si>
    <t>Стоимость всего</t>
  </si>
  <si>
    <t>Нормативная стоимость 1 кв.м</t>
  </si>
  <si>
    <t>всего</t>
  </si>
  <si>
    <t>площадь</t>
  </si>
  <si>
    <t>стоимость</t>
  </si>
  <si>
    <t>-</t>
  </si>
  <si>
    <t xml:space="preserve"> -</t>
  </si>
  <si>
    <t xml:space="preserve">                                                                                                                            Муниципальное образование - городское поселение Егорьевск Егорьевского муниицпального района</t>
  </si>
  <si>
    <t>Итого по городскому поселению Егорьевск Егорьевского муниципального района</t>
  </si>
  <si>
    <t>Итого по городскому поселению Озёры Озёрского муниципального района</t>
  </si>
  <si>
    <t>Муниципальное образование - городское поселение Запрудня Талдомского муниципального района</t>
  </si>
  <si>
    <t>Итого по городскому поселению Запрудня Талдомского муниципального района</t>
  </si>
  <si>
    <t>Муниципальное образование - сельское поселение Тарасовское Пушкинского муниципального района</t>
  </si>
  <si>
    <t>Муниципальное образование - городское поселение Озёры Озерского муниципального района</t>
  </si>
  <si>
    <t>Муниципальное образование - городское поселение Софрино Пушкинского муниципального района</t>
  </si>
  <si>
    <t>Муниципальное образование - городской округ Звенигород</t>
  </si>
  <si>
    <t>Итого по городскому поселению Тарасовское Пушкинского муниципального района</t>
  </si>
  <si>
    <t>Итого по городскому поселению Софрино Пушкинского муниципального района</t>
  </si>
  <si>
    <t>Итого по городскому округу Звенигород</t>
  </si>
  <si>
    <t>Муниципальное образование - Солнечногорский муниципальный район</t>
  </si>
  <si>
    <t>Муниципальное образование - сельское поселение Знаменское Каширского муниципального района</t>
  </si>
  <si>
    <t>Итого по Солнечногорскому муниципальному району</t>
  </si>
  <si>
    <t>Муниципальное образование - сельское поселение Темповое Талдомского муниципального района</t>
  </si>
  <si>
    <t xml:space="preserve">Муниципальное образование - городской округ Электрогорск </t>
  </si>
  <si>
    <t>Муниципальное образование - сельское поселение Дровнинское Можайского муниципального района</t>
  </si>
  <si>
    <t>Муниципальное образование -городское поселение Старая Купавна Ногинского муниципального района</t>
  </si>
  <si>
    <t>Муниципальное образование - городское поселение Истра Истринского муниципального района</t>
  </si>
  <si>
    <t xml:space="preserve">                                                                                                                            Муниципальное образование - городское поселение Кашира Каширского муниципального района</t>
  </si>
  <si>
    <t>Итого по городскому округу Электросталь</t>
  </si>
  <si>
    <t>14</t>
  </si>
  <si>
    <t>Муниципальное образование - городское поселение Дмитров Дмитровского муниципального района</t>
  </si>
  <si>
    <t>Муниципальное образование - городское поселение Деденево Дмитровского муниципального района</t>
  </si>
  <si>
    <t>Адрес многоквартирного жилого дома            (далее - МКД)</t>
  </si>
  <si>
    <t>Муниципальное образование - городское поселение Черусти Шатурского муниципального района</t>
  </si>
  <si>
    <t>р.п. Шаховская, ул. Первомайская, д. 10</t>
  </si>
  <si>
    <t>р.п. Шаховская, ул. Первомайская, д. 7</t>
  </si>
  <si>
    <t>п. Бело-Колодезский, д. 14</t>
  </si>
  <si>
    <t>Итого по сельскому поселению Бояркинское Озёрского муниципального района</t>
  </si>
  <si>
    <t>Муниципальное образование - городское поселение Электроугли Ногинского муниципального района</t>
  </si>
  <si>
    <t>г. Электроугли, ул. Советская, д. 4/17</t>
  </si>
  <si>
    <t>Итого по городскому поселению Электроугли Ногинского муниципального района</t>
  </si>
  <si>
    <t>приобретение жилых помещений в малоэтажных МКД</t>
  </si>
  <si>
    <t>приобретение жилых помещений в многоэтажных МКД</t>
  </si>
  <si>
    <t>г. Клин, д. Елино, д. 321</t>
  </si>
  <si>
    <t>ВСЕГО МКД по муниципальным образованиям Московской области, из которых планируется переселить граждан за счёт средств финансовой поддержки: 592, в том числе:</t>
  </si>
  <si>
    <t>ВСЕГО МКД по муниципальным образованиям Московской области, из которых планируется переселить граждан за счёт средств финансовой поддержки в 2013 году: 247</t>
  </si>
  <si>
    <t>ВСЕГО МКД по муниципальным образованиям Московской области, из которых планируется переселить граждан за счёт средств финансовой поддержки в 2014 году: 249</t>
  </si>
  <si>
    <t>Реестр аварийных многоквартирных домов по способам переселения:</t>
  </si>
  <si>
    <t>- приобретение жилых помещений в малоэтажных МКД;</t>
  </si>
  <si>
    <t>- строительство малоэтажных жилых МКД;</t>
  </si>
  <si>
    <t>- приобретение жилых помещений в многоэтажных МКД</t>
  </si>
  <si>
    <t xml:space="preserve"> г. Егорьевск, ул. 1-е Мая, д. 19В</t>
  </si>
  <si>
    <t xml:space="preserve"> г. Егорьевск, пер.Конина, д.4</t>
  </si>
  <si>
    <t>г. Егорьевск, пер.Нечаевский, д.3</t>
  </si>
  <si>
    <t>г. Егорьевск, ул.С.Перовской, д.76</t>
  </si>
  <si>
    <t>г. Егорьевск, ул. Урожайная, д.8</t>
  </si>
  <si>
    <t xml:space="preserve"> г. Егорьевск, ул. Шевченко, д.27</t>
  </si>
  <si>
    <t xml:space="preserve"> г. Егорьевск, ул. Шевченко, д.29</t>
  </si>
  <si>
    <t>г. Егорьевск, ул. Шевченко, д.29а</t>
  </si>
  <si>
    <t xml:space="preserve"> г. Егорьевск, ул. Шевченко, д.31</t>
  </si>
  <si>
    <t>г. Егорьевск, ул. Шевченко, д.31а</t>
  </si>
  <si>
    <t>г. Озёры, ул. Челнок, д. 17</t>
  </si>
  <si>
    <t>г. Озёры, ул. Челнок, д. 21</t>
  </si>
  <si>
    <t>г. Озеры, ул. Челнок, д. 105</t>
  </si>
  <si>
    <t>г. Озёры, ул.Коммунистическая,              д. 47</t>
  </si>
  <si>
    <t>г. Озёры, ул. Ленина, д. 30</t>
  </si>
  <si>
    <t>г. Озёры, ул. Ленина, д. 32</t>
  </si>
  <si>
    <t>р.п. Софрино, ул. Вокзальная, д. 3</t>
  </si>
  <si>
    <t>р.п. Софрино, ул. Вокзальная, д. 9</t>
  </si>
  <si>
    <t>р.п. Софрино, ул. Клубная, д. 11</t>
  </si>
  <si>
    <t>д. Митрополье, ул. Шоссейная, д. 5</t>
  </si>
  <si>
    <t>г. Звенигород, ул. Фрунзе, д. 8</t>
  </si>
  <si>
    <t>г. Звенигород, ул. Парковая, д.16</t>
  </si>
  <si>
    <t>р.п. Деденево                ул. Вокзальная, д. 46</t>
  </si>
  <si>
    <t>р.п. Деденево                ул. 2-я Лесная, д. 18</t>
  </si>
  <si>
    <t>с. Ельдигино, д. 8</t>
  </si>
  <si>
    <t>с. Ельдигино, д. 12</t>
  </si>
  <si>
    <t>Муниципальное образование - сельское поселение Ельдигинское Пушкинского муниципального района</t>
  </si>
  <si>
    <t>п.Чистое, д.12</t>
  </si>
  <si>
    <t>г. Звенигород, Нахабинское шоссе,    д. 11</t>
  </si>
  <si>
    <t>г. Звенигород, Нахабинское шоссе,    д. 13</t>
  </si>
  <si>
    <t>д. Дровнино, д.2</t>
  </si>
  <si>
    <t>д. Дровнино, д.14</t>
  </si>
  <si>
    <t>За счет средств бюджета Московской области</t>
  </si>
  <si>
    <t>г. Егорьевск, ул. Шевченко, д. 25</t>
  </si>
  <si>
    <t>г. Егорьевск, ул. Шевченко, д. 25а</t>
  </si>
  <si>
    <t>г. Егорьевск, ул. Шевченко, д. 16</t>
  </si>
  <si>
    <t>г. Егорьевск, ул. Благонравова, д. 6</t>
  </si>
  <si>
    <t>г. Егорьевск, ул. Ленинская, д. 4</t>
  </si>
  <si>
    <t>г. Егорьевск, ул. Ленинская, д. 28</t>
  </si>
  <si>
    <t>г. Егорьевск, ул. Ленинская, д. 32</t>
  </si>
  <si>
    <t>г. Егорьевск, ул. Рязанская, д. 1/29</t>
  </si>
  <si>
    <t>г. Егорьевск, ул. Песочная, д. 11</t>
  </si>
  <si>
    <t>г. Егорьевск, ул. Песочная, д. 11а</t>
  </si>
  <si>
    <t>с. Воздвиженское, ул. Мира, д. 6</t>
  </si>
  <si>
    <t>с. Борщево, д. 2</t>
  </si>
  <si>
    <t>Итого МКД по городскому поселению Высоковск Клинского муниципального района: 1</t>
  </si>
  <si>
    <t>г. Клин, ул. Левонабережная, д. 16</t>
  </si>
  <si>
    <t>г. Клин, ул. Чайковского, д. 15</t>
  </si>
  <si>
    <t>г. Клин, ул. Ленинградская,  д. 66/6</t>
  </si>
  <si>
    <t>г. Куровское, ул. Первомайская, д. 81</t>
  </si>
  <si>
    <t>г. Куровское, ул. Первомайская, д. 98</t>
  </si>
  <si>
    <t>г. Куровское, ул. Первомайская, д. 100</t>
  </si>
  <si>
    <t>г. Ликино-Дулево, ул. Октябрьская, д. 36</t>
  </si>
  <si>
    <t>г. Ликино-Дулево, ул. Октябрьская, д. 38</t>
  </si>
  <si>
    <t>г. Ликино-Дулево, ул. Коммунистическая, д. 31</t>
  </si>
  <si>
    <t>г. Ликино-Дулево, ул. 1 Мая, д. 21</t>
  </si>
  <si>
    <t>г. Ликино-Дулево, ул. Железнодорожная, д. 1</t>
  </si>
  <si>
    <t>г. Ликино-Дулево, ул. Железнодорожная, д. 2</t>
  </si>
  <si>
    <t>г. Ликино-Дулево, ул. Ленина, д. 33</t>
  </si>
  <si>
    <t>г. Ликино-Дулево, ул. Ленина, д. 32</t>
  </si>
  <si>
    <t>г. Ликино-Дулево, ул. Ленина, д. 34</t>
  </si>
  <si>
    <t>г. Ликино-Дулево, ул. Володарского, д. 1</t>
  </si>
  <si>
    <t>с. Новоникольское, ул. Заречная, д. 3</t>
  </si>
  <si>
    <t>г. Серпухов, ул. 1905 года, д. 23</t>
  </si>
  <si>
    <t>д. Бурцево, ул. Новая, д. 1</t>
  </si>
  <si>
    <t>д. Пурлово, ул. Центральная, д. 9</t>
  </si>
  <si>
    <t>п. Большое Руново, ул. Южная, д. 4</t>
  </si>
  <si>
    <t>д. Топканово, ул. Парковая, д. 6</t>
  </si>
  <si>
    <t>г. Кашира, ул. Пролетарская, д. 43</t>
  </si>
  <si>
    <t>д. Тархово, д. 1</t>
  </si>
  <si>
    <t>г. Клин, ул. Лысенко,  д. 2</t>
  </si>
  <si>
    <t>г. Клин, ул. Молодёжная, д. 1/4</t>
  </si>
  <si>
    <t>п. Туркмен, ул. Южная, д. 23</t>
  </si>
  <si>
    <t>г. Куровское, ул. Мичурина, д. 107</t>
  </si>
  <si>
    <t>г. Куровское, ул. Мичурина, д. 109</t>
  </si>
  <si>
    <t>г. Куровское, ул. Первомайская, д. 101</t>
  </si>
  <si>
    <t>г. Куровское, ул. Первомайская, д. 105</t>
  </si>
  <si>
    <t>г. Ликино-Дулево, ул. Победы, д. 10</t>
  </si>
  <si>
    <t>г. Ликино-Дулево, ул. Кирова, д. 1</t>
  </si>
  <si>
    <t>г. Ликино-Дулево, ул. Кирова, д. 2</t>
  </si>
  <si>
    <t>г. Ликино-Дулево, ул. Кирова, д. 3</t>
  </si>
  <si>
    <t>г. Ликино-Дулево, ул. Кирова, д. 4</t>
  </si>
  <si>
    <t>Итого МКД по городскому поселению Поварово Солнечногорского муниципального района: 1</t>
  </si>
  <si>
    <t>г. Пущино, мкр "В", д.  17</t>
  </si>
  <si>
    <t>г. Пущино, мкр "В", д.  18</t>
  </si>
  <si>
    <t>г. Пущино, мкр "В",  д. 19</t>
  </si>
  <si>
    <t>г. Егорьевск, ул. Шевченко, д. 27а</t>
  </si>
  <si>
    <t>д. Мисирево, д. 417а</t>
  </si>
  <si>
    <t>д. Никитское, ул. Зеленая, д. 29</t>
  </si>
  <si>
    <t>д. Подорки, д. 3</t>
  </si>
  <si>
    <t>д. Стреглово, д. 92</t>
  </si>
  <si>
    <t>д. Давыдково, д. 29</t>
  </si>
  <si>
    <t>д. Дорожники, Каширское шоссе, д. 5</t>
  </si>
  <si>
    <t>д. Дорожники, Каширское шоссе, д. 7</t>
  </si>
  <si>
    <t>д. Дорожники, Каширское шоссе, д. 9</t>
  </si>
  <si>
    <t>п. Лесозавода, ул .Набережная, д. 12</t>
  </si>
  <si>
    <t>п. Лесозавода, ул. Лесная, д. 19</t>
  </si>
  <si>
    <t>п. Лесозавода, ул.Лесная, д. 34</t>
  </si>
  <si>
    <t>п. Лесозавода, ул.Лесная, д. 26</t>
  </si>
  <si>
    <t>п. Лесозавода, ул.Набережная, д. 6</t>
  </si>
  <si>
    <t>с. Шарапово, ул. Садовая, д. 3</t>
  </si>
  <si>
    <t>с. Дмитровский Погост, ул. Кирова, д. 27</t>
  </si>
  <si>
    <t>д. Денисьево, д. 1</t>
  </si>
  <si>
    <t>д. Самойлиха, ул.Тихая, д. 2</t>
  </si>
  <si>
    <t>д. Самойлиха, ул.Тихая, д. 3</t>
  </si>
  <si>
    <t>д. Пестовская, д .2</t>
  </si>
  <si>
    <t>п. Туголесский Бор, ул. Советская, д. 10/7</t>
  </si>
  <si>
    <t>п. Бакшеево, ул. 1 Мая,  д. 28/2</t>
  </si>
  <si>
    <t>п. Бакшеево, ул. Школьная, д. 3</t>
  </si>
  <si>
    <t>п. Бакшеево, ул. 1 Мая,  д. 5/5</t>
  </si>
  <si>
    <t>г. Пущино, мкр. "В",  д. 10</t>
  </si>
  <si>
    <t>г. Пущино, мкр. "В", д.  20</t>
  </si>
  <si>
    <t>г. Зарайск, ул. Советская, д. 8/50</t>
  </si>
  <si>
    <t>г. Зарайск, ул. Привокзальная, д. 5</t>
  </si>
  <si>
    <t>г. Зарайск, ул. Московская, д. 15</t>
  </si>
  <si>
    <t>г. Зарайск, ул. Комсомольская,  д. 11/80</t>
  </si>
  <si>
    <t>г. Зарайск, ул. Красноармейская, д. 39</t>
  </si>
  <si>
    <t>г. Зарайск, ул. Первомайская, д. 33</t>
  </si>
  <si>
    <t>д. Яковское, ул.Клубная д. 2</t>
  </si>
  <si>
    <t>г. Высоковск, ул. Ленина, д. 8</t>
  </si>
  <si>
    <t>г. Ликино-Дулево, ул. Транспортная, д. 2</t>
  </si>
  <si>
    <t>г. Сергиев Посад, ул. Сергиевская, д. 15</t>
  </si>
  <si>
    <t>г. Сергиев Посад, ул. Сергиевская, д. 18</t>
  </si>
  <si>
    <t>г. Сергиев Посад, ул. Сергиевская, д. 20</t>
  </si>
  <si>
    <t>г. Сергиев Посад, ул. Краснофлотская, д. 3</t>
  </si>
  <si>
    <t>г. Сергиев Посад, ул. Краснофлотская, д. 9</t>
  </si>
  <si>
    <t>г. Сергиев Посад, ул. Вифанская, д. 26а</t>
  </si>
  <si>
    <t>г. Сергиев Посад, ул. Бероунская, д. 14</t>
  </si>
  <si>
    <t>г. Сергиев Посад, ул.Инженерная, д. 11</t>
  </si>
  <si>
    <t>г. Сергиев Посад, ул. Инженерная, д. 13</t>
  </si>
  <si>
    <t>г. Сергиев Посад, ул. Карла Либкнехта, д. 10</t>
  </si>
  <si>
    <t>г. Сергиев Посад, ул. Карла Либкнехта, д. 12/11</t>
  </si>
  <si>
    <t>г. Сергиев Посад, ул. Валовая, д. 7</t>
  </si>
  <si>
    <t>г. Хотьково, ул. Горбуновская фабрика, д. 2</t>
  </si>
  <si>
    <t>г. Хотьково, ул. Горжовицкая, д. 2</t>
  </si>
  <si>
    <t>г. Хотьково, ул. Октябрьская, д. 1</t>
  </si>
  <si>
    <t>г. Коломна, ул. Ленина, д. 50</t>
  </si>
  <si>
    <t>г. Коломна, ул. Ленина, д. 52</t>
  </si>
  <si>
    <t>г. Красноармейск, ул. Свердлова , д. 25</t>
  </si>
  <si>
    <t>г. Красноармейск, ул. Лермонтова, д. 8</t>
  </si>
  <si>
    <t>г. Красноармейск, ул. Лермонтова, д. 11</t>
  </si>
  <si>
    <t>г. Красноармейск, ул. Лермонтова, д. 14</t>
  </si>
  <si>
    <t>г. Красноармейск, ул. Лермонтова, д. 19</t>
  </si>
  <si>
    <t>Количество расселенных помещений</t>
  </si>
  <si>
    <t>Количество переселенных жителей</t>
  </si>
  <si>
    <t>2016 г.</t>
  </si>
  <si>
    <t>2017 г.</t>
  </si>
  <si>
    <t>2018 г.</t>
  </si>
  <si>
    <t>Истринский муниципальный район</t>
  </si>
  <si>
    <t>Городское поселение Высоковск Клинского муниципального района</t>
  </si>
  <si>
    <t>Солнечногорский муниципальный район</t>
  </si>
  <si>
    <t>Талдомский муниципальный район</t>
  </si>
  <si>
    <t>Городской округ Серпухов</t>
  </si>
  <si>
    <t>Городское поселение Хотьково Сергиево-Посадского муниципального района</t>
  </si>
  <si>
    <t>Городское поселение Поварово Солнечногорского муниципального района</t>
  </si>
  <si>
    <t>27</t>
  </si>
  <si>
    <t>28</t>
  </si>
  <si>
    <t>30</t>
  </si>
  <si>
    <t>33</t>
  </si>
  <si>
    <t>Городской округ Пущино</t>
  </si>
  <si>
    <t>34</t>
  </si>
  <si>
    <t>Городской округ Рошаль</t>
  </si>
  <si>
    <t>Итого по Программе</t>
  </si>
  <si>
    <t>п. Шувое, ул. Фабричная, д. 15</t>
  </si>
  <si>
    <t>п. Шувое, ул. 40 лет Октября, д. 7</t>
  </si>
  <si>
    <t>г. Клин, пр. Прасловский, д. 3</t>
  </si>
  <si>
    <t>г. Клин, пр. Прасловский, д. 5</t>
  </si>
  <si>
    <t>г. Клин, пр. Прасловский, д. 7</t>
  </si>
  <si>
    <t>г. Клин, пр. Прасловский, д. 9</t>
  </si>
  <si>
    <t>г. Клин, пр. Колхозный, д. 3</t>
  </si>
  <si>
    <t xml:space="preserve">п. Демьяново, д. 13 </t>
  </si>
  <si>
    <t>р.п. Михнево, ул. Вокзальная, д. 11</t>
  </si>
  <si>
    <t>р.п. Михнево, ул. Советская, д. 15</t>
  </si>
  <si>
    <t>р.п. Михнево ул. Советская, д. 19</t>
  </si>
  <si>
    <t>р.п. Михнево, ул. Советская, д. 38/23</t>
  </si>
  <si>
    <t>п. Усады, д. 1</t>
  </si>
  <si>
    <t>р.п. Михнево, ул. Старомихневская, д. 74</t>
  </si>
  <si>
    <t>р.п. Михнево, ул. Железнодорожная, д. 4</t>
  </si>
  <si>
    <t>р.п. Вербилки, пр. Дмитровский, д. 34</t>
  </si>
  <si>
    <t>р.п. Вербилки, ул. Заводская, д. 15</t>
  </si>
  <si>
    <t>п. Большое Руново, ул. Речная, д. 34</t>
  </si>
  <si>
    <t>г. Кашира, Рабочий городок, д. 11</t>
  </si>
  <si>
    <t>г. Клин, пр. Ломоносовский, д. 10/8</t>
  </si>
  <si>
    <t>г. Клин, пр. Ломоносовский, д. 12/8</t>
  </si>
  <si>
    <t>р.п. Решетниково, ул. Центральная,  д. 27</t>
  </si>
  <si>
    <t>р.п. Решетниково, ул. Железнодорожная, д. 7</t>
  </si>
  <si>
    <t>г. Сергиев Посад, ул. Фаворского, д. 25/18</t>
  </si>
  <si>
    <t>г. Сергиев Посад, ул. Инженерная, д. 13а</t>
  </si>
  <si>
    <t>г. Сергиев Посад, ул. Инженерная, д. 15а</t>
  </si>
  <si>
    <t>г. Сергиев Посад, ул. Инженерная, д. 17а</t>
  </si>
  <si>
    <t>г. Сергиев Посад, ул. Пионерская, д. 1/12</t>
  </si>
  <si>
    <t>г. Сергиев Посад, ул. Инженерная, д. 11а</t>
  </si>
  <si>
    <t>д.п. Поварово, мкр.  Поваровка, д. 18</t>
  </si>
  <si>
    <t xml:space="preserve">р.п. Жилёво, ул. Железнодорожная, д. 9а </t>
  </si>
  <si>
    <t xml:space="preserve">р.п. Жилёво, ул. Железнодорожная, д. 11 </t>
  </si>
  <si>
    <t>р.п. Михнево, ул. Старомихневская, д. 37</t>
  </si>
  <si>
    <t>р.п. Вербилки, туп. Дубенский, д. 2</t>
  </si>
  <si>
    <t>р.п. Вербилки, туп. Дубенский, д. 4</t>
  </si>
  <si>
    <t>р.п. Вербилки, ул. Рубцова, д. 8</t>
  </si>
  <si>
    <t>р.п. Вербилки, ул. Рубцова, д. 8а</t>
  </si>
  <si>
    <t>р.п. Вербилки, ул. Гоголя, д. 5</t>
  </si>
  <si>
    <t>п. Бакшеево, ул.1 Мая, д. 19</t>
  </si>
  <si>
    <t>п. Бакшеево, ул.1 Мая, д. 20</t>
  </si>
  <si>
    <t>п. Шувое, ул. Фабричная, д. 18</t>
  </si>
  <si>
    <t>г. Луховицы, ул. Озерная, д. 6</t>
  </si>
  <si>
    <t>г. Луховицы, ул. Горького, д. 3</t>
  </si>
  <si>
    <t>г. Луховицы, ул. Горького, д. 7</t>
  </si>
  <si>
    <t>г. Сергиев Посад, ул. Фаворского, д. 23/17</t>
  </si>
  <si>
    <t>г. Сергиев Посад, ул. Сергиевская, д. 18а</t>
  </si>
  <si>
    <t>р.п. Михнево, ул. Советская, д. 36а</t>
  </si>
  <si>
    <t>г. Дмитров, ул. Большая, д. 34</t>
  </si>
  <si>
    <t>г. Дмитров, ул. Большая, д. 36</t>
  </si>
  <si>
    <t>г. Яхрома, ул. Советская, д. 6</t>
  </si>
  <si>
    <t>г. Яхрома, ул. Водников, д. 2</t>
  </si>
  <si>
    <t>г. Яхрома, ул. Водников, д. 3</t>
  </si>
  <si>
    <t>г. Яхрома, ул. Водников, д. 5</t>
  </si>
  <si>
    <t>г. Яхрома, ул. Водников, д. 6</t>
  </si>
  <si>
    <t>г. Яхрома, ул. Кирпичный з-д, д. 10</t>
  </si>
  <si>
    <t>г. Яхрома, ул. Кирпичный з-д, д. 12</t>
  </si>
  <si>
    <t>г. Дмитров, ул. Оборонная, д. 2г</t>
  </si>
  <si>
    <t>г. Дмитров, ул. Оборонная, д. 2д</t>
  </si>
  <si>
    <t>д. Чекменево, д. 64</t>
  </si>
  <si>
    <t>д. Чекменево, д. 65</t>
  </si>
  <si>
    <t>д. Чекменево, д. 66</t>
  </si>
  <si>
    <t>г.п. Правдинский, ул. Студенческая, д. 10</t>
  </si>
  <si>
    <t xml:space="preserve">г.п. Правдинский,  ул. 1-я Проектная, д. 75 </t>
  </si>
  <si>
    <t>г.п. Правдинский, ул. 1-я Станционная, д. 8</t>
  </si>
  <si>
    <t>г.п. Правдинский, ул. Народная, д. 11</t>
  </si>
  <si>
    <t>д. Старая Руза, д. 9</t>
  </si>
  <si>
    <t>д. Старая Руза, д. 10</t>
  </si>
  <si>
    <t>р.п. Тучково, ул. Восточная, д. 4</t>
  </si>
  <si>
    <t>р.п. Тучково, ул. Мира, д. 3</t>
  </si>
  <si>
    <t>р.п. Тучково, ул. Мира, д. 4</t>
  </si>
  <si>
    <t>р.п. Тучково, ул. Мира, д. 5</t>
  </si>
  <si>
    <t>р.п. Тучково, КСМ, д. 19</t>
  </si>
  <si>
    <t>п. совхоза Останкино, ул. Дорожная, д. 9</t>
  </si>
  <si>
    <t>п. совхоза Останкино, ул. Дорожная, д. 10</t>
  </si>
  <si>
    <t>п. совхоза Останкино, ул. Дорожная, д. 11</t>
  </si>
  <si>
    <t>п. совхоза Останкино, ул. Дорожная, д. 12</t>
  </si>
  <si>
    <t>п. дома отдыха Лужки, д. 24</t>
  </si>
  <si>
    <t>п. Брикет, Профсоюзный проезд, д. 7</t>
  </si>
  <si>
    <t>п. Брикет, Профсоюзный проезд, д. 24</t>
  </si>
  <si>
    <t>п. Брикет, ул. Центральная, д. 5</t>
  </si>
  <si>
    <t>п. Дорохово, ул. Пионерская, д. 12</t>
  </si>
  <si>
    <t>д. Старая Руза, ул. ДТ ВТО, д. 11</t>
  </si>
  <si>
    <t>р.п. Тучково, ул. Любвино, д. 5</t>
  </si>
  <si>
    <t>р.п. Тучково, ул. Любвино, д. 7</t>
  </si>
  <si>
    <t>р.п. Тучково, ул. Советская, д. 10</t>
  </si>
  <si>
    <t>р.п. Тучково, ул. Советская, д. 24</t>
  </si>
  <si>
    <t>р.п. Тучково, ул. Потапова, д. 20</t>
  </si>
  <si>
    <t>п. Брикет, ул. Центральная, д. 3</t>
  </si>
  <si>
    <t>с. Покровское, тер. Жилой городок, д. 49</t>
  </si>
  <si>
    <t>с. Покровское, тер. Жилой городок, д. 50</t>
  </si>
  <si>
    <t>п. Дорохово, ул. Московская, д. 16</t>
  </si>
  <si>
    <t>п. Дорохово, ул. Школьная, д. 23</t>
  </si>
  <si>
    <t>п. Дорохово, ул. Школьная, д. 25</t>
  </si>
  <si>
    <t>п. Колюбакино, ул. Заводская, д. 24</t>
  </si>
  <si>
    <t>п. Колюбакино, ул. Пролетарская, д. 8</t>
  </si>
  <si>
    <t>п. Колюбакино, ул. Попова, д. 5</t>
  </si>
  <si>
    <t>п. Колюбакино, ул. Поселковая, д. 5</t>
  </si>
  <si>
    <t>п. Колюбакино, ул. Поселковая, д. 7</t>
  </si>
  <si>
    <t>п. Колюбакино, ул. Поселковая, д. 12</t>
  </si>
  <si>
    <t>п. Горбово, ул. Зеленая, д. 5</t>
  </si>
  <si>
    <t>п. Горбово, ул. Зеленая, д. 6</t>
  </si>
  <si>
    <t>п. Горбово, ул. Зеленая, д. 7</t>
  </si>
  <si>
    <t>п. Горбово, ул. Спортивная, д. 3</t>
  </si>
  <si>
    <t>п. Горбово, ул. Спортивная, д. 4</t>
  </si>
  <si>
    <t>2019 г.</t>
  </si>
  <si>
    <t>Раменский муниципальный район</t>
  </si>
  <si>
    <t>Перечень аварийных многоквартирных домов с учетом фактического финансирования по годам</t>
  </si>
  <si>
    <t>Документ, подтверждающий признание МКД аварийным</t>
  </si>
  <si>
    <t>Планируемая дата  окончания переселения</t>
  </si>
  <si>
    <t>Общая площадь жилых помещений МКД</t>
  </si>
  <si>
    <t>Количество расселяемых жилых помещений</t>
  </si>
  <si>
    <t>Всего</t>
  </si>
  <si>
    <t>в том числе:</t>
  </si>
  <si>
    <t>Всего:</t>
  </si>
  <si>
    <t>Номер</t>
  </si>
  <si>
    <t>Дата</t>
  </si>
  <si>
    <t>частная собственность</t>
  </si>
  <si>
    <t>муниципальная собственность</t>
  </si>
  <si>
    <t>2016 год</t>
  </si>
  <si>
    <t>2017 год</t>
  </si>
  <si>
    <t>2018 год</t>
  </si>
  <si>
    <t>2019 год</t>
  </si>
  <si>
    <t>средства бюджета Московской области</t>
  </si>
  <si>
    <t>средства бюджета муниципальных образований</t>
  </si>
  <si>
    <t>224-ПГ</t>
  </si>
  <si>
    <t>225-ПГ</t>
  </si>
  <si>
    <t>212-р</t>
  </si>
  <si>
    <t>165-ПГ</t>
  </si>
  <si>
    <t>205</t>
  </si>
  <si>
    <t>08.10.2013</t>
  </si>
  <si>
    <t>07-14</t>
  </si>
  <si>
    <t>г. Дмитров, ул.Оборонная, д. 2в</t>
  </si>
  <si>
    <t>Реестр аварийных многоквартирных домов по способам переселения</t>
  </si>
  <si>
    <t>Строительство МКД</t>
  </si>
  <si>
    <t>Приобретение жилых
помещений у застройщиков</t>
  </si>
  <si>
    <t>Приобретение жилых помещений у
лиц, не являющихся застройщиком</t>
  </si>
  <si>
    <t>Выкуп жилых помещений у
собственников</t>
  </si>
  <si>
    <t>Договор о развитии
застроенной территории</t>
  </si>
  <si>
    <t>Другие</t>
  </si>
  <si>
    <t>Расселяемая площадь
жилых помещений</t>
  </si>
  <si>
    <t>Стоимость</t>
  </si>
  <si>
    <t>Площадь</t>
  </si>
  <si>
    <t>кв. м</t>
  </si>
  <si>
    <t>Итого МКД по городскому поселению Клин Клинского  муниципального района: 8</t>
  </si>
  <si>
    <t>д. Нагорное, д.7</t>
  </si>
  <si>
    <t>г.п. Лесной, ул. Центральная, д.8</t>
  </si>
  <si>
    <t>Городское поселение Сергиев Посад Сергиево-Посадского муниципального района</t>
  </si>
  <si>
    <t>Городское поселение Лесной Пушкинского муниципального района</t>
  </si>
  <si>
    <t>278/1-рг</t>
  </si>
  <si>
    <t>649</t>
  </si>
  <si>
    <t>654</t>
  </si>
  <si>
    <t>661</t>
  </si>
  <si>
    <t>121/1</t>
  </si>
  <si>
    <t>г. Красноармейск,  ул. Свердлова, д. 12</t>
  </si>
  <si>
    <t>г. Красноармейск,  ул. Свердлова, д. 21</t>
  </si>
  <si>
    <t>г. Красноармейск,  ул. Свердлова, д. 23</t>
  </si>
  <si>
    <t>г. Волоколамск, ул. 50 лет Октября, д. 39</t>
  </si>
  <si>
    <t>г .Волоколамск, ул. Энтузиастов, д. 13</t>
  </si>
  <si>
    <t>г. Волоколамск, пл. Октябрьская, д. 5</t>
  </si>
  <si>
    <t>г. Волоколамск,ул. Волоколамская, д. 3</t>
  </si>
  <si>
    <t>п. Осенка, ул. Железнодорожная, д. 1</t>
  </si>
  <si>
    <t>п. Возрождение, д. 19</t>
  </si>
  <si>
    <t>Итого МКД по городскому поселению Пески Коломенского муниципального района: 1</t>
  </si>
  <si>
    <t xml:space="preserve">р.п. Пески, ул. Пионерская, д. 47 </t>
  </si>
  <si>
    <t>г. Коломна, ул. Черняховского, д. 19</t>
  </si>
  <si>
    <t>г. Коломна, ул. Черняховского, д. 17</t>
  </si>
  <si>
    <t>п. Карьероуправления, д. 1</t>
  </si>
  <si>
    <t>п. Карьероуправления, д. 13</t>
  </si>
  <si>
    <t>г. Рошаль, ул.Свердлова, д.33</t>
  </si>
  <si>
    <t>г. Талдом, ул. Калязинская, д. 10</t>
  </si>
  <si>
    <t>г. Талдом, ул. Победы, д. 27</t>
  </si>
  <si>
    <t>г. Талдом, ул. Калязинская, д. 47</t>
  </si>
  <si>
    <t>г. Талдом, ул. Собцова, д. 8</t>
  </si>
  <si>
    <t>г. Талдом, ул. Слободская, д. 4</t>
  </si>
  <si>
    <t>г. Талдом, ул. Слободская, д. 29</t>
  </si>
  <si>
    <t>г. Талдом, ул. Северная, д. 8</t>
  </si>
  <si>
    <t>г. Талдом, пр. Ленстрой, д. 4</t>
  </si>
  <si>
    <t>г. Талдом, ул. Полевая, д. 39</t>
  </si>
  <si>
    <t>г. Талдом, ул. М. Горького, д. 32</t>
  </si>
  <si>
    <t>п. Туголесский Бор, ул. Горького д. 25/20</t>
  </si>
  <si>
    <t>п. Туголесский Бор, ул. Клубная,  д. 6</t>
  </si>
  <si>
    <t>п. Туголесский Бор, ул. Клубная, д. 3</t>
  </si>
  <si>
    <t>р.п. Черусти, ул. Школьная, д. 25</t>
  </si>
  <si>
    <t>р.п. Черусти, ул. Школьная, д. 13</t>
  </si>
  <si>
    <t>р.п. Черусти, ул. Школьная, д. 37</t>
  </si>
  <si>
    <t>р.п. Черусти, ул. Школьная, д. 39</t>
  </si>
  <si>
    <t>р.п. Черусти, ул. Майская, д. 7</t>
  </si>
  <si>
    <t>р.п. Черусти, ул. Февральская, д. 7</t>
  </si>
  <si>
    <t>р.п. Черусти, ул. Майская, д. 9</t>
  </si>
  <si>
    <t>р.п. Черусти, ул. Школьная, д. 43</t>
  </si>
  <si>
    <t>р.п. Черусти, ул. Школьная, д. 45</t>
  </si>
  <si>
    <t>р.п. Черусти, пер. Переездный, д. 8</t>
  </si>
  <si>
    <t>р.п. Шаховская, пер. Серединский 3-й, д. 8</t>
  </si>
  <si>
    <t>р.п. Шаховская, пер. Серединский 3-й, д. 19</t>
  </si>
  <si>
    <t>г. Коломна, ул. Ленина, д. 46</t>
  </si>
  <si>
    <t>г. Коломна, ул. Октябрьской Революции, д. 154</t>
  </si>
  <si>
    <t>г. Коломна, ул. Ленина, д. 48</t>
  </si>
  <si>
    <t>г. Красноармейск, ул. Академика Янгеля, д. 7</t>
  </si>
  <si>
    <t>г. Красноармейск, ул. Академика Янгеля, д. 9</t>
  </si>
  <si>
    <t>г. Красноармейск, ул. Трудпоселок, д. 4</t>
  </si>
  <si>
    <t>г. Красноармейск, ул. Трудпоселок, д. 6</t>
  </si>
  <si>
    <t>г. Красноармейск, ул. Дачная, д. 37</t>
  </si>
  <si>
    <t>Итого МКД по Талдомскому муниципальному району: 2</t>
  </si>
  <si>
    <t>г. Красноармейск, ул. Чкалова, д. 15</t>
  </si>
  <si>
    <t>г. Волоколамск, ул. Березовая, д. 12</t>
  </si>
  <si>
    <t>г. Волоколамск, ул. Энтузиастов, д. 19</t>
  </si>
  <si>
    <t>г. Волоколамск, д. Ченцы, ул. Фабричная, д. 15</t>
  </si>
  <si>
    <t>г. Волоколамск, ул. Пороховская, д. 11</t>
  </si>
  <si>
    <t>Итого МКД по городскому поселению Клин Клинского  муниципального района: 5</t>
  </si>
  <si>
    <t>Итого МКД по городскому округу Пущино: 1</t>
  </si>
  <si>
    <t>Городской округ Егорьевск</t>
  </si>
  <si>
    <t xml:space="preserve">Городской округ Кашира </t>
  </si>
  <si>
    <t>Можайский муниципальный район</t>
  </si>
  <si>
    <t>Городское поселение Куровское Орехово-Зуевского  муниципального района</t>
  </si>
  <si>
    <t>Городское поселение Талдом Талдомского муниципального района</t>
  </si>
  <si>
    <t>39/1</t>
  </si>
  <si>
    <t>3361</t>
  </si>
  <si>
    <t>132-П</t>
  </si>
  <si>
    <t>2/8</t>
  </si>
  <si>
    <t>2/4</t>
  </si>
  <si>
    <t>93-п</t>
  </si>
  <si>
    <t>879-п</t>
  </si>
  <si>
    <t>562А-П</t>
  </si>
  <si>
    <t>02-14/472</t>
  </si>
  <si>
    <t>352</t>
  </si>
  <si>
    <t>237</t>
  </si>
  <si>
    <t>241</t>
  </si>
  <si>
    <t>IV кв. 2017</t>
  </si>
  <si>
    <t>IV кв. 2018</t>
  </si>
  <si>
    <t>IV кв. 2016</t>
  </si>
  <si>
    <t>IV кв. 2019</t>
  </si>
  <si>
    <t>г. Электрогорск, ул. Калинина, д. 20</t>
  </si>
  <si>
    <t>г. Электрогорск, ул. Комсомольская, д. 1</t>
  </si>
  <si>
    <t>Итого МКД по городскому округу Шаховская: 2</t>
  </si>
  <si>
    <t>Городской округ Электрогорск</t>
  </si>
  <si>
    <t>Городской округ Шаховская</t>
  </si>
  <si>
    <t>г. Дмитров, п. Орудьевского т/б пр., д. 29</t>
  </si>
  <si>
    <t>г. Дмитров, с. Орудьево, ул. Фабричная, д. 1</t>
  </si>
  <si>
    <t>п. Карьероуправления, д. 12</t>
  </si>
  <si>
    <t>55-П</t>
  </si>
  <si>
    <t>п. Цветковский, ул. Детская, д. 1</t>
  </si>
  <si>
    <t>63/1-П</t>
  </si>
  <si>
    <t>г. Серпухов, ул. Береговая, д. 38</t>
  </si>
  <si>
    <t>г. Серпухов, ул. Калужская, д. 40а</t>
  </si>
  <si>
    <t>г. Луховицы, ул. 40 лет Октября, д. 33</t>
  </si>
  <si>
    <t>Итого МКД по Раменскому муниципальному району: 3</t>
  </si>
  <si>
    <t>г. Руза, ул. Красная, д.2</t>
  </si>
  <si>
    <t>287-а</t>
  </si>
  <si>
    <t>г. Руза, ул. Красная, д.3</t>
  </si>
  <si>
    <t>г. Руза, ул. Красная, д.6</t>
  </si>
  <si>
    <t>г. Руза, пер. Интернациональный, д. 2</t>
  </si>
  <si>
    <t>г. Руза, пер. Интернациональный, д. 4</t>
  </si>
  <si>
    <t xml:space="preserve"> 20.08.2013</t>
  </si>
  <si>
    <t>6727-п</t>
  </si>
  <si>
    <t>с. Шугарово, Казарма 80 км</t>
  </si>
  <si>
    <t>96-П</t>
  </si>
  <si>
    <t>р.п. Жилево, ул. Железнодорожная, д. 26</t>
  </si>
  <si>
    <t>д. Колычево, ул. Пасечная, д. 2</t>
  </si>
  <si>
    <t xml:space="preserve">д.Лыткино, д. 10 </t>
  </si>
  <si>
    <t xml:space="preserve">д.Лыткино, д. 12 </t>
  </si>
  <si>
    <t xml:space="preserve">д.Лыткино, д. 16 </t>
  </si>
  <si>
    <t>217-п</t>
  </si>
  <si>
    <t>3145/8</t>
  </si>
  <si>
    <t>446-р</t>
  </si>
  <si>
    <t>г. Электрогорск, ул. Ленина, д. 31</t>
  </si>
  <si>
    <t>г. Электрогорск, ул. Ленина, д. 49</t>
  </si>
  <si>
    <t>Итого МКД по  Истринскому муниципальному району: 2</t>
  </si>
  <si>
    <t>3360</t>
  </si>
  <si>
    <t>п. Верея, ул. Новая, д. 5</t>
  </si>
  <si>
    <t>г. Шатура, проспект Ильича, д. 74</t>
  </si>
  <si>
    <t>65-ПГ</t>
  </si>
  <si>
    <t>157-ПГ</t>
  </si>
  <si>
    <t>162-ПГ</t>
  </si>
  <si>
    <t>572А-П</t>
  </si>
  <si>
    <t>Итого МКД по городскому поселению Лесной  Пушкинского муниципального района: 1</t>
  </si>
  <si>
    <t>498-п</t>
  </si>
  <si>
    <t>195</t>
  </si>
  <si>
    <t>70-ПГ</t>
  </si>
  <si>
    <t>р.п. Вербилки, пр. Дмитровский, д. 32</t>
  </si>
  <si>
    <t>р.п. Вербилки, пр. Дмитровский, д. 30</t>
  </si>
  <si>
    <t>р.п. Вербилки, пр. 1-й Победы, д. 3</t>
  </si>
  <si>
    <t>р.п. Вербилки, ул. Гоголя, д. 6</t>
  </si>
  <si>
    <t>р.п. Вербилки, ул. Гоголя, д. 10</t>
  </si>
  <si>
    <t>р.п. Вербилки, ул. Полевая, д. 1</t>
  </si>
  <si>
    <t>р.п. Вербилки, ул. Полевая, д. 5</t>
  </si>
  <si>
    <t>р.п. Вербилки, ул. Полевая, д. 9</t>
  </si>
  <si>
    <t>р.п. Вербилки, ул. Заводская, д. 1</t>
  </si>
  <si>
    <t>р.п. Вербилки, ул. Заводская, д. 17</t>
  </si>
  <si>
    <t>р.п. Вербилки, ул. Заводская, д. 3</t>
  </si>
  <si>
    <t>г. Луховицы, ул. 40 лет Октября, д. 35</t>
  </si>
  <si>
    <t>с. Шеметово, ул. Центральная, д. 9</t>
  </si>
  <si>
    <t>с. Шеметово, ул. Центральная, д. 10</t>
  </si>
  <si>
    <t>с. Константиново, ул.Советская, д. 4</t>
  </si>
  <si>
    <t>с. Константиново, ул.Больничная, д. 40</t>
  </si>
  <si>
    <t>г. Хотьково, ул. Ломоносова, д. 11</t>
  </si>
  <si>
    <t>г. Дмитров, ул. Кольцевая, д. 22</t>
  </si>
  <si>
    <t>г. Дмитров, пр-д Внуковский, д. 6</t>
  </si>
  <si>
    <t>г. Дмитров, с. Орудьево, ул. Центральная, д. 24</t>
  </si>
  <si>
    <t>г. Дмитров, п. Орудьевского т/б пр.,  д. 27</t>
  </si>
  <si>
    <t>г. Дмитров, с. Борисово, д. 12</t>
  </si>
  <si>
    <t>г. Дмитров, с. Борисово, д. 13</t>
  </si>
  <si>
    <t>г. Дмитров, д. Жуковка, ул. Армейская, д. 70</t>
  </si>
  <si>
    <t>г. Дмитров, д. Жуковка, ул. Армейская, д. 71</t>
  </si>
  <si>
    <t>г. Дмитров, д. Жуковка, ул. Армейская, д. 72</t>
  </si>
  <si>
    <t>г. Дмитров, ул. Дубненская, д. 1</t>
  </si>
  <si>
    <t>г. Дмитров, ул. Дубненская, д. 5</t>
  </si>
  <si>
    <t>г. Дмитров, ул.Дубненская, д. 9</t>
  </si>
  <si>
    <t>г. Дмитров, д. Жуковка, ул. Армейская, д. 73</t>
  </si>
  <si>
    <t>г. Дмитров,ул.Подлипичье, д. 44</t>
  </si>
  <si>
    <t>г. Ожерелье, ул. Заводская, д. 7</t>
  </si>
  <si>
    <t>93-П</t>
  </si>
  <si>
    <t>г. Ожерелье, ул. Заводская, д. 10</t>
  </si>
  <si>
    <t>г. Ожерелье, ул. Стадионная, д. 4</t>
  </si>
  <si>
    <t>п. Красная Пойма, ул. Зеленая, д. 33</t>
  </si>
  <si>
    <t xml:space="preserve">р.п. Некрасовский, ул. Вокзальная, д. 14 </t>
  </si>
  <si>
    <t xml:space="preserve">р.п. Некрасовский, ул. Вокзальная, д. 33 </t>
  </si>
  <si>
    <t>р.п. Некрасовский, ул. Вокзальная, д. 4</t>
  </si>
  <si>
    <t>г. Егорьевск, ул.Глуховская, д. 1</t>
  </si>
  <si>
    <t>498-а</t>
  </si>
  <si>
    <t>г. Электрогорск, ул. Ленина, д. 53</t>
  </si>
  <si>
    <t>г. Электрогорск, ул. Ленина, д. 30</t>
  </si>
  <si>
    <t>г. Электрогорск, ул. Ленина, д. 27</t>
  </si>
  <si>
    <t>г. Электрогорск, ул. Ленина, д. 32</t>
  </si>
  <si>
    <t>Итого МКД по Луховицкому муниципальному району: 1</t>
  </si>
  <si>
    <t>Итого МКД по городскому поселению Хотьково Сергиево-Посадского муниципального района: 2</t>
  </si>
  <si>
    <t>Итого МКД по городскому поселению Михнево Ступинского муниципального района: 4</t>
  </si>
  <si>
    <t>Итого МКД по городскому поселению Талдом Талдомского муниципального района: 7</t>
  </si>
  <si>
    <t>Итого МКД по городскому округу Электрогорск: 3</t>
  </si>
  <si>
    <t>Итого МКД по Зарайскому  муниципальному району: 4</t>
  </si>
  <si>
    <t>Итого МКД по городскому округу Коломна: 3</t>
  </si>
  <si>
    <t>Итого МКД по городскому поселению Мишеронский Шатурского муниципального района: 3</t>
  </si>
  <si>
    <t>г. Руза, ул. Почтовая, д. 14</t>
  </si>
  <si>
    <t>287а</t>
  </si>
  <si>
    <t>За счет средств местного бюджета</t>
  </si>
  <si>
    <t>%</t>
  </si>
  <si>
    <t>За счет средств бюджетов муниципальных образований Московской области</t>
  </si>
  <si>
    <t>из них:</t>
  </si>
  <si>
    <t>Уровень софинансирования</t>
  </si>
  <si>
    <t>Городской округ Орехово-Зуево</t>
  </si>
  <si>
    <t>Городской округ Кашира</t>
  </si>
  <si>
    <t>Зарайский муниципальный район</t>
  </si>
  <si>
    <t>Луховицкий муниципальный район</t>
  </si>
  <si>
    <t>д. Сумароково, д.2</t>
  </si>
  <si>
    <t>Число жителей, всего</t>
  </si>
  <si>
    <t>Число жителей, планируемых к переселению</t>
  </si>
  <si>
    <t xml:space="preserve">р.п. Деденево, 2-й Московский пер., д. 7 </t>
  </si>
  <si>
    <t>р.п. Некрасовский, ул. Свободы, д. 1</t>
  </si>
  <si>
    <t>р.п. Некрасовский, ул. Свободы, д. 12</t>
  </si>
  <si>
    <t>Итого МКД по городскому поселению Тучково Рузского  муниципального района: 2</t>
  </si>
  <si>
    <t>г. Талдом, пр. 2-й Кимрский, д. 8</t>
  </si>
  <si>
    <t>Итого МКД по городскому округу Рошаль: 6</t>
  </si>
  <si>
    <t>Итого МКД по городскому поселению Руза Рузского  муниципального района: 3</t>
  </si>
  <si>
    <t>г. Талдом, пр. 2-й Кимрский, д. 5</t>
  </si>
  <si>
    <t>г. Дмитров, Ковригинское шоссе, д. 15</t>
  </si>
  <si>
    <t>г. Дмитров, ул. 2-я Заречная, д. 1</t>
  </si>
  <si>
    <t>г. Дмитров, ул. 1-я Заречная, д. 25</t>
  </si>
  <si>
    <t>Адрес многоквартирных аварийных жилых домов                   (далее - МКД)</t>
  </si>
  <si>
    <t>Наименование муниципального образования Московской области</t>
  </si>
  <si>
    <t>Городское поселение Волоколамск Волоколамского муниципального района</t>
  </si>
  <si>
    <t>г. Шатура, пос. Долгуша, д. 37</t>
  </si>
  <si>
    <t>г. Шатура, пос. Северная грива, д. 33</t>
  </si>
  <si>
    <t>пос. Шатурторф, ул. Красный поселок, д. 2</t>
  </si>
  <si>
    <t>г. Шатура, ул. Клары Цеткин, д. 4/18</t>
  </si>
  <si>
    <t>г. Шатура, ул. Советская, д. 26</t>
  </si>
  <si>
    <t>г. Шатура, ул. Советская, д. 24</t>
  </si>
  <si>
    <t>г. Шатура, ул. Войкова, д. 8/14</t>
  </si>
  <si>
    <t>г. Шатура, ул. Нариманова, д. 6/12</t>
  </si>
  <si>
    <t>г. Шатура, ул. Московская, д. 22</t>
  </si>
  <si>
    <t>г. Шатура, пос. Долгуша, д. 17</t>
  </si>
  <si>
    <t>г. Шатура, пос. Долгуша, д. 27</t>
  </si>
  <si>
    <t>г. Шатура, пос. Долгуша, д. 26</t>
  </si>
  <si>
    <t>г. Шатура, пос. Долгуша, д. 30</t>
  </si>
  <si>
    <t>г. Шатура, пос. Долгуша, д. 31</t>
  </si>
  <si>
    <t>г. Шатура, мкр. Керва, Больничный проезд, д. 5</t>
  </si>
  <si>
    <t>р.п. Решетниково, мкр-н Саньково, ул. Железнодорожная, д. 23</t>
  </si>
  <si>
    <t>р.п. Решетниково, мкр-н Саньково, ул. Железнодорожная, д. 15</t>
  </si>
  <si>
    <t>р.п. Решетниково, мкр-н Саньково, ул. Школьная, д. 5</t>
  </si>
  <si>
    <t>р.п. Решетниково, мкр-н Саньково, ул. Школьная, д. 10</t>
  </si>
  <si>
    <t>с. Новогуслево, ул. Садовая, д. 3</t>
  </si>
  <si>
    <t>Итого МКД по городскому поселению Волоколамск Волоколамского  муниципального района: 3</t>
  </si>
  <si>
    <t>г. Яхрома, Песочный туп., д. 13</t>
  </si>
  <si>
    <t>г. Луховицы, ул. Озерная, д.1</t>
  </si>
  <si>
    <t>Итого МКД по городскому округу Орехово-Зуево: 6</t>
  </si>
  <si>
    <t>р.п. Тучково, ул. Восточная, д. 7</t>
  </si>
  <si>
    <t>с. Константиновское, ул. Школьная, д. 1</t>
  </si>
  <si>
    <t>г. Талдом, ул. С-Щедрина, д.2/1</t>
  </si>
  <si>
    <t>пос. Шатурторф, ул. Мира, д. 4</t>
  </si>
  <si>
    <t>г. Шатура, ул. Дача Винтера, д. 8</t>
  </si>
  <si>
    <t>р.п. Вербилки, ул. 2-я Гоголя, д. 3</t>
  </si>
  <si>
    <t>р.п. Вербилки, ул. 2-я Гоголя, д. 4</t>
  </si>
  <si>
    <t>г. Красноармейск, ул.Академика Янгеля, д. 13</t>
  </si>
  <si>
    <t>г. Красноармейск, ул.Академика Янгеля,  д. 15</t>
  </si>
  <si>
    <t>п. Пустоши, ул. Центральная, д. 2</t>
  </si>
  <si>
    <t>п. Пустоши, ул. Центральная, д. 14</t>
  </si>
  <si>
    <t>п. Пустоши, ул. Центральная, д. 18/5</t>
  </si>
  <si>
    <t>п. Пустоши, ул. Вокзальная, д. 6</t>
  </si>
  <si>
    <t>п. Пустоши, ул. Заводская, д. 3</t>
  </si>
  <si>
    <t>г. Красноармейск, ул. Лермонтова, д. 6</t>
  </si>
  <si>
    <t>Итого МКД по  городскому поселению Правдинский Пушкинского муниципального района: 4</t>
  </si>
  <si>
    <t>Итого МКД по городскому округу Кашира: 6</t>
  </si>
  <si>
    <t>Итого МКД по городскому поселению Решетниково Клинского  муниципального района: 7</t>
  </si>
  <si>
    <t>Итого МКД по Рузскому муниципальному району: 4</t>
  </si>
  <si>
    <t>Итого МКД по городскому поселению Черусти Шатурского муниципального района: 3</t>
  </si>
  <si>
    <t>Итого МКД по городскому поселению Тучково Рузского  муниципального района: 4</t>
  </si>
  <si>
    <t>132-ПГ</t>
  </si>
  <si>
    <t>712</t>
  </si>
  <si>
    <t>112-П</t>
  </si>
  <si>
    <t>147</t>
  </si>
  <si>
    <t>150-ПД</t>
  </si>
  <si>
    <t>2/6</t>
  </si>
  <si>
    <t>2/7</t>
  </si>
  <si>
    <t>2/5</t>
  </si>
  <si>
    <t>2/3</t>
  </si>
  <si>
    <t>2/2</t>
  </si>
  <si>
    <t>120</t>
  </si>
  <si>
    <t>244</t>
  </si>
  <si>
    <t>2А-П</t>
  </si>
  <si>
    <t>б/н</t>
  </si>
  <si>
    <t>154</t>
  </si>
  <si>
    <t>146</t>
  </si>
  <si>
    <t>149</t>
  </si>
  <si>
    <t>152</t>
  </si>
  <si>
    <t>662</t>
  </si>
  <si>
    <t>62</t>
  </si>
  <si>
    <t>63</t>
  </si>
  <si>
    <t>243</t>
  </si>
  <si>
    <t>242</t>
  </si>
  <si>
    <t>88</t>
  </si>
  <si>
    <t>143</t>
  </si>
  <si>
    <t>142</t>
  </si>
  <si>
    <t>1085</t>
  </si>
  <si>
    <t>209-П</t>
  </si>
  <si>
    <t>369-П</t>
  </si>
  <si>
    <t>Итого МКД по городскому поселению Вербилки Талдомского муниципального района: 7</t>
  </si>
  <si>
    <t>Городское поселение Краснозаводск Сергиево-Посадского муниципального района</t>
  </si>
  <si>
    <t>Итого МКД по городскому округу Орехово-Зуево: 1</t>
  </si>
  <si>
    <t>Итого МКД по  Сергиево-Посадскому муниципальному району: 4</t>
  </si>
  <si>
    <t>10753-П</t>
  </si>
  <si>
    <t>Городское поселение Старая Купавна Ногинского муниципального района</t>
  </si>
  <si>
    <t>267</t>
  </si>
  <si>
    <t>987-П</t>
  </si>
  <si>
    <t>711</t>
  </si>
  <si>
    <t>Итого МКД по городскому поселению Клин Клинского  муниципального района: 6</t>
  </si>
  <si>
    <t>Итого МКД по городскому поселению Клин Клинского  муниципального района: 4</t>
  </si>
  <si>
    <t>75-р</t>
  </si>
  <si>
    <t>г. Пушкино, мкр.Заветы Ильича, ул.Советская, д.2/8а</t>
  </si>
  <si>
    <t>д. Татищево, ул. Татищевская, д. 4</t>
  </si>
  <si>
    <t>Итого МКД по городскому  поселению Солнечногорск Солнечногорского муниципального района: 3</t>
  </si>
  <si>
    <t>1576а</t>
  </si>
  <si>
    <t>Городское поселение Пушкино Пушкинского муниципального района</t>
  </si>
  <si>
    <t>гр. 1</t>
  </si>
  <si>
    <t>гр. 2</t>
  </si>
  <si>
    <t>гр. 3</t>
  </si>
  <si>
    <t>гр. 4</t>
  </si>
  <si>
    <t>гр. 5</t>
  </si>
  <si>
    <t xml:space="preserve"> 498-п</t>
  </si>
  <si>
    <t>г. Клин, пер. Речной, д. 10</t>
  </si>
  <si>
    <t>Итого МКД по городскому поселению Некрасовский Дмитровского муниципального района: 2</t>
  </si>
  <si>
    <t>Итого МКД по городскому поселению Шатура Шатурского муниципального района: 2</t>
  </si>
  <si>
    <t>Итого МКД по Шатурскому муниципальному  району: 12</t>
  </si>
  <si>
    <t>Итого МКД по Орехово-Зуевскому муниципальному району: 4</t>
  </si>
  <si>
    <t>Итого МКД по  Орехово-Зуевскому муниципальному району : 5</t>
  </si>
  <si>
    <t>Итого МКД по  городскому поселению Яхрома Дмитровского муниципального района: 4</t>
  </si>
  <si>
    <t>Итого МКД по городскому поселению Жилёво Ступинского муниципального района: 6</t>
  </si>
  <si>
    <t>р.п. Деденево, ул. Вокзальная, д. 19</t>
  </si>
  <si>
    <t>Итого МКД по городскому поселению Дмитров Дмитровского  муниципального района: 7</t>
  </si>
  <si>
    <t>Итого МКД по городскому поселению Ступино Ступинского муниципального района: 14</t>
  </si>
  <si>
    <t>ВСЕГО МКД по муниципальным образованиям Московской области по III этапу (2018-2019 годы), из которых планируется переселить жителей без финансовой поддержки бюджета Московской области: 1</t>
  </si>
  <si>
    <t>ВСЕГО МКД по муниципальным образованиям Московской области по Программе, из которых планируется переселить жителей без финансовой поддержки бюджета Московской области: 12</t>
  </si>
  <si>
    <t>Итого МКД по  Солнечногорскому муниципальному району: 4</t>
  </si>
  <si>
    <t>гр.7</t>
  </si>
  <si>
    <t>г. Красноармейск, ул. Лермонтова, д. 7</t>
  </si>
  <si>
    <t>г. Красноармейск, ул. Лермонтова, д. 12</t>
  </si>
  <si>
    <t>Планируемая дата сноса / реконструкции МКД</t>
  </si>
  <si>
    <t>г. Ликино-Дулево, Дачный пр-д, д. 4а</t>
  </si>
  <si>
    <t>с. Середниково, ул.Молодежная, д. 2</t>
  </si>
  <si>
    <t>г. Пушкино, Акуловское шоссе, д.15, корп.9</t>
  </si>
  <si>
    <t>г. Пушкино, Акуловское шоссе, д.15, корп. 13</t>
  </si>
  <si>
    <t xml:space="preserve">Приложение 3
к Программе 
</t>
  </si>
  <si>
    <t>Приложение 4
к Программе</t>
  </si>
  <si>
    <t>п. Раменский, ул. Больничная, д. 8</t>
  </si>
  <si>
    <t>8036-П</t>
  </si>
  <si>
    <t>п. Раменский, ул. Больничная, д. 12</t>
  </si>
  <si>
    <t>Итого МКД по Дмитровскому муниципальному району: 2</t>
  </si>
  <si>
    <t>307/3</t>
  </si>
  <si>
    <t>307/2</t>
  </si>
  <si>
    <t>Итого МКД по городскому округу Красноармейск: 7</t>
  </si>
  <si>
    <t>Итого МКД по Клинскому муниципальному району: 1</t>
  </si>
  <si>
    <t>Итого МКД по городскому поселению Луховицы Луховицкого муниципального района: 4</t>
  </si>
  <si>
    <t>Итого МКД по городскому поселению Старая Купавна Ногинского муниципального района: 2</t>
  </si>
  <si>
    <t>Итого МКД по городскому поселению Сергиев Посад Сергиево-Посадского муниципального района: 8</t>
  </si>
  <si>
    <t>Итого МКД по городскому поселению Раменское Раменского муниципального района: 1</t>
  </si>
  <si>
    <t>780</t>
  </si>
  <si>
    <t>Итого МКД по городскому округу Пущино: 4</t>
  </si>
  <si>
    <t>Итого МКД по городскому поселению Краснозаводск Сергиево-Посадского муниципального района: 2</t>
  </si>
  <si>
    <t>Итого МКД по городскому поселению Ногинск Ногинского муниципального района: 11</t>
  </si>
  <si>
    <t>г. Сергиев Посад, ул. Вифанская, д. 63/1</t>
  </si>
  <si>
    <t>г. Сергиев Посад, ул. Карла Либкнехта, д. 1</t>
  </si>
  <si>
    <t>г. Сергиев Посад, ул. Карла Либкнехта, д. 3</t>
  </si>
  <si>
    <t>г. Сергиев Посад, ул. Карла Либкнехта, д. 5</t>
  </si>
  <si>
    <t>г. Сергиев Посад, ул. Стахановская, д. 1</t>
  </si>
  <si>
    <t>г. Сергиев Посад, ул. Стахановская, д. 2</t>
  </si>
  <si>
    <t>г. Сергиев Посад, ул. Стахановская, д. 3</t>
  </si>
  <si>
    <t>г. Сергиев Посад, ул. Стахановская, д. 4</t>
  </si>
  <si>
    <t>г. Сергиев Посад, ул. Куликова, д. 2/2</t>
  </si>
  <si>
    <t>г. Сергиев Посад, ул. Куликова, д. 3</t>
  </si>
  <si>
    <t>Итого МКД по Клинскому муниципальному району: 2</t>
  </si>
  <si>
    <t>Итого МКД по городскому поселению Некрасовский Дмитровского муниципального района: 3</t>
  </si>
  <si>
    <t>336/1</t>
  </si>
  <si>
    <t>р.п. Деденево, ул. Больничная, д. 9</t>
  </si>
  <si>
    <t>р.п. Деденево, ул. Больничная, д. 10</t>
  </si>
  <si>
    <t>г. Волоколамск, пер. Большой Советский,  д. 14</t>
  </si>
  <si>
    <t>Итого МКД по городскому поселению Пушкино Пушкинского муниципального района: 11</t>
  </si>
  <si>
    <t>Городское поселение Ногинск Ногинского муниципального района</t>
  </si>
  <si>
    <t>Городское поселение Раменское Раменского муниципального района</t>
  </si>
  <si>
    <t>16 год</t>
  </si>
  <si>
    <t>Итого МКД по городскому поселению Ликино-Дулево Орехово-Зуевского муниципального района: 3</t>
  </si>
  <si>
    <t>г. Пушкино ул. Некрасова, д.12</t>
  </si>
  <si>
    <t>г. Пушкино, мкр. Клязьма, ул. Крыловская, д. 67б</t>
  </si>
  <si>
    <t>д. Губино, ул.. Карла Маркса, д. 6</t>
  </si>
  <si>
    <t>д. Губино, ул. Железнодорожная д. 3</t>
  </si>
  <si>
    <t>Итого МКД по Можайскому муниципальному району: 4</t>
  </si>
  <si>
    <t>Итого МКД по Талдомскому муниципальному району: 1</t>
  </si>
  <si>
    <t>ВСЕГО МКД по муниципальным образованиям Московской области по Программе, из которых планируется переселить жителей с финансовой поддержкой бюджета Московской области: 645</t>
  </si>
  <si>
    <t>ВСЕГО МКД по муниципальным образованиям Московской области по II этапу (2017-2018 годы): 291, в том числе:</t>
  </si>
  <si>
    <t>ВСЕГО МКД по муниципальным образованиям Московской области по II этапу (2017-2018 годы), из которых планируется переселить жителей с финансовой поддержкой бюджета Московской области: 282</t>
  </si>
  <si>
    <t>п. Радовицкий, ул. Первомайская, д. 4</t>
  </si>
  <si>
    <t>п. Радовицкий, ул. Первомайская, д. 6</t>
  </si>
  <si>
    <t>п. Туголесский Бор, ул. 1 Мая, д. 6</t>
  </si>
  <si>
    <t>п. Туголесский Бор, ул. Октябрьская, д. 5</t>
  </si>
  <si>
    <t>п. Туголесский Бор, ул. Октябрьская, д. 3</t>
  </si>
  <si>
    <t>п. Туголесский Бор, ул. Горького, д. 1</t>
  </si>
  <si>
    <t>п. Туголесский Бор, ул. Советская, д. 12/6</t>
  </si>
  <si>
    <t>п. Радовицкий, ул. Лесозаводская, д. 2а</t>
  </si>
  <si>
    <t>п. Туголесский Бор, ул. Горького, д. 18</t>
  </si>
  <si>
    <t>п. Туголесский Бор, ул. Горького, д. 24</t>
  </si>
  <si>
    <t>138</t>
  </si>
  <si>
    <t>30,12.2014</t>
  </si>
  <si>
    <t>139</t>
  </si>
  <si>
    <t>104</t>
  </si>
  <si>
    <t>105</t>
  </si>
  <si>
    <t>349</t>
  </si>
  <si>
    <t>Приложение 3
к Программе</t>
  </si>
  <si>
    <t>Итого МКД по городскому поселению Некрасовский Дмитровского муниципального района: 5</t>
  </si>
  <si>
    <t>Итого МКД по Рузскому городскому округу: 21</t>
  </si>
  <si>
    <t>Итого МКД по городскому округу Серебряные Пруды: 1</t>
  </si>
  <si>
    <t>Городской округ Серебряные Пруды</t>
  </si>
  <si>
    <t>гр.6=гр.5*42280</t>
  </si>
  <si>
    <t>гр.7=гр.8+гр.11</t>
  </si>
  <si>
    <t>гр.8=гр.9+гр.10</t>
  </si>
  <si>
    <t>гр.9=гр.6*гр.15</t>
  </si>
  <si>
    <t>гр.10=гр.6*15%</t>
  </si>
  <si>
    <t>гр.11=гр.12+гр.13</t>
  </si>
  <si>
    <t>гр.12=гр.6*гр.16</t>
  </si>
  <si>
    <t>гр.13=гр.6*15%</t>
  </si>
  <si>
    <t>гр.14=гр.15+гр.16</t>
  </si>
  <si>
    <t>гр.15</t>
  </si>
  <si>
    <t>гр.16</t>
  </si>
  <si>
    <t>Итого МКД по Можайскому муниципальному району: 1</t>
  </si>
  <si>
    <t>Итого МКД по городскому округу Электрогорск: 4</t>
  </si>
  <si>
    <t>Итого МКД по  городскому округу Луховицы: 2</t>
  </si>
  <si>
    <t>Городской округ Луховицы</t>
  </si>
  <si>
    <t>г. Дмитров, п. Орудьевского т/б пр. д. 28</t>
  </si>
  <si>
    <t>г. Дмитров, с. Орудьево, 77 км казарма, д. 1</t>
  </si>
  <si>
    <t>г. Дмитров, п. Орудьевского т/б предприятия, д. 24</t>
  </si>
  <si>
    <t>г. Пушкино, ул. Островского, д. 2/6</t>
  </si>
  <si>
    <t>г. Пушкино, ул. Озерная, д.15, корпус 1</t>
  </si>
  <si>
    <t>г. Пушкино, ул. Озерная, д.15, корпус 2</t>
  </si>
  <si>
    <t>г. Пушкино, ул. Озерная, д.15, корпус 3</t>
  </si>
  <si>
    <t>г. Пушкино, ул. Озерная, д.15, корпус 4</t>
  </si>
  <si>
    <t>г. Пушкино, ул. Озерная, д.15, корпус 5</t>
  </si>
  <si>
    <t>г. Пушкино, ул. Озерная, д.15, корпус 6</t>
  </si>
  <si>
    <t>п. станции Непецино, д. 38</t>
  </si>
  <si>
    <t>п. станции Непецино, д. 37</t>
  </si>
  <si>
    <t>п. станции Непецино, д. 36</t>
  </si>
  <si>
    <t>п. Гидроузел, д. 35</t>
  </si>
  <si>
    <t>Рузский городской округ</t>
  </si>
  <si>
    <t>д.Авдотьино, д. 2</t>
  </si>
  <si>
    <t>д.Авдотьино, д. 6</t>
  </si>
  <si>
    <t>г. Егорьевск, ул. 8 Марта, д. 15</t>
  </si>
  <si>
    <t>20/4</t>
  </si>
  <si>
    <t>р.п. Вербилки, ул. 2-я  Гоголя, д. 6</t>
  </si>
  <si>
    <t>р.п. Вербилки, ул. Рубцова, д. 12а</t>
  </si>
  <si>
    <t>Итого МКД по городскому поселению Куровское Орехово-Зуевского муниципального района: 9</t>
  </si>
  <si>
    <r>
      <t xml:space="preserve">Расселяемая площадь жилых помещений
</t>
    </r>
    <r>
      <rPr>
        <i/>
        <sz val="11"/>
        <rFont val="Times New Roman"/>
        <family val="1"/>
        <charset val="204"/>
      </rPr>
      <t>(Sрас.i)</t>
    </r>
  </si>
  <si>
    <r>
      <t xml:space="preserve">Потребность в финансовых средствах </t>
    </r>
    <r>
      <rPr>
        <i/>
        <sz val="11"/>
        <rFont val="Times New Roman"/>
        <family val="1"/>
        <charset val="204"/>
      </rPr>
      <t xml:space="preserve">(Vф.ср.i) </t>
    </r>
  </si>
  <si>
    <r>
      <t xml:space="preserve">Уровень расчетной бюджетной обеспеченности на 2017 год </t>
    </r>
    <r>
      <rPr>
        <i/>
        <sz val="11"/>
        <rFont val="Times New Roman"/>
        <family val="1"/>
        <charset val="204"/>
      </rPr>
      <t>(Кбо)</t>
    </r>
  </si>
  <si>
    <r>
      <t xml:space="preserve">за счет средств бюджета Московской области на софинансирование мероприятий по переселению граждан из аварийного жилищного фонда
</t>
    </r>
    <r>
      <rPr>
        <i/>
        <sz val="11"/>
        <rFont val="Times New Roman"/>
        <family val="1"/>
        <charset val="204"/>
      </rPr>
      <t>(Vобл.ф.ср.i)</t>
    </r>
  </si>
  <si>
    <r>
      <t xml:space="preserve">на оплату превышения стоимости 1 кв. м общей площади приобретаемых жилых помещений над стоимостью 1 кв. м в многоквартирных домах, построенных по энергоэффективной технологии
</t>
    </r>
    <r>
      <rPr>
        <i/>
        <sz val="11"/>
        <rFont val="Times New Roman"/>
        <family val="1"/>
        <charset val="204"/>
      </rPr>
      <t>(Vобл.ф.ср.i эн.эф.)</t>
    </r>
  </si>
  <si>
    <r>
      <t xml:space="preserve">обязательная доля софинансирования мероприятий по переселению граждан из аварийного жилищного фонда
</t>
    </r>
    <r>
      <rPr>
        <i/>
        <sz val="11"/>
        <rFont val="Times New Roman"/>
        <family val="1"/>
        <charset val="204"/>
      </rPr>
      <t>(Vмун.ф.ср.i)</t>
    </r>
  </si>
  <si>
    <r>
      <t xml:space="preserve">на оплату превышения стоимости 1 кв. м общей площади приобретаемых жилых помещений над стоимостью 1 кв. м в многоквартирных домах, построенных по энергоэффективной технологии
</t>
    </r>
    <r>
      <rPr>
        <i/>
        <sz val="11"/>
        <rFont val="Times New Roman"/>
        <family val="1"/>
        <charset val="204"/>
      </rPr>
      <t>(Vмун.ф.ср.i эн.эф.)</t>
    </r>
  </si>
  <si>
    <t>Планируемые показатели, отражающие общую  расселяемую площадь аварийного жилищного фонда, переселение из которого предусмотрено адресной Программой</t>
  </si>
  <si>
    <t>Итого МКД по городскому поселению Краснозаводск Сергиево-Посадского муниципального района: 3</t>
  </si>
  <si>
    <t>г. Шатура, мкр. Керва, ул. Первомайская, д. 6</t>
  </si>
  <si>
    <t>г. Шатура, мкр. Керва, ул. Школьная, д. 5</t>
  </si>
  <si>
    <t>г. Шатура, мкр. Керва, ул. Школьная, д. 18</t>
  </si>
  <si>
    <t>г. Хотьково, ул. Октябрьская, д.3</t>
  </si>
  <si>
    <t>г. Хотьково, ул. Октябрьская, д. 5</t>
  </si>
  <si>
    <t>г. Ступино, ул.Куйбышева, д.31</t>
  </si>
  <si>
    <t>г. Пушкино, 2-й  Фабричный пр., д. 8</t>
  </si>
  <si>
    <t>г. Пушкино, 2-й  Фабричный пр., д. 10</t>
  </si>
  <si>
    <t>г. Шатура, ул. Малая, д.3</t>
  </si>
  <si>
    <t>г. Шатура, пос. Долгуша, д. 9</t>
  </si>
  <si>
    <t>г. Шатура,ул. Калинина, д.15</t>
  </si>
  <si>
    <t>г. Краснозаводск, ул. Строителей, д.11</t>
  </si>
  <si>
    <t>г. Краснозаводск, ул. 1 Мая, д. 6</t>
  </si>
  <si>
    <t>г. Краснозаводск, ул. 1 Мая, д. 8</t>
  </si>
  <si>
    <t>г. Краснозаводск, ул. 1 Мая, д. 10</t>
  </si>
  <si>
    <t>г. Краснозаводск, ул. Горького, д. 15</t>
  </si>
  <si>
    <t>г. Краснозаводск, ул. Горького, д. 17</t>
  </si>
  <si>
    <t>г. Шатура, пос. Долгуша, д. 10</t>
  </si>
  <si>
    <t>г. Клин, Клин-9 городок, д. 72</t>
  </si>
  <si>
    <t>г. Орехово-Зуево, ул. Пригородная . д. 1</t>
  </si>
  <si>
    <t>91А</t>
  </si>
  <si>
    <t>91Ж</t>
  </si>
  <si>
    <t>91Б</t>
  </si>
  <si>
    <t>91В</t>
  </si>
  <si>
    <t>91Г</t>
  </si>
  <si>
    <t>91Д</t>
  </si>
  <si>
    <t>91Е</t>
  </si>
  <si>
    <t>г. Краснозаводск, ул. 1 Мая, д. 4</t>
  </si>
  <si>
    <t>г. Орехово-Зуево, пр.Заготзерно, д. 2</t>
  </si>
  <si>
    <t>г. Орехово-Зуево, пр.Заготзерно, д. 4</t>
  </si>
  <si>
    <t>г. Орехово-Зуево, пр.Заготзерно, д. 6</t>
  </si>
  <si>
    <t>г. Орехово-Зуево, пр.Заготзерно, д. 8</t>
  </si>
  <si>
    <t>д. Авдотьино, ул. Советская д. 3</t>
  </si>
  <si>
    <t>г. Клин, Клин-9 городок, д. 70</t>
  </si>
  <si>
    <t>г. Клин, Клин-9 городок, д. 71</t>
  </si>
  <si>
    <t>п. Воймежный, д. 1</t>
  </si>
  <si>
    <t>п. Радовицкий, ул. Лесозаводская, д. 2б</t>
  </si>
  <si>
    <t>п.Туголесский Бор, ул. Горького, д. 22</t>
  </si>
  <si>
    <t>п.Туголесский Бор, ул. Советская, д. 3</t>
  </si>
  <si>
    <t>п.Туголесский Бор, ул. Советская, д. 4/17</t>
  </si>
  <si>
    <t>г. Электрогорск, ул. Ленина, д. 35</t>
  </si>
  <si>
    <t>г. Электрогорск, ул. Ленина, д. 45</t>
  </si>
  <si>
    <t>г. Дмитров, пос. ДЗФС,  д.  9а</t>
  </si>
  <si>
    <t>г. Дмитров, ул. Дубненская, д. 7</t>
  </si>
  <si>
    <t>г. Дмитров, ул. Правонабережная, д. 14</t>
  </si>
  <si>
    <t>г. Дмитров, п. Каналстрой, 72км, д. 1</t>
  </si>
  <si>
    <t>г. Дмитров, д. Непейно, д. 36</t>
  </si>
  <si>
    <t>г. Дмитров, д. Непейно, д. 38</t>
  </si>
  <si>
    <t>г. Дмитров, д. Непейно, д. 56</t>
  </si>
  <si>
    <t>д. Семеновское, д. 4</t>
  </si>
  <si>
    <t>г. Яхрома, ул. Советская, д. 6а</t>
  </si>
  <si>
    <t>р.п. Некрасовский, ул. Свободы, д. 5</t>
  </si>
  <si>
    <t>р.п. Некрасовский, ул. Свободы, д. 2</t>
  </si>
  <si>
    <t>г. Рошаль, ул.Октябрьской революции, д. 50</t>
  </si>
  <si>
    <t>г. Рошаль, ул.Коммунаров, д. 4</t>
  </si>
  <si>
    <t>г. Пушкино, Акуловское шоссе, д. 23/3</t>
  </si>
  <si>
    <t>г. Пушкино, Акуловское шоссе, д. 27</t>
  </si>
  <si>
    <t>г. Пушкино, Ярославское шоссе, д. 185</t>
  </si>
  <si>
    <t>г. Пушикно, ул.Лесная, д. 45</t>
  </si>
  <si>
    <t>г. Пушкино, ул.Институтская, д. 10</t>
  </si>
  <si>
    <t>д. Колтышево, д. 7</t>
  </si>
  <si>
    <t>д. Колтышево, д. 8</t>
  </si>
  <si>
    <t>д. Колтышево, д. 6</t>
  </si>
  <si>
    <t>д. Колтышево, д. 1а</t>
  </si>
  <si>
    <t>сан. Мцыри, д. 24</t>
  </si>
  <si>
    <t>г. Солнечногорск, ул. 1-го Мая, д. 6</t>
  </si>
  <si>
    <t>д. Новая, д. 20</t>
  </si>
  <si>
    <t>г. Солнечногорск, ул.Вертлинская, д. 4</t>
  </si>
  <si>
    <t>г. Хотьково, ул. Новая, д. 9</t>
  </si>
  <si>
    <t>пос. Репихово, д. 12</t>
  </si>
  <si>
    <t>пос. Репихово, д. 11</t>
  </si>
  <si>
    <t>дер. Жучки, д. 5</t>
  </si>
  <si>
    <t>пос. Репихово, д. 8</t>
  </si>
  <si>
    <t>г. Хотьково, ул. 1-я Станционная, д. 17</t>
  </si>
  <si>
    <t>г. Хотьково, ул. 2-я Станционная, д. 15</t>
  </si>
  <si>
    <t>г. Хотьково, ул. 2-я Станционная, д. 14а</t>
  </si>
  <si>
    <t>г. Хотьково, ул. 2-я Станционная, д. 13а</t>
  </si>
  <si>
    <t>г. Хотьково, ул. Кооперативная, д. 15а</t>
  </si>
  <si>
    <t>г. Хотьково, ул. Ломоносова, д. 12а</t>
  </si>
  <si>
    <t>г. Хотьково, ул. Ломоносова, д. 12</t>
  </si>
  <si>
    <t>г. Хотьково, ул. Лихачева, д. 13</t>
  </si>
  <si>
    <t>г. Хотьково, ул. Жуковского, д. 10</t>
  </si>
  <si>
    <t>г. Хотьково, ул. Горбуновская, д. 75</t>
  </si>
  <si>
    <t>г. Рошаль, ул.Свердлова, д. 47</t>
  </si>
  <si>
    <t>г. Рошаль, ул.Свердлова, д. 46</t>
  </si>
  <si>
    <t>г. Рошаль, ул.Свердлова, д. 45</t>
  </si>
  <si>
    <t>г. Рошаль, ул.Свердлова, д. 44</t>
  </si>
  <si>
    <t>г. Рошаль, ул.Свердлова, д. 42</t>
  </si>
  <si>
    <t>г. Рошаль, ул.Свердлова, д. 41</t>
  </si>
  <si>
    <t>г. Рошаль, ул.Свердлова, д. 40</t>
  </si>
  <si>
    <t>г. Рошаль, ул.Свердлова, д. 39</t>
  </si>
  <si>
    <t>г. Рошаль, ул.Свердлова, д. 38</t>
  </si>
  <si>
    <t>д. Губино, ул. Луговая  д. 6</t>
  </si>
  <si>
    <t>г. Егорьевск, ул. Благонравова, д. 4а</t>
  </si>
  <si>
    <t>р.п. Вербилки, ул. Рубцова, д. 8г</t>
  </si>
  <si>
    <t>р.п. Вербилки, ул. Рубцова, д. 8е</t>
  </si>
  <si>
    <t>р.п. Вербилки, ул .Рубцова, д. 8и</t>
  </si>
  <si>
    <t>р.п. Вербилки, ул .Рубцова, д. 8б</t>
  </si>
  <si>
    <t>г. Ступино, пер.Банный, д. 5</t>
  </si>
  <si>
    <t>г. Хотьково, ул. Ломоносова, д. 9</t>
  </si>
  <si>
    <t>г. Пушкино, ул.Текстильщиков, д. 8</t>
  </si>
  <si>
    <t>г. Пушкино, ул. Маяковского, д. 19</t>
  </si>
  <si>
    <t>г. Пушкино, 2-й Некрасовский  пр., д. 3</t>
  </si>
  <si>
    <t>д. Новое, ул. Спортивная, д. 9</t>
  </si>
  <si>
    <t>д. Новое, ул. Мира, д. 7</t>
  </si>
  <si>
    <t>д. Новое, ул. Советская, д. 112</t>
  </si>
  <si>
    <t>п. Снопок Новый, ул. Центральная, д. 18</t>
  </si>
  <si>
    <t>п. Снопок Новый, ул. Центральная, д. 16</t>
  </si>
  <si>
    <t>г. Ногинск,  ул. Мирная, д. 1</t>
  </si>
  <si>
    <t>г. Ногинск, 1-й Речной проезд., д. 2</t>
  </si>
  <si>
    <t>г. Ногинск, ул. 2-я Совхозная, д. 8</t>
  </si>
  <si>
    <t>г. Ногинск, ул. 2-я Совхозная, д. 6</t>
  </si>
  <si>
    <t>г. Ногинск, ул. 2-я Совхозная, д. 4</t>
  </si>
  <si>
    <t>г. Ногинск, ул. 2-я Совхозная, д. 2</t>
  </si>
  <si>
    <t>г.Ногинск, ул.Ново-Ногинская, д. 12</t>
  </si>
  <si>
    <t>г. Красноармейск, ул. Трудпоселок,  д. 1а</t>
  </si>
  <si>
    <t>г. Зарайск, ул. Ленинская, д. 3</t>
  </si>
  <si>
    <t>г. Яхрома, ул. Ленина, д. 22</t>
  </si>
  <si>
    <t>с.Подъячево, ул.Центральная, д. 80</t>
  </si>
  <si>
    <t>р.п. Вербилки, ул. Рубцова, д. 8в</t>
  </si>
  <si>
    <t>р.п. Вербилки, ул. Рубцова, д. 8ж</t>
  </si>
  <si>
    <t>р.п. Вербилки, ул. Рубцова, д. 8д</t>
  </si>
  <si>
    <t>г. Хотьково,ул. Ломоносова, д. 14а</t>
  </si>
  <si>
    <t xml:space="preserve">г. Хотьково, ул. Горбуновская ф-ка, д. 3 </t>
  </si>
  <si>
    <t>г. Яхрома, ул. Ленина, д. 23</t>
  </si>
  <si>
    <t>*Адрес МКД указан в соответствии с Общероссийским классификатором территорий муниципальных образований</t>
  </si>
  <si>
    <t>п. Радовицкий, ул. Мира, д. 36</t>
  </si>
  <si>
    <t>п. Радовицкий, ул. Клубная, д. 3</t>
  </si>
  <si>
    <t>г. Пушкино, ул. И.Арманд, д. 16</t>
  </si>
  <si>
    <t>г. Пушкино, ул. Боголюбская, д. 15</t>
  </si>
  <si>
    <t>д. Волочаново, ул. Центральная, д. 16</t>
  </si>
  <si>
    <t>р.п. Шаховская, ул. Солнечная, д. 3</t>
  </si>
  <si>
    <t>г. Ступино, пер.Банный, д. 2</t>
  </si>
  <si>
    <t>г. Ступино, пер.Банный, д. 1</t>
  </si>
  <si>
    <t>г. Ступино, ул.Крупской, д. 34</t>
  </si>
  <si>
    <t>г. Ступино, ул.Крупской, д. 32</t>
  </si>
  <si>
    <t>г. Ступино, ул.Крупской, д. 25</t>
  </si>
  <si>
    <t>г. Ступино, ул.Чайковского, д. 30/24</t>
  </si>
  <si>
    <t>г. Ступино, ул.Андропова, д. 55/40</t>
  </si>
  <si>
    <t>г. Ступино, ул.Куйбышева, д. 47</t>
  </si>
  <si>
    <t>г. Ступино, ул.Куйбышева, д. 45</t>
  </si>
  <si>
    <t>г. Ступино, ул.Куйбышева, д. 43</t>
  </si>
  <si>
    <t>г. Ступино, ул.Куйбышева, д. 39</t>
  </si>
  <si>
    <t>г. Ступино, ул.Куйбышева, д. 37</t>
  </si>
  <si>
    <t>г. Ступино, ул.Куйбышева, д. 33</t>
  </si>
  <si>
    <t>г. Солнечногорск, ул.Лепсе, д. 3б</t>
  </si>
  <si>
    <t>п.Тучково, ул. Школьная, д. 4</t>
  </si>
  <si>
    <t>п.Тучково, ул. Школьная, д. 2</t>
  </si>
  <si>
    <t>п.Тучково, ул. Школьная, д. 1</t>
  </si>
  <si>
    <t>д. Таблово, д. 36</t>
  </si>
  <si>
    <t>с.п. Волковское, д. Михайловское, д. 54</t>
  </si>
  <si>
    <t>с. Покровское, РПБ, д. 16</t>
  </si>
  <si>
    <t>г. Руза, ул. Садовая, д.  5</t>
  </si>
  <si>
    <t>г. Раменское, ул. Воровского, д. 18</t>
  </si>
  <si>
    <t>п. Большие Дворы, ул.М.Горького, д. 5</t>
  </si>
  <si>
    <t>г. Старая Купавна, пр. Текстильщиков, д. 8</t>
  </si>
  <si>
    <t>г. Старая Купавна, ул. Чапаева, д. 11</t>
  </si>
  <si>
    <t xml:space="preserve">г. Орехово-Зуево, пр.Заготзерно, д. 8б </t>
  </si>
  <si>
    <t xml:space="preserve">г. Орехово-Зуево, пр.Заготзерно, д. 8а </t>
  </si>
  <si>
    <t>с. Ольгово, тер. Пансионата Радуга, д. 5</t>
  </si>
  <si>
    <t>с. Ольгово, тер. Пансионата Радуга, д. 6</t>
  </si>
  <si>
    <t>г. Егорьевск, пер. Некрасова, д. 13</t>
  </si>
  <si>
    <t>г. Егорьевск, ул. Энгельса, д. 1а</t>
  </si>
  <si>
    <t>г. Ступино, пер. Банный, д. 26</t>
  </si>
  <si>
    <t>г. Ступино, пер. Банный, д. 22</t>
  </si>
  <si>
    <t>г. Ступино, пер. Банный, д. 4/10</t>
  </si>
  <si>
    <t>г. Ступино, ул. Куйбышева, д. 41</t>
  </si>
  <si>
    <t>г. Ступино, ул. Куйбышева, д. 35</t>
  </si>
  <si>
    <t>г. Ступино, ул. Куйбышева, д. 21</t>
  </si>
  <si>
    <t>г. Ступино, ул. Куйбышева, д. 19</t>
  </si>
  <si>
    <t>г. Ступино, ул. Куйбышева, д. 23</t>
  </si>
  <si>
    <t>г. Ступино, ул. Куйбышева, д. 17</t>
  </si>
  <si>
    <t>г. Ступино, ул. Куйбышева, д. 15</t>
  </si>
  <si>
    <t>г. Ступино, ул. Куйбышева, д. 13</t>
  </si>
  <si>
    <t>г. Ступино, ул. Куйбышева, д. 9</t>
  </si>
  <si>
    <t>г. Ступино, ул. Куйбышева, д. 7</t>
  </si>
  <si>
    <t>д.Лыткино, д. 2</t>
  </si>
  <si>
    <t>г. Рошаль, ул. Свердлова, д. 37</t>
  </si>
  <si>
    <t>г. Рошаль, ул. Свердлова, д. 36</t>
  </si>
  <si>
    <t>г. Рошаль, ул. Свердлова, д. 35</t>
  </si>
  <si>
    <t>г. Рошаль, ул. Свердлова, д. 34</t>
  </si>
  <si>
    <t>г. Рошаль, ул. Фридриха Энгельса, д. 22</t>
  </si>
  <si>
    <t>г. Пушкино, ул. Грибоедова, д. 5</t>
  </si>
  <si>
    <t>г. Пушкино, ул. Озерная, д. 7</t>
  </si>
  <si>
    <t>г. Пушкино, ул. Озерная, д. 9</t>
  </si>
  <si>
    <t>г. Пушкино, мкр. Мамонтовка, ул.Гоголевская, д. 29</t>
  </si>
  <si>
    <t>г. Пушкино, ул. Октябрьская, д. 40</t>
  </si>
  <si>
    <t>г. Пушкино, ул. Текстильщиков, д. 6</t>
  </si>
  <si>
    <t>г. Пушкино, ул. Лермонтова, д. 35</t>
  </si>
  <si>
    <t>г. Пушкино, ул. Зеленая Роща, д. 7</t>
  </si>
  <si>
    <t>г. Пушкино, ул. Зеленая Роща, д. 6</t>
  </si>
  <si>
    <t>п. Большие Дворы, ул. М.Горького, д. 7</t>
  </si>
  <si>
    <t>п. Большие Дворы, ул. М.Горького, д. 3</t>
  </si>
  <si>
    <t>г. Куровское, ул. 40 лет Октября, д. 74</t>
  </si>
  <si>
    <t>г. Куровское, ул. 40 лет Октября, д. 57</t>
  </si>
  <si>
    <t>г. Старая Купавна, ул. Чапаева, д. 13</t>
  </si>
  <si>
    <t>г. Старая Купавна, пр. Текстильщиков, д. 3/4</t>
  </si>
  <si>
    <t>д. Тютьково, д. 23</t>
  </si>
  <si>
    <t>г. Ногинск,  1-й  Декабрьский пер., д. 7</t>
  </si>
  <si>
    <t>г. Ногинск,  1-й  Декабрьский пер., д. 5</t>
  </si>
  <si>
    <t>г. Ногинск,  1-й  Декабрьский пер., д. 3</t>
  </si>
  <si>
    <t>г. Ногинск,  1-й  Декабрьский пер., д. 1</t>
  </si>
  <si>
    <t>п. Маслово, ул. Центральная, д. 10</t>
  </si>
  <si>
    <t>г. Дмитров, ул. Подлипичье, д. 1а</t>
  </si>
  <si>
    <t>пос. Снегири, ул. Ленина, д. 22</t>
  </si>
  <si>
    <t>пос. Снегири, ул. Ленина, д. 26</t>
  </si>
  <si>
    <t>г. Электрогорск, ул. Калинина, д. 2</t>
  </si>
  <si>
    <t>г. Электрогорск, ул. Горького, д. 22</t>
  </si>
  <si>
    <t>г. Электрогорск, ул. Горького, д. 20</t>
  </si>
  <si>
    <t>г. Рошаль, ул. Октябрьской революции, д. 20</t>
  </si>
  <si>
    <t>г. Рошаль, ул.Урицкого, д. 75</t>
  </si>
  <si>
    <t>г. Рошаль, ул.Урицкого, д. 68</t>
  </si>
  <si>
    <t>г. Рошаль, ул.Карла Либкнехта, д. 15</t>
  </si>
  <si>
    <t>г. Рошаль, ул.Урицкого, д. 5</t>
  </si>
  <si>
    <t>г. Рошаль, ул.Свердлова, д. 43</t>
  </si>
  <si>
    <t>д. Новое, ул. Мира, д. 10</t>
  </si>
  <si>
    <t>п. Верея, ул. Центральная, д. 20</t>
  </si>
  <si>
    <t>п. Верея, ул. Школьная д. 3</t>
  </si>
  <si>
    <t>г. Коломна, ул. Дачная, д. 1б</t>
  </si>
  <si>
    <t>г. Коломна, ул. Левшина, д. 8а</t>
  </si>
  <si>
    <t>Адрес многоквартирных аварийных жилых домов                 (далее - МКД)*</t>
  </si>
  <si>
    <t>г. Хотьково, ул. Лихачева, д.14</t>
  </si>
  <si>
    <t>пос. Репихово, д.26</t>
  </si>
  <si>
    <t>Итого МКД по городскому поселению Хотьково Сергиево-Посадского муниципального района: 17</t>
  </si>
  <si>
    <t>г. Хотьково, ул. 1-я Хотьковская, д.4а</t>
  </si>
  <si>
    <t>пос. Репихово, д.28</t>
  </si>
  <si>
    <t>г. Хотьково, ул. Жуковского, д.8</t>
  </si>
  <si>
    <t xml:space="preserve">г. Хотьково, ул. Ломоносова, д. 4 </t>
  </si>
  <si>
    <t>Итого МКД по городскому поселению Хотьково Сергиево-Посадского муниципального района: 27</t>
  </si>
  <si>
    <t>170</t>
  </si>
  <si>
    <t>240</t>
  </si>
  <si>
    <t>116</t>
  </si>
  <si>
    <t>150</t>
  </si>
  <si>
    <t>156</t>
  </si>
  <si>
    <t>158</t>
  </si>
  <si>
    <t>151</t>
  </si>
  <si>
    <t>159</t>
  </si>
  <si>
    <t>166</t>
  </si>
  <si>
    <t>169</t>
  </si>
  <si>
    <t>157</t>
  </si>
  <si>
    <t>Итого МКД по городскому округу Лобня: 1</t>
  </si>
  <si>
    <t>Городской округ Лобня</t>
  </si>
  <si>
    <t>Итого МКД по городскому округу Озеры: 1</t>
  </si>
  <si>
    <t>г. Озеры, ул. Воровского, д. 33</t>
  </si>
  <si>
    <t>г. Сергиев Посад, Овражный пер., д. 3</t>
  </si>
  <si>
    <t>г. Сергиев Посад, ул. Ильинская, д. 11</t>
  </si>
  <si>
    <t>г. Сергиев Посад, ул. Вифанская, д. 27а</t>
  </si>
  <si>
    <t>г. Сергиев Посад, ул. Садовая, д. 8</t>
  </si>
  <si>
    <t>г. Сергиев Посад, ул. Садовая, д. 10</t>
  </si>
  <si>
    <t>г. Сергиев Посад, ул. Садовая, д. 14</t>
  </si>
  <si>
    <t>г. Сергиев Посад, ул. Садовая, д. 14а</t>
  </si>
  <si>
    <t>г. Сергиев Посад, ул. Садовая, д. 14б</t>
  </si>
  <si>
    <t>г. Сергиев Посад, ул. Кирова, д. 34</t>
  </si>
  <si>
    <t>г. Сергиев Посад, ул. Вифанская, д. 14</t>
  </si>
  <si>
    <t>г. Сергиев Посад, ул. Кирова, д. 13а</t>
  </si>
  <si>
    <t>г. Сергиев Посад, ул. Ильинская, д. 11а</t>
  </si>
  <si>
    <t>г. Сергиев Посад, ул. 1-ой Ударной Армии, д. 20</t>
  </si>
  <si>
    <t>г. Сергиев Посад, Березовый пер., д. 12/2</t>
  </si>
  <si>
    <t>г. Сергиев Посад, Березовый пер., д. 17</t>
  </si>
  <si>
    <t>г. Сергиев Посад, ул. Вифанская, д. 52</t>
  </si>
  <si>
    <t>г. Сергиев Посад, ул. Фаворского, д. 14/14</t>
  </si>
  <si>
    <t>г. Сергиев Посад, Красный пер., д. 1/26</t>
  </si>
  <si>
    <t>г. Сергиев Посад, ул. Кирова, д. 30</t>
  </si>
  <si>
    <t>г. Сергиев Посад, ул. Кузьминова, д. 28/18</t>
  </si>
  <si>
    <t>г. Сергиев Посад, Спортивный пер, д. 6</t>
  </si>
  <si>
    <t>253-п</t>
  </si>
  <si>
    <t>179-п</t>
  </si>
  <si>
    <t>200-п</t>
  </si>
  <si>
    <t>229-п</t>
  </si>
  <si>
    <t>228-п</t>
  </si>
  <si>
    <t>225-п</t>
  </si>
  <si>
    <t>226-п</t>
  </si>
  <si>
    <t>227-п</t>
  </si>
  <si>
    <t>338-п</t>
  </si>
  <si>
    <t>379-п</t>
  </si>
  <si>
    <t>г. Яхрома, ул. Парковая д. 2</t>
  </si>
  <si>
    <t>Итого МКД по городскому поселению Яхрома Дмитровского муниципального района: 4</t>
  </si>
  <si>
    <t>Итого МКД по городскому поселению Волоколамск Волоколамского  муниципального района: 5</t>
  </si>
  <si>
    <t>Итого МКД по городскому поселению Деденево Дмитровского  муниципального района: 4</t>
  </si>
  <si>
    <t>Итого МКД по городскому поселению Дмитров Дмитровского  муниципального района: 11</t>
  </si>
  <si>
    <t>Итого МКД по  Ногинскому муниципальному району: 3</t>
  </si>
  <si>
    <t>Итого МКД по городскому поселению Куровское Орехово-Зуевского муниципального района: 7</t>
  </si>
  <si>
    <t>Итого МКД по  городскому поселению Ликино-Дулево Орехово-Зуевского муниципального района: 8</t>
  </si>
  <si>
    <t>Итого МКД по городскому поселению Ликино-Дулево Орехово-Зуевского муниципального района: 6</t>
  </si>
  <si>
    <t>Итого МКД по городскому поселению Пушкино Пушкинского муниципального района: 19</t>
  </si>
  <si>
    <t>Итого МКД по городскому поселению Пушкино Пушкинского муниципального района: 3</t>
  </si>
  <si>
    <t>Итого МКД по городскому округу Серпухов: 3</t>
  </si>
  <si>
    <t>Итого МКД по городскому поселению Талдом Талдомского муниципального района: 2</t>
  </si>
  <si>
    <t>Итого МКД по городскому поселению Талдом Талдомского муниципального района: 4</t>
  </si>
  <si>
    <t>Итого МКД по  городскому округу Зарайск: 4</t>
  </si>
  <si>
    <t>г. Лобня, ул. Научный городок, д.17</t>
  </si>
  <si>
    <t>Итого МКД по городскому округу Павловский Посад: 3</t>
  </si>
  <si>
    <t>Итого МКД по городскому округу Ступино: 20</t>
  </si>
  <si>
    <t>Итого МКД по городскому поселению Сергиев Посад Сергиево-Посадского  муниципального района: 43</t>
  </si>
  <si>
    <t>Итого МКД по городскому округа Шатура: 22</t>
  </si>
  <si>
    <t>Итого МКД по городскому округу Шатура: 13</t>
  </si>
  <si>
    <t>Воскресенский район, д. Золотово, ул. Фабричная д. 1</t>
  </si>
  <si>
    <t>Воскресенский район, д. Золотово, ул. Фабричная д. 3</t>
  </si>
  <si>
    <t>Воскресенский район, д. Золотово, ул. Фабричная д. 4</t>
  </si>
  <si>
    <t>Воскресенский район, д. Золотово, ул. Фабричная д. 9</t>
  </si>
  <si>
    <t>Воскресенский район, д. Ашитково, ул. Юбилейная, д. 3 а</t>
  </si>
  <si>
    <t>Воскресенский район, с. Барановское, ул. Фабрики "Вперед" д. 1</t>
  </si>
  <si>
    <t>Воскресенский район, с. Барановское, ул. Фабрики "Вперед" д. 20</t>
  </si>
  <si>
    <t>Воскресенский район, с. Барановское, ул. Фабрики "Вперед" д. 22</t>
  </si>
  <si>
    <t>Воскресенский район, пос. им. Цюрупы, ул. Рабочий городок, д. 2</t>
  </si>
  <si>
    <t>Воскресенский район, пос. им. Цюрупы, ул. Октябрьская, д. 73, подъезд 1</t>
  </si>
  <si>
    <t>Воскресенский район, г. Воскресенск, ул. Андреса, д. 11</t>
  </si>
  <si>
    <t>II кв. 2018</t>
  </si>
  <si>
    <t>г. Высоковск, ул. Ленина, д. 6</t>
  </si>
  <si>
    <t>Итого МКД по Воскресенскому муниципальному району: 8</t>
  </si>
  <si>
    <t>Итого МКД по городскому поселению Воскресенск Воскресенского муниципального района: 1</t>
  </si>
  <si>
    <t>Итого МКД по городскому поселению им. Цюрупы Воскресенского муниципального района: 2</t>
  </si>
  <si>
    <t>Воскресенский муниципальный район</t>
  </si>
  <si>
    <t>Городское поселение им. Цюрупы Воскресенского муниципального района</t>
  </si>
  <si>
    <t>Городское поселение Воскресенск Воскресенского муниципального района</t>
  </si>
  <si>
    <t>Городской округ Зарайск</t>
  </si>
  <si>
    <t>Городской округ Павловский Посад</t>
  </si>
  <si>
    <t>Городской округ Ступино</t>
  </si>
  <si>
    <t>Городской округ Шатура</t>
  </si>
  <si>
    <t>Итого МКД по городскому поселению Жилево Ступинского муниципального района: 1</t>
  </si>
  <si>
    <t>Итого МКД по  городскому округу Рошаль: 11</t>
  </si>
  <si>
    <t>Итого МКД по Орехово-Зуевскому муниципальному району: 3</t>
  </si>
  <si>
    <t>Итого МКД по  Солнечногорскому муниципальному району: 1</t>
  </si>
  <si>
    <t>Итого МКД по городскому поселению Ногинск Ногинского муниципального района: 1</t>
  </si>
  <si>
    <t>Итого МКД по городскому поселению Пушкино Пушкинского муниципального района: 2</t>
  </si>
  <si>
    <t>Итого МКД по  городскому округу Красноармейск: 13</t>
  </si>
  <si>
    <t>Итого МКД по городскому округу  Егорьевск: 10</t>
  </si>
  <si>
    <t>Итого МКД по  городскому округу Егорьевск: 16</t>
  </si>
  <si>
    <t>ВСЕГО МКД по муниципальным образованиям Московской области по Программе, 
из которых планируется переселить жителей без финансовой поддержки бюджета Московской области: 22</t>
  </si>
  <si>
    <t>Итого МКД по  городскому поселению Яхрома Дмитровского муниципального района: 6</t>
  </si>
  <si>
    <t>Итого МКД по  Солнечногорскому муниципальному району: 5</t>
  </si>
  <si>
    <t>Расселенная площадь   (общая расселяемая площадь аварийного жилищного фонда)</t>
  </si>
  <si>
    <t>Итого МКД по городскому  поселению Поварово Солнечногорского муниципального района: 3</t>
  </si>
  <si>
    <t>437</t>
  </si>
  <si>
    <t>235</t>
  </si>
  <si>
    <t>д.п. Поварово, мкр. 2, д. 11</t>
  </si>
  <si>
    <t>д.п. Поварово, мкр. 2, д. 12</t>
  </si>
  <si>
    <t>д.п. Поварово, мкр. 2, д. 13</t>
  </si>
  <si>
    <t>Итого МКД по Рузскому городскому округу: 4</t>
  </si>
  <si>
    <t>Итого МКД по городскому округу Ступино: 21</t>
  </si>
  <si>
    <t>Итого МКД по городскому округу Луховицы: 4</t>
  </si>
  <si>
    <t>Итого МКД по городскому округу Шатура: 23</t>
  </si>
  <si>
    <t>Итого МКД по городскому поселению Сергиев Посад Сергиево-Посадского  муниципального района: 1</t>
  </si>
  <si>
    <t>г. Сергиев Посад, ул. Кирпичная, д. 12/2</t>
  </si>
  <si>
    <t>п. Новотеряево, ул. Николая Григорьева, д. 1</t>
  </si>
  <si>
    <t>3374</t>
  </si>
  <si>
    <t>Итого МКД по Рузскому городскому округу: 19</t>
  </si>
  <si>
    <t>IV кв. 2020</t>
  </si>
  <si>
    <t>Итого МКД  городскому округу Подольск: 10</t>
  </si>
  <si>
    <t>1.</t>
  </si>
  <si>
    <t>17/54</t>
  </si>
  <si>
    <t>2.</t>
  </si>
  <si>
    <t>Г.о. Подольск,  пос.Дубровицы, д. 64</t>
  </si>
  <si>
    <t>3.</t>
  </si>
  <si>
    <t>4.</t>
  </si>
  <si>
    <t>5.</t>
  </si>
  <si>
    <t>6.</t>
  </si>
  <si>
    <t>7.</t>
  </si>
  <si>
    <t>8.</t>
  </si>
  <si>
    <t>9.</t>
  </si>
  <si>
    <t>10.</t>
  </si>
  <si>
    <t>Г.о. Подольск, пос. Дубровицы, д. 66</t>
  </si>
  <si>
    <t>Г.о. Подольск, пос. Дубровицы, д. 63</t>
  </si>
  <si>
    <t>Г.о. Подольск, пос. Дубровицы, д. 65</t>
  </si>
  <si>
    <t>Г.о. Подольск, мкр.Лаговский, д. Бережки, д. 4а</t>
  </si>
  <si>
    <t>Г.о. Подольск, мкр.Лаговский, пос. Молодежный,  д. 21</t>
  </si>
  <si>
    <t>Г.о. Подольск, мкр.Лаговский, пос. Молодежный,  д. 23</t>
  </si>
  <si>
    <t>Г.о. Подольск, мкр.Лаговский пос. Молодежный, д. 24</t>
  </si>
  <si>
    <t>Г.о. Подольск, мкр.Лаговский, пос. Молодежный, д. 25</t>
  </si>
  <si>
    <t>Г.о. Подольск,  мкр.Лаговский,  пос. Молодежный, д. 26</t>
  </si>
  <si>
    <t>Итого МКД по Коломенскому городскому округу: 7</t>
  </si>
  <si>
    <t>Итого МКД по Коломенскому городскому округу: 2</t>
  </si>
  <si>
    <t>Итого МКД по Коломенскому городскому округу: 3</t>
  </si>
  <si>
    <t>Коломенский городской округ</t>
  </si>
  <si>
    <t>УБРАТЬ!!!!</t>
  </si>
  <si>
    <t>2020 год</t>
  </si>
  <si>
    <t>Итого МКД по городскому поселению Вербилки Талдомского муниципального района: 22</t>
  </si>
  <si>
    <t>II кв. 2019</t>
  </si>
  <si>
    <t>Итого МКД по городскому поселению Яхрома Дмитровского муниципального района: 8</t>
  </si>
  <si>
    <t>Итого МКД по городскому поселению Дмитров Дмитровского  муниципального района: 18</t>
  </si>
  <si>
    <t>Итого МКД по городскому поселению Жилёво Ступинского муниципального района: 2</t>
  </si>
  <si>
    <t>Итого МКД по городскому округу Серпухов: 1</t>
  </si>
  <si>
    <t>г. Серпухов, ул. Театральная, д. 26/21</t>
  </si>
  <si>
    <t>ВСЕГО МКД по муниципальным образованиям Московской области по IV этапу, из которых планируется переселить жителей без финансовой поддержки бюджета Московской области: 4</t>
  </si>
  <si>
    <t>ВСЕГО МКД по муниципальным образованиям Московской области по I этапу : 106, в том числе:</t>
  </si>
  <si>
    <t>ВСЕГО МКД по муниципальным образованиям Московской области по I этапу, из которых планируется переселить жителей с финансовой поддержкой бюджета Московской области: 104</t>
  </si>
  <si>
    <t>ВСЕГО МКД по муниципальным образованиям Московской области по I этапу, из которых планируется переселить жителей без финансовой поддержки бюджета Московской области: 2</t>
  </si>
  <si>
    <t>ВСЕГО МКД по муниципальным образованиям Московской области по II этапу: 203, в том числе:</t>
  </si>
  <si>
    <t>ВСЕГО МКД по муниципальным образованиям Московской области по II этапу  из которых планируется переселить жителей с финансовой поддержкой бюджета Московской области: 196</t>
  </si>
  <si>
    <t>ВСЕГО МКД по муниципальным образованиям Московской области по II этапу, из которых планируется переселить жителей без финансовой поддержки бюджета Московской области: 19</t>
  </si>
  <si>
    <t>ВСЕГО МКД по муниципальным образованиям Московской области по III этапу, из которых планируется переселить жителей без финансовой поддержки бюджета Московской области: 1</t>
  </si>
  <si>
    <t>ВСЕГО МКД по муниципальным образованиям Московской области по IV этапу: 133</t>
  </si>
  <si>
    <t>2020 г.</t>
  </si>
  <si>
    <t>ВСЕГО МКД по муниципальным образованиям Московской области по IV этапу, из которых планируется переселить жителей с финансовой поддеркой Московской области: 133</t>
  </si>
  <si>
    <t>IV кв. 2021</t>
  </si>
  <si>
    <t>Приложение 2
к Программе</t>
  </si>
  <si>
    <t>ВСЕГО МКД по муниципальным образованиям Московской области по III этапу, из которых планируется переселить жителей с финансовой поддержкой бюджета Московской области: 277</t>
  </si>
  <si>
    <t>ВСЕГО МКД по муниципальным образованиям Московской области по III этапу: 277, в том числе:</t>
  </si>
  <si>
    <t>ВСЕГО МКД по муниципальным образованиям Московской области по Программе: 716</t>
  </si>
  <si>
    <t>ВСЕГО МКД по муниципальным образованиям Московской области по Программе, 
из которых планируется переселить жителей с финансовой поддержкой бюджета Московской области: 707</t>
  </si>
  <si>
    <t>Итого МКД по городскому округу Шатура: 3</t>
  </si>
  <si>
    <t>Дмитровский городской округ</t>
  </si>
  <si>
    <t>Городской округ Клин</t>
  </si>
  <si>
    <t>Богородский городской округ</t>
  </si>
  <si>
    <t>Городской округ Ликино-Дулево</t>
  </si>
  <si>
    <t>Талдомский городской округ</t>
  </si>
  <si>
    <t>I этап Программы</t>
  </si>
  <si>
    <t xml:space="preserve">II этап Программы </t>
  </si>
  <si>
    <t xml:space="preserve">III этап Программы </t>
  </si>
  <si>
    <t>*Входящие в состав территории муниципального района городские и сельские поселения объединены без изменения границ территории муниципального района в городское поселение, которое наделено статусом городского округа</t>
  </si>
  <si>
    <t>Дмитровский муниципальный район*</t>
  </si>
  <si>
    <t>Городское поселение Дмитров Дмитровского муниципального района*</t>
  </si>
  <si>
    <t>Городское поселение Некрасовский Дмитровского муниципального района*</t>
  </si>
  <si>
    <t>Городское поселение Яхрома Дмитровского муниципального района*</t>
  </si>
  <si>
    <t>Клинский муниципальный район*</t>
  </si>
  <si>
    <t>Городское поселение Клин Клинского  муниципального района*</t>
  </si>
  <si>
    <t>Городское поселение Решетниково Клинского муниципального района*</t>
  </si>
  <si>
    <t>Орехово-Зуевский муниципальный район*</t>
  </si>
  <si>
    <t>Городское поселение Ликино-Дулево Орехово-Зуевского  муниципального района*</t>
  </si>
  <si>
    <t>Рузский муниципальный район*</t>
  </si>
  <si>
    <t>Городское поселение Руза Рузского  муниципального района*</t>
  </si>
  <si>
    <t>Городское поселение Тучково Рузского  муниципального района*</t>
  </si>
  <si>
    <t>Городское поселение Жилёво Ступинского муниципального района*</t>
  </si>
  <si>
    <t>Городское поселение Михнево Ступинского муниципального района*</t>
  </si>
  <si>
    <t>Городское поселение Ступино Ступинского муниципального района*</t>
  </si>
  <si>
    <t>Талдомский муниципальный район*</t>
  </si>
  <si>
    <t>Городское поселение Вербилки Талдомского муниципального района*</t>
  </si>
  <si>
    <t>Городское поселение Талдом Талдомского муниципального района*</t>
  </si>
  <si>
    <t>Шатурский муниципальный район*</t>
  </si>
  <si>
    <t>Городское поселение Мишеронский Шатурского муниципального района*</t>
  </si>
  <si>
    <t>Городское поселение Черусти Шатурского муниципального района*</t>
  </si>
  <si>
    <t>Городское поселение Шатура Шатурского муниципального района*</t>
  </si>
  <si>
    <t>Городское поселение Решетниково Клинского  муниципального района*</t>
  </si>
  <si>
    <t>Городское поселение Ликино-Дулево Орехово-Зуевского муниципального района*</t>
  </si>
  <si>
    <t>Городское поселение Высоковск Клинского муниципального района*</t>
  </si>
  <si>
    <t>Городское поселение Ногинск Ногинского муниципального района*</t>
  </si>
  <si>
    <t>Городское поселение Старая Купавна Ногинского муниципального района*</t>
  </si>
  <si>
    <t>Городское поселение Куровское Орехово-Зуевского муниципального района*</t>
  </si>
  <si>
    <t>Итого МКД по городскому округу  Егорьевск: 12</t>
  </si>
  <si>
    <t>Итого МКД по городскому поселению Дмитров Дмитровского  муниципального района**: 7</t>
  </si>
  <si>
    <t>Итого МКД по Дмитровскому муниципальному району**: 2</t>
  </si>
  <si>
    <t>Итого МКД по городскому поселению Некрасовский Дмитровского муниципального района**: 3</t>
  </si>
  <si>
    <t>Итого МКД по  городскому поселению Яхрома Дмитровского муниципального района**: 4</t>
  </si>
  <si>
    <t>Итого МКД по Клинскому муниципальному району**: 1</t>
  </si>
  <si>
    <t>Итого МКД по городскому поселению Клин Клинского  муниципального района**: 8</t>
  </si>
  <si>
    <t>Итого МКД по городскому поселению Решетниково Клинского  муниципального района**: 7</t>
  </si>
  <si>
    <t>Итого МКД по Орехово-Зуевскому муниципальному району: **4</t>
  </si>
  <si>
    <t>Итого МКД по городскому поселению Ликино-Дулево Орехово-Зуевского муниципального района**: 3</t>
  </si>
  <si>
    <t>Итого МКД по Рузскому муниципальному району:** 4</t>
  </si>
  <si>
    <t>Итого МКД по городскому поселению Руза Рузского  муниципального района**: 3</t>
  </si>
  <si>
    <t>Итого МКД по городскому поселению Тучково Рузского  муниципального района**: 2</t>
  </si>
  <si>
    <t>Итого МКД по городскому поселению Жилёво Ступинского муниципального района**: 6</t>
  </si>
  <si>
    <t>Итого МКД по Талдомскому муниципальному району**: 1</t>
  </si>
  <si>
    <t>Итого МКД по городскому поселению Талдом Талдомского муниципального района**: 7</t>
  </si>
  <si>
    <t>Итого МКД по Шатурскому муниципальному  району**: 12</t>
  </si>
  <si>
    <t>Итого МКД по городскому поселению Шатура Шатурского муниципального района**: 2</t>
  </si>
  <si>
    <t>Итого МКД по городскому поселению Мишеронский Шатурского муниципального района**: 3</t>
  </si>
  <si>
    <t>Итого МКД по городскому поселению Черусти Шатурского муниципального района**: 3</t>
  </si>
  <si>
    <t>Итого МКД по городскому поселению Некрасовский Дмитровского муниципального района**: 2</t>
  </si>
  <si>
    <t>Итого МКД по городскому поселению Пески Коломенского муниципального района**: 1</t>
  </si>
  <si>
    <t>Итого МКД по городскому поселению Высоковск Клинского муниципального района**: 1</t>
  </si>
  <si>
    <t>Итого МКД по городскому поселению Луховицы Луховицкого муниципального района**: 4</t>
  </si>
  <si>
    <t>Итого МКД по Можайскому муниципальному району**: 4</t>
  </si>
  <si>
    <t>Итого МКД по городскому поселению Ногинск Ногинского муниципального района**: 11</t>
  </si>
  <si>
    <t>Итого МКД по городскому поселению Старая Купавна Ногинского муниципального района**: 2</t>
  </si>
  <si>
    <t>Итого МКД по городскому поселению Куровское Орехово-Зуевского муниципального района**: 7</t>
  </si>
  <si>
    <t>Итого МКД по городскому поселению Тучково Рузского  муниципального района**: 4</t>
  </si>
  <si>
    <t>Итого МКД по городскому поселению Жилёво Ступинского муниципального района**: 2</t>
  </si>
  <si>
    <t>Итого МКД по городскому поселению Михнево Ступинского муниципального района**: 4</t>
  </si>
  <si>
    <t>Итого МКД по городскому поселению Ступино Ступинского муниципального района**: 14</t>
  </si>
  <si>
    <t>Итого МКД по Талдомскому муниципальному району**: 2</t>
  </si>
  <si>
    <t>Итого МКД по городскому поселению Вербилки Талдомского муниципального района**: 7</t>
  </si>
  <si>
    <t>Итого МКД по городскому поселению Яхрома Дмитровского муниципального района**: 4</t>
  </si>
  <si>
    <t>Итого МКД по городскому поселению Ногинск Ногинского муниципального района**: 1</t>
  </si>
  <si>
    <t>Итого МКД по городскому поселению Жилево Ступинского муниципального района**: 1</t>
  </si>
  <si>
    <t>Итого МКД по городскому поселению Некрасовский Дмитровского муниципального района**: 1</t>
  </si>
  <si>
    <t>Итого МКД по городскому поселению Яхрома Дмитровского муниципального района**: 6</t>
  </si>
  <si>
    <t>Итого МКД по Орехово-Зуевскому муниципальному району**: 3</t>
  </si>
  <si>
    <t>Итого МКД по  городскому поселению Ликино-Дулево Орехово-Зуевского муниципального района**: 5</t>
  </si>
  <si>
    <t>Адрес многоквартирных аварийных жилых домов  (далее - МКД)*</t>
  </si>
  <si>
    <t>Адреса по которым согласован или заключен хотя бы один лот</t>
  </si>
  <si>
    <t>Ячейки в которых остались деньги, но расселены все квартиры. Уточнить нужно ли переносить.</t>
  </si>
  <si>
    <t>Итого МКД по Воскресенскому муниципальному району: 1</t>
  </si>
  <si>
    <t>Итого МКД по  городскому округу Егорьевск: 13</t>
  </si>
  <si>
    <t>Итого МКД по Богородскому городскому округу: 1</t>
  </si>
  <si>
    <t>Итого МКД по городскому округу Павловский Посад: 1</t>
  </si>
  <si>
    <t>Итого МКД по городскому поселению Пушкино Пушкинского муниципального района: 18</t>
  </si>
  <si>
    <t>Итого МКД по городскому поселению Сергиев Посад Сергиево-Посадского  муниципального района: 9</t>
  </si>
  <si>
    <t>Итого МКД по городскому поселению Сергиев Посад Сергиево-Посадского  муниципального района: 33</t>
  </si>
  <si>
    <t>Итого МКД по городскому округу Ступино: 6</t>
  </si>
  <si>
    <t>Итого МКД по городскому  поселению Поварово Солнечногорского муниципального района: 2</t>
  </si>
  <si>
    <t>Итого МКД по городскому округу Ступино: 14</t>
  </si>
  <si>
    <t>Итого МКД по городскому округу Павловский Посад: 2</t>
  </si>
  <si>
    <t>Итого МКД по Богородскому городскому округу: 2</t>
  </si>
  <si>
    <t>Итого МКД по  Ногинскому муниципальному району**: 2</t>
  </si>
  <si>
    <t>Итого МКД по Рузскому городскому округу: 3</t>
  </si>
  <si>
    <t>Ячейки в которых правились суммы в соответствии с фактической оплатой 2018</t>
  </si>
  <si>
    <t>Итого МКД по городскому поселению Хотьково Сергиево-Посадского муниципального района: 16</t>
  </si>
  <si>
    <t>ВСЕГО МКД по муниципальным образованиям Московской области по IV этапу, из которых планируется переселить жителей с финансовой поддеркой Московской области: 116</t>
  </si>
  <si>
    <t>Итого МКД поДмитровскому городскому округу: 13</t>
  </si>
  <si>
    <t>Итого МКД по  городскому округу Егорьевск: 3</t>
  </si>
  <si>
    <t>Итого МКД по  городскому округу Клин: 4</t>
  </si>
  <si>
    <t>Итого МКД по  городскому округу Красноармейск: 20</t>
  </si>
  <si>
    <t>Итого МКД по  городскому округу Ликино-Дулево: 3</t>
  </si>
  <si>
    <t>Итого МКД по городскому поселению Правдинский Пушкинского муниципального района: 4</t>
  </si>
  <si>
    <t>Итого МКД по Сергиево-Посадскому муниципальному району: 4</t>
  </si>
  <si>
    <t>Итого МКД по городскому поселению Хотьково Сергиево-Посадского муниципального района: 11</t>
  </si>
  <si>
    <t>Итого МКД по городскому округу Шатура: 22</t>
  </si>
  <si>
    <t>Методика расчета и стоимость мероприятий по переселению граждан из аварийного жилищного фонда по IV этапу (2019-2020 годы)</t>
  </si>
  <si>
    <t>Изменены в соответствии с фактическим выполнением. Изменен год с 2018 на 2019 либо разделены на два</t>
  </si>
  <si>
    <t>Перенесены из 3 в 4 этап</t>
  </si>
  <si>
    <t>Перенесены из 4 в 3 этап</t>
  </si>
  <si>
    <t>Рузский г.о. не предоставил данных. Данные не обновлены</t>
  </si>
  <si>
    <t>Итого МКД по городскому округу Рошаль: 12</t>
  </si>
  <si>
    <t>Добавлены в Программу</t>
  </si>
  <si>
    <t>Итого МКД по городскому округу Серебряные Пруды: 2</t>
  </si>
  <si>
    <t>г. Сергиев Посад, ул. Маслиева, д. 5</t>
  </si>
  <si>
    <t>Итого МКД по  городскому округу Жуковский: 8</t>
  </si>
  <si>
    <t>Итого МКД по городскому округу Подольск: 1</t>
  </si>
  <si>
    <t>г.Пушкино, Ярославское шоссе, д.94</t>
  </si>
  <si>
    <t>г. Серпухов, ул. Фрунзе, д.4</t>
  </si>
  <si>
    <t>г. Серпухов, ул. Дальняя, д.5</t>
  </si>
  <si>
    <t>г.Серпухов, ул. Весенняя, д.104</t>
  </si>
  <si>
    <t>г. Серпухов, ул. Крюкова,          д. 8</t>
  </si>
  <si>
    <t>г. Серпухов, ул. Ворошилова д.28</t>
  </si>
  <si>
    <t>Итого МКД по городскому  поселению Солнечногорск Солнечногорского муниципального района: 20</t>
  </si>
  <si>
    <t>Итого МКД по  городскому округу Серпухов: 6</t>
  </si>
  <si>
    <t>Итого МКД по городскому поселению Волоколамск Волоколамского  муниципального района: 6</t>
  </si>
  <si>
    <t>д/о "Тучково" ВЦСПС, д.2</t>
  </si>
  <si>
    <t>д/о "Тучково" ВЦСПС, д.3</t>
  </si>
  <si>
    <t>д/о "Тучково" ВЦСПС, д.4</t>
  </si>
  <si>
    <t>д/о "Тучково" ВЦСПС, д.5</t>
  </si>
  <si>
    <t>д/о "Тучково" ВЦСПС, д.6</t>
  </si>
  <si>
    <t>Перенос с 19 года</t>
  </si>
  <si>
    <t>Итого МКД по  Щёлковскому муниципальному району: 5</t>
  </si>
  <si>
    <t>г. Щёлково, ул. Первомайская , д. 11</t>
  </si>
  <si>
    <t>г. Щёлково, ул. Первомайская , д. 14</t>
  </si>
  <si>
    <t>г. Щёлково, ул. Первомайская , д. 21</t>
  </si>
  <si>
    <t>г. Щёлково, ул. Пионерская , д. 32</t>
  </si>
  <si>
    <t>г. Щёлково, 1-ый Первомайский проезд  , д. 4</t>
  </si>
  <si>
    <t>Итого МКД по  Дмитровскому муниципальному району: 24</t>
  </si>
  <si>
    <t>Год</t>
  </si>
  <si>
    <t>Лимиты</t>
  </si>
  <si>
    <t>Программа 16-20</t>
  </si>
  <si>
    <t>Нац. Проект</t>
  </si>
  <si>
    <t>Программа 19-25</t>
  </si>
  <si>
    <t>ВСЕГО</t>
  </si>
  <si>
    <t>ИТОГО</t>
  </si>
  <si>
    <t>Итого МКД по Рузскому городскому округу: 36</t>
  </si>
  <si>
    <t>Итого МКД по городскому  поселению Поварово Солнечногорского муниципального района: 1</t>
  </si>
  <si>
    <t>ВСЕГО МКД по муниципальным образованиям Московской области по III этапу, из которых планируется переселить жителей без финансовой поддержки бюджета Московской области: 4</t>
  </si>
  <si>
    <t>I</t>
  </si>
  <si>
    <t>II</t>
  </si>
  <si>
    <t>III</t>
  </si>
  <si>
    <t>ВСЕГО МКД по муниципальным образованиям Московской области по Программе: 474</t>
  </si>
  <si>
    <t>ВСЕГО МКД по муниципальным образованиям Московской области по II этапу, из которых планируется переселить жителей без финансовой поддержки бюджета Московской области: 13</t>
  </si>
  <si>
    <t>ВСЕГО МКД по муниципальным образованиям Московской области по II этапу  из которых планируется переселить жителей с финансовой поддержкой бюджета Московской области: 191</t>
  </si>
  <si>
    <t>ВСЕГО МКД по муниципальным образованиям Московской области по II этапу: 204, в том числе:</t>
  </si>
  <si>
    <t>ВСЕГО МКД по муниципальным образованиям Московской области по III этапу: 164, в том числе:</t>
  </si>
  <si>
    <t>ВСЕГО МКД по муниципальным образованиям Московской области по III этапу, из которых планируется переселить жителей с финансовой поддержкой бюджета Московской области: 160</t>
  </si>
  <si>
    <t>ВСЕГО МКД по муниципальным образованиям Московской области по Программе, 
из которых планируется переселить жителей без финансовой поддержки бюджета Московской области: 19</t>
  </si>
  <si>
    <t>ВСЕГО МКД по муниципальным образованиям Московской области по Программе, 
из которых планируется переселить жителей с финансовой поддержкой бюджета Московской области: 455</t>
  </si>
  <si>
    <t>Итого МКД по Зарайскому  муниципальному району**: 4</t>
  </si>
  <si>
    <t>Итого МКД по Луховицкому муниципальному району**: 1</t>
  </si>
  <si>
    <t>Итого МКД по городскому поселению Лесной  Пушкинского муниципального района**: 1</t>
  </si>
  <si>
    <t>Итого МКД по городскому поселению Пушкино Пушкинского муниципального района**: 3</t>
  </si>
  <si>
    <t>Итого МКД по городскому поселению Воскресенск Воскресенского муниципального района**: 1</t>
  </si>
  <si>
    <t>Итого МКД по городскому поселению Пушкино Пушкинского муниципального района**: 12</t>
  </si>
  <si>
    <t xml:space="preserve">**в соответствии с Законами Московской области №57/2019/-ОЗ, №85/2018-ОЗ, № 54/2017-ОЗ, №117/2017-ОЗ, №170/2017-ОЗ, №55/2017-ОЗ, №1/2018-ОЗ, №2/2019-ОЗ, №68/2018-ОЗ, №33/2019-ОЗ, №68/2019-ОЗ, №57/2017-ОЗ, №118/2017-ОЗ, №70/2018-ОЗ, №120/2017-ОЗ.
</t>
  </si>
  <si>
    <t xml:space="preserve">*в соответствии с Законами Московской области №57/2019/-ОЗ, №85/2018-ОЗ, № 54/2017-ОЗ, №117/2017-ОЗ, №170/2017-ОЗ, №55/2017-ОЗ, №1/2018-ОЗ, №2/2019-ОЗ, №68/2018-ОЗ, №33/2019-ОЗ, №68/2019-ОЗ, №57/2017-ОЗ, №118/2017-ОЗ, №70/2018-ОЗ, №120/2017-ОЗ.
</t>
  </si>
  <si>
    <t>Итого МКД по Орехово-Зуевскому муниципальному району**:4</t>
  </si>
  <si>
    <t>Итого МКД по городскому округу Орехово-Зуево**: 6</t>
  </si>
  <si>
    <t>Итого МКД по городскому округу Ликино-Дулево**: 9</t>
  </si>
  <si>
    <t>Итого МКД по городскому поселению Пушкино Пушкинского муниципального района**: 2</t>
  </si>
  <si>
    <t>Воскресенский муниципальный район*</t>
  </si>
  <si>
    <t>Городское поселение им. Цюрупы Воскресенского муниципального района*</t>
  </si>
  <si>
    <t>Городское поселение Воскресенск Воскресенского муниципального района*</t>
  </si>
  <si>
    <t>Зарайский муниципальный район*</t>
  </si>
  <si>
    <t>Луховицкий муниципальный район*</t>
  </si>
  <si>
    <t>Можайский муниципальный район*</t>
  </si>
  <si>
    <t>Городской округ Орехово-Зуево*</t>
  </si>
  <si>
    <t>Городское поселение Куровское Орехово-Зуевского  муниципального района*</t>
  </si>
  <si>
    <t>Городское поселение Лесной Пушкинского муниципального района*</t>
  </si>
  <si>
    <t>Городское поселение Пушкино Пушкинского муниципального района*</t>
  </si>
  <si>
    <t>Городской округ Ликино-Дулево*</t>
  </si>
  <si>
    <t>Приложение 1</t>
  </si>
  <si>
    <t>к Программе
к Программе</t>
  </si>
  <si>
    <t>Итого МКД по городскому поселению Волоколамск Волоколамского  муниципального района: 7</t>
  </si>
  <si>
    <t>Итого МКД по городскому поселению Дмитров Дмитровского  муниципального района**: 10</t>
  </si>
  <si>
    <t>Итого МКД по  городскому поселению Яхрома Дмитровского муниципального района**: 9</t>
  </si>
  <si>
    <t>Итого МКД по Клинскому муниципальному району**: 4</t>
  </si>
  <si>
    <t>Итого МКД по городскому округу Луховицы: 8</t>
  </si>
  <si>
    <t>Итого МКД по городскому поселению Ликино-Дулево Орехово-Зуевского муниципального района**: 15</t>
  </si>
  <si>
    <t>Итого МКД по городскому поселению Краснозаводск Сергиево-Посадского муниципального района: 8</t>
  </si>
  <si>
    <t>Итого МКД по  Солнечногорскому муниципальному району: 6</t>
  </si>
  <si>
    <t>Итого МКД по городскому округу Ступино: 22</t>
  </si>
  <si>
    <t>Итого МКД по городскому округу Серпухов: 7</t>
  </si>
  <si>
    <t>Итого МКД по городскому поселению Талдом Талдомского муниципального района**: 11</t>
  </si>
  <si>
    <t>Итого МКД по Воскресенскому муниципальному району**: 13</t>
  </si>
  <si>
    <t>Итого МКД по городскому поселению им. Цюрупы Воскресенского муниципального района**: 4</t>
  </si>
  <si>
    <t>Итого МКД по Дмитровскому городскому округу: 6</t>
  </si>
  <si>
    <t>Итого МКД по городскому поселению Высоковск Клинского муниципального района**: 2</t>
  </si>
  <si>
    <t>Итого МКД по городскому поселению Клин Клинского муниципального района**: 7</t>
  </si>
  <si>
    <t>Итого МКД по городскому округу Клин: 7</t>
  </si>
  <si>
    <t>Итого МКД по городскому округу Лобня: 2</t>
  </si>
  <si>
    <t>Итого МКД по  городскому округу Луховицы: 4</t>
  </si>
  <si>
    <t>Итого МКД по Можайскому муниципальному району: 2**</t>
  </si>
  <si>
    <t>Итого МКД по городскому поселению Куровское Орехово-Зуевского муниципального района**: 11</t>
  </si>
  <si>
    <t>Итого МКД по городскому поселению Талдом Талдомского муниципального района**: 3</t>
  </si>
  <si>
    <t>Итого МКД по Талдомскому городскому округу: 15</t>
  </si>
  <si>
    <t>Итого МКД по  Орехово-Зуевскому муниципальному району**: 7</t>
  </si>
  <si>
    <t>Итого МКД по городскому поселению Дмитров Дмитровского  муниципального района**: 1</t>
  </si>
  <si>
    <t>Итого МКД по Можайскому муниципальному району: 2</t>
  </si>
  <si>
    <t>Адрес многоквартирных аварийных жилых домов (далее - МКД)*</t>
  </si>
  <si>
    <t>За счет средств бюджета муниципальных образований</t>
  </si>
  <si>
    <t>За счет средств бюджета муницпальных образований</t>
  </si>
  <si>
    <t>Также средства консолидированного бюджета Московской области на оплату превышения стоимости одного кв. м общей площади приобретаемых жилых помещений над стоимостью одного кв. м в многоквартирных домах, построенных по энергоэффективной технологии</t>
  </si>
  <si>
    <t>Письмо админимтсрации от 14.06.2019 №05-5.2/269</t>
  </si>
  <si>
    <t>Уменьшение потребности за счет уменьшения расселяемой площади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</si>
</sst>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_р_._-;\-* #,##0.00_р_._-;_-* &quot;-&quot;??_р_._-;_-@_-"/>
    <numFmt numFmtId="165" formatCode="#,##0.00_р_."/>
    <numFmt numFmtId="166" formatCode="dd/mm/yy"/>
    <numFmt numFmtId="167" formatCode="#,##0.0"/>
    <numFmt numFmtId="168" formatCode="0.0%"/>
    <numFmt numFmtId="169" formatCode="#,##0.00_ ;\-#,##0.00\ "/>
  </numFmts>
  <fonts count="7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0"/>
      <name val="Times New Roman"/>
      <family val="1"/>
      <charset val="1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b/>
      <sz val="10"/>
      <name val="Arial Cyr"/>
      <charset val="204"/>
    </font>
    <font>
      <b/>
      <sz val="10"/>
      <name val="Times New Roman"/>
      <family val="1"/>
      <charset val="1"/>
    </font>
    <font>
      <sz val="11"/>
      <color indexed="8"/>
      <name val="Calibri"/>
      <family val="2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name val="Arial Cyr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 Cyr"/>
      <charset val="204"/>
    </font>
    <font>
      <i/>
      <sz val="1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Arial Cyr"/>
      <charset val="204"/>
    </font>
    <font>
      <sz val="12"/>
      <name val="Times New Roman"/>
      <family val="1"/>
      <charset val="204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b/>
      <sz val="14"/>
      <name val="Arial Cyr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83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2EB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6B8B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000000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4">
    <xf numFmtId="0" fontId="0" fillId="0" borderId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3" borderId="0" applyNumberFormat="0" applyBorder="0" applyAlignment="0" applyProtection="0"/>
    <xf numFmtId="0" fontId="4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4" borderId="0" applyNumberFormat="0" applyBorder="0" applyAlignment="0" applyProtection="0"/>
    <xf numFmtId="0" fontId="4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5" borderId="0" applyNumberFormat="0" applyBorder="0" applyAlignment="0" applyProtection="0"/>
    <xf numFmtId="0" fontId="4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6" borderId="0" applyNumberFormat="0" applyBorder="0" applyAlignment="0" applyProtection="0"/>
    <xf numFmtId="0" fontId="4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8" borderId="0" applyNumberFormat="0" applyBorder="0" applyAlignment="0" applyProtection="0"/>
    <xf numFmtId="0" fontId="4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9" borderId="0" applyNumberFormat="0" applyBorder="0" applyAlignment="0" applyProtection="0"/>
    <xf numFmtId="0" fontId="4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10" borderId="0" applyNumberFormat="0" applyBorder="0" applyAlignment="0" applyProtection="0"/>
    <xf numFmtId="0" fontId="4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5" borderId="0" applyNumberFormat="0" applyBorder="0" applyAlignment="0" applyProtection="0"/>
    <xf numFmtId="0" fontId="4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8" borderId="0" applyNumberFormat="0" applyBorder="0" applyAlignment="0" applyProtection="0"/>
    <xf numFmtId="0" fontId="4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11" borderId="0" applyNumberFormat="0" applyBorder="0" applyAlignment="0" applyProtection="0"/>
    <xf numFmtId="0" fontId="4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7" borderId="1" applyNumberFormat="0" applyAlignment="0" applyProtection="0"/>
    <xf numFmtId="0" fontId="12" fillId="20" borderId="2" applyNumberFormat="0" applyAlignment="0" applyProtection="0"/>
    <xf numFmtId="0" fontId="13" fillId="20" borderId="1" applyNumberFormat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21" borderId="7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6" fillId="0" borderId="0"/>
    <xf numFmtId="0" fontId="6" fillId="0" borderId="0"/>
    <xf numFmtId="0" fontId="6" fillId="0" borderId="0"/>
    <xf numFmtId="0" fontId="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6" fillId="0" borderId="0"/>
    <xf numFmtId="0" fontId="6" fillId="0" borderId="0"/>
    <xf numFmtId="0" fontId="33" fillId="0" borderId="0"/>
    <xf numFmtId="0" fontId="26" fillId="0" borderId="0"/>
    <xf numFmtId="0" fontId="42" fillId="0" borderId="0"/>
    <xf numFmtId="0" fontId="42" fillId="0" borderId="0"/>
    <xf numFmtId="0" fontId="30" fillId="0" borderId="0"/>
    <xf numFmtId="0" fontId="21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26" fillId="23" borderId="8" applyNumberFormat="0" applyAlignment="0" applyProtection="0"/>
    <xf numFmtId="9" fontId="6" fillId="0" borderId="0" applyFon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25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 applyNumberFormat="0" applyFill="0" applyBorder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1" fillId="0" borderId="27" applyNumberFormat="0" applyFill="0" applyAlignment="0" applyProtection="0"/>
    <xf numFmtId="0" fontId="51" fillId="0" borderId="0" applyNumberFormat="0" applyFill="0" applyBorder="0" applyAlignment="0" applyProtection="0"/>
    <xf numFmtId="0" fontId="52" fillId="44" borderId="0" applyNumberFormat="0" applyBorder="0" applyAlignment="0" applyProtection="0"/>
    <xf numFmtId="0" fontId="53" fillId="45" borderId="0" applyNumberFormat="0" applyBorder="0" applyAlignment="0" applyProtection="0"/>
    <xf numFmtId="0" fontId="54" fillId="46" borderId="0" applyNumberFormat="0" applyBorder="0" applyAlignment="0" applyProtection="0"/>
    <xf numFmtId="0" fontId="55" fillId="47" borderId="28" applyNumberFormat="0" applyAlignment="0" applyProtection="0"/>
    <xf numFmtId="0" fontId="56" fillId="48" borderId="29" applyNumberFormat="0" applyAlignment="0" applyProtection="0"/>
    <xf numFmtId="0" fontId="57" fillId="48" borderId="28" applyNumberFormat="0" applyAlignment="0" applyProtection="0"/>
    <xf numFmtId="0" fontId="58" fillId="0" borderId="30" applyNumberFormat="0" applyFill="0" applyAlignment="0" applyProtection="0"/>
    <xf numFmtId="0" fontId="59" fillId="49" borderId="31" applyNumberFormat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33" applyNumberFormat="0" applyFill="0" applyAlignment="0" applyProtection="0"/>
    <xf numFmtId="0" fontId="63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63" fillId="54" borderId="0" applyNumberFormat="0" applyBorder="0" applyAlignment="0" applyProtection="0"/>
    <xf numFmtId="0" fontId="63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63" fillId="58" borderId="0" applyNumberFormat="0" applyBorder="0" applyAlignment="0" applyProtection="0"/>
    <xf numFmtId="0" fontId="63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63" fillId="62" borderId="0" applyNumberFormat="0" applyBorder="0" applyAlignment="0" applyProtection="0"/>
    <xf numFmtId="0" fontId="63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63" fillId="66" borderId="0" applyNumberFormat="0" applyBorder="0" applyAlignment="0" applyProtection="0"/>
    <xf numFmtId="0" fontId="63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63" fillId="70" borderId="0" applyNumberFormat="0" applyBorder="0" applyAlignment="0" applyProtection="0"/>
    <xf numFmtId="0" fontId="63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63" fillId="74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</cellStyleXfs>
  <cellXfs count="954">
    <xf numFmtId="0" fontId="0" fillId="0" borderId="0" xfId="0"/>
    <xf numFmtId="0" fontId="0" fillId="0" borderId="0" xfId="0" applyFont="1"/>
    <xf numFmtId="0" fontId="0" fillId="0" borderId="0" xfId="0" applyFont="1" applyBorder="1"/>
    <xf numFmtId="0" fontId="8" fillId="0" borderId="0" xfId="0" applyFont="1"/>
    <xf numFmtId="0" fontId="8" fillId="0" borderId="10" xfId="0" applyFont="1" applyFill="1" applyBorder="1" applyAlignment="1">
      <alignment horizontal="center" vertical="center"/>
    </xf>
    <xf numFmtId="4" fontId="9" fillId="0" borderId="10" xfId="0" applyNumberFormat="1" applyFont="1" applyFill="1" applyBorder="1" applyAlignment="1">
      <alignment horizontal="center" vertical="center"/>
    </xf>
    <xf numFmtId="0" fontId="8" fillId="24" borderId="0" xfId="0" applyFont="1" applyFill="1"/>
    <xf numFmtId="0" fontId="8" fillId="0" borderId="10" xfId="72" applyFont="1" applyFill="1" applyBorder="1" applyAlignment="1">
      <alignment horizontal="center" vertical="center"/>
    </xf>
    <xf numFmtId="4" fontId="8" fillId="0" borderId="10" xfId="72" applyNumberFormat="1" applyFont="1" applyFill="1" applyBorder="1" applyAlignment="1">
      <alignment horizontal="center" vertical="center"/>
    </xf>
    <xf numFmtId="4" fontId="8" fillId="0" borderId="0" xfId="0" applyNumberFormat="1" applyFont="1"/>
    <xf numFmtId="0" fontId="8" fillId="0" borderId="1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left" vertical="center" wrapText="1"/>
    </xf>
    <xf numFmtId="4" fontId="8" fillId="0" borderId="10" xfId="0" applyNumberFormat="1" applyFont="1" applyFill="1" applyBorder="1" applyAlignment="1">
      <alignment horizontal="center" vertical="center"/>
    </xf>
    <xf numFmtId="167" fontId="8" fillId="0" borderId="10" xfId="0" applyNumberFormat="1" applyFont="1" applyFill="1" applyBorder="1" applyAlignment="1">
      <alignment horizontal="center" vertical="center" wrapText="1"/>
    </xf>
    <xf numFmtId="167" fontId="8" fillId="0" borderId="11" xfId="0" applyNumberFormat="1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left" vertical="top" wrapText="1"/>
    </xf>
    <xf numFmtId="0" fontId="0" fillId="0" borderId="0" xfId="0" applyFont="1" applyFill="1"/>
    <xf numFmtId="4" fontId="8" fillId="0" borderId="12" xfId="0" applyNumberFormat="1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4" fontId="27" fillId="0" borderId="10" xfId="0" applyNumberFormat="1" applyFont="1" applyFill="1" applyBorder="1" applyAlignment="1">
      <alignment horizontal="center" vertical="center"/>
    </xf>
    <xf numFmtId="4" fontId="8" fillId="0" borderId="10" xfId="0" applyNumberFormat="1" applyFont="1" applyFill="1" applyBorder="1" applyAlignment="1">
      <alignment horizontal="center" vertical="center" wrapText="1"/>
    </xf>
    <xf numFmtId="4" fontId="8" fillId="0" borderId="11" xfId="0" applyNumberFormat="1" applyFont="1" applyFill="1" applyBorder="1" applyAlignment="1">
      <alignment horizontal="center" vertical="center" wrapText="1"/>
    </xf>
    <xf numFmtId="4" fontId="29" fillId="0" borderId="10" xfId="0" applyNumberFormat="1" applyFont="1" applyFill="1" applyBorder="1" applyAlignment="1">
      <alignment horizontal="center" vertical="center"/>
    </xf>
    <xf numFmtId="4" fontId="0" fillId="0" borderId="0" xfId="0" applyNumberFormat="1" applyFont="1" applyBorder="1"/>
    <xf numFmtId="0" fontId="0" fillId="25" borderId="0" xfId="0" applyFont="1" applyFill="1"/>
    <xf numFmtId="0" fontId="8" fillId="25" borderId="0" xfId="0" applyFont="1" applyFill="1"/>
    <xf numFmtId="0" fontId="8" fillId="25" borderId="0" xfId="0" applyFont="1" applyFill="1" applyAlignment="1">
      <alignment vertical="center"/>
    </xf>
    <xf numFmtId="0" fontId="9" fillId="0" borderId="10" xfId="0" applyFont="1" applyFill="1" applyBorder="1" applyAlignment="1">
      <alignment horizontal="center" vertical="center"/>
    </xf>
    <xf numFmtId="0" fontId="8" fillId="0" borderId="10" xfId="76" applyFont="1" applyFill="1" applyBorder="1" applyAlignment="1">
      <alignment vertical="center" wrapText="1"/>
    </xf>
    <xf numFmtId="0" fontId="8" fillId="0" borderId="10" xfId="0" applyFont="1" applyFill="1" applyBorder="1" applyAlignment="1">
      <alignment horizontal="center" wrapText="1"/>
    </xf>
    <xf numFmtId="0" fontId="9" fillId="0" borderId="10" xfId="0" applyFont="1" applyFill="1" applyBorder="1" applyAlignment="1">
      <alignment horizontal="left" vertical="center" wrapText="1"/>
    </xf>
    <xf numFmtId="0" fontId="8" fillId="0" borderId="10" xfId="76" applyFont="1" applyFill="1" applyBorder="1" applyAlignment="1">
      <alignment horizontal="center" vertical="center"/>
    </xf>
    <xf numFmtId="4" fontId="9" fillId="0" borderId="10" xfId="72" applyNumberFormat="1" applyFont="1" applyFill="1" applyBorder="1" applyAlignment="1">
      <alignment horizontal="center" vertical="center"/>
    </xf>
    <xf numFmtId="0" fontId="0" fillId="26" borderId="0" xfId="0" applyFont="1" applyFill="1"/>
    <xf numFmtId="4" fontId="28" fillId="0" borderId="10" xfId="0" applyNumberFormat="1" applyFont="1" applyFill="1" applyBorder="1" applyAlignment="1">
      <alignment horizontal="center" vertical="center"/>
    </xf>
    <xf numFmtId="0" fontId="8" fillId="0" borderId="0" xfId="0" applyFont="1" applyFill="1"/>
    <xf numFmtId="4" fontId="8" fillId="0" borderId="0" xfId="0" applyNumberFormat="1" applyFont="1" applyFill="1"/>
    <xf numFmtId="0" fontId="8" fillId="0" borderId="0" xfId="0" applyFont="1" applyFill="1" applyAlignment="1">
      <alignment horizontal="justify"/>
    </xf>
    <xf numFmtId="0" fontId="8" fillId="0" borderId="10" xfId="0" applyNumberFormat="1" applyFont="1" applyFill="1" applyBorder="1" applyAlignment="1">
      <alignment horizontal="center" wrapText="1"/>
    </xf>
    <xf numFmtId="3" fontId="28" fillId="0" borderId="10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vertical="top" wrapText="1"/>
    </xf>
    <xf numFmtId="4" fontId="8" fillId="0" borderId="10" xfId="101" applyNumberFormat="1" applyFont="1" applyFill="1" applyBorder="1" applyAlignment="1">
      <alignment horizontal="center" vertical="center"/>
    </xf>
    <xf numFmtId="165" fontId="8" fillId="0" borderId="10" xfId="0" applyNumberFormat="1" applyFont="1" applyFill="1" applyBorder="1" applyAlignment="1">
      <alignment horizontal="center" vertical="center"/>
    </xf>
    <xf numFmtId="165" fontId="9" fillId="0" borderId="10" xfId="0" applyNumberFormat="1" applyFont="1" applyFill="1" applyBorder="1" applyAlignment="1">
      <alignment horizontal="center" vertical="center"/>
    </xf>
    <xf numFmtId="4" fontId="8" fillId="0" borderId="10" xfId="0" applyNumberFormat="1" applyFont="1" applyFill="1" applyBorder="1" applyAlignment="1">
      <alignment horizontal="center" wrapText="1"/>
    </xf>
    <xf numFmtId="4" fontId="27" fillId="0" borderId="10" xfId="72" applyNumberFormat="1" applyFont="1" applyFill="1" applyBorder="1" applyAlignment="1">
      <alignment horizontal="center" vertical="center"/>
    </xf>
    <xf numFmtId="0" fontId="27" fillId="0" borderId="10" xfId="72" applyFont="1" applyFill="1" applyBorder="1" applyAlignment="1">
      <alignment horizontal="center" vertical="center"/>
    </xf>
    <xf numFmtId="0" fontId="9" fillId="0" borderId="10" xfId="72" applyFont="1" applyFill="1" applyBorder="1" applyAlignment="1">
      <alignment horizontal="center" vertical="center"/>
    </xf>
    <xf numFmtId="0" fontId="29" fillId="0" borderId="10" xfId="72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 wrapText="1"/>
    </xf>
    <xf numFmtId="4" fontId="8" fillId="0" borderId="10" xfId="76" applyNumberFormat="1" applyFont="1" applyFill="1" applyBorder="1" applyAlignment="1">
      <alignment horizontal="center" vertical="center"/>
    </xf>
    <xf numFmtId="4" fontId="27" fillId="0" borderId="10" xfId="76" applyNumberFormat="1" applyFont="1" applyFill="1" applyBorder="1" applyAlignment="1">
      <alignment horizontal="center" vertical="center"/>
    </xf>
    <xf numFmtId="4" fontId="8" fillId="0" borderId="13" xfId="0" applyNumberFormat="1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>
      <alignment horizontal="center" vertical="center"/>
    </xf>
    <xf numFmtId="164" fontId="27" fillId="0" borderId="10" xfId="0" applyNumberFormat="1" applyFont="1" applyFill="1" applyBorder="1" applyAlignment="1">
      <alignment horizontal="center" vertical="center"/>
    </xf>
    <xf numFmtId="165" fontId="27" fillId="0" borderId="10" xfId="0" applyNumberFormat="1" applyFont="1" applyFill="1" applyBorder="1" applyAlignment="1">
      <alignment horizontal="center" vertical="center"/>
    </xf>
    <xf numFmtId="4" fontId="27" fillId="0" borderId="10" xfId="0" applyNumberFormat="1" applyFont="1" applyFill="1" applyBorder="1" applyAlignment="1">
      <alignment horizontal="center" vertical="center" wrapText="1"/>
    </xf>
    <xf numFmtId="165" fontId="8" fillId="0" borderId="10" xfId="0" applyNumberFormat="1" applyFont="1" applyFill="1" applyBorder="1" applyAlignment="1">
      <alignment vertical="center"/>
    </xf>
    <xf numFmtId="165" fontId="27" fillId="0" borderId="10" xfId="0" applyNumberFormat="1" applyFont="1" applyFill="1" applyBorder="1" applyAlignment="1">
      <alignment vertical="center"/>
    </xf>
    <xf numFmtId="0" fontId="27" fillId="0" borderId="10" xfId="76" applyFont="1" applyFill="1" applyBorder="1" applyAlignment="1">
      <alignment horizontal="center" vertical="center"/>
    </xf>
    <xf numFmtId="165" fontId="27" fillId="0" borderId="10" xfId="72" applyNumberFormat="1" applyFont="1" applyFill="1" applyBorder="1" applyAlignment="1">
      <alignment horizontal="center" vertical="center"/>
    </xf>
    <xf numFmtId="0" fontId="8" fillId="26" borderId="0" xfId="0" applyFont="1" applyFill="1" applyAlignment="1">
      <alignment vertical="center"/>
    </xf>
    <xf numFmtId="4" fontId="29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/>
    <xf numFmtId="4" fontId="28" fillId="0" borderId="0" xfId="0" applyNumberFormat="1" applyFont="1" applyFill="1" applyBorder="1" applyAlignment="1">
      <alignment horizontal="center" vertical="center"/>
    </xf>
    <xf numFmtId="4" fontId="8" fillId="25" borderId="0" xfId="0" applyNumberFormat="1" applyFont="1" applyFill="1"/>
    <xf numFmtId="0" fontId="27" fillId="25" borderId="0" xfId="0" applyFont="1" applyFill="1"/>
    <xf numFmtId="0" fontId="27" fillId="0" borderId="0" xfId="0" applyFont="1" applyFill="1"/>
    <xf numFmtId="4" fontId="28" fillId="0" borderId="10" xfId="0" applyNumberFormat="1" applyFont="1" applyFill="1" applyBorder="1" applyAlignment="1">
      <alignment vertical="center" wrapText="1"/>
    </xf>
    <xf numFmtId="0" fontId="8" fillId="26" borderId="0" xfId="0" applyFont="1" applyFill="1"/>
    <xf numFmtId="4" fontId="8" fillId="26" borderId="0" xfId="0" applyNumberFormat="1" applyFont="1" applyFill="1"/>
    <xf numFmtId="0" fontId="8" fillId="27" borderId="0" xfId="0" applyFont="1" applyFill="1"/>
    <xf numFmtId="4" fontId="8" fillId="27" borderId="0" xfId="0" applyNumberFormat="1" applyFont="1" applyFill="1"/>
    <xf numFmtId="0" fontId="27" fillId="26" borderId="0" xfId="0" applyFont="1" applyFill="1"/>
    <xf numFmtId="0" fontId="27" fillId="27" borderId="0" xfId="0" applyFont="1" applyFill="1"/>
    <xf numFmtId="0" fontId="8" fillId="27" borderId="0" xfId="0" applyFont="1" applyFill="1" applyAlignment="1">
      <alignment vertical="center"/>
    </xf>
    <xf numFmtId="0" fontId="0" fillId="27" borderId="0" xfId="0" applyFont="1" applyFill="1"/>
    <xf numFmtId="0" fontId="8" fillId="0" borderId="14" xfId="0" applyFont="1" applyFill="1" applyBorder="1" applyAlignment="1">
      <alignment horizontal="center" vertical="center" wrapText="1"/>
    </xf>
    <xf numFmtId="0" fontId="8" fillId="28" borderId="0" xfId="0" applyFont="1" applyFill="1"/>
    <xf numFmtId="164" fontId="8" fillId="0" borderId="10" xfId="0" applyNumberFormat="1" applyFont="1" applyFill="1" applyBorder="1" applyAlignment="1">
      <alignment horizontal="center" vertical="center" wrapText="1"/>
    </xf>
    <xf numFmtId="4" fontId="27" fillId="25" borderId="0" xfId="0" applyNumberFormat="1" applyFont="1" applyFill="1"/>
    <xf numFmtId="4" fontId="8" fillId="28" borderId="0" xfId="0" applyNumberFormat="1" applyFont="1" applyFill="1"/>
    <xf numFmtId="0" fontId="27" fillId="0" borderId="0" xfId="0" applyFont="1" applyFill="1" applyBorder="1" applyAlignment="1">
      <alignment horizontal="center" wrapText="1"/>
    </xf>
    <xf numFmtId="4" fontId="8" fillId="0" borderId="10" xfId="72" applyNumberFormat="1" applyFont="1" applyFill="1" applyBorder="1" applyAlignment="1">
      <alignment horizontal="center" vertical="center" shrinkToFit="1"/>
    </xf>
    <xf numFmtId="165" fontId="8" fillId="0" borderId="10" xfId="0" applyNumberFormat="1" applyFont="1" applyFill="1" applyBorder="1" applyAlignment="1">
      <alignment horizontal="center" vertical="center" shrinkToFit="1"/>
    </xf>
    <xf numFmtId="165" fontId="8" fillId="0" borderId="10" xfId="0" applyNumberFormat="1" applyFont="1" applyFill="1" applyBorder="1" applyAlignment="1">
      <alignment vertical="center" shrinkToFit="1"/>
    </xf>
    <xf numFmtId="0" fontId="8" fillId="0" borderId="0" xfId="0" applyFont="1" applyAlignment="1">
      <alignment shrinkToFit="1"/>
    </xf>
    <xf numFmtId="4" fontId="8" fillId="0" borderId="0" xfId="0" applyNumberFormat="1" applyFont="1" applyFill="1" applyAlignment="1">
      <alignment horizontal="justify"/>
    </xf>
    <xf numFmtId="0" fontId="8" fillId="0" borderId="14" xfId="0" applyFont="1" applyFill="1" applyBorder="1" applyAlignment="1">
      <alignment horizontal="center" vertical="top" wrapText="1"/>
    </xf>
    <xf numFmtId="0" fontId="8" fillId="0" borderId="10" xfId="0" applyFont="1" applyFill="1" applyBorder="1" applyAlignment="1">
      <alignment horizontal="justify" wrapText="1"/>
    </xf>
    <xf numFmtId="0" fontId="8" fillId="0" borderId="10" xfId="72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justify" vertical="top"/>
    </xf>
    <xf numFmtId="4" fontId="29" fillId="0" borderId="10" xfId="72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left" wrapText="1"/>
    </xf>
    <xf numFmtId="0" fontId="8" fillId="0" borderId="10" xfId="0" applyFont="1" applyFill="1" applyBorder="1" applyAlignment="1">
      <alignment horizontal="center" vertical="center" shrinkToFit="1"/>
    </xf>
    <xf numFmtId="0" fontId="8" fillId="0" borderId="10" xfId="72" applyFont="1" applyFill="1" applyBorder="1" applyAlignment="1">
      <alignment horizontal="left" vertical="center" shrinkToFit="1"/>
    </xf>
    <xf numFmtId="0" fontId="9" fillId="0" borderId="13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center" vertical="center" wrapText="1"/>
    </xf>
    <xf numFmtId="4" fontId="9" fillId="0" borderId="13" xfId="0" applyNumberFormat="1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>
      <alignment horizontal="center" wrapText="1"/>
    </xf>
    <xf numFmtId="0" fontId="44" fillId="0" borderId="14" xfId="0" applyFont="1" applyFill="1" applyBorder="1" applyAlignment="1">
      <alignment horizontal="center" vertical="center"/>
    </xf>
    <xf numFmtId="4" fontId="45" fillId="0" borderId="10" xfId="0" applyNumberFormat="1" applyFont="1" applyFill="1" applyBorder="1" applyAlignment="1">
      <alignment horizontal="center" vertical="center" wrapText="1"/>
    </xf>
    <xf numFmtId="4" fontId="45" fillId="0" borderId="13" xfId="0" applyNumberFormat="1" applyFont="1" applyFill="1" applyBorder="1" applyAlignment="1">
      <alignment horizontal="center" vertical="center"/>
    </xf>
    <xf numFmtId="4" fontId="45" fillId="0" borderId="13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left" vertical="center"/>
    </xf>
    <xf numFmtId="4" fontId="44" fillId="0" borderId="10" xfId="0" applyNumberFormat="1" applyFont="1" applyFill="1" applyBorder="1" applyAlignment="1">
      <alignment vertical="center"/>
    </xf>
    <xf numFmtId="0" fontId="44" fillId="0" borderId="10" xfId="0" applyFont="1" applyFill="1" applyBorder="1" applyAlignment="1">
      <alignment vertical="center" wrapText="1"/>
    </xf>
    <xf numFmtId="0" fontId="44" fillId="0" borderId="10" xfId="0" applyFont="1" applyFill="1" applyBorder="1" applyAlignment="1">
      <alignment horizontal="left" vertical="center" wrapText="1"/>
    </xf>
    <xf numFmtId="0" fontId="44" fillId="0" borderId="14" xfId="0" applyFont="1" applyFill="1" applyBorder="1" applyAlignment="1">
      <alignment horizontal="left" vertical="center" wrapText="1"/>
    </xf>
    <xf numFmtId="0" fontId="44" fillId="0" borderId="14" xfId="0" applyFont="1" applyFill="1" applyBorder="1" applyAlignment="1">
      <alignment horizontal="center" vertical="center" wrapText="1"/>
    </xf>
    <xf numFmtId="0" fontId="44" fillId="0" borderId="0" xfId="0" applyFont="1" applyFill="1"/>
    <xf numFmtId="0" fontId="46" fillId="0" borderId="0" xfId="0" applyFont="1" applyFill="1"/>
    <xf numFmtId="0" fontId="44" fillId="0" borderId="15" xfId="0" applyFont="1" applyFill="1" applyBorder="1" applyAlignment="1">
      <alignment vertical="center" wrapText="1"/>
    </xf>
    <xf numFmtId="0" fontId="44" fillId="0" borderId="0" xfId="0" applyFont="1" applyFill="1" applyBorder="1" applyAlignment="1">
      <alignment vertical="center" wrapText="1"/>
    </xf>
    <xf numFmtId="0" fontId="44" fillId="0" borderId="16" xfId="0" applyFont="1" applyFill="1" applyBorder="1" applyAlignment="1">
      <alignment vertical="center" wrapText="1"/>
    </xf>
    <xf numFmtId="0" fontId="44" fillId="0" borderId="16" xfId="0" applyFont="1" applyFill="1" applyBorder="1" applyAlignment="1">
      <alignment vertical="center"/>
    </xf>
    <xf numFmtId="0" fontId="44" fillId="0" borderId="16" xfId="0" applyFont="1" applyFill="1" applyBorder="1" applyAlignment="1">
      <alignment horizontal="left" vertical="center"/>
    </xf>
    <xf numFmtId="0" fontId="44" fillId="0" borderId="14" xfId="0" applyFont="1" applyFill="1" applyBorder="1" applyAlignment="1">
      <alignment vertical="center"/>
    </xf>
    <xf numFmtId="0" fontId="44" fillId="0" borderId="0" xfId="0" applyFont="1" applyFill="1" applyAlignment="1">
      <alignment wrapText="1"/>
    </xf>
    <xf numFmtId="0" fontId="44" fillId="0" borderId="14" xfId="0" applyFont="1" applyFill="1" applyBorder="1" applyAlignment="1">
      <alignment horizontal="left" vertical="center"/>
    </xf>
    <xf numFmtId="0" fontId="44" fillId="0" borderId="0" xfId="0" applyFont="1" applyFill="1" applyAlignment="1">
      <alignment horizontal="center"/>
    </xf>
    <xf numFmtId="0" fontId="44" fillId="0" borderId="0" xfId="0" applyFont="1" applyFill="1" applyAlignment="1">
      <alignment horizontal="left"/>
    </xf>
    <xf numFmtId="4" fontId="44" fillId="0" borderId="0" xfId="0" applyNumberFormat="1" applyFont="1" applyFill="1"/>
    <xf numFmtId="0" fontId="45" fillId="0" borderId="15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vertical="center" wrapText="1"/>
    </xf>
    <xf numFmtId="4" fontId="44" fillId="0" borderId="10" xfId="0" applyNumberFormat="1" applyFont="1" applyFill="1" applyBorder="1" applyAlignment="1">
      <alignment horizontal="left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horizontal="center" vertical="center"/>
    </xf>
    <xf numFmtId="1" fontId="44" fillId="0" borderId="10" xfId="0" applyNumberFormat="1" applyFont="1" applyFill="1" applyBorder="1" applyAlignment="1">
      <alignment horizontal="center" vertical="center"/>
    </xf>
    <xf numFmtId="4" fontId="45" fillId="0" borderId="10" xfId="0" applyNumberFormat="1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vertical="center"/>
    </xf>
    <xf numFmtId="0" fontId="0" fillId="29" borderId="0" xfId="0" applyFill="1"/>
    <xf numFmtId="4" fontId="28" fillId="0" borderId="0" xfId="0" applyNumberFormat="1" applyFont="1"/>
    <xf numFmtId="0" fontId="0" fillId="30" borderId="0" xfId="0" applyFill="1"/>
    <xf numFmtId="4" fontId="0" fillId="0" borderId="0" xfId="0" applyNumberFormat="1"/>
    <xf numFmtId="0" fontId="0" fillId="0" borderId="17" xfId="0" applyBorder="1"/>
    <xf numFmtId="0" fontId="0" fillId="29" borderId="17" xfId="0" applyFill="1" applyBorder="1"/>
    <xf numFmtId="4" fontId="28" fillId="0" borderId="17" xfId="0" applyNumberFormat="1" applyFont="1" applyBorder="1"/>
    <xf numFmtId="0" fontId="0" fillId="0" borderId="0" xfId="0" applyBorder="1"/>
    <xf numFmtId="0" fontId="0" fillId="29" borderId="0" xfId="0" applyFill="1" applyBorder="1"/>
    <xf numFmtId="4" fontId="28" fillId="0" borderId="0" xfId="0" applyNumberFormat="1" applyFont="1" applyBorder="1"/>
    <xf numFmtId="4" fontId="0" fillId="0" borderId="0" xfId="0" applyNumberFormat="1" applyBorder="1" applyAlignment="1"/>
    <xf numFmtId="0" fontId="0" fillId="0" borderId="18" xfId="0" applyBorder="1"/>
    <xf numFmtId="0" fontId="0" fillId="29" borderId="18" xfId="0" applyFill="1" applyBorder="1"/>
    <xf numFmtId="4" fontId="28" fillId="0" borderId="18" xfId="0" applyNumberFormat="1" applyFont="1" applyBorder="1"/>
    <xf numFmtId="4" fontId="44" fillId="0" borderId="13" xfId="0" applyNumberFormat="1" applyFont="1" applyFill="1" applyBorder="1" applyAlignment="1">
      <alignment horizontal="left" vertical="center"/>
    </xf>
    <xf numFmtId="4" fontId="44" fillId="0" borderId="14" xfId="0" applyNumberFormat="1" applyFont="1" applyFill="1" applyBorder="1" applyAlignment="1">
      <alignment horizontal="left" vertical="center"/>
    </xf>
    <xf numFmtId="0" fontId="44" fillId="0" borderId="16" xfId="0" applyFont="1" applyFill="1" applyBorder="1" applyAlignment="1">
      <alignment horizontal="left" vertical="center" wrapText="1"/>
    </xf>
    <xf numFmtId="0" fontId="44" fillId="0" borderId="13" xfId="0" applyFont="1" applyFill="1" applyBorder="1" applyAlignment="1">
      <alignment horizontal="left" vertical="center"/>
    </xf>
    <xf numFmtId="0" fontId="45" fillId="0" borderId="0" xfId="0" applyFont="1" applyFill="1"/>
    <xf numFmtId="0" fontId="45" fillId="0" borderId="10" xfId="0" applyFont="1" applyFill="1" applyBorder="1" applyAlignment="1">
      <alignment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4" fontId="35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 wrapText="1"/>
    </xf>
    <xf numFmtId="4" fontId="35" fillId="0" borderId="0" xfId="0" applyNumberFormat="1" applyFont="1" applyFill="1" applyBorder="1" applyAlignment="1">
      <alignment vertical="center"/>
    </xf>
    <xf numFmtId="0" fontId="32" fillId="0" borderId="0" xfId="0" applyFont="1" applyFill="1" applyAlignment="1">
      <alignment vertical="center"/>
    </xf>
    <xf numFmtId="2" fontId="35" fillId="0" borderId="0" xfId="0" applyNumberFormat="1" applyFont="1" applyFill="1" applyBorder="1" applyAlignment="1">
      <alignment vertical="center"/>
    </xf>
    <xf numFmtId="2" fontId="36" fillId="0" borderId="0" xfId="0" applyNumberFormat="1" applyFont="1" applyFill="1" applyBorder="1" applyAlignment="1">
      <alignment vertical="center" wrapText="1"/>
    </xf>
    <xf numFmtId="0" fontId="0" fillId="0" borderId="0" xfId="0" applyFont="1" applyFill="1" applyAlignment="1">
      <alignment vertical="center" wrapText="1"/>
    </xf>
    <xf numFmtId="4" fontId="35" fillId="0" borderId="0" xfId="0" applyNumberFormat="1" applyFont="1" applyFill="1" applyBorder="1" applyAlignment="1">
      <alignment vertical="center" wrapText="1"/>
    </xf>
    <xf numFmtId="0" fontId="37" fillId="31" borderId="17" xfId="0" applyFont="1" applyFill="1" applyBorder="1" applyAlignment="1">
      <alignment horizontal="center" vertical="center" wrapText="1"/>
    </xf>
    <xf numFmtId="1" fontId="35" fillId="31" borderId="10" xfId="0" applyNumberFormat="1" applyFont="1" applyFill="1" applyBorder="1" applyAlignment="1">
      <alignment horizontal="center" vertical="center" wrapText="1"/>
    </xf>
    <xf numFmtId="0" fontId="35" fillId="31" borderId="10" xfId="0" applyFont="1" applyFill="1" applyBorder="1" applyAlignment="1">
      <alignment horizontal="center" vertical="center" wrapText="1"/>
    </xf>
    <xf numFmtId="3" fontId="36" fillId="31" borderId="10" xfId="0" applyNumberFormat="1" applyFont="1" applyFill="1" applyBorder="1" applyAlignment="1">
      <alignment horizontal="center" vertical="center" wrapText="1"/>
    </xf>
    <xf numFmtId="3" fontId="35" fillId="31" borderId="10" xfId="0" applyNumberFormat="1" applyFont="1" applyFill="1" applyBorder="1" applyAlignment="1">
      <alignment horizontal="center" vertical="center"/>
    </xf>
    <xf numFmtId="1" fontId="35" fillId="31" borderId="10" xfId="0" applyNumberFormat="1" applyFont="1" applyFill="1" applyBorder="1" applyAlignment="1">
      <alignment horizontal="center" vertical="center"/>
    </xf>
    <xf numFmtId="3" fontId="35" fillId="31" borderId="10" xfId="0" applyNumberFormat="1" applyFont="1" applyFill="1" applyBorder="1" applyAlignment="1">
      <alignment horizontal="center"/>
    </xf>
    <xf numFmtId="1" fontId="36" fillId="31" borderId="10" xfId="0" applyNumberFormat="1" applyFont="1" applyFill="1" applyBorder="1" applyAlignment="1">
      <alignment horizontal="center" vertical="center" wrapText="1"/>
    </xf>
    <xf numFmtId="3" fontId="35" fillId="31" borderId="10" xfId="0" applyNumberFormat="1" applyFont="1" applyFill="1" applyBorder="1" applyAlignment="1">
      <alignment horizontal="center" vertical="center" wrapText="1"/>
    </xf>
    <xf numFmtId="3" fontId="36" fillId="31" borderId="10" xfId="0" applyNumberFormat="1" applyFont="1" applyFill="1" applyBorder="1" applyAlignment="1">
      <alignment horizontal="center" vertical="center"/>
    </xf>
    <xf numFmtId="1" fontId="36" fillId="31" borderId="10" xfId="0" applyNumberFormat="1" applyFont="1" applyFill="1" applyBorder="1" applyAlignment="1">
      <alignment horizontal="center" vertical="center"/>
    </xf>
    <xf numFmtId="0" fontId="35" fillId="31" borderId="10" xfId="0" applyFont="1" applyFill="1" applyBorder="1" applyAlignment="1">
      <alignment horizontal="center" vertical="center"/>
    </xf>
    <xf numFmtId="4" fontId="36" fillId="31" borderId="10" xfId="0" applyNumberFormat="1" applyFont="1" applyFill="1" applyBorder="1" applyAlignment="1">
      <alignment horizontal="center" vertical="center"/>
    </xf>
    <xf numFmtId="0" fontId="35" fillId="31" borderId="10" xfId="91" applyFont="1" applyFill="1" applyBorder="1" applyAlignment="1">
      <alignment horizontal="center" vertical="center"/>
    </xf>
    <xf numFmtId="3" fontId="35" fillId="31" borderId="0" xfId="0" applyNumberFormat="1" applyFont="1" applyFill="1" applyBorder="1" applyAlignment="1">
      <alignment horizontal="center" vertical="center"/>
    </xf>
    <xf numFmtId="3" fontId="36" fillId="31" borderId="0" xfId="0" applyNumberFormat="1" applyFont="1" applyFill="1" applyBorder="1" applyAlignment="1">
      <alignment horizontal="center" vertical="center"/>
    </xf>
    <xf numFmtId="3" fontId="35" fillId="31" borderId="0" xfId="0" applyNumberFormat="1" applyFont="1" applyFill="1" applyBorder="1" applyAlignment="1">
      <alignment horizontal="center" vertical="center" wrapText="1"/>
    </xf>
    <xf numFmtId="0" fontId="35" fillId="31" borderId="0" xfId="76" applyFont="1" applyFill="1" applyBorder="1" applyAlignment="1">
      <alignment horizontal="center" vertical="center"/>
    </xf>
    <xf numFmtId="3" fontId="36" fillId="31" borderId="0" xfId="0" applyNumberFormat="1" applyFont="1" applyFill="1" applyBorder="1" applyAlignment="1">
      <alignment horizontal="center" vertical="center" wrapText="1"/>
    </xf>
    <xf numFmtId="1" fontId="36" fillId="31" borderId="0" xfId="0" applyNumberFormat="1" applyFont="1" applyFill="1" applyBorder="1" applyAlignment="1">
      <alignment horizontal="center" vertical="center"/>
    </xf>
    <xf numFmtId="4" fontId="36" fillId="31" borderId="0" xfId="0" applyNumberFormat="1" applyFont="1" applyFill="1" applyBorder="1" applyAlignment="1">
      <alignment horizontal="center" vertical="center"/>
    </xf>
    <xf numFmtId="3" fontId="36" fillId="31" borderId="0" xfId="72" applyNumberFormat="1" applyFont="1" applyFill="1" applyBorder="1" applyAlignment="1">
      <alignment horizontal="center" vertical="center"/>
    </xf>
    <xf numFmtId="1" fontId="35" fillId="31" borderId="0" xfId="0" applyNumberFormat="1" applyFont="1" applyFill="1" applyBorder="1" applyAlignment="1">
      <alignment horizontal="center" vertical="center"/>
    </xf>
    <xf numFmtId="1" fontId="35" fillId="31" borderId="0" xfId="0" applyNumberFormat="1" applyFont="1" applyFill="1" applyBorder="1" applyAlignment="1">
      <alignment horizontal="center" vertical="center" wrapText="1"/>
    </xf>
    <xf numFmtId="1" fontId="35" fillId="31" borderId="0" xfId="0" applyNumberFormat="1" applyFont="1" applyFill="1" applyBorder="1" applyAlignment="1">
      <alignment vertical="center"/>
    </xf>
    <xf numFmtId="0" fontId="35" fillId="32" borderId="0" xfId="0" applyFont="1" applyFill="1" applyBorder="1" applyAlignment="1">
      <alignment vertical="center"/>
    </xf>
    <xf numFmtId="0" fontId="36" fillId="32" borderId="0" xfId="0" applyFont="1" applyFill="1" applyBorder="1" applyAlignment="1">
      <alignment vertical="center"/>
    </xf>
    <xf numFmtId="0" fontId="36" fillId="32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vertical="center"/>
    </xf>
    <xf numFmtId="0" fontId="35" fillId="34" borderId="0" xfId="0" applyFont="1" applyFill="1" applyBorder="1" applyAlignment="1">
      <alignment vertical="center"/>
    </xf>
    <xf numFmtId="0" fontId="35" fillId="31" borderId="10" xfId="0" applyFont="1" applyFill="1" applyBorder="1" applyAlignment="1">
      <alignment vertical="center"/>
    </xf>
    <xf numFmtId="14" fontId="35" fillId="31" borderId="10" xfId="0" applyNumberFormat="1" applyFont="1" applyFill="1" applyBorder="1" applyAlignment="1">
      <alignment horizontal="center" vertical="center"/>
    </xf>
    <xf numFmtId="4" fontId="35" fillId="31" borderId="10" xfId="0" applyNumberFormat="1" applyFont="1" applyFill="1" applyBorder="1" applyAlignment="1">
      <alignment horizontal="center" vertical="center"/>
    </xf>
    <xf numFmtId="4" fontId="35" fillId="31" borderId="10" xfId="0" applyNumberFormat="1" applyFont="1" applyFill="1" applyBorder="1" applyAlignment="1">
      <alignment horizontal="center" vertical="center" wrapText="1"/>
    </xf>
    <xf numFmtId="4" fontId="35" fillId="31" borderId="0" xfId="0" applyNumberFormat="1" applyFont="1" applyFill="1" applyBorder="1" applyAlignment="1">
      <alignment horizontal="center" vertical="center"/>
    </xf>
    <xf numFmtId="0" fontId="35" fillId="31" borderId="0" xfId="0" applyFont="1" applyFill="1" applyBorder="1" applyAlignment="1">
      <alignment vertical="center"/>
    </xf>
    <xf numFmtId="0" fontId="35" fillId="35" borderId="0" xfId="0" applyFont="1" applyFill="1" applyBorder="1" applyAlignment="1">
      <alignment vertical="center"/>
    </xf>
    <xf numFmtId="4" fontId="36" fillId="31" borderId="10" xfId="0" applyNumberFormat="1" applyFont="1" applyFill="1" applyBorder="1" applyAlignment="1">
      <alignment horizontal="center" vertical="center" wrapText="1"/>
    </xf>
    <xf numFmtId="0" fontId="36" fillId="31" borderId="0" xfId="0" applyFont="1" applyFill="1" applyBorder="1" applyAlignment="1">
      <alignment vertical="center" wrapText="1"/>
    </xf>
    <xf numFmtId="4" fontId="35" fillId="31" borderId="10" xfId="0" applyNumberFormat="1" applyFont="1" applyFill="1" applyBorder="1" applyAlignment="1">
      <alignment horizontal="left" vertical="center"/>
    </xf>
    <xf numFmtId="0" fontId="35" fillId="31" borderId="10" xfId="0" applyFont="1" applyFill="1" applyBorder="1" applyAlignment="1">
      <alignment horizontal="left" vertical="center"/>
    </xf>
    <xf numFmtId="0" fontId="35" fillId="31" borderId="10" xfId="0" applyFont="1" applyFill="1" applyBorder="1" applyAlignment="1">
      <alignment horizontal="center"/>
    </xf>
    <xf numFmtId="0" fontId="35" fillId="31" borderId="10" xfId="0" applyNumberFormat="1" applyFont="1" applyFill="1" applyBorder="1" applyAlignment="1">
      <alignment horizontal="center"/>
    </xf>
    <xf numFmtId="14" fontId="35" fillId="31" borderId="10" xfId="0" applyNumberFormat="1" applyFont="1" applyFill="1" applyBorder="1" applyAlignment="1">
      <alignment horizontal="center"/>
    </xf>
    <xf numFmtId="4" fontId="35" fillId="31" borderId="10" xfId="0" applyNumberFormat="1" applyFont="1" applyFill="1" applyBorder="1" applyAlignment="1">
      <alignment vertical="center"/>
    </xf>
    <xf numFmtId="0" fontId="35" fillId="31" borderId="10" xfId="0" applyFont="1" applyFill="1" applyBorder="1" applyAlignment="1">
      <alignment horizontal="left" vertical="center" wrapText="1"/>
    </xf>
    <xf numFmtId="4" fontId="35" fillId="31" borderId="10" xfId="0" applyNumberFormat="1" applyFont="1" applyFill="1" applyBorder="1" applyAlignment="1">
      <alignment horizontal="center"/>
    </xf>
    <xf numFmtId="2" fontId="36" fillId="31" borderId="10" xfId="0" applyNumberFormat="1" applyFont="1" applyFill="1" applyBorder="1" applyAlignment="1">
      <alignment horizontal="center" vertical="center" wrapText="1"/>
    </xf>
    <xf numFmtId="49" fontId="35" fillId="31" borderId="10" xfId="0" applyNumberFormat="1" applyFont="1" applyFill="1" applyBorder="1" applyAlignment="1">
      <alignment horizontal="center" vertical="center"/>
    </xf>
    <xf numFmtId="49" fontId="35" fillId="31" borderId="10" xfId="0" applyNumberFormat="1" applyFont="1" applyFill="1" applyBorder="1" applyAlignment="1">
      <alignment horizontal="center" vertical="center" wrapText="1"/>
    </xf>
    <xf numFmtId="14" fontId="35" fillId="31" borderId="10" xfId="0" applyNumberFormat="1" applyFont="1" applyFill="1" applyBorder="1" applyAlignment="1">
      <alignment horizontal="center" vertical="center" wrapText="1"/>
    </xf>
    <xf numFmtId="0" fontId="35" fillId="31" borderId="10" xfId="0" applyFont="1" applyFill="1" applyBorder="1" applyAlignment="1">
      <alignment vertical="center" wrapText="1"/>
    </xf>
    <xf numFmtId="12" fontId="35" fillId="31" borderId="10" xfId="0" applyNumberFormat="1" applyFont="1" applyFill="1" applyBorder="1" applyAlignment="1">
      <alignment horizontal="center"/>
    </xf>
    <xf numFmtId="12" fontId="35" fillId="31" borderId="10" xfId="0" applyNumberFormat="1" applyFont="1" applyFill="1" applyBorder="1" applyAlignment="1">
      <alignment vertical="center"/>
    </xf>
    <xf numFmtId="0" fontId="35" fillId="31" borderId="10" xfId="72" applyFont="1" applyFill="1" applyBorder="1" applyAlignment="1">
      <alignment horizontal="center" vertical="center" wrapText="1"/>
    </xf>
    <xf numFmtId="0" fontId="35" fillId="31" borderId="14" xfId="0" applyFont="1" applyFill="1" applyBorder="1" applyAlignment="1">
      <alignment horizontal="left" vertical="center"/>
    </xf>
    <xf numFmtId="14" fontId="35" fillId="31" borderId="13" xfId="0" applyNumberFormat="1" applyFont="1" applyFill="1" applyBorder="1" applyAlignment="1">
      <alignment horizontal="center" vertical="center"/>
    </xf>
    <xf numFmtId="0" fontId="35" fillId="31" borderId="13" xfId="0" applyFont="1" applyFill="1" applyBorder="1" applyAlignment="1">
      <alignment horizontal="center" vertical="center"/>
    </xf>
    <xf numFmtId="0" fontId="35" fillId="31" borderId="10" xfId="76" applyFont="1" applyFill="1" applyBorder="1" applyAlignment="1">
      <alignment horizontal="center" vertical="center" wrapText="1"/>
    </xf>
    <xf numFmtId="14" fontId="35" fillId="31" borderId="10" xfId="76" applyNumberFormat="1" applyFont="1" applyFill="1" applyBorder="1" applyAlignment="1">
      <alignment horizontal="center" vertical="center" wrapText="1"/>
    </xf>
    <xf numFmtId="1" fontId="35" fillId="31" borderId="10" xfId="0" applyNumberFormat="1" applyFont="1" applyFill="1" applyBorder="1" applyAlignment="1">
      <alignment horizontal="center"/>
    </xf>
    <xf numFmtId="2" fontId="36" fillId="31" borderId="10" xfId="0" applyNumberFormat="1" applyFont="1" applyFill="1" applyBorder="1" applyAlignment="1">
      <alignment horizontal="center" vertical="center"/>
    </xf>
    <xf numFmtId="0" fontId="35" fillId="31" borderId="10" xfId="0" applyNumberFormat="1" applyFont="1" applyFill="1" applyBorder="1" applyAlignment="1">
      <alignment horizontal="center" vertical="center"/>
    </xf>
    <xf numFmtId="0" fontId="35" fillId="31" borderId="10" xfId="84" applyFont="1" applyFill="1" applyBorder="1" applyAlignment="1">
      <alignment horizontal="center" vertical="center"/>
    </xf>
    <xf numFmtId="14" fontId="35" fillId="31" borderId="10" xfId="84" applyNumberFormat="1" applyFont="1" applyFill="1" applyBorder="1" applyAlignment="1">
      <alignment horizontal="center" vertical="center"/>
    </xf>
    <xf numFmtId="0" fontId="35" fillId="31" borderId="10" xfId="77" applyFont="1" applyFill="1" applyBorder="1" applyAlignment="1">
      <alignment horizontal="center" vertical="center"/>
    </xf>
    <xf numFmtId="0" fontId="35" fillId="31" borderId="10" xfId="77" applyFont="1" applyFill="1" applyBorder="1" applyAlignment="1">
      <alignment horizontal="left" vertical="center" wrapText="1"/>
    </xf>
    <xf numFmtId="0" fontId="35" fillId="31" borderId="10" xfId="77" applyFont="1" applyFill="1" applyBorder="1" applyAlignment="1">
      <alignment horizontal="center" vertical="center" wrapText="1"/>
    </xf>
    <xf numFmtId="49" fontId="35" fillId="31" borderId="10" xfId="84" applyNumberFormat="1" applyFont="1" applyFill="1" applyBorder="1" applyAlignment="1">
      <alignment horizontal="center" vertical="center"/>
    </xf>
    <xf numFmtId="0" fontId="35" fillId="31" borderId="10" xfId="0" applyFont="1" applyFill="1" applyBorder="1" applyAlignment="1">
      <alignment wrapText="1"/>
    </xf>
    <xf numFmtId="4" fontId="35" fillId="31" borderId="14" xfId="0" applyNumberFormat="1" applyFont="1" applyFill="1" applyBorder="1" applyAlignment="1">
      <alignment horizontal="center" vertical="center"/>
    </xf>
    <xf numFmtId="4" fontId="35" fillId="31" borderId="14" xfId="0" applyNumberFormat="1" applyFont="1" applyFill="1" applyBorder="1" applyAlignment="1">
      <alignment horizontal="center" vertical="center" wrapText="1"/>
    </xf>
    <xf numFmtId="2" fontId="35" fillId="31" borderId="10" xfId="0" applyNumberFormat="1" applyFont="1" applyFill="1" applyBorder="1" applyAlignment="1">
      <alignment horizontal="center" vertical="center"/>
    </xf>
    <xf numFmtId="2" fontId="35" fillId="31" borderId="14" xfId="0" applyNumberFormat="1" applyFont="1" applyFill="1" applyBorder="1" applyAlignment="1">
      <alignment horizontal="center" vertical="center"/>
    </xf>
    <xf numFmtId="4" fontId="35" fillId="31" borderId="10" xfId="84" applyNumberFormat="1" applyFont="1" applyFill="1" applyBorder="1" applyAlignment="1">
      <alignment horizontal="center" vertical="center"/>
    </xf>
    <xf numFmtId="1" fontId="35" fillId="31" borderId="10" xfId="84" applyNumberFormat="1" applyFont="1" applyFill="1" applyBorder="1" applyAlignment="1">
      <alignment horizontal="center" vertical="center"/>
    </xf>
    <xf numFmtId="14" fontId="35" fillId="31" borderId="10" xfId="72" applyNumberFormat="1" applyFont="1" applyFill="1" applyBorder="1" applyAlignment="1">
      <alignment horizontal="center" vertical="center"/>
    </xf>
    <xf numFmtId="4" fontId="35" fillId="31" borderId="10" xfId="72" applyNumberFormat="1" applyFont="1" applyFill="1" applyBorder="1" applyAlignment="1">
      <alignment horizontal="center" vertical="center"/>
    </xf>
    <xf numFmtId="1" fontId="35" fillId="31" borderId="10" xfId="72" applyNumberFormat="1" applyFont="1" applyFill="1" applyBorder="1" applyAlignment="1">
      <alignment horizontal="center" vertical="center"/>
    </xf>
    <xf numFmtId="14" fontId="35" fillId="31" borderId="10" xfId="91" applyNumberFormat="1" applyFont="1" applyFill="1" applyBorder="1" applyAlignment="1">
      <alignment horizontal="center" vertical="center" wrapText="1"/>
    </xf>
    <xf numFmtId="0" fontId="35" fillId="31" borderId="0" xfId="0" applyFont="1" applyFill="1" applyBorder="1" applyAlignment="1">
      <alignment horizontal="center" vertical="center"/>
    </xf>
    <xf numFmtId="14" fontId="35" fillId="31" borderId="0" xfId="0" applyNumberFormat="1" applyFont="1" applyFill="1" applyBorder="1" applyAlignment="1">
      <alignment horizontal="center" vertical="center"/>
    </xf>
    <xf numFmtId="4" fontId="35" fillId="31" borderId="0" xfId="0" applyNumberFormat="1" applyFont="1" applyFill="1" applyBorder="1" applyAlignment="1">
      <alignment horizontal="center" vertical="center" wrapText="1"/>
    </xf>
    <xf numFmtId="0" fontId="36" fillId="31" borderId="0" xfId="0" applyFont="1" applyFill="1" applyBorder="1" applyAlignment="1">
      <alignment vertical="center"/>
    </xf>
    <xf numFmtId="0" fontId="35" fillId="31" borderId="0" xfId="76" applyFont="1" applyFill="1" applyBorder="1" applyAlignment="1">
      <alignment horizontal="left" vertical="top" wrapText="1"/>
    </xf>
    <xf numFmtId="14" fontId="35" fillId="31" borderId="0" xfId="76" applyNumberFormat="1" applyFont="1" applyFill="1" applyBorder="1" applyAlignment="1">
      <alignment horizontal="center" vertical="center"/>
    </xf>
    <xf numFmtId="4" fontId="35" fillId="31" borderId="0" xfId="76" applyNumberFormat="1" applyFont="1" applyFill="1" applyBorder="1" applyAlignment="1">
      <alignment horizontal="center" vertical="center"/>
    </xf>
    <xf numFmtId="0" fontId="35" fillId="31" borderId="0" xfId="76" applyFont="1" applyFill="1" applyBorder="1" applyAlignment="1">
      <alignment vertical="top" wrapText="1"/>
    </xf>
    <xf numFmtId="0" fontId="35" fillId="31" borderId="0" xfId="0" applyFont="1" applyFill="1" applyBorder="1" applyAlignment="1">
      <alignment horizontal="left" vertical="center"/>
    </xf>
    <xf numFmtId="0" fontId="35" fillId="31" borderId="0" xfId="0" applyFont="1" applyFill="1" applyBorder="1" applyAlignment="1">
      <alignment horizontal="center" vertical="center" wrapText="1"/>
    </xf>
    <xf numFmtId="49" fontId="35" fillId="31" borderId="0" xfId="0" applyNumberFormat="1" applyFont="1" applyFill="1" applyBorder="1" applyAlignment="1">
      <alignment horizontal="center" vertical="center"/>
    </xf>
    <xf numFmtId="4" fontId="35" fillId="31" borderId="0" xfId="0" applyNumberFormat="1" applyFont="1" applyFill="1" applyBorder="1" applyAlignment="1">
      <alignment horizontal="center"/>
    </xf>
    <xf numFmtId="1" fontId="35" fillId="31" borderId="0" xfId="0" applyNumberFormat="1" applyFont="1" applyFill="1" applyBorder="1" applyAlignment="1">
      <alignment horizontal="center"/>
    </xf>
    <xf numFmtId="4" fontId="36" fillId="31" borderId="0" xfId="0" applyNumberFormat="1" applyFont="1" applyFill="1" applyBorder="1" applyAlignment="1">
      <alignment horizontal="center" vertical="center" wrapText="1"/>
    </xf>
    <xf numFmtId="0" fontId="36" fillId="31" borderId="0" xfId="0" applyFont="1" applyFill="1" applyBorder="1" applyAlignment="1">
      <alignment horizontal="center" vertical="center" wrapText="1"/>
    </xf>
    <xf numFmtId="49" fontId="35" fillId="31" borderId="0" xfId="0" applyNumberFormat="1" applyFont="1" applyFill="1" applyBorder="1" applyAlignment="1">
      <alignment horizontal="center" vertical="center" wrapText="1"/>
    </xf>
    <xf numFmtId="14" fontId="35" fillId="31" borderId="0" xfId="0" applyNumberFormat="1" applyFont="1" applyFill="1" applyBorder="1" applyAlignment="1">
      <alignment horizontal="center" vertical="center" wrapText="1"/>
    </xf>
    <xf numFmtId="0" fontId="36" fillId="31" borderId="0" xfId="0" applyFont="1" applyFill="1" applyBorder="1" applyAlignment="1">
      <alignment horizontal="center" vertical="center"/>
    </xf>
    <xf numFmtId="166" fontId="35" fillId="31" borderId="0" xfId="94" applyNumberFormat="1" applyFont="1" applyFill="1" applyBorder="1" applyAlignment="1">
      <alignment horizontal="center" vertical="center"/>
    </xf>
    <xf numFmtId="14" fontId="35" fillId="31" borderId="0" xfId="94" applyNumberFormat="1" applyFont="1" applyFill="1" applyBorder="1" applyAlignment="1">
      <alignment horizontal="center" vertical="center"/>
    </xf>
    <xf numFmtId="4" fontId="35" fillId="31" borderId="0" xfId="84" applyNumberFormat="1" applyFont="1" applyFill="1" applyBorder="1" applyAlignment="1">
      <alignment horizontal="center" vertical="center"/>
    </xf>
    <xf numFmtId="1" fontId="35" fillId="31" borderId="0" xfId="84" applyNumberFormat="1" applyFont="1" applyFill="1" applyBorder="1" applyAlignment="1">
      <alignment horizontal="center" vertical="center"/>
    </xf>
    <xf numFmtId="0" fontId="35" fillId="31" borderId="0" xfId="0" applyNumberFormat="1" applyFont="1" applyFill="1" applyBorder="1" applyAlignment="1">
      <alignment horizontal="center" vertical="center"/>
    </xf>
    <xf numFmtId="14" fontId="35" fillId="31" borderId="0" xfId="72" applyNumberFormat="1" applyFont="1" applyFill="1" applyBorder="1" applyAlignment="1">
      <alignment horizontal="center" vertical="center"/>
    </xf>
    <xf numFmtId="4" fontId="36" fillId="31" borderId="0" xfId="72" applyNumberFormat="1" applyFont="1" applyFill="1" applyBorder="1" applyAlignment="1">
      <alignment horizontal="center" vertical="center"/>
    </xf>
    <xf numFmtId="4" fontId="35" fillId="31" borderId="0" xfId="72" applyNumberFormat="1" applyFont="1" applyFill="1" applyBorder="1" applyAlignment="1">
      <alignment horizontal="center" vertical="center"/>
    </xf>
    <xf numFmtId="1" fontId="35" fillId="31" borderId="0" xfId="72" applyNumberFormat="1" applyFont="1" applyFill="1" applyBorder="1" applyAlignment="1">
      <alignment horizontal="center" vertical="center"/>
    </xf>
    <xf numFmtId="0" fontId="35" fillId="31" borderId="0" xfId="76" applyFont="1" applyFill="1" applyBorder="1" applyAlignment="1">
      <alignment horizontal="center" vertical="center" wrapText="1"/>
    </xf>
    <xf numFmtId="14" fontId="35" fillId="31" borderId="0" xfId="76" applyNumberFormat="1" applyFont="1" applyFill="1" applyBorder="1" applyAlignment="1">
      <alignment horizontal="center" vertical="center" wrapText="1"/>
    </xf>
    <xf numFmtId="0" fontId="35" fillId="31" borderId="0" xfId="0" applyFont="1" applyFill="1" applyBorder="1" applyAlignment="1">
      <alignment vertical="center" wrapText="1"/>
    </xf>
    <xf numFmtId="4" fontId="35" fillId="31" borderId="0" xfId="0" applyNumberFormat="1" applyFont="1" applyFill="1" applyBorder="1" applyAlignment="1">
      <alignment vertical="center"/>
    </xf>
    <xf numFmtId="4" fontId="35" fillId="31" borderId="0" xfId="0" applyNumberFormat="1" applyFont="1" applyFill="1" applyBorder="1" applyAlignment="1">
      <alignment vertical="center" wrapText="1"/>
    </xf>
    <xf numFmtId="0" fontId="0" fillId="31" borderId="0" xfId="0" applyFont="1" applyFill="1" applyAlignment="1">
      <alignment vertical="center"/>
    </xf>
    <xf numFmtId="0" fontId="0" fillId="31" borderId="0" xfId="0" applyFont="1" applyFill="1" applyAlignment="1">
      <alignment vertical="center" wrapText="1"/>
    </xf>
    <xf numFmtId="3" fontId="35" fillId="0" borderId="10" xfId="0" applyNumberFormat="1" applyFont="1" applyFill="1" applyBorder="1" applyAlignment="1">
      <alignment horizontal="center" vertical="center" wrapText="1"/>
    </xf>
    <xf numFmtId="3" fontId="35" fillId="0" borderId="10" xfId="0" applyNumberFormat="1" applyFont="1" applyFill="1" applyBorder="1" applyAlignment="1">
      <alignment horizontal="center" vertical="center"/>
    </xf>
    <xf numFmtId="4" fontId="35" fillId="0" borderId="10" xfId="0" applyNumberFormat="1" applyFont="1" applyFill="1" applyBorder="1" applyAlignment="1">
      <alignment horizontal="center" vertical="center"/>
    </xf>
    <xf numFmtId="2" fontId="35" fillId="0" borderId="10" xfId="0" applyNumberFormat="1" applyFont="1" applyFill="1" applyBorder="1" applyAlignment="1">
      <alignment horizontal="center" vertical="center" wrapText="1"/>
    </xf>
    <xf numFmtId="1" fontId="36" fillId="0" borderId="10" xfId="0" applyNumberFormat="1" applyFont="1" applyFill="1" applyBorder="1" applyAlignment="1">
      <alignment horizontal="center" vertical="center" wrapText="1"/>
    </xf>
    <xf numFmtId="1" fontId="32" fillId="0" borderId="10" xfId="0" applyNumberFormat="1" applyFont="1" applyFill="1" applyBorder="1" applyAlignment="1">
      <alignment horizontal="center" vertical="center"/>
    </xf>
    <xf numFmtId="4" fontId="32" fillId="0" borderId="10" xfId="0" applyNumberFormat="1" applyFont="1" applyFill="1" applyBorder="1" applyAlignment="1">
      <alignment horizontal="center" vertical="center"/>
    </xf>
    <xf numFmtId="3" fontId="32" fillId="0" borderId="10" xfId="0" applyNumberFormat="1" applyFont="1" applyFill="1" applyBorder="1" applyAlignment="1">
      <alignment horizontal="center" vertical="center"/>
    </xf>
    <xf numFmtId="2" fontId="32" fillId="0" borderId="10" xfId="0" applyNumberFormat="1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4" fontId="31" fillId="0" borderId="10" xfId="0" applyNumberFormat="1" applyFont="1" applyFill="1" applyBorder="1" applyAlignment="1">
      <alignment horizontal="center" vertical="center"/>
    </xf>
    <xf numFmtId="2" fontId="32" fillId="0" borderId="10" xfId="0" applyNumberFormat="1" applyFont="1" applyFill="1" applyBorder="1" applyAlignment="1">
      <alignment vertical="center"/>
    </xf>
    <xf numFmtId="168" fontId="32" fillId="0" borderId="10" xfId="0" applyNumberFormat="1" applyFont="1" applyFill="1" applyBorder="1" applyAlignment="1">
      <alignment horizontal="center" vertical="center"/>
    </xf>
    <xf numFmtId="168" fontId="32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left" vertical="center" wrapText="1"/>
    </xf>
    <xf numFmtId="168" fontId="32" fillId="0" borderId="10" xfId="98" applyNumberFormat="1" applyFont="1" applyFill="1" applyBorder="1" applyAlignment="1">
      <alignment horizontal="center" vertical="center" wrapText="1"/>
    </xf>
    <xf numFmtId="1" fontId="31" fillId="0" borderId="10" xfId="0" applyNumberFormat="1" applyFont="1" applyFill="1" applyBorder="1" applyAlignment="1">
      <alignment horizontal="center" vertical="center"/>
    </xf>
    <xf numFmtId="168" fontId="32" fillId="0" borderId="10" xfId="98" applyNumberFormat="1" applyFont="1" applyFill="1" applyBorder="1" applyAlignment="1">
      <alignment horizontal="center" vertical="center"/>
    </xf>
    <xf numFmtId="2" fontId="31" fillId="0" borderId="10" xfId="0" applyNumberFormat="1" applyFont="1" applyFill="1" applyBorder="1" applyAlignment="1">
      <alignment horizontal="center" vertical="center"/>
    </xf>
    <xf numFmtId="164" fontId="31" fillId="0" borderId="10" xfId="101" applyFont="1" applyFill="1" applyBorder="1" applyAlignment="1">
      <alignment horizontal="center" vertical="center"/>
    </xf>
    <xf numFmtId="169" fontId="31" fillId="0" borderId="10" xfId="101" applyNumberFormat="1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vertical="center"/>
    </xf>
    <xf numFmtId="0" fontId="32" fillId="0" borderId="10" xfId="0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left" vertical="center"/>
    </xf>
    <xf numFmtId="4" fontId="31" fillId="0" borderId="10" xfId="0" applyNumberFormat="1" applyFont="1" applyFill="1" applyBorder="1" applyAlignment="1">
      <alignment horizontal="center" vertical="center" wrapText="1"/>
    </xf>
    <xf numFmtId="168" fontId="31" fillId="0" borderId="10" xfId="98" applyNumberFormat="1" applyFont="1" applyFill="1" applyBorder="1" applyAlignment="1">
      <alignment horizontal="center" vertical="center"/>
    </xf>
    <xf numFmtId="168" fontId="31" fillId="0" borderId="10" xfId="98" applyNumberFormat="1" applyFont="1" applyFill="1" applyBorder="1" applyAlignment="1">
      <alignment horizontal="center" vertical="center" wrapText="1"/>
    </xf>
    <xf numFmtId="2" fontId="31" fillId="0" borderId="10" xfId="0" applyNumberFormat="1" applyFont="1" applyFill="1" applyBorder="1" applyAlignment="1">
      <alignment vertical="center"/>
    </xf>
    <xf numFmtId="164" fontId="32" fillId="0" borderId="10" xfId="10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1" fontId="32" fillId="0" borderId="0" xfId="0" applyNumberFormat="1" applyFont="1" applyFill="1" applyAlignment="1">
      <alignment vertical="center"/>
    </xf>
    <xf numFmtId="4" fontId="32" fillId="0" borderId="0" xfId="0" applyNumberFormat="1" applyFont="1" applyFill="1" applyAlignment="1">
      <alignment horizontal="center" vertical="center"/>
    </xf>
    <xf numFmtId="2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4" fontId="35" fillId="0" borderId="10" xfId="0" applyNumberFormat="1" applyFont="1" applyFill="1" applyBorder="1" applyAlignment="1">
      <alignment horizontal="center" vertical="center" wrapText="1"/>
    </xf>
    <xf numFmtId="1" fontId="35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1" fontId="32" fillId="0" borderId="10" xfId="0" applyNumberFormat="1" applyFont="1" applyFill="1" applyBorder="1" applyAlignment="1">
      <alignment horizontal="center" vertical="center" wrapText="1"/>
    </xf>
    <xf numFmtId="2" fontId="32" fillId="0" borderId="10" xfId="0" applyNumberFormat="1" applyFont="1" applyFill="1" applyBorder="1" applyAlignment="1">
      <alignment horizontal="center" vertical="center" wrapText="1"/>
    </xf>
    <xf numFmtId="4" fontId="32" fillId="0" borderId="10" xfId="0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vertical="center"/>
    </xf>
    <xf numFmtId="0" fontId="32" fillId="0" borderId="10" xfId="0" applyFont="1" applyFill="1" applyBorder="1" applyAlignment="1">
      <alignment horizontal="center" vertical="center" wrapText="1"/>
    </xf>
    <xf numFmtId="4" fontId="32" fillId="0" borderId="10" xfId="0" applyNumberFormat="1" applyFont="1" applyFill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1" fontId="32" fillId="32" borderId="10" xfId="0" applyNumberFormat="1" applyFont="1" applyFill="1" applyBorder="1" applyAlignment="1">
      <alignment horizontal="center" vertical="center"/>
    </xf>
    <xf numFmtId="3" fontId="32" fillId="32" borderId="10" xfId="0" applyNumberFormat="1" applyFont="1" applyFill="1" applyBorder="1" applyAlignment="1">
      <alignment horizontal="center" vertical="center"/>
    </xf>
    <xf numFmtId="4" fontId="32" fillId="32" borderId="10" xfId="0" applyNumberFormat="1" applyFont="1" applyFill="1" applyBorder="1" applyAlignment="1">
      <alignment horizontal="center" vertical="center"/>
    </xf>
    <xf numFmtId="4" fontId="32" fillId="32" borderId="10" xfId="0" applyNumberFormat="1" applyFont="1" applyFill="1" applyBorder="1" applyAlignment="1">
      <alignment horizontal="center" vertical="center" wrapText="1"/>
    </xf>
    <xf numFmtId="168" fontId="32" fillId="32" borderId="10" xfId="0" applyNumberFormat="1" applyFont="1" applyFill="1" applyBorder="1" applyAlignment="1">
      <alignment horizontal="center" vertical="center" wrapText="1"/>
    </xf>
    <xf numFmtId="168" fontId="32" fillId="32" borderId="10" xfId="98" applyNumberFormat="1" applyFont="1" applyFill="1" applyBorder="1" applyAlignment="1">
      <alignment horizontal="center" vertical="center"/>
    </xf>
    <xf numFmtId="168" fontId="32" fillId="32" borderId="10" xfId="98" applyNumberFormat="1" applyFont="1" applyFill="1" applyBorder="1" applyAlignment="1">
      <alignment horizontal="center" vertical="center" wrapText="1"/>
    </xf>
    <xf numFmtId="0" fontId="32" fillId="32" borderId="0" xfId="0" applyFont="1" applyFill="1" applyAlignment="1">
      <alignment vertical="center"/>
    </xf>
    <xf numFmtId="0" fontId="32" fillId="32" borderId="10" xfId="0" applyFont="1" applyFill="1" applyBorder="1" applyAlignment="1">
      <alignment horizontal="center" vertical="center"/>
    </xf>
    <xf numFmtId="0" fontId="32" fillId="32" borderId="10" xfId="0" applyFont="1" applyFill="1" applyBorder="1" applyAlignment="1">
      <alignment horizontal="left" vertical="center"/>
    </xf>
    <xf numFmtId="1" fontId="31" fillId="32" borderId="10" xfId="0" applyNumberFormat="1" applyFont="1" applyFill="1" applyBorder="1" applyAlignment="1">
      <alignment horizontal="center" vertical="center"/>
    </xf>
    <xf numFmtId="2" fontId="31" fillId="32" borderId="10" xfId="0" applyNumberFormat="1" applyFont="1" applyFill="1" applyBorder="1" applyAlignment="1">
      <alignment horizontal="center" vertical="center"/>
    </xf>
    <xf numFmtId="4" fontId="31" fillId="32" borderId="10" xfId="0" applyNumberFormat="1" applyFont="1" applyFill="1" applyBorder="1" applyAlignment="1">
      <alignment horizontal="center" vertical="center"/>
    </xf>
    <xf numFmtId="0" fontId="32" fillId="32" borderId="10" xfId="0" applyFont="1" applyFill="1" applyBorder="1" applyAlignment="1">
      <alignment vertical="center"/>
    </xf>
    <xf numFmtId="4" fontId="32" fillId="0" borderId="10" xfId="0" applyNumberFormat="1" applyFont="1" applyFill="1" applyBorder="1" applyAlignment="1">
      <alignment horizontal="center" vertical="center" wrapText="1"/>
    </xf>
    <xf numFmtId="4" fontId="32" fillId="0" borderId="10" xfId="0" applyNumberFormat="1" applyFont="1" applyFill="1" applyBorder="1" applyAlignment="1">
      <alignment horizontal="center" vertical="center" wrapText="1"/>
    </xf>
    <xf numFmtId="0" fontId="35" fillId="32" borderId="24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vertical="center" wrapText="1"/>
    </xf>
    <xf numFmtId="1" fontId="32" fillId="0" borderId="24" xfId="0" applyNumberFormat="1" applyFont="1" applyFill="1" applyBorder="1" applyAlignment="1">
      <alignment horizontal="center" vertical="center"/>
    </xf>
    <xf numFmtId="4" fontId="32" fillId="0" borderId="24" xfId="0" applyNumberFormat="1" applyFont="1" applyFill="1" applyBorder="1" applyAlignment="1">
      <alignment horizontal="center" vertical="center"/>
    </xf>
    <xf numFmtId="0" fontId="32" fillId="32" borderId="24" xfId="0" applyFont="1" applyFill="1" applyBorder="1" applyAlignment="1">
      <alignment vertical="center" wrapText="1"/>
    </xf>
    <xf numFmtId="1" fontId="32" fillId="32" borderId="24" xfId="0" applyNumberFormat="1" applyFont="1" applyFill="1" applyBorder="1" applyAlignment="1">
      <alignment horizontal="center" vertical="center"/>
    </xf>
    <xf numFmtId="4" fontId="32" fillId="32" borderId="24" xfId="0" applyNumberFormat="1" applyFont="1" applyFill="1" applyBorder="1" applyAlignment="1">
      <alignment horizontal="center" vertical="center"/>
    </xf>
    <xf numFmtId="3" fontId="32" fillId="0" borderId="24" xfId="0" applyNumberFormat="1" applyFont="1" applyFill="1" applyBorder="1" applyAlignment="1">
      <alignment horizontal="center" vertical="center"/>
    </xf>
    <xf numFmtId="0" fontId="32" fillId="32" borderId="24" xfId="0" applyFont="1" applyFill="1" applyBorder="1" applyAlignment="1">
      <alignment horizontal="center" vertical="center"/>
    </xf>
    <xf numFmtId="0" fontId="32" fillId="32" borderId="24" xfId="0" applyFont="1" applyFill="1" applyBorder="1" applyAlignment="1">
      <alignment vertical="center"/>
    </xf>
    <xf numFmtId="168" fontId="32" fillId="32" borderId="24" xfId="0" applyNumberFormat="1" applyFont="1" applyFill="1" applyBorder="1" applyAlignment="1">
      <alignment horizontal="center" vertical="center" wrapText="1"/>
    </xf>
    <xf numFmtId="3" fontId="32" fillId="32" borderId="24" xfId="0" applyNumberFormat="1" applyFont="1" applyFill="1" applyBorder="1" applyAlignment="1">
      <alignment horizontal="center" vertical="center"/>
    </xf>
    <xf numFmtId="0" fontId="35" fillId="32" borderId="24" xfId="0" applyFont="1" applyFill="1" applyBorder="1" applyAlignment="1">
      <alignment vertical="center"/>
    </xf>
    <xf numFmtId="3" fontId="32" fillId="0" borderId="0" xfId="0" applyNumberFormat="1" applyFont="1" applyFill="1" applyAlignment="1">
      <alignment vertical="center"/>
    </xf>
    <xf numFmtId="164" fontId="31" fillId="0" borderId="10" xfId="101" applyNumberFormat="1" applyFont="1" applyFill="1" applyBorder="1" applyAlignment="1">
      <alignment horizontal="center" vertical="center"/>
    </xf>
    <xf numFmtId="2" fontId="31" fillId="0" borderId="10" xfId="101" applyNumberFormat="1" applyFont="1" applyFill="1" applyBorder="1" applyAlignment="1">
      <alignment horizontal="center" vertical="center"/>
    </xf>
    <xf numFmtId="4" fontId="32" fillId="0" borderId="0" xfId="0" applyNumberFormat="1" applyFont="1" applyFill="1" applyAlignment="1">
      <alignment vertical="center"/>
    </xf>
    <xf numFmtId="4" fontId="32" fillId="0" borderId="10" xfId="0" applyNumberFormat="1" applyFont="1" applyFill="1" applyBorder="1" applyAlignment="1">
      <alignment horizontal="center" vertical="center" wrapText="1"/>
    </xf>
    <xf numFmtId="4" fontId="32" fillId="0" borderId="10" xfId="0" applyNumberFormat="1" applyFont="1" applyFill="1" applyBorder="1" applyAlignment="1">
      <alignment horizontal="center" vertical="center" wrapText="1"/>
    </xf>
    <xf numFmtId="0" fontId="32" fillId="32" borderId="24" xfId="0" applyFont="1" applyFill="1" applyBorder="1" applyAlignment="1">
      <alignment horizontal="center" vertical="center" wrapText="1"/>
    </xf>
    <xf numFmtId="0" fontId="32" fillId="32" borderId="13" xfId="0" applyFont="1" applyFill="1" applyBorder="1" applyAlignment="1">
      <alignment horizontal="left" vertical="center" wrapText="1"/>
    </xf>
    <xf numFmtId="4" fontId="31" fillId="32" borderId="24" xfId="0" applyNumberFormat="1" applyFont="1" applyFill="1" applyBorder="1" applyAlignment="1">
      <alignment horizontal="center" vertical="center"/>
    </xf>
    <xf numFmtId="3" fontId="32" fillId="32" borderId="0" xfId="0" applyNumberFormat="1" applyFont="1" applyFill="1" applyAlignment="1">
      <alignment vertical="center"/>
    </xf>
    <xf numFmtId="0" fontId="32" fillId="32" borderId="24" xfId="0" applyFont="1" applyFill="1" applyBorder="1" applyAlignment="1">
      <alignment horizontal="left" vertical="center"/>
    </xf>
    <xf numFmtId="1" fontId="31" fillId="31" borderId="10" xfId="0" applyNumberFormat="1" applyFont="1" applyFill="1" applyBorder="1" applyAlignment="1">
      <alignment horizontal="center" vertical="center"/>
    </xf>
    <xf numFmtId="2" fontId="31" fillId="31" borderId="10" xfId="0" applyNumberFormat="1" applyFont="1" applyFill="1" applyBorder="1" applyAlignment="1">
      <alignment horizontal="center" vertical="center"/>
    </xf>
    <xf numFmtId="4" fontId="31" fillId="31" borderId="10" xfId="0" applyNumberFormat="1" applyFont="1" applyFill="1" applyBorder="1" applyAlignment="1">
      <alignment horizontal="center" vertical="center"/>
    </xf>
    <xf numFmtId="0" fontId="32" fillId="31" borderId="0" xfId="0" applyFont="1" applyFill="1" applyAlignment="1">
      <alignment vertical="center"/>
    </xf>
    <xf numFmtId="3" fontId="32" fillId="31" borderId="0" xfId="0" applyNumberFormat="1" applyFont="1" applyFill="1" applyAlignment="1">
      <alignment vertical="center"/>
    </xf>
    <xf numFmtId="2" fontId="0" fillId="0" borderId="0" xfId="0" applyNumberFormat="1"/>
    <xf numFmtId="4" fontId="32" fillId="0" borderId="10" xfId="0" applyNumberFormat="1" applyFont="1" applyFill="1" applyBorder="1" applyAlignment="1">
      <alignment horizontal="center" vertical="center" wrapText="1"/>
    </xf>
    <xf numFmtId="1" fontId="31" fillId="0" borderId="24" xfId="0" applyNumberFormat="1" applyFont="1" applyFill="1" applyBorder="1" applyAlignment="1">
      <alignment horizontal="center" vertical="center"/>
    </xf>
    <xf numFmtId="4" fontId="31" fillId="0" borderId="24" xfId="0" applyNumberFormat="1" applyFont="1" applyFill="1" applyBorder="1" applyAlignment="1">
      <alignment horizontal="center" vertical="center"/>
    </xf>
    <xf numFmtId="2" fontId="32" fillId="32" borderId="24" xfId="101" applyNumberFormat="1" applyFont="1" applyFill="1" applyBorder="1" applyAlignment="1">
      <alignment horizontal="center" vertical="center"/>
    </xf>
    <xf numFmtId="4" fontId="32" fillId="0" borderId="24" xfId="0" applyNumberFormat="1" applyFont="1" applyFill="1" applyBorder="1" applyAlignment="1">
      <alignment horizontal="center" vertical="center" wrapText="1"/>
    </xf>
    <xf numFmtId="168" fontId="32" fillId="0" borderId="24" xfId="0" applyNumberFormat="1" applyFont="1" applyFill="1" applyBorder="1" applyAlignment="1">
      <alignment horizontal="center" vertical="center" wrapText="1"/>
    </xf>
    <xf numFmtId="168" fontId="32" fillId="0" borderId="24" xfId="98" applyNumberFormat="1" applyFont="1" applyFill="1" applyBorder="1" applyAlignment="1">
      <alignment horizontal="center" vertical="center"/>
    </xf>
    <xf numFmtId="168" fontId="32" fillId="0" borderId="24" xfId="98" applyNumberFormat="1" applyFont="1" applyFill="1" applyBorder="1" applyAlignment="1">
      <alignment horizontal="center" vertical="center" wrapText="1"/>
    </xf>
    <xf numFmtId="4" fontId="31" fillId="0" borderId="24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4" fontId="35" fillId="0" borderId="24" xfId="0" applyNumberFormat="1" applyFont="1" applyFill="1" applyBorder="1" applyAlignment="1">
      <alignment vertical="center"/>
    </xf>
    <xf numFmtId="2" fontId="32" fillId="0" borderId="24" xfId="101" applyNumberFormat="1" applyFont="1" applyFill="1" applyBorder="1" applyAlignment="1">
      <alignment horizontal="center" vertical="center"/>
    </xf>
    <xf numFmtId="0" fontId="65" fillId="0" borderId="34" xfId="0" applyFont="1" applyBorder="1" applyAlignment="1">
      <alignment horizontal="center" vertical="center"/>
    </xf>
    <xf numFmtId="4" fontId="65" fillId="0" borderId="34" xfId="0" applyNumberFormat="1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4" fontId="64" fillId="0" borderId="34" xfId="0" applyNumberFormat="1" applyFont="1" applyBorder="1" applyAlignment="1">
      <alignment horizontal="center" vertical="center"/>
    </xf>
    <xf numFmtId="4" fontId="66" fillId="0" borderId="0" xfId="0" applyNumberFormat="1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vertical="center"/>
    </xf>
    <xf numFmtId="4" fontId="47" fillId="0" borderId="0" xfId="0" applyNumberFormat="1" applyFont="1" applyFill="1" applyBorder="1" applyAlignment="1">
      <alignment vertical="center"/>
    </xf>
    <xf numFmtId="4" fontId="66" fillId="0" borderId="0" xfId="0" applyNumberFormat="1" applyFont="1" applyFill="1" applyBorder="1" applyAlignment="1">
      <alignment horizontal="center" vertical="center"/>
    </xf>
    <xf numFmtId="4" fontId="47" fillId="0" borderId="0" xfId="0" applyNumberFormat="1" applyFont="1" applyFill="1" applyBorder="1" applyAlignment="1">
      <alignment horizontal="center" vertical="center"/>
    </xf>
    <xf numFmtId="3" fontId="47" fillId="0" borderId="10" xfId="0" applyNumberFormat="1" applyFont="1" applyFill="1" applyBorder="1" applyAlignment="1">
      <alignment horizontal="center" vertical="center" wrapText="1"/>
    </xf>
    <xf numFmtId="3" fontId="66" fillId="0" borderId="10" xfId="0" applyNumberFormat="1" applyFont="1" applyFill="1" applyBorder="1" applyAlignment="1">
      <alignment horizontal="center" vertical="center" wrapText="1"/>
    </xf>
    <xf numFmtId="4" fontId="66" fillId="0" borderId="10" xfId="0" applyNumberFormat="1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/>
    </xf>
    <xf numFmtId="4" fontId="47" fillId="0" borderId="10" xfId="0" applyNumberFormat="1" applyFont="1" applyFill="1" applyBorder="1" applyAlignment="1">
      <alignment horizontal="left" vertical="center"/>
    </xf>
    <xf numFmtId="14" fontId="47" fillId="0" borderId="10" xfId="0" applyNumberFormat="1" applyFont="1" applyFill="1" applyBorder="1" applyAlignment="1">
      <alignment horizontal="center" vertical="center"/>
    </xf>
    <xf numFmtId="3" fontId="47" fillId="0" borderId="10" xfId="0" applyNumberFormat="1" applyFont="1" applyFill="1" applyBorder="1" applyAlignment="1">
      <alignment horizontal="center" vertical="center"/>
    </xf>
    <xf numFmtId="4" fontId="47" fillId="0" borderId="10" xfId="0" applyNumberFormat="1" applyFont="1" applyFill="1" applyBorder="1" applyAlignment="1">
      <alignment horizontal="center" vertical="center"/>
    </xf>
    <xf numFmtId="1" fontId="47" fillId="0" borderId="10" xfId="0" applyNumberFormat="1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vertical="center"/>
    </xf>
    <xf numFmtId="0" fontId="47" fillId="0" borderId="10" xfId="0" applyFont="1" applyFill="1" applyBorder="1" applyAlignment="1">
      <alignment horizontal="left" vertical="center"/>
    </xf>
    <xf numFmtId="0" fontId="47" fillId="0" borderId="10" xfId="0" applyFont="1" applyFill="1" applyBorder="1" applyAlignment="1">
      <alignment vertical="center"/>
    </xf>
    <xf numFmtId="0" fontId="47" fillId="0" borderId="10" xfId="0" applyNumberFormat="1" applyFont="1" applyFill="1" applyBorder="1" applyAlignment="1">
      <alignment horizontal="center" vertical="center"/>
    </xf>
    <xf numFmtId="4" fontId="47" fillId="0" borderId="10" xfId="0" applyNumberFormat="1" applyFont="1" applyFill="1" applyBorder="1" applyAlignment="1">
      <alignment vertical="center"/>
    </xf>
    <xf numFmtId="0" fontId="47" fillId="0" borderId="10" xfId="0" applyFont="1" applyFill="1" applyBorder="1" applyAlignment="1">
      <alignment horizontal="left" vertical="center" wrapText="1"/>
    </xf>
    <xf numFmtId="2" fontId="66" fillId="0" borderId="10" xfId="0" applyNumberFormat="1" applyFont="1" applyFill="1" applyBorder="1" applyAlignment="1">
      <alignment horizontal="center" vertical="center" wrapText="1"/>
    </xf>
    <xf numFmtId="49" fontId="47" fillId="0" borderId="10" xfId="0" applyNumberFormat="1" applyFont="1" applyFill="1" applyBorder="1" applyAlignment="1">
      <alignment horizontal="center" vertical="center"/>
    </xf>
    <xf numFmtId="49" fontId="47" fillId="0" borderId="10" xfId="0" applyNumberFormat="1" applyFont="1" applyFill="1" applyBorder="1" applyAlignment="1">
      <alignment horizontal="center" vertical="center" wrapText="1"/>
    </xf>
    <xf numFmtId="14" fontId="47" fillId="0" borderId="10" xfId="0" applyNumberFormat="1" applyFont="1" applyFill="1" applyBorder="1" applyAlignment="1">
      <alignment horizontal="center" vertical="center" wrapText="1"/>
    </xf>
    <xf numFmtId="1" fontId="66" fillId="0" borderId="10" xfId="0" applyNumberFormat="1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vertical="center" wrapText="1"/>
    </xf>
    <xf numFmtId="12" fontId="47" fillId="0" borderId="10" xfId="0" applyNumberFormat="1" applyFont="1" applyFill="1" applyBorder="1" applyAlignment="1">
      <alignment horizontal="center" vertical="center"/>
    </xf>
    <xf numFmtId="12" fontId="47" fillId="0" borderId="10" xfId="0" applyNumberFormat="1" applyFont="1" applyFill="1" applyBorder="1" applyAlignment="1">
      <alignment vertical="center"/>
    </xf>
    <xf numFmtId="3" fontId="66" fillId="0" borderId="10" xfId="0" applyNumberFormat="1" applyFont="1" applyFill="1" applyBorder="1" applyAlignment="1">
      <alignment horizontal="center" vertical="center"/>
    </xf>
    <xf numFmtId="4" fontId="66" fillId="0" borderId="10" xfId="0" applyNumberFormat="1" applyFont="1" applyFill="1" applyBorder="1" applyAlignment="1">
      <alignment horizontal="center" vertical="center"/>
    </xf>
    <xf numFmtId="0" fontId="47" fillId="0" borderId="10" xfId="72" applyFont="1" applyFill="1" applyBorder="1" applyAlignment="1">
      <alignment horizontal="center" vertical="center" wrapText="1"/>
    </xf>
    <xf numFmtId="0" fontId="47" fillId="0" borderId="14" xfId="0" applyFont="1" applyFill="1" applyBorder="1" applyAlignment="1">
      <alignment horizontal="left" vertical="center"/>
    </xf>
    <xf numFmtId="14" fontId="47" fillId="0" borderId="13" xfId="0" applyNumberFormat="1" applyFont="1" applyFill="1" applyBorder="1" applyAlignment="1">
      <alignment horizontal="center" vertical="center"/>
    </xf>
    <xf numFmtId="0" fontId="47" fillId="0" borderId="13" xfId="0" applyFont="1" applyFill="1" applyBorder="1" applyAlignment="1">
      <alignment horizontal="center" vertical="center"/>
    </xf>
    <xf numFmtId="0" fontId="47" fillId="0" borderId="10" xfId="76" applyFont="1" applyFill="1" applyBorder="1" applyAlignment="1">
      <alignment horizontal="center" vertical="center" wrapText="1"/>
    </xf>
    <xf numFmtId="14" fontId="47" fillId="0" borderId="10" xfId="76" applyNumberFormat="1" applyFont="1" applyFill="1" applyBorder="1" applyAlignment="1">
      <alignment horizontal="center" vertical="center" wrapText="1"/>
    </xf>
    <xf numFmtId="4" fontId="47" fillId="39" borderId="10" xfId="0" applyNumberFormat="1" applyFont="1" applyFill="1" applyBorder="1" applyAlignment="1">
      <alignment vertical="center"/>
    </xf>
    <xf numFmtId="1" fontId="66" fillId="0" borderId="10" xfId="0" applyNumberFormat="1" applyFont="1" applyFill="1" applyBorder="1" applyAlignment="1">
      <alignment horizontal="center" vertical="center"/>
    </xf>
    <xf numFmtId="2" fontId="66" fillId="0" borderId="10" xfId="0" applyNumberFormat="1" applyFont="1" applyFill="1" applyBorder="1" applyAlignment="1">
      <alignment horizontal="center" vertical="center"/>
    </xf>
    <xf numFmtId="0" fontId="47" fillId="39" borderId="10" xfId="0" applyFont="1" applyFill="1" applyBorder="1" applyAlignment="1">
      <alignment vertical="center"/>
    </xf>
    <xf numFmtId="0" fontId="47" fillId="39" borderId="10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vertical="center" wrapText="1"/>
    </xf>
    <xf numFmtId="0" fontId="47" fillId="39" borderId="10" xfId="0" applyFont="1" applyFill="1" applyBorder="1" applyAlignment="1">
      <alignment horizontal="left" vertical="center"/>
    </xf>
    <xf numFmtId="0" fontId="47" fillId="0" borderId="10" xfId="84" applyFont="1" applyFill="1" applyBorder="1" applyAlignment="1">
      <alignment horizontal="center" vertical="center"/>
    </xf>
    <xf numFmtId="14" fontId="47" fillId="0" borderId="10" xfId="84" applyNumberFormat="1" applyFont="1" applyFill="1" applyBorder="1" applyAlignment="1">
      <alignment horizontal="center" vertical="center"/>
    </xf>
    <xf numFmtId="49" fontId="47" fillId="0" borderId="10" xfId="84" applyNumberFormat="1" applyFont="1" applyFill="1" applyBorder="1" applyAlignment="1">
      <alignment horizontal="center" vertical="center"/>
    </xf>
    <xf numFmtId="0" fontId="47" fillId="0" borderId="10" xfId="77" applyFont="1" applyFill="1" applyBorder="1" applyAlignment="1">
      <alignment horizontal="center" vertical="center" wrapText="1"/>
    </xf>
    <xf numFmtId="0" fontId="47" fillId="39" borderId="10" xfId="0" applyFont="1" applyFill="1" applyBorder="1" applyAlignment="1">
      <alignment vertical="center" wrapText="1"/>
    </xf>
    <xf numFmtId="4" fontId="47" fillId="0" borderId="14" xfId="0" applyNumberFormat="1" applyFont="1" applyFill="1" applyBorder="1" applyAlignment="1">
      <alignment horizontal="center" vertical="center"/>
    </xf>
    <xf numFmtId="2" fontId="47" fillId="0" borderId="10" xfId="0" applyNumberFormat="1" applyFont="1" applyFill="1" applyBorder="1" applyAlignment="1">
      <alignment horizontal="center" vertical="center"/>
    </xf>
    <xf numFmtId="2" fontId="47" fillId="0" borderId="14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4" fontId="47" fillId="0" borderId="34" xfId="0" applyNumberFormat="1" applyFont="1" applyFill="1" applyBorder="1" applyAlignment="1">
      <alignment horizontal="center" vertical="center" wrapText="1"/>
    </xf>
    <xf numFmtId="4" fontId="47" fillId="0" borderId="34" xfId="0" applyNumberFormat="1" applyFont="1" applyFill="1" applyBorder="1" applyAlignment="1">
      <alignment horizontal="center" vertical="center"/>
    </xf>
    <xf numFmtId="4" fontId="47" fillId="0" borderId="10" xfId="72" applyNumberFormat="1" applyFont="1" applyFill="1" applyBorder="1" applyAlignment="1">
      <alignment horizontal="center" vertical="center"/>
    </xf>
    <xf numFmtId="1" fontId="47" fillId="0" borderId="10" xfId="72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left" vertical="center"/>
    </xf>
    <xf numFmtId="14" fontId="47" fillId="0" borderId="0" xfId="0" applyNumberFormat="1" applyFont="1" applyFill="1" applyBorder="1" applyAlignment="1">
      <alignment horizontal="center" vertical="center"/>
    </xf>
    <xf numFmtId="3" fontId="47" fillId="0" borderId="0" xfId="0" applyNumberFormat="1" applyFont="1" applyFill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/>
    </xf>
    <xf numFmtId="4" fontId="47" fillId="0" borderId="0" xfId="0" applyNumberFormat="1" applyFont="1" applyFill="1" applyBorder="1" applyAlignment="1">
      <alignment horizontal="center" vertical="center" wrapText="1"/>
    </xf>
    <xf numFmtId="1" fontId="47" fillId="0" borderId="0" xfId="0" applyNumberFormat="1" applyFont="1" applyFill="1" applyBorder="1" applyAlignment="1">
      <alignment horizontal="center" vertical="center" wrapText="1"/>
    </xf>
    <xf numFmtId="3" fontId="66" fillId="0" borderId="0" xfId="0" applyNumberFormat="1" applyFont="1" applyFill="1" applyBorder="1" applyAlignment="1">
      <alignment horizontal="center" vertical="center"/>
    </xf>
    <xf numFmtId="3" fontId="47" fillId="0" borderId="0" xfId="0" applyNumberFormat="1" applyFont="1" applyFill="1" applyBorder="1" applyAlignment="1">
      <alignment horizontal="center" vertical="center" wrapText="1"/>
    </xf>
    <xf numFmtId="0" fontId="47" fillId="0" borderId="0" xfId="76" applyFont="1" applyFill="1" applyBorder="1" applyAlignment="1">
      <alignment horizontal="left" vertical="center" wrapText="1"/>
    </xf>
    <xf numFmtId="0" fontId="47" fillId="0" borderId="0" xfId="76" applyFont="1" applyFill="1" applyBorder="1" applyAlignment="1">
      <alignment horizontal="center" vertical="center"/>
    </xf>
    <xf numFmtId="14" fontId="47" fillId="0" borderId="0" xfId="76" applyNumberFormat="1" applyFont="1" applyFill="1" applyBorder="1" applyAlignment="1">
      <alignment horizontal="center" vertical="center"/>
    </xf>
    <xf numFmtId="4" fontId="47" fillId="0" borderId="0" xfId="76" applyNumberFormat="1" applyFont="1" applyFill="1" applyBorder="1" applyAlignment="1">
      <alignment horizontal="center" vertical="center"/>
    </xf>
    <xf numFmtId="0" fontId="47" fillId="0" borderId="0" xfId="76" applyFont="1" applyFill="1" applyBorder="1" applyAlignment="1">
      <alignment vertical="center" wrapText="1"/>
    </xf>
    <xf numFmtId="0" fontId="47" fillId="0" borderId="0" xfId="0" applyFont="1" applyFill="1" applyBorder="1" applyAlignment="1">
      <alignment horizontal="center" vertical="center" wrapText="1"/>
    </xf>
    <xf numFmtId="1" fontId="66" fillId="0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3" fontId="66" fillId="0" borderId="0" xfId="0" applyNumberFormat="1" applyFont="1" applyFill="1" applyBorder="1" applyAlignment="1">
      <alignment horizontal="center" vertical="center" wrapText="1"/>
    </xf>
    <xf numFmtId="49" fontId="47" fillId="0" borderId="0" xfId="0" applyNumberFormat="1" applyFont="1" applyFill="1" applyBorder="1" applyAlignment="1">
      <alignment horizontal="center" vertical="center" wrapText="1"/>
    </xf>
    <xf numFmtId="14" fontId="47" fillId="0" borderId="0" xfId="0" applyNumberFormat="1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/>
    </xf>
    <xf numFmtId="166" fontId="47" fillId="0" borderId="0" xfId="94" applyNumberFormat="1" applyFont="1" applyFill="1" applyBorder="1" applyAlignment="1">
      <alignment horizontal="center" vertical="center"/>
    </xf>
    <xf numFmtId="14" fontId="47" fillId="0" borderId="0" xfId="94" applyNumberFormat="1" applyFont="1" applyFill="1" applyBorder="1" applyAlignment="1">
      <alignment horizontal="center" vertical="center"/>
    </xf>
    <xf numFmtId="4" fontId="47" fillId="0" borderId="0" xfId="84" applyNumberFormat="1" applyFont="1" applyFill="1" applyBorder="1" applyAlignment="1">
      <alignment horizontal="center" vertical="center"/>
    </xf>
    <xf numFmtId="1" fontId="47" fillId="0" borderId="0" xfId="84" applyNumberFormat="1" applyFont="1" applyFill="1" applyBorder="1" applyAlignment="1">
      <alignment horizontal="center" vertical="center"/>
    </xf>
    <xf numFmtId="0" fontId="47" fillId="0" borderId="0" xfId="0" applyNumberFormat="1" applyFont="1" applyFill="1" applyBorder="1" applyAlignment="1">
      <alignment horizontal="center" vertical="center"/>
    </xf>
    <xf numFmtId="14" fontId="47" fillId="0" borderId="0" xfId="72" applyNumberFormat="1" applyFont="1" applyFill="1" applyBorder="1" applyAlignment="1">
      <alignment horizontal="center" vertical="center"/>
    </xf>
    <xf numFmtId="4" fontId="66" fillId="0" borderId="0" xfId="72" applyNumberFormat="1" applyFont="1" applyFill="1" applyBorder="1" applyAlignment="1">
      <alignment horizontal="center" vertical="center"/>
    </xf>
    <xf numFmtId="3" fontId="66" fillId="0" borderId="0" xfId="72" applyNumberFormat="1" applyFont="1" applyFill="1" applyBorder="1" applyAlignment="1">
      <alignment horizontal="center" vertical="center"/>
    </xf>
    <xf numFmtId="4" fontId="47" fillId="0" borderId="0" xfId="72" applyNumberFormat="1" applyFont="1" applyFill="1" applyBorder="1" applyAlignment="1">
      <alignment horizontal="center" vertical="center"/>
    </xf>
    <xf numFmtId="1" fontId="47" fillId="0" borderId="0" xfId="72" applyNumberFormat="1" applyFont="1" applyFill="1" applyBorder="1" applyAlignment="1">
      <alignment horizontal="center" vertical="center"/>
    </xf>
    <xf numFmtId="0" fontId="47" fillId="0" borderId="0" xfId="76" applyFont="1" applyFill="1" applyBorder="1" applyAlignment="1">
      <alignment horizontal="center" vertical="center" wrapText="1"/>
    </xf>
    <xf numFmtId="14" fontId="47" fillId="0" borderId="0" xfId="76" applyNumberFormat="1" applyFont="1" applyFill="1" applyBorder="1" applyAlignment="1">
      <alignment horizontal="center" vertical="center" wrapText="1"/>
    </xf>
    <xf numFmtId="1" fontId="47" fillId="0" borderId="0" xfId="0" applyNumberFormat="1" applyFont="1" applyFill="1" applyBorder="1" applyAlignment="1">
      <alignment vertical="center"/>
    </xf>
    <xf numFmtId="0" fontId="35" fillId="0" borderId="0" xfId="0" applyFont="1" applyFill="1"/>
    <xf numFmtId="0" fontId="35" fillId="0" borderId="0" xfId="0" applyFont="1" applyFill="1" applyAlignment="1">
      <alignment horizontal="center" vertical="center"/>
    </xf>
    <xf numFmtId="0" fontId="35" fillId="0" borderId="10" xfId="88" applyFont="1" applyFill="1" applyBorder="1" applyAlignment="1">
      <alignment horizontal="center" vertical="center"/>
    </xf>
    <xf numFmtId="1" fontId="35" fillId="0" borderId="10" xfId="88" applyNumberFormat="1" applyFont="1" applyFill="1" applyBorder="1" applyAlignment="1">
      <alignment horizontal="center" vertical="center"/>
    </xf>
    <xf numFmtId="4" fontId="36" fillId="43" borderId="10" xfId="88" applyNumberFormat="1" applyFont="1" applyFill="1" applyBorder="1" applyAlignment="1">
      <alignment horizontal="center" vertical="center"/>
    </xf>
    <xf numFmtId="3" fontId="36" fillId="43" borderId="10" xfId="88" applyNumberFormat="1" applyFont="1" applyFill="1" applyBorder="1" applyAlignment="1">
      <alignment horizontal="center" vertical="center"/>
    </xf>
    <xf numFmtId="3" fontId="36" fillId="43" borderId="10" xfId="0" applyNumberFormat="1" applyFont="1" applyFill="1" applyBorder="1" applyAlignment="1">
      <alignment horizontal="center" vertical="center" wrapText="1"/>
    </xf>
    <xf numFmtId="3" fontId="35" fillId="0" borderId="0" xfId="0" applyNumberFormat="1" applyFont="1" applyFill="1" applyAlignment="1">
      <alignment horizontal="center" vertical="center"/>
    </xf>
    <xf numFmtId="0" fontId="35" fillId="0" borderId="10" xfId="88" applyNumberFormat="1" applyFont="1" applyFill="1" applyBorder="1" applyAlignment="1">
      <alignment horizontal="center" vertical="center" wrapText="1"/>
    </xf>
    <xf numFmtId="0" fontId="35" fillId="0" borderId="10" xfId="76" applyFont="1" applyFill="1" applyBorder="1" applyAlignment="1">
      <alignment vertical="center" wrapText="1"/>
    </xf>
    <xf numFmtId="4" fontId="35" fillId="0" borderId="10" xfId="88" applyNumberFormat="1" applyFont="1" applyFill="1" applyBorder="1" applyAlignment="1">
      <alignment horizontal="center" vertical="center"/>
    </xf>
    <xf numFmtId="4" fontId="36" fillId="0" borderId="10" xfId="88" applyNumberFormat="1" applyFont="1" applyFill="1" applyBorder="1" applyAlignment="1">
      <alignment horizontal="center" vertical="center"/>
    </xf>
    <xf numFmtId="3" fontId="35" fillId="0" borderId="10" xfId="88" applyNumberFormat="1" applyFont="1" applyFill="1" applyBorder="1" applyAlignment="1">
      <alignment horizontal="center" vertical="center"/>
    </xf>
    <xf numFmtId="3" fontId="36" fillId="0" borderId="10" xfId="88" applyNumberFormat="1" applyFont="1" applyFill="1" applyBorder="1" applyAlignment="1">
      <alignment horizontal="center" vertical="center"/>
    </xf>
    <xf numFmtId="4" fontId="35" fillId="41" borderId="0" xfId="0" applyNumberFormat="1" applyFont="1" applyFill="1"/>
    <xf numFmtId="4" fontId="35" fillId="0" borderId="0" xfId="0" applyNumberFormat="1" applyFont="1" applyFill="1"/>
    <xf numFmtId="0" fontId="35" fillId="0" borderId="10" xfId="88" applyFont="1" applyFill="1" applyBorder="1" applyAlignment="1">
      <alignment vertical="center" wrapText="1"/>
    </xf>
    <xf numFmtId="0" fontId="35" fillId="0" borderId="14" xfId="0" applyFont="1" applyFill="1" applyBorder="1" applyAlignment="1">
      <alignment vertical="center" wrapText="1"/>
    </xf>
    <xf numFmtId="4" fontId="35" fillId="42" borderId="0" xfId="0" applyNumberFormat="1" applyFont="1" applyFill="1"/>
    <xf numFmtId="0" fontId="35" fillId="0" borderId="14" xfId="88" applyFont="1" applyFill="1" applyBorder="1" applyAlignment="1">
      <alignment vertical="center" wrapText="1"/>
    </xf>
    <xf numFmtId="0" fontId="35" fillId="0" borderId="10" xfId="0" applyNumberFormat="1" applyFont="1" applyFill="1" applyBorder="1" applyAlignment="1">
      <alignment horizontal="center" vertical="center" wrapText="1"/>
    </xf>
    <xf numFmtId="0" fontId="35" fillId="0" borderId="14" xfId="76" applyFont="1" applyFill="1" applyBorder="1" applyAlignment="1">
      <alignment vertical="center" wrapText="1"/>
    </xf>
    <xf numFmtId="0" fontId="35" fillId="38" borderId="14" xfId="0" applyFont="1" applyFill="1" applyBorder="1" applyAlignment="1">
      <alignment vertical="center" wrapText="1"/>
    </xf>
    <xf numFmtId="4" fontId="35" fillId="38" borderId="10" xfId="88" applyNumberFormat="1" applyFont="1" applyFill="1" applyBorder="1" applyAlignment="1">
      <alignment horizontal="center" vertical="center"/>
    </xf>
    <xf numFmtId="4" fontId="36" fillId="38" borderId="10" xfId="88" applyNumberFormat="1" applyFont="1" applyFill="1" applyBorder="1" applyAlignment="1">
      <alignment horizontal="center" vertical="center"/>
    </xf>
    <xf numFmtId="3" fontId="35" fillId="38" borderId="10" xfId="88" applyNumberFormat="1" applyFont="1" applyFill="1" applyBorder="1" applyAlignment="1">
      <alignment horizontal="center" vertical="center"/>
    </xf>
    <xf numFmtId="3" fontId="36" fillId="38" borderId="10" xfId="88" applyNumberFormat="1" applyFont="1" applyFill="1" applyBorder="1" applyAlignment="1">
      <alignment horizontal="center" vertical="center"/>
    </xf>
    <xf numFmtId="0" fontId="35" fillId="38" borderId="0" xfId="0" applyFont="1" applyFill="1"/>
    <xf numFmtId="0" fontId="35" fillId="0" borderId="10" xfId="88" applyNumberFormat="1" applyFont="1" applyFill="1" applyBorder="1" applyAlignment="1">
      <alignment horizontal="center" vertical="center"/>
    </xf>
    <xf numFmtId="3" fontId="35" fillId="0" borderId="0" xfId="88" applyNumberFormat="1" applyFont="1" applyFill="1" applyBorder="1" applyAlignment="1">
      <alignment horizontal="center" vertical="center"/>
    </xf>
    <xf numFmtId="0" fontId="35" fillId="42" borderId="0" xfId="0" applyFont="1" applyFill="1"/>
    <xf numFmtId="0" fontId="36" fillId="0" borderId="0" xfId="0" applyFont="1" applyFill="1"/>
    <xf numFmtId="1" fontId="36" fillId="0" borderId="10" xfId="88" applyNumberFormat="1" applyFont="1" applyFill="1" applyBorder="1" applyAlignment="1">
      <alignment horizontal="center" vertical="center"/>
    </xf>
    <xf numFmtId="2" fontId="35" fillId="37" borderId="10" xfId="0" applyNumberFormat="1" applyFont="1" applyFill="1" applyBorder="1" applyAlignment="1">
      <alignment horizontal="center" vertical="center" wrapText="1"/>
    </xf>
    <xf numFmtId="4" fontId="35" fillId="0" borderId="0" xfId="0" applyNumberFormat="1" applyFont="1" applyFill="1" applyAlignment="1">
      <alignment horizontal="center" vertical="center"/>
    </xf>
    <xf numFmtId="4" fontId="35" fillId="37" borderId="10" xfId="88" applyNumberFormat="1" applyFont="1" applyFill="1" applyBorder="1" applyAlignment="1">
      <alignment horizontal="center" vertical="center"/>
    </xf>
    <xf numFmtId="4" fontId="35" fillId="0" borderId="19" xfId="0" applyNumberFormat="1" applyFont="1" applyFill="1" applyBorder="1" applyAlignment="1">
      <alignment horizontal="center" vertical="center"/>
    </xf>
    <xf numFmtId="2" fontId="35" fillId="38" borderId="10" xfId="0" applyNumberFormat="1" applyFont="1" applyFill="1" applyBorder="1" applyAlignment="1">
      <alignment horizontal="center" vertical="center" wrapText="1"/>
    </xf>
    <xf numFmtId="1" fontId="35" fillId="38" borderId="10" xfId="0" applyNumberFormat="1" applyFont="1" applyFill="1" applyBorder="1" applyAlignment="1">
      <alignment horizontal="center" vertical="center" wrapText="1"/>
    </xf>
    <xf numFmtId="4" fontId="35" fillId="37" borderId="10" xfId="0" applyNumberFormat="1" applyFont="1" applyFill="1" applyBorder="1" applyAlignment="1">
      <alignment horizontal="center" vertical="center" wrapText="1"/>
    </xf>
    <xf numFmtId="0" fontId="35" fillId="75" borderId="10" xfId="88" applyNumberFormat="1" applyFont="1" applyFill="1" applyBorder="1" applyAlignment="1">
      <alignment horizontal="center" vertical="center" wrapText="1"/>
    </xf>
    <xf numFmtId="0" fontId="35" fillId="75" borderId="14" xfId="0" applyFont="1" applyFill="1" applyBorder="1" applyAlignment="1">
      <alignment vertical="center" wrapText="1"/>
    </xf>
    <xf numFmtId="2" fontId="35" fillId="75" borderId="10" xfId="0" applyNumberFormat="1" applyFont="1" applyFill="1" applyBorder="1" applyAlignment="1">
      <alignment horizontal="center" vertical="center" wrapText="1"/>
    </xf>
    <xf numFmtId="4" fontId="35" fillId="75" borderId="10" xfId="88" applyNumberFormat="1" applyFont="1" applyFill="1" applyBorder="1" applyAlignment="1">
      <alignment horizontal="center" vertical="center"/>
    </xf>
    <xf numFmtId="4" fontId="36" fillId="75" borderId="10" xfId="88" applyNumberFormat="1" applyFont="1" applyFill="1" applyBorder="1" applyAlignment="1">
      <alignment horizontal="center" vertical="center"/>
    </xf>
    <xf numFmtId="1" fontId="35" fillId="75" borderId="10" xfId="0" applyNumberFormat="1" applyFont="1" applyFill="1" applyBorder="1" applyAlignment="1">
      <alignment horizontal="center" vertical="center" wrapText="1"/>
    </xf>
    <xf numFmtId="3" fontId="35" fillId="75" borderId="10" xfId="88" applyNumberFormat="1" applyFont="1" applyFill="1" applyBorder="1" applyAlignment="1">
      <alignment horizontal="center" vertical="center"/>
    </xf>
    <xf numFmtId="3" fontId="36" fillId="75" borderId="10" xfId="88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wrapText="1"/>
    </xf>
    <xf numFmtId="1" fontId="36" fillId="75" borderId="10" xfId="0" applyNumberFormat="1" applyFont="1" applyFill="1" applyBorder="1" applyAlignment="1">
      <alignment horizontal="center" vertical="center" wrapText="1"/>
    </xf>
    <xf numFmtId="0" fontId="35" fillId="76" borderId="14" xfId="0" applyFont="1" applyFill="1" applyBorder="1" applyAlignment="1">
      <alignment vertical="center" wrapText="1"/>
    </xf>
    <xf numFmtId="0" fontId="35" fillId="76" borderId="10" xfId="76" applyFont="1" applyFill="1" applyBorder="1" applyAlignment="1">
      <alignment vertical="center" wrapText="1"/>
    </xf>
    <xf numFmtId="0" fontId="35" fillId="38" borderId="10" xfId="88" applyNumberFormat="1" applyFont="1" applyFill="1" applyBorder="1" applyAlignment="1">
      <alignment horizontal="center" vertical="center" wrapText="1"/>
    </xf>
    <xf numFmtId="1" fontId="35" fillId="38" borderId="10" xfId="88" applyNumberFormat="1" applyFont="1" applyFill="1" applyBorder="1" applyAlignment="1">
      <alignment horizontal="center" vertical="center"/>
    </xf>
    <xf numFmtId="0" fontId="35" fillId="76" borderId="10" xfId="88" applyFont="1" applyFill="1" applyBorder="1" applyAlignment="1">
      <alignment vertical="center" wrapText="1"/>
    </xf>
    <xf numFmtId="0" fontId="35" fillId="76" borderId="14" xfId="76" applyFont="1" applyFill="1" applyBorder="1" applyAlignment="1">
      <alignment vertical="center" wrapText="1"/>
    </xf>
    <xf numFmtId="1" fontId="35" fillId="0" borderId="0" xfId="0" applyNumberFormat="1" applyFont="1" applyFill="1"/>
    <xf numFmtId="1" fontId="36" fillId="0" borderId="0" xfId="0" applyNumberFormat="1" applyFont="1" applyFill="1"/>
    <xf numFmtId="2" fontId="35" fillId="0" borderId="0" xfId="0" applyNumberFormat="1" applyFont="1" applyFill="1"/>
    <xf numFmtId="4" fontId="35" fillId="0" borderId="0" xfId="88" applyNumberFormat="1" applyFont="1" applyFill="1" applyBorder="1" applyAlignment="1">
      <alignment horizontal="center" vertical="center"/>
    </xf>
    <xf numFmtId="1" fontId="47" fillId="0" borderId="34" xfId="0" applyNumberFormat="1" applyFont="1" applyFill="1" applyBorder="1" applyAlignment="1">
      <alignment horizontal="center" vertical="center"/>
    </xf>
    <xf numFmtId="3" fontId="47" fillId="0" borderId="34" xfId="0" applyNumberFormat="1" applyFont="1" applyFill="1" applyBorder="1" applyAlignment="1">
      <alignment horizontal="center" vertical="center"/>
    </xf>
    <xf numFmtId="1" fontId="47" fillId="0" borderId="34" xfId="0" applyNumberFormat="1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vertical="center" wrapText="1"/>
    </xf>
    <xf numFmtId="0" fontId="66" fillId="0" borderId="0" xfId="0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wrapText="1"/>
    </xf>
    <xf numFmtId="4" fontId="47" fillId="0" borderId="10" xfId="0" applyNumberFormat="1" applyFont="1" applyFill="1" applyBorder="1" applyAlignment="1">
      <alignment horizontal="center" vertical="center" wrapText="1"/>
    </xf>
    <xf numFmtId="1" fontId="47" fillId="0" borderId="10" xfId="0" applyNumberFormat="1" applyFont="1" applyFill="1" applyBorder="1" applyAlignment="1">
      <alignment horizontal="center" vertical="center" wrapText="1"/>
    </xf>
    <xf numFmtId="0" fontId="47" fillId="0" borderId="10" xfId="77" applyFont="1" applyFill="1" applyBorder="1" applyAlignment="1">
      <alignment horizontal="center" vertical="center"/>
    </xf>
    <xf numFmtId="0" fontId="47" fillId="0" borderId="10" xfId="77" applyFont="1" applyFill="1" applyBorder="1" applyAlignment="1">
      <alignment horizontal="left" vertical="center" wrapText="1"/>
    </xf>
    <xf numFmtId="0" fontId="47" fillId="0" borderId="24" xfId="0" applyFont="1" applyFill="1" applyBorder="1" applyAlignment="1">
      <alignment horizontal="center" vertical="center"/>
    </xf>
    <xf numFmtId="3" fontId="47" fillId="0" borderId="0" xfId="0" applyNumberFormat="1" applyFont="1" applyFill="1" applyBorder="1" applyAlignment="1">
      <alignment vertical="center"/>
    </xf>
    <xf numFmtId="4" fontId="47" fillId="29" borderId="10" xfId="0" applyNumberFormat="1" applyFont="1" applyFill="1" applyBorder="1" applyAlignment="1">
      <alignment horizontal="left" vertical="center"/>
    </xf>
    <xf numFmtId="0" fontId="47" fillId="29" borderId="10" xfId="0" applyFont="1" applyFill="1" applyBorder="1" applyAlignment="1">
      <alignment horizontal="left" vertical="center"/>
    </xf>
    <xf numFmtId="0" fontId="47" fillId="29" borderId="10" xfId="0" applyFont="1" applyFill="1" applyBorder="1" applyAlignment="1">
      <alignment vertical="center"/>
    </xf>
    <xf numFmtId="4" fontId="47" fillId="29" borderId="10" xfId="0" applyNumberFormat="1" applyFont="1" applyFill="1" applyBorder="1" applyAlignment="1">
      <alignment vertical="center"/>
    </xf>
    <xf numFmtId="0" fontId="47" fillId="29" borderId="10" xfId="0" applyFont="1" applyFill="1" applyBorder="1" applyAlignment="1">
      <alignment horizontal="left" vertical="center" wrapText="1"/>
    </xf>
    <xf numFmtId="0" fontId="47" fillId="29" borderId="10" xfId="0" applyFont="1" applyFill="1" applyBorder="1" applyAlignment="1">
      <alignment vertical="center" wrapText="1"/>
    </xf>
    <xf numFmtId="0" fontId="47" fillId="29" borderId="14" xfId="0" applyFont="1" applyFill="1" applyBorder="1" applyAlignment="1">
      <alignment horizontal="left" vertical="center"/>
    </xf>
    <xf numFmtId="0" fontId="47" fillId="36" borderId="10" xfId="0" applyFont="1" applyFill="1" applyBorder="1" applyAlignment="1">
      <alignment vertical="center"/>
    </xf>
    <xf numFmtId="4" fontId="47" fillId="36" borderId="10" xfId="0" applyNumberFormat="1" applyFont="1" applyFill="1" applyBorder="1" applyAlignment="1">
      <alignment vertical="center"/>
    </xf>
    <xf numFmtId="0" fontId="47" fillId="36" borderId="10" xfId="0" applyFont="1" applyFill="1" applyBorder="1" applyAlignment="1">
      <alignment horizontal="left" vertical="center" wrapText="1"/>
    </xf>
    <xf numFmtId="0" fontId="47" fillId="36" borderId="10" xfId="0" applyFont="1" applyFill="1" applyBorder="1" applyAlignment="1">
      <alignment horizontal="left" vertical="center"/>
    </xf>
    <xf numFmtId="0" fontId="47" fillId="36" borderId="10" xfId="77" applyFont="1" applyFill="1" applyBorder="1" applyAlignment="1">
      <alignment horizontal="left" vertical="center" wrapText="1"/>
    </xf>
    <xf numFmtId="0" fontId="0" fillId="0" borderId="10" xfId="0" applyBorder="1"/>
    <xf numFmtId="0" fontId="38" fillId="0" borderId="0" xfId="0" applyFont="1"/>
    <xf numFmtId="0" fontId="38" fillId="39" borderId="0" xfId="0" applyFont="1" applyFill="1"/>
    <xf numFmtId="0" fontId="66" fillId="0" borderId="0" xfId="0" applyFont="1" applyFill="1" applyBorder="1" applyAlignment="1">
      <alignment vertical="center" wrapText="1"/>
    </xf>
    <xf numFmtId="0" fontId="66" fillId="0" borderId="0" xfId="0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35" fillId="0" borderId="34" xfId="88" applyFont="1" applyFill="1" applyBorder="1" applyAlignment="1">
      <alignment horizontal="center" vertical="center"/>
    </xf>
    <xf numFmtId="1" fontId="35" fillId="0" borderId="34" xfId="88" applyNumberFormat="1" applyFont="1" applyFill="1" applyBorder="1" applyAlignment="1">
      <alignment horizontal="center" vertical="center"/>
    </xf>
    <xf numFmtId="4" fontId="36" fillId="0" borderId="34" xfId="88" applyNumberFormat="1" applyFont="1" applyFill="1" applyBorder="1" applyAlignment="1">
      <alignment horizontal="center" vertical="center"/>
    </xf>
    <xf numFmtId="3" fontId="36" fillId="0" borderId="34" xfId="88" applyNumberFormat="1" applyFont="1" applyFill="1" applyBorder="1" applyAlignment="1">
      <alignment horizontal="center" vertical="center"/>
    </xf>
    <xf numFmtId="3" fontId="36" fillId="0" borderId="34" xfId="0" applyNumberFormat="1" applyFont="1" applyFill="1" applyBorder="1" applyAlignment="1">
      <alignment horizontal="center" vertical="center" wrapText="1"/>
    </xf>
    <xf numFmtId="0" fontId="35" fillId="0" borderId="34" xfId="88" applyNumberFormat="1" applyFont="1" applyFill="1" applyBorder="1" applyAlignment="1">
      <alignment horizontal="center" vertical="center" wrapText="1"/>
    </xf>
    <xf numFmtId="0" fontId="35" fillId="0" borderId="34" xfId="76" applyFont="1" applyFill="1" applyBorder="1" applyAlignment="1">
      <alignment vertical="center" wrapText="1"/>
    </xf>
    <xf numFmtId="4" fontId="35" fillId="0" borderId="34" xfId="88" applyNumberFormat="1" applyFont="1" applyFill="1" applyBorder="1" applyAlignment="1">
      <alignment horizontal="center" vertical="center"/>
    </xf>
    <xf numFmtId="3" fontId="35" fillId="0" borderId="34" xfId="88" applyNumberFormat="1" applyFont="1" applyFill="1" applyBorder="1" applyAlignment="1">
      <alignment horizontal="center" vertical="center"/>
    </xf>
    <xf numFmtId="0" fontId="35" fillId="0" borderId="34" xfId="88" applyFont="1" applyFill="1" applyBorder="1" applyAlignment="1">
      <alignment vertical="center" wrapText="1"/>
    </xf>
    <xf numFmtId="0" fontId="35" fillId="0" borderId="34" xfId="0" applyFont="1" applyFill="1" applyBorder="1" applyAlignment="1">
      <alignment vertical="center" wrapText="1"/>
    </xf>
    <xf numFmtId="4" fontId="35" fillId="0" borderId="34" xfId="0" applyNumberFormat="1" applyFont="1" applyFill="1" applyBorder="1" applyAlignment="1">
      <alignment horizontal="center" vertical="center"/>
    </xf>
    <xf numFmtId="3" fontId="35" fillId="0" borderId="34" xfId="0" applyNumberFormat="1" applyFont="1" applyFill="1" applyBorder="1" applyAlignment="1">
      <alignment horizontal="center" vertical="center"/>
    </xf>
    <xf numFmtId="4" fontId="35" fillId="0" borderId="34" xfId="0" applyNumberFormat="1" applyFont="1" applyFill="1" applyBorder="1" applyAlignment="1">
      <alignment horizontal="center" vertical="center" wrapText="1"/>
    </xf>
    <xf numFmtId="3" fontId="35" fillId="0" borderId="34" xfId="0" applyNumberFormat="1" applyFont="1" applyFill="1" applyBorder="1" applyAlignment="1">
      <alignment horizontal="center" vertical="center" wrapText="1"/>
    </xf>
    <xf numFmtId="1" fontId="35" fillId="0" borderId="34" xfId="0" applyNumberFormat="1" applyFont="1" applyFill="1" applyBorder="1" applyAlignment="1">
      <alignment horizontal="center" vertical="center" wrapText="1"/>
    </xf>
    <xf numFmtId="1" fontId="36" fillId="0" borderId="34" xfId="0" applyNumberFormat="1" applyFont="1" applyFill="1" applyBorder="1" applyAlignment="1">
      <alignment horizontal="center" vertical="center" wrapText="1"/>
    </xf>
    <xf numFmtId="2" fontId="35" fillId="0" borderId="34" xfId="0" applyNumberFormat="1" applyFont="1" applyFill="1" applyBorder="1" applyAlignment="1">
      <alignment horizontal="center" vertical="center" wrapText="1"/>
    </xf>
    <xf numFmtId="0" fontId="35" fillId="0" borderId="34" xfId="0" applyNumberFormat="1" applyFont="1" applyFill="1" applyBorder="1" applyAlignment="1">
      <alignment horizontal="center" vertical="center" wrapText="1"/>
    </xf>
    <xf numFmtId="0" fontId="35" fillId="0" borderId="34" xfId="88" applyNumberFormat="1" applyFont="1" applyFill="1" applyBorder="1" applyAlignment="1">
      <alignment horizontal="center" vertical="center"/>
    </xf>
    <xf numFmtId="1" fontId="36" fillId="0" borderId="34" xfId="88" applyNumberFormat="1" applyFont="1" applyFill="1" applyBorder="1" applyAlignment="1">
      <alignment horizontal="center" vertical="center"/>
    </xf>
    <xf numFmtId="4" fontId="47" fillId="0" borderId="35" xfId="0" applyNumberFormat="1" applyFont="1" applyFill="1" applyBorder="1" applyAlignment="1">
      <alignment horizontal="center" vertical="center" wrapText="1"/>
    </xf>
    <xf numFmtId="0" fontId="47" fillId="29" borderId="0" xfId="0" applyFont="1" applyFill="1" applyBorder="1" applyAlignment="1">
      <alignment vertical="center"/>
    </xf>
    <xf numFmtId="0" fontId="47" fillId="39" borderId="0" xfId="0" applyFont="1" applyFill="1" applyBorder="1" applyAlignment="1">
      <alignment vertical="center"/>
    </xf>
    <xf numFmtId="3" fontId="66" fillId="31" borderId="10" xfId="0" applyNumberFormat="1" applyFont="1" applyFill="1" applyBorder="1" applyAlignment="1">
      <alignment horizontal="center" vertical="center"/>
    </xf>
    <xf numFmtId="4" fontId="66" fillId="31" borderId="10" xfId="0" applyNumberFormat="1" applyFont="1" applyFill="1" applyBorder="1" applyAlignment="1">
      <alignment horizontal="center" vertical="center"/>
    </xf>
    <xf numFmtId="3" fontId="47" fillId="31" borderId="0" xfId="0" applyNumberFormat="1" applyFont="1" applyFill="1" applyBorder="1" applyAlignment="1">
      <alignment vertical="center"/>
    </xf>
    <xf numFmtId="4" fontId="47" fillId="31" borderId="0" xfId="0" applyNumberFormat="1" applyFont="1" applyFill="1" applyBorder="1" applyAlignment="1">
      <alignment vertical="center"/>
    </xf>
    <xf numFmtId="0" fontId="47" fillId="31" borderId="0" xfId="0" applyFont="1" applyFill="1" applyBorder="1" applyAlignment="1">
      <alignment vertical="center"/>
    </xf>
    <xf numFmtId="0" fontId="47" fillId="0" borderId="10" xfId="0" applyFont="1" applyFill="1" applyBorder="1" applyAlignment="1">
      <alignment horizontal="center" vertical="center" wrapText="1"/>
    </xf>
    <xf numFmtId="4" fontId="47" fillId="0" borderId="10" xfId="0" applyNumberFormat="1" applyFont="1" applyFill="1" applyBorder="1" applyAlignment="1">
      <alignment horizontal="center" vertical="center" wrapText="1"/>
    </xf>
    <xf numFmtId="3" fontId="66" fillId="31" borderId="10" xfId="0" applyNumberFormat="1" applyFont="1" applyFill="1" applyBorder="1" applyAlignment="1">
      <alignment horizontal="center" vertical="center" wrapText="1"/>
    </xf>
    <xf numFmtId="4" fontId="66" fillId="31" borderId="10" xfId="0" applyNumberFormat="1" applyFont="1" applyFill="1" applyBorder="1" applyAlignment="1">
      <alignment horizontal="center" vertical="center" wrapText="1"/>
    </xf>
    <xf numFmtId="0" fontId="47" fillId="31" borderId="0" xfId="0" applyFont="1" applyFill="1" applyBorder="1" applyAlignment="1">
      <alignment horizontal="center" vertical="center"/>
    </xf>
    <xf numFmtId="14" fontId="47" fillId="31" borderId="0" xfId="0" applyNumberFormat="1" applyFont="1" applyFill="1" applyBorder="1" applyAlignment="1">
      <alignment horizontal="center" vertical="center"/>
    </xf>
    <xf numFmtId="1" fontId="47" fillId="31" borderId="0" xfId="0" applyNumberFormat="1" applyFont="1" applyFill="1" applyBorder="1" applyAlignment="1">
      <alignment vertical="center"/>
    </xf>
    <xf numFmtId="4" fontId="47" fillId="31" borderId="0" xfId="0" applyNumberFormat="1" applyFont="1" applyFill="1" applyBorder="1" applyAlignment="1">
      <alignment horizontal="center" vertical="center"/>
    </xf>
    <xf numFmtId="4" fontId="66" fillId="31" borderId="0" xfId="0" applyNumberFormat="1" applyFont="1" applyFill="1" applyBorder="1" applyAlignment="1">
      <alignment horizontal="right" vertical="center"/>
    </xf>
    <xf numFmtId="4" fontId="47" fillId="31" borderId="10" xfId="0" applyNumberFormat="1" applyFont="1" applyFill="1" applyBorder="1" applyAlignment="1">
      <alignment horizontal="center" vertical="center" wrapText="1"/>
    </xf>
    <xf numFmtId="1" fontId="47" fillId="31" borderId="10" xfId="0" applyNumberFormat="1" applyFont="1" applyFill="1" applyBorder="1" applyAlignment="1">
      <alignment horizontal="center" vertical="center" wrapText="1"/>
    </xf>
    <xf numFmtId="0" fontId="47" fillId="31" borderId="10" xfId="0" applyFont="1" applyFill="1" applyBorder="1" applyAlignment="1">
      <alignment horizontal="center" vertical="center" wrapText="1"/>
    </xf>
    <xf numFmtId="3" fontId="47" fillId="31" borderId="10" xfId="0" applyNumberFormat="1" applyFont="1" applyFill="1" applyBorder="1" applyAlignment="1">
      <alignment horizontal="center" vertical="center" wrapText="1"/>
    </xf>
    <xf numFmtId="0" fontId="47" fillId="31" borderId="10" xfId="0" applyFont="1" applyFill="1" applyBorder="1" applyAlignment="1">
      <alignment horizontal="center" vertical="center"/>
    </xf>
    <xf numFmtId="4" fontId="47" fillId="31" borderId="10" xfId="0" applyNumberFormat="1" applyFont="1" applyFill="1" applyBorder="1" applyAlignment="1">
      <alignment horizontal="left" vertical="center"/>
    </xf>
    <xf numFmtId="14" fontId="47" fillId="31" borderId="10" xfId="0" applyNumberFormat="1" applyFont="1" applyFill="1" applyBorder="1" applyAlignment="1">
      <alignment horizontal="center" vertical="center"/>
    </xf>
    <xf numFmtId="3" fontId="47" fillId="31" borderId="10" xfId="0" applyNumberFormat="1" applyFont="1" applyFill="1" applyBorder="1" applyAlignment="1">
      <alignment horizontal="center" vertical="center"/>
    </xf>
    <xf numFmtId="4" fontId="47" fillId="31" borderId="10" xfId="0" applyNumberFormat="1" applyFont="1" applyFill="1" applyBorder="1" applyAlignment="1">
      <alignment horizontal="center" vertical="center"/>
    </xf>
    <xf numFmtId="1" fontId="47" fillId="31" borderId="10" xfId="0" applyNumberFormat="1" applyFont="1" applyFill="1" applyBorder="1" applyAlignment="1">
      <alignment horizontal="center" vertical="center"/>
    </xf>
    <xf numFmtId="2" fontId="47" fillId="31" borderId="10" xfId="0" applyNumberFormat="1" applyFont="1" applyFill="1" applyBorder="1" applyAlignment="1">
      <alignment horizontal="center" vertical="center" wrapText="1"/>
    </xf>
    <xf numFmtId="0" fontId="47" fillId="31" borderId="10" xfId="0" applyFont="1" applyFill="1" applyBorder="1" applyAlignment="1">
      <alignment horizontal="left" vertical="center"/>
    </xf>
    <xf numFmtId="0" fontId="47" fillId="31" borderId="10" xfId="0" applyFont="1" applyFill="1" applyBorder="1" applyAlignment="1">
      <alignment vertical="center"/>
    </xf>
    <xf numFmtId="0" fontId="47" fillId="31" borderId="10" xfId="0" applyNumberFormat="1" applyFont="1" applyFill="1" applyBorder="1" applyAlignment="1">
      <alignment horizontal="center" vertical="center"/>
    </xf>
    <xf numFmtId="4" fontId="47" fillId="31" borderId="10" xfId="0" applyNumberFormat="1" applyFont="1" applyFill="1" applyBorder="1" applyAlignment="1">
      <alignment vertical="center"/>
    </xf>
    <xf numFmtId="0" fontId="47" fillId="31" borderId="10" xfId="0" applyFont="1" applyFill="1" applyBorder="1" applyAlignment="1">
      <alignment horizontal="left" vertical="center" wrapText="1"/>
    </xf>
    <xf numFmtId="2" fontId="66" fillId="31" borderId="10" xfId="0" applyNumberFormat="1" applyFont="1" applyFill="1" applyBorder="1" applyAlignment="1">
      <alignment horizontal="center" vertical="center" wrapText="1"/>
    </xf>
    <xf numFmtId="49" fontId="47" fillId="31" borderId="10" xfId="0" applyNumberFormat="1" applyFont="1" applyFill="1" applyBorder="1" applyAlignment="1">
      <alignment horizontal="center" vertical="center"/>
    </xf>
    <xf numFmtId="49" fontId="47" fillId="31" borderId="10" xfId="0" applyNumberFormat="1" applyFont="1" applyFill="1" applyBorder="1" applyAlignment="1">
      <alignment horizontal="center" vertical="center" wrapText="1"/>
    </xf>
    <xf numFmtId="14" fontId="47" fillId="31" borderId="10" xfId="0" applyNumberFormat="1" applyFont="1" applyFill="1" applyBorder="1" applyAlignment="1">
      <alignment horizontal="center" vertical="center" wrapText="1"/>
    </xf>
    <xf numFmtId="1" fontId="66" fillId="31" borderId="10" xfId="0" applyNumberFormat="1" applyFont="1" applyFill="1" applyBorder="1" applyAlignment="1">
      <alignment horizontal="center" vertical="center" wrapText="1"/>
    </xf>
    <xf numFmtId="0" fontId="47" fillId="31" borderId="10" xfId="0" applyFont="1" applyFill="1" applyBorder="1" applyAlignment="1">
      <alignment vertical="center" wrapText="1"/>
    </xf>
    <xf numFmtId="12" fontId="47" fillId="31" borderId="10" xfId="0" applyNumberFormat="1" applyFont="1" applyFill="1" applyBorder="1" applyAlignment="1">
      <alignment horizontal="center" vertical="center"/>
    </xf>
    <xf numFmtId="12" fontId="47" fillId="31" borderId="10" xfId="0" applyNumberFormat="1" applyFont="1" applyFill="1" applyBorder="1" applyAlignment="1">
      <alignment vertical="center"/>
    </xf>
    <xf numFmtId="0" fontId="47" fillId="31" borderId="10" xfId="72" applyFont="1" applyFill="1" applyBorder="1" applyAlignment="1">
      <alignment horizontal="center" vertical="center" wrapText="1"/>
    </xf>
    <xf numFmtId="0" fontId="47" fillId="31" borderId="14" xfId="0" applyFont="1" applyFill="1" applyBorder="1" applyAlignment="1">
      <alignment horizontal="left" vertical="center"/>
    </xf>
    <xf numFmtId="14" fontId="47" fillId="31" borderId="13" xfId="0" applyNumberFormat="1" applyFont="1" applyFill="1" applyBorder="1" applyAlignment="1">
      <alignment horizontal="center" vertical="center"/>
    </xf>
    <xf numFmtId="0" fontId="47" fillId="31" borderId="13" xfId="0" applyFont="1" applyFill="1" applyBorder="1" applyAlignment="1">
      <alignment horizontal="center" vertical="center"/>
    </xf>
    <xf numFmtId="0" fontId="47" fillId="31" borderId="10" xfId="76" applyFont="1" applyFill="1" applyBorder="1" applyAlignment="1">
      <alignment horizontal="center" vertical="center" wrapText="1"/>
    </xf>
    <xf numFmtId="14" fontId="47" fillId="31" borderId="10" xfId="76" applyNumberFormat="1" applyFont="1" applyFill="1" applyBorder="1" applyAlignment="1">
      <alignment horizontal="center" vertical="center" wrapText="1"/>
    </xf>
    <xf numFmtId="1" fontId="66" fillId="31" borderId="10" xfId="0" applyNumberFormat="1" applyFont="1" applyFill="1" applyBorder="1" applyAlignment="1">
      <alignment horizontal="center" vertical="center"/>
    </xf>
    <xf numFmtId="2" fontId="66" fillId="31" borderId="10" xfId="0" applyNumberFormat="1" applyFont="1" applyFill="1" applyBorder="1" applyAlignment="1">
      <alignment horizontal="center" vertical="center"/>
    </xf>
    <xf numFmtId="1" fontId="47" fillId="31" borderId="34" xfId="0" applyNumberFormat="1" applyFont="1" applyFill="1" applyBorder="1" applyAlignment="1">
      <alignment horizontal="center" vertical="center"/>
    </xf>
    <xf numFmtId="4" fontId="47" fillId="31" borderId="34" xfId="0" applyNumberFormat="1" applyFont="1" applyFill="1" applyBorder="1" applyAlignment="1">
      <alignment horizontal="center" vertical="center"/>
    </xf>
    <xf numFmtId="3" fontId="47" fillId="31" borderId="34" xfId="0" applyNumberFormat="1" applyFont="1" applyFill="1" applyBorder="1" applyAlignment="1">
      <alignment horizontal="center" vertical="center"/>
    </xf>
    <xf numFmtId="4" fontId="47" fillId="31" borderId="34" xfId="0" applyNumberFormat="1" applyFont="1" applyFill="1" applyBorder="1" applyAlignment="1">
      <alignment horizontal="center" vertical="center" wrapText="1"/>
    </xf>
    <xf numFmtId="2" fontId="47" fillId="31" borderId="34" xfId="0" applyNumberFormat="1" applyFont="1" applyFill="1" applyBorder="1" applyAlignment="1">
      <alignment horizontal="center" vertical="center" wrapText="1"/>
    </xf>
    <xf numFmtId="1" fontId="47" fillId="31" borderId="34" xfId="0" applyNumberFormat="1" applyFont="1" applyFill="1" applyBorder="1" applyAlignment="1">
      <alignment horizontal="center" vertical="center" wrapText="1"/>
    </xf>
    <xf numFmtId="0" fontId="47" fillId="31" borderId="10" xfId="84" applyFont="1" applyFill="1" applyBorder="1" applyAlignment="1">
      <alignment horizontal="center" vertical="center"/>
    </xf>
    <xf numFmtId="14" fontId="47" fillId="31" borderId="10" xfId="84" applyNumberFormat="1" applyFont="1" applyFill="1" applyBorder="1" applyAlignment="1">
      <alignment horizontal="center" vertical="center"/>
    </xf>
    <xf numFmtId="0" fontId="47" fillId="31" borderId="10" xfId="77" applyFont="1" applyFill="1" applyBorder="1" applyAlignment="1">
      <alignment horizontal="center" vertical="center"/>
    </xf>
    <xf numFmtId="0" fontId="47" fillId="31" borderId="10" xfId="77" applyFont="1" applyFill="1" applyBorder="1" applyAlignment="1">
      <alignment horizontal="left" vertical="center" wrapText="1"/>
    </xf>
    <xf numFmtId="0" fontId="47" fillId="31" borderId="10" xfId="77" applyFont="1" applyFill="1" applyBorder="1" applyAlignment="1">
      <alignment horizontal="center" vertical="center" wrapText="1"/>
    </xf>
    <xf numFmtId="49" fontId="47" fillId="31" borderId="10" xfId="84" applyNumberFormat="1" applyFont="1" applyFill="1" applyBorder="1" applyAlignment="1">
      <alignment horizontal="center" vertical="center"/>
    </xf>
    <xf numFmtId="0" fontId="70" fillId="31" borderId="10" xfId="0" applyFont="1" applyFill="1" applyBorder="1" applyAlignment="1">
      <alignment horizontal="left" vertical="center" wrapText="1"/>
    </xf>
    <xf numFmtId="0" fontId="70" fillId="31" borderId="10" xfId="0" applyFont="1" applyFill="1" applyBorder="1" applyAlignment="1">
      <alignment horizontal="left" vertical="center"/>
    </xf>
    <xf numFmtId="0" fontId="47" fillId="31" borderId="24" xfId="0" applyFont="1" applyFill="1" applyBorder="1" applyAlignment="1">
      <alignment horizontal="center" vertical="center"/>
    </xf>
    <xf numFmtId="4" fontId="66" fillId="31" borderId="24" xfId="0" applyNumberFormat="1" applyFont="1" applyFill="1" applyBorder="1" applyAlignment="1">
      <alignment horizontal="center" vertical="center" wrapText="1"/>
    </xf>
    <xf numFmtId="4" fontId="47" fillId="31" borderId="14" xfId="0" applyNumberFormat="1" applyFont="1" applyFill="1" applyBorder="1" applyAlignment="1">
      <alignment horizontal="center" vertical="center"/>
    </xf>
    <xf numFmtId="2" fontId="47" fillId="31" borderId="10" xfId="0" applyNumberFormat="1" applyFont="1" applyFill="1" applyBorder="1" applyAlignment="1">
      <alignment horizontal="center" vertical="center"/>
    </xf>
    <xf numFmtId="2" fontId="47" fillId="31" borderId="14" xfId="0" applyNumberFormat="1" applyFont="1" applyFill="1" applyBorder="1" applyAlignment="1">
      <alignment horizontal="center" vertical="center"/>
    </xf>
    <xf numFmtId="0" fontId="70" fillId="31" borderId="10" xfId="0" applyFont="1" applyFill="1" applyBorder="1" applyAlignment="1">
      <alignment vertical="center"/>
    </xf>
    <xf numFmtId="4" fontId="47" fillId="31" borderId="10" xfId="72" applyNumberFormat="1" applyFont="1" applyFill="1" applyBorder="1" applyAlignment="1">
      <alignment horizontal="center" vertical="center"/>
    </xf>
    <xf numFmtId="1" fontId="47" fillId="31" borderId="10" xfId="72" applyNumberFormat="1" applyFont="1" applyFill="1" applyBorder="1" applyAlignment="1">
      <alignment horizontal="center" vertical="center"/>
    </xf>
    <xf numFmtId="0" fontId="66" fillId="29" borderId="0" xfId="0" applyFont="1" applyFill="1" applyBorder="1" applyAlignment="1">
      <alignment vertical="center"/>
    </xf>
    <xf numFmtId="2" fontId="47" fillId="0" borderId="10" xfId="0" applyNumberFormat="1" applyFont="1" applyFill="1" applyBorder="1" applyAlignment="1">
      <alignment horizontal="center" vertical="center" wrapText="1"/>
    </xf>
    <xf numFmtId="2" fontId="47" fillId="0" borderId="34" xfId="0" applyNumberFormat="1" applyFont="1" applyFill="1" applyBorder="1" applyAlignment="1">
      <alignment horizontal="center" vertical="center" wrapText="1"/>
    </xf>
    <xf numFmtId="4" fontId="70" fillId="0" borderId="10" xfId="0" applyNumberFormat="1" applyFont="1" applyFill="1" applyBorder="1" applyAlignment="1">
      <alignment horizontal="center" vertical="center"/>
    </xf>
    <xf numFmtId="4" fontId="69" fillId="31" borderId="10" xfId="0" applyNumberFormat="1" applyFont="1" applyFill="1" applyBorder="1" applyAlignment="1">
      <alignment horizontal="center" vertical="center" wrapText="1"/>
    </xf>
    <xf numFmtId="0" fontId="70" fillId="31" borderId="0" xfId="0" applyFont="1" applyFill="1" applyBorder="1" applyAlignment="1">
      <alignment vertical="center"/>
    </xf>
    <xf numFmtId="4" fontId="70" fillId="31" borderId="10" xfId="0" applyNumberFormat="1" applyFont="1" applyFill="1" applyBorder="1" applyAlignment="1">
      <alignment horizontal="center" vertical="center" wrapText="1"/>
    </xf>
    <xf numFmtId="4" fontId="71" fillId="31" borderId="10" xfId="0" applyNumberFormat="1" applyFont="1" applyFill="1" applyBorder="1" applyAlignment="1">
      <alignment horizontal="center" vertical="center" wrapText="1"/>
    </xf>
    <xf numFmtId="4" fontId="47" fillId="77" borderId="34" xfId="0" applyNumberFormat="1" applyFont="1" applyFill="1" applyBorder="1" applyAlignment="1">
      <alignment horizontal="center" vertical="center"/>
    </xf>
    <xf numFmtId="3" fontId="47" fillId="78" borderId="34" xfId="0" applyNumberFormat="1" applyFont="1" applyFill="1" applyBorder="1" applyAlignment="1">
      <alignment horizontal="center" vertical="center"/>
    </xf>
    <xf numFmtId="1" fontId="47" fillId="77" borderId="34" xfId="0" applyNumberFormat="1" applyFont="1" applyFill="1" applyBorder="1" applyAlignment="1">
      <alignment horizontal="center" vertical="center"/>
    </xf>
    <xf numFmtId="3" fontId="47" fillId="77" borderId="34" xfId="0" applyNumberFormat="1" applyFont="1" applyFill="1" applyBorder="1" applyAlignment="1">
      <alignment horizontal="center" vertical="center"/>
    </xf>
    <xf numFmtId="4" fontId="47" fillId="31" borderId="10" xfId="0" applyNumberFormat="1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wrapText="1"/>
    </xf>
    <xf numFmtId="4" fontId="47" fillId="0" borderId="10" xfId="0" applyNumberFormat="1" applyFont="1" applyFill="1" applyBorder="1" applyAlignment="1">
      <alignment horizontal="center" vertical="center" wrapText="1"/>
    </xf>
    <xf numFmtId="4" fontId="47" fillId="78" borderId="34" xfId="0" applyNumberFormat="1" applyFont="1" applyFill="1" applyBorder="1" applyAlignment="1">
      <alignment horizontal="center" vertical="center"/>
    </xf>
    <xf numFmtId="1" fontId="47" fillId="78" borderId="34" xfId="0" applyNumberFormat="1" applyFont="1" applyFill="1" applyBorder="1" applyAlignment="1">
      <alignment horizontal="center" vertical="center"/>
    </xf>
    <xf numFmtId="3" fontId="47" fillId="79" borderId="34" xfId="0" applyNumberFormat="1" applyFont="1" applyFill="1" applyBorder="1" applyAlignment="1">
      <alignment horizontal="center" vertical="center"/>
    </xf>
    <xf numFmtId="1" fontId="47" fillId="79" borderId="34" xfId="0" applyNumberFormat="1" applyFont="1" applyFill="1" applyBorder="1" applyAlignment="1">
      <alignment horizontal="center" vertical="center"/>
    </xf>
    <xf numFmtId="4" fontId="47" fillId="79" borderId="34" xfId="0" applyNumberFormat="1" applyFont="1" applyFill="1" applyBorder="1" applyAlignment="1">
      <alignment horizontal="center" vertical="center"/>
    </xf>
    <xf numFmtId="4" fontId="47" fillId="78" borderId="34" xfId="0" applyNumberFormat="1" applyFont="1" applyFill="1" applyBorder="1" applyAlignment="1">
      <alignment horizontal="center" vertical="center" wrapText="1"/>
    </xf>
    <xf numFmtId="1" fontId="47" fillId="78" borderId="34" xfId="0" applyNumberFormat="1" applyFont="1" applyFill="1" applyBorder="1" applyAlignment="1">
      <alignment horizontal="center" vertical="center" wrapText="1"/>
    </xf>
    <xf numFmtId="2" fontId="47" fillId="78" borderId="34" xfId="0" applyNumberFormat="1" applyFont="1" applyFill="1" applyBorder="1" applyAlignment="1">
      <alignment horizontal="center" vertical="center"/>
    </xf>
    <xf numFmtId="4" fontId="47" fillId="31" borderId="10" xfId="0" applyNumberFormat="1" applyFont="1" applyFill="1" applyBorder="1" applyAlignment="1">
      <alignment horizontal="center" vertical="center" wrapText="1"/>
    </xf>
    <xf numFmtId="4" fontId="66" fillId="39" borderId="10" xfId="0" applyNumberFormat="1" applyFont="1" applyFill="1" applyBorder="1" applyAlignment="1">
      <alignment horizontal="center" vertical="center" wrapText="1"/>
    </xf>
    <xf numFmtId="4" fontId="47" fillId="39" borderId="10" xfId="0" applyNumberFormat="1" applyFont="1" applyFill="1" applyBorder="1" applyAlignment="1">
      <alignment horizontal="center" vertical="center" wrapText="1"/>
    </xf>
    <xf numFmtId="4" fontId="47" fillId="39" borderId="10" xfId="0" applyNumberFormat="1" applyFont="1" applyFill="1" applyBorder="1" applyAlignment="1">
      <alignment horizontal="center" vertical="center"/>
    </xf>
    <xf numFmtId="4" fontId="66" fillId="39" borderId="10" xfId="0" applyNumberFormat="1" applyFont="1" applyFill="1" applyBorder="1" applyAlignment="1">
      <alignment horizontal="center" vertical="center"/>
    </xf>
    <xf numFmtId="4" fontId="47" fillId="80" borderId="10" xfId="0" applyNumberFormat="1" applyFont="1" applyFill="1" applyBorder="1" applyAlignment="1">
      <alignment horizontal="center" vertical="center"/>
    </xf>
    <xf numFmtId="4" fontId="47" fillId="80" borderId="10" xfId="0" applyNumberFormat="1" applyFont="1" applyFill="1" applyBorder="1" applyAlignment="1">
      <alignment horizontal="center" vertical="center" wrapText="1"/>
    </xf>
    <xf numFmtId="4" fontId="47" fillId="37" borderId="10" xfId="0" applyNumberFormat="1" applyFont="1" applyFill="1" applyBorder="1" applyAlignment="1">
      <alignment horizontal="center" vertical="center" wrapText="1"/>
    </xf>
    <xf numFmtId="4" fontId="71" fillId="0" borderId="10" xfId="0" applyNumberFormat="1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vertical="center" wrapText="1"/>
    </xf>
    <xf numFmtId="1" fontId="47" fillId="0" borderId="10" xfId="0" applyNumberFormat="1" applyFont="1" applyFill="1" applyBorder="1" applyAlignment="1">
      <alignment horizontal="center" vertical="center" wrapText="1"/>
    </xf>
    <xf numFmtId="4" fontId="47" fillId="0" borderId="10" xfId="0" applyNumberFormat="1" applyFont="1" applyFill="1" applyBorder="1" applyAlignment="1">
      <alignment horizontal="center" vertical="center" wrapText="1"/>
    </xf>
    <xf numFmtId="1" fontId="47" fillId="81" borderId="10" xfId="0" applyNumberFormat="1" applyFont="1" applyFill="1" applyBorder="1" applyAlignment="1">
      <alignment horizontal="center" vertical="center"/>
    </xf>
    <xf numFmtId="4" fontId="47" fillId="81" borderId="10" xfId="0" applyNumberFormat="1" applyFont="1" applyFill="1" applyBorder="1" applyAlignment="1">
      <alignment horizontal="center" vertical="center"/>
    </xf>
    <xf numFmtId="3" fontId="47" fillId="81" borderId="10" xfId="0" applyNumberFormat="1" applyFont="1" applyFill="1" applyBorder="1" applyAlignment="1">
      <alignment horizontal="center" vertical="center"/>
    </xf>
    <xf numFmtId="4" fontId="47" fillId="81" borderId="10" xfId="0" applyNumberFormat="1" applyFont="1" applyFill="1" applyBorder="1" applyAlignment="1">
      <alignment horizontal="center" vertical="center" wrapText="1"/>
    </xf>
    <xf numFmtId="1" fontId="47" fillId="81" borderId="10" xfId="0" applyNumberFormat="1" applyFont="1" applyFill="1" applyBorder="1" applyAlignment="1">
      <alignment horizontal="center" vertical="center" wrapText="1"/>
    </xf>
    <xf numFmtId="0" fontId="47" fillId="81" borderId="10" xfId="0" applyFont="1" applyFill="1" applyBorder="1" applyAlignment="1">
      <alignment vertical="center"/>
    </xf>
    <xf numFmtId="0" fontId="47" fillId="80" borderId="10" xfId="0" applyFont="1" applyFill="1" applyBorder="1" applyAlignment="1">
      <alignment horizontal="center" vertical="center" wrapText="1"/>
    </xf>
    <xf numFmtId="0" fontId="47" fillId="80" borderId="10" xfId="0" applyFont="1" applyFill="1" applyBorder="1" applyAlignment="1">
      <alignment vertical="center"/>
    </xf>
    <xf numFmtId="0" fontId="47" fillId="80" borderId="10" xfId="0" applyFont="1" applyFill="1" applyBorder="1" applyAlignment="1">
      <alignment horizontal="center" vertical="center"/>
    </xf>
    <xf numFmtId="14" fontId="47" fillId="80" borderId="10" xfId="0" applyNumberFormat="1" applyFont="1" applyFill="1" applyBorder="1" applyAlignment="1">
      <alignment horizontal="center" vertical="center"/>
    </xf>
    <xf numFmtId="3" fontId="47" fillId="80" borderId="10" xfId="0" applyNumberFormat="1" applyFont="1" applyFill="1" applyBorder="1" applyAlignment="1">
      <alignment horizontal="center" vertical="center" wrapText="1"/>
    </xf>
    <xf numFmtId="3" fontId="47" fillId="80" borderId="0" xfId="0" applyNumberFormat="1" applyFont="1" applyFill="1" applyBorder="1" applyAlignment="1">
      <alignment vertical="center"/>
    </xf>
    <xf numFmtId="0" fontId="66" fillId="80" borderId="0" xfId="0" applyFont="1" applyFill="1" applyBorder="1" applyAlignment="1">
      <alignment vertical="center" wrapText="1"/>
    </xf>
    <xf numFmtId="1" fontId="35" fillId="80" borderId="34" xfId="0" applyNumberFormat="1" applyFont="1" applyFill="1" applyBorder="1" applyAlignment="1">
      <alignment horizontal="center" vertical="center" wrapText="1"/>
    </xf>
    <xf numFmtId="4" fontId="35" fillId="80" borderId="34" xfId="0" applyNumberFormat="1" applyFont="1" applyFill="1" applyBorder="1" applyAlignment="1">
      <alignment horizontal="center" vertical="center" wrapText="1"/>
    </xf>
    <xf numFmtId="4" fontId="36" fillId="39" borderId="34" xfId="88" applyNumberFormat="1" applyFont="1" applyFill="1" applyBorder="1" applyAlignment="1">
      <alignment horizontal="center" vertical="center"/>
    </xf>
    <xf numFmtId="3" fontId="36" fillId="37" borderId="34" xfId="88" applyNumberFormat="1" applyFont="1" applyFill="1" applyBorder="1" applyAlignment="1">
      <alignment horizontal="center" vertical="center"/>
    </xf>
    <xf numFmtId="1" fontId="47" fillId="31" borderId="10" xfId="0" applyNumberFormat="1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vertical="center" wrapText="1"/>
    </xf>
    <xf numFmtId="0" fontId="47" fillId="31" borderId="10" xfId="0" applyFont="1" applyFill="1" applyBorder="1" applyAlignment="1">
      <alignment horizontal="center" vertical="center" wrapText="1"/>
    </xf>
    <xf numFmtId="4" fontId="47" fillId="31" borderId="10" xfId="0" applyNumberFormat="1" applyFont="1" applyFill="1" applyBorder="1" applyAlignment="1">
      <alignment horizontal="center" vertical="center" wrapText="1"/>
    </xf>
    <xf numFmtId="4" fontId="47" fillId="0" borderId="10" xfId="0" applyNumberFormat="1" applyFont="1" applyFill="1" applyBorder="1" applyAlignment="1">
      <alignment horizontal="center" vertical="center" wrapText="1"/>
    </xf>
    <xf numFmtId="1" fontId="47" fillId="82" borderId="34" xfId="0" applyNumberFormat="1" applyFont="1" applyFill="1" applyBorder="1" applyAlignment="1">
      <alignment horizontal="center" vertical="center"/>
    </xf>
    <xf numFmtId="3" fontId="47" fillId="82" borderId="34" xfId="0" applyNumberFormat="1" applyFont="1" applyFill="1" applyBorder="1" applyAlignment="1">
      <alignment horizontal="center" vertical="center"/>
    </xf>
    <xf numFmtId="1" fontId="47" fillId="31" borderId="0" xfId="0" applyNumberFormat="1" applyFont="1" applyFill="1" applyBorder="1" applyAlignment="1">
      <alignment horizontal="center" vertical="center"/>
    </xf>
    <xf numFmtId="3" fontId="66" fillId="31" borderId="0" xfId="0" applyNumberFormat="1" applyFont="1" applyFill="1" applyBorder="1" applyAlignment="1">
      <alignment horizontal="center" vertical="center"/>
    </xf>
    <xf numFmtId="0" fontId="47" fillId="31" borderId="0" xfId="76" applyFont="1" applyFill="1" applyBorder="1" applyAlignment="1">
      <alignment horizontal="center" vertical="center"/>
    </xf>
    <xf numFmtId="3" fontId="47" fillId="31" borderId="0" xfId="0" applyNumberFormat="1" applyFont="1" applyFill="1" applyBorder="1" applyAlignment="1">
      <alignment horizontal="center" vertical="center"/>
    </xf>
    <xf numFmtId="1" fontId="66" fillId="31" borderId="0" xfId="0" applyNumberFormat="1" applyFont="1" applyFill="1" applyBorder="1" applyAlignment="1">
      <alignment horizontal="center" vertical="center"/>
    </xf>
    <xf numFmtId="1" fontId="47" fillId="31" borderId="0" xfId="0" applyNumberFormat="1" applyFont="1" applyFill="1" applyBorder="1" applyAlignment="1">
      <alignment horizontal="center" vertical="center" wrapText="1"/>
    </xf>
    <xf numFmtId="3" fontId="47" fillId="31" borderId="0" xfId="0" applyNumberFormat="1" applyFont="1" applyFill="1" applyBorder="1" applyAlignment="1">
      <alignment horizontal="center" vertical="center" wrapText="1"/>
    </xf>
    <xf numFmtId="3" fontId="66" fillId="31" borderId="0" xfId="0" applyNumberFormat="1" applyFont="1" applyFill="1" applyBorder="1" applyAlignment="1">
      <alignment horizontal="center" vertical="center" wrapText="1"/>
    </xf>
    <xf numFmtId="4" fontId="66" fillId="31" borderId="0" xfId="0" applyNumberFormat="1" applyFont="1" applyFill="1" applyBorder="1" applyAlignment="1">
      <alignment horizontal="center" vertical="center"/>
    </xf>
    <xf numFmtId="3" fontId="66" fillId="31" borderId="0" xfId="72" applyNumberFormat="1" applyFont="1" applyFill="1" applyBorder="1" applyAlignment="1">
      <alignment horizontal="center" vertical="center"/>
    </xf>
    <xf numFmtId="4" fontId="47" fillId="82" borderId="34" xfId="0" applyNumberFormat="1" applyFont="1" applyFill="1" applyBorder="1" applyAlignment="1">
      <alignment horizontal="center" vertical="center"/>
    </xf>
    <xf numFmtId="2" fontId="47" fillId="82" borderId="34" xfId="0" applyNumberFormat="1" applyFont="1" applyFill="1" applyBorder="1" applyAlignment="1">
      <alignment horizontal="center" vertical="center"/>
    </xf>
    <xf numFmtId="4" fontId="70" fillId="82" borderId="34" xfId="0" applyNumberFormat="1" applyFont="1" applyFill="1" applyBorder="1" applyAlignment="1">
      <alignment horizontal="center" vertical="center"/>
    </xf>
    <xf numFmtId="4" fontId="47" fillId="31" borderId="0" xfId="0" applyNumberFormat="1" applyFont="1" applyFill="1" applyBorder="1" applyAlignment="1">
      <alignment horizontal="center" vertical="center" wrapText="1"/>
    </xf>
    <xf numFmtId="4" fontId="47" fillId="31" borderId="0" xfId="76" applyNumberFormat="1" applyFont="1" applyFill="1" applyBorder="1" applyAlignment="1">
      <alignment horizontal="center" vertical="center"/>
    </xf>
    <xf numFmtId="4" fontId="66" fillId="31" borderId="0" xfId="0" applyNumberFormat="1" applyFont="1" applyFill="1" applyBorder="1" applyAlignment="1">
      <alignment horizontal="center" vertical="center" wrapText="1"/>
    </xf>
    <xf numFmtId="4" fontId="66" fillId="31" borderId="0" xfId="72" applyNumberFormat="1" applyFont="1" applyFill="1" applyBorder="1" applyAlignment="1">
      <alignment horizontal="center" vertical="center"/>
    </xf>
    <xf numFmtId="0" fontId="66" fillId="31" borderId="0" xfId="0" applyFont="1" applyFill="1" applyBorder="1" applyAlignment="1">
      <alignment vertical="center"/>
    </xf>
    <xf numFmtId="0" fontId="47" fillId="31" borderId="10" xfId="0" applyNumberFormat="1" applyFont="1" applyFill="1" applyBorder="1" applyAlignment="1">
      <alignment horizontal="center" vertical="center" wrapText="1"/>
    </xf>
    <xf numFmtId="4" fontId="69" fillId="31" borderId="10" xfId="0" applyNumberFormat="1" applyFont="1" applyFill="1" applyBorder="1" applyAlignment="1">
      <alignment horizontal="center" vertical="center"/>
    </xf>
    <xf numFmtId="4" fontId="70" fillId="31" borderId="10" xfId="0" applyNumberFormat="1" applyFont="1" applyFill="1" applyBorder="1" applyAlignment="1">
      <alignment horizontal="center" vertical="center"/>
    </xf>
    <xf numFmtId="0" fontId="47" fillId="31" borderId="0" xfId="0" applyFont="1" applyFill="1" applyBorder="1" applyAlignment="1">
      <alignment horizontal="left" vertical="center"/>
    </xf>
    <xf numFmtId="0" fontId="47" fillId="31" borderId="0" xfId="0" applyFont="1" applyFill="1" applyBorder="1" applyAlignment="1">
      <alignment horizontal="left" vertical="center" wrapText="1"/>
    </xf>
    <xf numFmtId="0" fontId="47" fillId="31" borderId="0" xfId="0" applyFont="1" applyFill="1" applyBorder="1" applyAlignment="1">
      <alignment vertical="center" wrapText="1"/>
    </xf>
    <xf numFmtId="0" fontId="66" fillId="31" borderId="10" xfId="0" applyFont="1" applyFill="1" applyBorder="1" applyAlignment="1">
      <alignment horizontal="left" vertical="center" wrapText="1"/>
    </xf>
    <xf numFmtId="0" fontId="66" fillId="39" borderId="10" xfId="0" applyFont="1" applyFill="1" applyBorder="1" applyAlignment="1">
      <alignment vertical="center" wrapText="1"/>
    </xf>
    <xf numFmtId="0" fontId="66" fillId="39" borderId="14" xfId="0" applyFont="1" applyFill="1" applyBorder="1" applyAlignment="1">
      <alignment horizontal="left" vertical="center" wrapText="1"/>
    </xf>
    <xf numFmtId="0" fontId="66" fillId="39" borderId="16" xfId="0" applyFont="1" applyFill="1" applyBorder="1" applyAlignment="1">
      <alignment horizontal="left" vertical="center" wrapText="1"/>
    </xf>
    <xf numFmtId="0" fontId="66" fillId="39" borderId="13" xfId="0" applyFont="1" applyFill="1" applyBorder="1" applyAlignment="1">
      <alignment horizontal="left" vertical="center" wrapText="1"/>
    </xf>
    <xf numFmtId="0" fontId="67" fillId="31" borderId="10" xfId="0" applyFont="1" applyFill="1" applyBorder="1" applyAlignment="1">
      <alignment horizontal="left" vertical="center" wrapText="1"/>
    </xf>
    <xf numFmtId="0" fontId="66" fillId="39" borderId="10" xfId="0" applyFont="1" applyFill="1" applyBorder="1" applyAlignment="1">
      <alignment horizontal="left" vertical="center" wrapText="1"/>
    </xf>
    <xf numFmtId="0" fontId="69" fillId="31" borderId="10" xfId="0" applyFont="1" applyFill="1" applyBorder="1" applyAlignment="1">
      <alignment horizontal="left" vertical="center" wrapText="1"/>
    </xf>
    <xf numFmtId="0" fontId="67" fillId="39" borderId="10" xfId="0" applyFont="1" applyFill="1" applyBorder="1" applyAlignment="1">
      <alignment horizontal="left" vertical="center" wrapText="1"/>
    </xf>
    <xf numFmtId="0" fontId="66" fillId="31" borderId="10" xfId="0" applyFont="1" applyFill="1" applyBorder="1" applyAlignment="1">
      <alignment vertical="center" wrapText="1"/>
    </xf>
    <xf numFmtId="0" fontId="66" fillId="31" borderId="14" xfId="0" applyFont="1" applyFill="1" applyBorder="1" applyAlignment="1">
      <alignment horizontal="left" vertical="center" wrapText="1"/>
    </xf>
    <xf numFmtId="0" fontId="66" fillId="31" borderId="16" xfId="0" applyFont="1" applyFill="1" applyBorder="1" applyAlignment="1">
      <alignment horizontal="left" vertical="center" wrapText="1"/>
    </xf>
    <xf numFmtId="0" fontId="66" fillId="31" borderId="13" xfId="0" applyFont="1" applyFill="1" applyBorder="1" applyAlignment="1">
      <alignment horizontal="left" vertical="center" wrapText="1"/>
    </xf>
    <xf numFmtId="0" fontId="67" fillId="39" borderId="10" xfId="0" applyFont="1" applyFill="1" applyBorder="1" applyAlignment="1">
      <alignment vertical="center" wrapText="1"/>
    </xf>
    <xf numFmtId="0" fontId="66" fillId="31" borderId="19" xfId="0" applyFont="1" applyFill="1" applyBorder="1" applyAlignment="1">
      <alignment horizontal="left" vertical="center" wrapText="1"/>
    </xf>
    <xf numFmtId="0" fontId="66" fillId="31" borderId="11" xfId="0" applyFont="1" applyFill="1" applyBorder="1" applyAlignment="1">
      <alignment horizontal="left" vertical="center" wrapText="1"/>
    </xf>
    <xf numFmtId="0" fontId="66" fillId="39" borderId="14" xfId="0" applyFont="1" applyFill="1" applyBorder="1" applyAlignment="1">
      <alignment vertical="center" wrapText="1"/>
    </xf>
    <xf numFmtId="0" fontId="66" fillId="39" borderId="16" xfId="0" applyFont="1" applyFill="1" applyBorder="1" applyAlignment="1">
      <alignment vertical="center" wrapText="1"/>
    </xf>
    <xf numFmtId="0" fontId="66" fillId="39" borderId="13" xfId="0" applyFont="1" applyFill="1" applyBorder="1" applyAlignment="1">
      <alignment vertical="center" wrapText="1"/>
    </xf>
    <xf numFmtId="0" fontId="47" fillId="31" borderId="10" xfId="0" applyFont="1" applyFill="1" applyBorder="1" applyAlignment="1">
      <alignment horizontal="center" vertical="center" textRotation="90"/>
    </xf>
    <xf numFmtId="0" fontId="67" fillId="31" borderId="10" xfId="0" applyFont="1" applyFill="1" applyBorder="1" applyAlignment="1">
      <alignment vertical="center" wrapText="1"/>
    </xf>
    <xf numFmtId="14" fontId="47" fillId="31" borderId="10" xfId="0" applyNumberFormat="1" applyFont="1" applyFill="1" applyBorder="1" applyAlignment="1">
      <alignment horizontal="center" vertical="center" textRotation="90"/>
    </xf>
    <xf numFmtId="1" fontId="47" fillId="31" borderId="10" xfId="0" applyNumberFormat="1" applyFont="1" applyFill="1" applyBorder="1" applyAlignment="1">
      <alignment horizontal="center" vertical="center" wrapText="1"/>
    </xf>
    <xf numFmtId="1" fontId="47" fillId="31" borderId="10" xfId="0" applyNumberFormat="1" applyFont="1" applyFill="1" applyBorder="1" applyAlignment="1">
      <alignment horizontal="center" vertical="center" textRotation="90" wrapText="1"/>
    </xf>
    <xf numFmtId="0" fontId="47" fillId="31" borderId="10" xfId="0" applyFont="1" applyFill="1" applyBorder="1" applyAlignment="1">
      <alignment horizontal="center" vertical="center" textRotation="90" wrapText="1"/>
    </xf>
    <xf numFmtId="0" fontId="66" fillId="0" borderId="0" xfId="0" applyFont="1" applyFill="1" applyBorder="1" applyAlignment="1">
      <alignment vertical="center" wrapText="1"/>
    </xf>
    <xf numFmtId="0" fontId="66" fillId="31" borderId="0" xfId="0" applyFont="1" applyFill="1" applyBorder="1" applyAlignment="1">
      <alignment horizontal="right" vertical="center" wrapText="1"/>
    </xf>
    <xf numFmtId="0" fontId="66" fillId="31" borderId="0" xfId="0" applyFont="1" applyFill="1" applyBorder="1" applyAlignment="1">
      <alignment horizontal="center" vertical="center" wrapText="1"/>
    </xf>
    <xf numFmtId="0" fontId="47" fillId="31" borderId="10" xfId="0" applyFont="1" applyFill="1" applyBorder="1" applyAlignment="1">
      <alignment horizontal="center" vertical="center" wrapText="1"/>
    </xf>
    <xf numFmtId="4" fontId="47" fillId="31" borderId="10" xfId="0" applyNumberFormat="1" applyFont="1" applyFill="1" applyBorder="1" applyAlignment="1">
      <alignment horizontal="center" vertical="center" textRotation="90" wrapText="1"/>
    </xf>
    <xf numFmtId="4" fontId="47" fillId="31" borderId="10" xfId="0" applyNumberFormat="1" applyFont="1" applyFill="1" applyBorder="1" applyAlignment="1">
      <alignment horizontal="center" vertical="center" wrapText="1"/>
    </xf>
    <xf numFmtId="4" fontId="47" fillId="31" borderId="14" xfId="0" applyNumberFormat="1" applyFont="1" applyFill="1" applyBorder="1" applyAlignment="1">
      <alignment horizontal="center" vertical="center" wrapText="1"/>
    </xf>
    <xf numFmtId="4" fontId="47" fillId="31" borderId="16" xfId="0" applyNumberFormat="1" applyFont="1" applyFill="1" applyBorder="1" applyAlignment="1">
      <alignment horizontal="center" vertical="center" wrapText="1"/>
    </xf>
    <xf numFmtId="0" fontId="67" fillId="31" borderId="13" xfId="0" applyFont="1" applyFill="1" applyBorder="1" applyAlignment="1">
      <alignment horizontal="center" vertical="center" wrapText="1"/>
    </xf>
    <xf numFmtId="0" fontId="47" fillId="31" borderId="0" xfId="0" applyFont="1" applyFill="1" applyBorder="1" applyAlignment="1">
      <alignment vertical="center" wrapText="1"/>
    </xf>
    <xf numFmtId="0" fontId="0" fillId="31" borderId="0" xfId="0" applyFill="1" applyAlignment="1">
      <alignment vertical="center"/>
    </xf>
    <xf numFmtId="0" fontId="66" fillId="31" borderId="35" xfId="0" applyFont="1" applyFill="1" applyBorder="1" applyAlignment="1">
      <alignment vertical="center" wrapText="1"/>
    </xf>
    <xf numFmtId="0" fontId="66" fillId="31" borderId="36" xfId="0" applyFont="1" applyFill="1" applyBorder="1" applyAlignment="1">
      <alignment vertical="center" wrapText="1"/>
    </xf>
    <xf numFmtId="0" fontId="66" fillId="31" borderId="37" xfId="0" applyFont="1" applyFill="1" applyBorder="1" applyAlignment="1">
      <alignment vertical="center" wrapText="1"/>
    </xf>
    <xf numFmtId="0" fontId="69" fillId="39" borderId="10" xfId="0" applyFont="1" applyFill="1" applyBorder="1" applyAlignment="1">
      <alignment vertical="center" wrapText="1"/>
    </xf>
    <xf numFmtId="0" fontId="66" fillId="0" borderId="0" xfId="0" applyFont="1" applyFill="1" applyBorder="1" applyAlignment="1">
      <alignment horizontal="right" vertical="center" wrapText="1"/>
    </xf>
    <xf numFmtId="0" fontId="66" fillId="0" borderId="0" xfId="0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textRotation="90" wrapText="1"/>
    </xf>
    <xf numFmtId="1" fontId="47" fillId="0" borderId="10" xfId="0" applyNumberFormat="1" applyFont="1" applyFill="1" applyBorder="1" applyAlignment="1">
      <alignment horizontal="center" vertical="center" textRotation="90" wrapText="1"/>
    </xf>
    <xf numFmtId="4" fontId="47" fillId="0" borderId="10" xfId="0" applyNumberFormat="1" applyFont="1" applyFill="1" applyBorder="1" applyAlignment="1">
      <alignment horizontal="center" vertical="center" textRotation="90" wrapText="1"/>
    </xf>
    <xf numFmtId="1" fontId="47" fillId="0" borderId="10" xfId="0" applyNumberFormat="1" applyFont="1" applyFill="1" applyBorder="1" applyAlignment="1">
      <alignment horizontal="center" vertical="center" wrapText="1"/>
    </xf>
    <xf numFmtId="4" fontId="47" fillId="0" borderId="35" xfId="0" applyNumberFormat="1" applyFont="1" applyFill="1" applyBorder="1" applyAlignment="1">
      <alignment horizontal="right" vertical="center" wrapText="1"/>
    </xf>
    <xf numFmtId="4" fontId="47" fillId="0" borderId="36" xfId="0" applyNumberFormat="1" applyFont="1" applyFill="1" applyBorder="1" applyAlignment="1">
      <alignment horizontal="right" vertical="center" wrapText="1"/>
    </xf>
    <xf numFmtId="4" fontId="47" fillId="0" borderId="37" xfId="0" applyNumberFormat="1" applyFont="1" applyFill="1" applyBorder="1" applyAlignment="1">
      <alignment horizontal="right" vertical="center" wrapText="1"/>
    </xf>
    <xf numFmtId="4" fontId="47" fillId="0" borderId="10" xfId="0" applyNumberFormat="1" applyFont="1" applyFill="1" applyBorder="1" applyAlignment="1">
      <alignment horizontal="center" vertical="center" wrapText="1"/>
    </xf>
    <xf numFmtId="0" fontId="66" fillId="0" borderId="10" xfId="0" applyFont="1" applyFill="1" applyBorder="1" applyAlignment="1">
      <alignment vertical="center" wrapText="1"/>
    </xf>
    <xf numFmtId="0" fontId="67" fillId="0" borderId="10" xfId="0" applyFont="1" applyFill="1" applyBorder="1" applyAlignment="1">
      <alignment vertical="center" wrapText="1"/>
    </xf>
    <xf numFmtId="0" fontId="66" fillId="0" borderId="10" xfId="0" applyFont="1" applyFill="1" applyBorder="1" applyAlignment="1">
      <alignment horizontal="left" vertical="center" wrapText="1"/>
    </xf>
    <xf numFmtId="0" fontId="67" fillId="0" borderId="10" xfId="0" applyFont="1" applyFill="1" applyBorder="1" applyAlignment="1">
      <alignment horizontal="left" vertical="center" wrapText="1"/>
    </xf>
    <xf numFmtId="0" fontId="47" fillId="0" borderId="10" xfId="0" applyFont="1" applyFill="1" applyBorder="1" applyAlignment="1">
      <alignment horizontal="center" vertical="center" textRotation="90"/>
    </xf>
    <xf numFmtId="14" fontId="47" fillId="0" borderId="10" xfId="0" applyNumberFormat="1" applyFont="1" applyFill="1" applyBorder="1" applyAlignment="1">
      <alignment horizontal="center" vertical="center" textRotation="90"/>
    </xf>
    <xf numFmtId="0" fontId="66" fillId="0" borderId="11" xfId="0" applyFont="1" applyFill="1" applyBorder="1" applyAlignment="1">
      <alignment horizontal="left" vertical="center" wrapText="1"/>
    </xf>
    <xf numFmtId="0" fontId="66" fillId="0" borderId="19" xfId="0" applyFont="1" applyFill="1" applyBorder="1" applyAlignment="1">
      <alignment horizontal="left" vertical="center" wrapText="1"/>
    </xf>
    <xf numFmtId="0" fontId="66" fillId="29" borderId="10" xfId="0" applyFont="1" applyFill="1" applyBorder="1" applyAlignment="1">
      <alignment vertical="center" wrapText="1"/>
    </xf>
    <xf numFmtId="0" fontId="66" fillId="0" borderId="14" xfId="0" applyFont="1" applyFill="1" applyBorder="1" applyAlignment="1">
      <alignment vertical="center" wrapText="1"/>
    </xf>
    <xf numFmtId="0" fontId="66" fillId="0" borderId="16" xfId="0" applyFont="1" applyFill="1" applyBorder="1" applyAlignment="1">
      <alignment vertical="center" wrapText="1"/>
    </xf>
    <xf numFmtId="0" fontId="66" fillId="0" borderId="13" xfId="0" applyFont="1" applyFill="1" applyBorder="1" applyAlignment="1">
      <alignment vertical="center" wrapText="1"/>
    </xf>
    <xf numFmtId="0" fontId="66" fillId="29" borderId="10" xfId="0" applyFont="1" applyFill="1" applyBorder="1" applyAlignment="1">
      <alignment horizontal="left" vertical="center" wrapText="1"/>
    </xf>
    <xf numFmtId="0" fontId="66" fillId="36" borderId="10" xfId="0" applyFont="1" applyFill="1" applyBorder="1" applyAlignment="1">
      <alignment horizontal="left" vertical="center" wrapText="1"/>
    </xf>
    <xf numFmtId="0" fontId="66" fillId="0" borderId="14" xfId="0" applyFont="1" applyFill="1" applyBorder="1" applyAlignment="1">
      <alignment horizontal="left" vertical="center" wrapText="1"/>
    </xf>
    <xf numFmtId="0" fontId="66" fillId="0" borderId="16" xfId="0" applyFont="1" applyFill="1" applyBorder="1" applyAlignment="1">
      <alignment horizontal="left" vertical="center" wrapText="1"/>
    </xf>
    <xf numFmtId="0" fontId="66" fillId="0" borderId="13" xfId="0" applyFont="1" applyFill="1" applyBorder="1" applyAlignment="1">
      <alignment horizontal="left" vertical="center" wrapText="1"/>
    </xf>
    <xf numFmtId="0" fontId="66" fillId="0" borderId="35" xfId="0" applyFont="1" applyFill="1" applyBorder="1" applyAlignment="1">
      <alignment vertical="center" wrapText="1"/>
    </xf>
    <xf numFmtId="0" fontId="66" fillId="0" borderId="36" xfId="0" applyFont="1" applyFill="1" applyBorder="1" applyAlignment="1">
      <alignment vertical="center" wrapText="1"/>
    </xf>
    <xf numFmtId="0" fontId="66" fillId="0" borderId="37" xfId="0" applyFont="1" applyFill="1" applyBorder="1" applyAlignment="1">
      <alignment vertical="center" wrapText="1"/>
    </xf>
    <xf numFmtId="0" fontId="47" fillId="0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36" fillId="31" borderId="0" xfId="0" applyFont="1" applyFill="1" applyBorder="1" applyAlignment="1">
      <alignment horizontal="right" vertical="center" wrapText="1"/>
    </xf>
    <xf numFmtId="0" fontId="37" fillId="31" borderId="0" xfId="0" applyFont="1" applyFill="1" applyBorder="1" applyAlignment="1">
      <alignment horizontal="center" vertical="center" wrapText="1"/>
    </xf>
    <xf numFmtId="0" fontId="35" fillId="31" borderId="10" xfId="0" applyFont="1" applyFill="1" applyBorder="1" applyAlignment="1">
      <alignment horizontal="center" vertical="center" wrapText="1"/>
    </xf>
    <xf numFmtId="0" fontId="35" fillId="31" borderId="10" xfId="0" applyFont="1" applyFill="1" applyBorder="1" applyAlignment="1">
      <alignment horizontal="center" vertical="center" textRotation="90" wrapText="1"/>
    </xf>
    <xf numFmtId="1" fontId="35" fillId="31" borderId="10" xfId="0" applyNumberFormat="1" applyFont="1" applyFill="1" applyBorder="1" applyAlignment="1">
      <alignment horizontal="center" vertical="center" textRotation="90" wrapText="1"/>
    </xf>
    <xf numFmtId="4" fontId="35" fillId="31" borderId="10" xfId="0" applyNumberFormat="1" applyFont="1" applyFill="1" applyBorder="1" applyAlignment="1">
      <alignment horizontal="center" vertical="center" textRotation="90" wrapText="1"/>
    </xf>
    <xf numFmtId="1" fontId="35" fillId="31" borderId="10" xfId="0" applyNumberFormat="1" applyFont="1" applyFill="1" applyBorder="1" applyAlignment="1">
      <alignment horizontal="center" vertical="center" wrapText="1"/>
    </xf>
    <xf numFmtId="4" fontId="35" fillId="31" borderId="10" xfId="0" applyNumberFormat="1" applyFont="1" applyFill="1" applyBorder="1" applyAlignment="1">
      <alignment horizontal="center" vertical="center" wrapText="1"/>
    </xf>
    <xf numFmtId="0" fontId="36" fillId="31" borderId="10" xfId="0" applyFont="1" applyFill="1" applyBorder="1" applyAlignment="1">
      <alignment vertical="center" wrapText="1"/>
    </xf>
    <xf numFmtId="0" fontId="0" fillId="31" borderId="10" xfId="0" applyFont="1" applyFill="1" applyBorder="1" applyAlignment="1">
      <alignment vertical="center" wrapText="1"/>
    </xf>
    <xf numFmtId="0" fontId="35" fillId="31" borderId="10" xfId="0" applyFont="1" applyFill="1" applyBorder="1" applyAlignment="1">
      <alignment horizontal="center" vertical="center" textRotation="90"/>
    </xf>
    <xf numFmtId="14" fontId="35" fillId="31" borderId="10" xfId="0" applyNumberFormat="1" applyFont="1" applyFill="1" applyBorder="1" applyAlignment="1">
      <alignment horizontal="center" vertical="center" textRotation="90"/>
    </xf>
    <xf numFmtId="0" fontId="36" fillId="31" borderId="10" xfId="0" applyFont="1" applyFill="1" applyBorder="1" applyAlignment="1">
      <alignment horizontal="left" vertical="center" wrapText="1"/>
    </xf>
    <xf numFmtId="0" fontId="0" fillId="31" borderId="10" xfId="0" applyFont="1" applyFill="1" applyBorder="1" applyAlignment="1">
      <alignment horizontal="left" vertical="center" wrapText="1"/>
    </xf>
    <xf numFmtId="0" fontId="36" fillId="31" borderId="11" xfId="0" applyFont="1" applyFill="1" applyBorder="1" applyAlignment="1">
      <alignment horizontal="left" vertical="center" wrapText="1"/>
    </xf>
    <xf numFmtId="0" fontId="36" fillId="31" borderId="19" xfId="0" applyFont="1" applyFill="1" applyBorder="1" applyAlignment="1">
      <alignment horizontal="left" vertical="center" wrapText="1"/>
    </xf>
    <xf numFmtId="0" fontId="36" fillId="31" borderId="0" xfId="0" applyFont="1" applyFill="1" applyBorder="1" applyAlignment="1">
      <alignment vertical="center" wrapText="1"/>
    </xf>
    <xf numFmtId="0" fontId="36" fillId="0" borderId="0" xfId="88" applyFont="1" applyFill="1" applyBorder="1" applyAlignment="1">
      <alignment horizontal="right" vertical="center" wrapText="1"/>
    </xf>
    <xf numFmtId="0" fontId="36" fillId="0" borderId="0" xfId="88" applyFont="1" applyFill="1" applyBorder="1" applyAlignment="1">
      <alignment horizontal="center" vertical="center" wrapText="1"/>
    </xf>
    <xf numFmtId="0" fontId="35" fillId="0" borderId="34" xfId="88" applyFont="1" applyFill="1" applyBorder="1" applyAlignment="1">
      <alignment horizontal="center" vertical="center" wrapText="1"/>
    </xf>
    <xf numFmtId="1" fontId="35" fillId="0" borderId="34" xfId="88" applyNumberFormat="1" applyFont="1" applyFill="1" applyBorder="1" applyAlignment="1">
      <alignment horizontal="center" vertical="center" wrapText="1"/>
    </xf>
    <xf numFmtId="49" fontId="36" fillId="0" borderId="34" xfId="88" applyNumberFormat="1" applyFont="1" applyFill="1" applyBorder="1" applyAlignment="1">
      <alignment horizontal="center" vertical="center" wrapText="1"/>
    </xf>
    <xf numFmtId="0" fontId="68" fillId="0" borderId="34" xfId="0" applyFont="1" applyFill="1" applyBorder="1" applyAlignment="1">
      <alignment vertical="center" wrapText="1"/>
    </xf>
    <xf numFmtId="0" fontId="36" fillId="0" borderId="34" xfId="76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left" vertical="center" wrapText="1"/>
    </xf>
    <xf numFmtId="0" fontId="35" fillId="0" borderId="10" xfId="88" applyFont="1" applyFill="1" applyBorder="1" applyAlignment="1">
      <alignment horizontal="center" vertical="center" wrapText="1"/>
    </xf>
    <xf numFmtId="0" fontId="35" fillId="0" borderId="14" xfId="88" applyFont="1" applyFill="1" applyBorder="1" applyAlignment="1">
      <alignment horizontal="center" vertical="center" wrapText="1"/>
    </xf>
    <xf numFmtId="0" fontId="35" fillId="0" borderId="16" xfId="88" applyFont="1" applyFill="1" applyBorder="1" applyAlignment="1">
      <alignment horizontal="center" vertical="center" wrapText="1"/>
    </xf>
    <xf numFmtId="0" fontId="35" fillId="0" borderId="13" xfId="88" applyFont="1" applyFill="1" applyBorder="1" applyAlignment="1">
      <alignment horizontal="center" vertical="center" wrapText="1"/>
    </xf>
    <xf numFmtId="1" fontId="35" fillId="0" borderId="10" xfId="88" applyNumberFormat="1" applyFont="1" applyFill="1" applyBorder="1" applyAlignment="1">
      <alignment horizontal="center" vertical="center" wrapText="1"/>
    </xf>
    <xf numFmtId="0" fontId="35" fillId="40" borderId="0" xfId="0" applyFont="1" applyFill="1" applyBorder="1" applyAlignment="1">
      <alignment horizontal="left" vertical="center" wrapText="1"/>
    </xf>
    <xf numFmtId="0" fontId="35" fillId="32" borderId="0" xfId="0" applyFont="1" applyFill="1" applyBorder="1" applyAlignment="1">
      <alignment horizontal="left" vertical="center"/>
    </xf>
    <xf numFmtId="49" fontId="36" fillId="43" borderId="10" xfId="88" applyNumberFormat="1" applyFont="1" applyFill="1" applyBorder="1" applyAlignment="1">
      <alignment horizontal="center" vertical="center" wrapText="1"/>
    </xf>
    <xf numFmtId="0" fontId="68" fillId="43" borderId="10" xfId="0" applyFont="1" applyFill="1" applyBorder="1" applyAlignment="1">
      <alignment vertical="center" wrapText="1"/>
    </xf>
    <xf numFmtId="0" fontId="36" fillId="43" borderId="10" xfId="76" applyFont="1" applyFill="1" applyBorder="1" applyAlignment="1">
      <alignment horizontal="center" vertical="center" wrapText="1"/>
    </xf>
    <xf numFmtId="0" fontId="45" fillId="0" borderId="14" xfId="0" applyFont="1" applyFill="1" applyBorder="1" applyAlignment="1">
      <alignment horizontal="left" vertical="center" wrapText="1"/>
    </xf>
    <xf numFmtId="0" fontId="45" fillId="0" borderId="16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left" vertical="center" wrapText="1"/>
    </xf>
    <xf numFmtId="0" fontId="45" fillId="0" borderId="13" xfId="0" applyFont="1" applyFill="1" applyBorder="1" applyAlignment="1">
      <alignment horizontal="left" vertical="center" wrapText="1"/>
    </xf>
    <xf numFmtId="0" fontId="45" fillId="0" borderId="14" xfId="0" applyFont="1" applyFill="1" applyBorder="1" applyAlignment="1">
      <alignment horizontal="left" vertical="center"/>
    </xf>
    <xf numFmtId="0" fontId="45" fillId="0" borderId="13" xfId="0" applyFont="1" applyFill="1" applyBorder="1" applyAlignment="1">
      <alignment horizontal="left" vertical="center"/>
    </xf>
    <xf numFmtId="0" fontId="45" fillId="0" borderId="14" xfId="0" applyFont="1" applyFill="1" applyBorder="1" applyAlignment="1">
      <alignment vertical="center" wrapText="1"/>
    </xf>
    <xf numFmtId="0" fontId="45" fillId="0" borderId="16" xfId="0" applyFont="1" applyFill="1" applyBorder="1" applyAlignment="1">
      <alignment vertical="center" wrapText="1"/>
    </xf>
    <xf numFmtId="0" fontId="45" fillId="0" borderId="13" xfId="0" applyFont="1" applyFill="1" applyBorder="1" applyAlignment="1">
      <alignment vertical="center" wrapText="1"/>
    </xf>
    <xf numFmtId="4" fontId="45" fillId="0" borderId="14" xfId="0" applyNumberFormat="1" applyFont="1" applyFill="1" applyBorder="1" applyAlignment="1">
      <alignment horizontal="left" vertical="center" wrapText="1"/>
    </xf>
    <xf numFmtId="4" fontId="45" fillId="0" borderId="13" xfId="0" applyNumberFormat="1" applyFont="1" applyFill="1" applyBorder="1" applyAlignment="1">
      <alignment horizontal="left" vertical="center" wrapText="1"/>
    </xf>
    <xf numFmtId="4" fontId="45" fillId="0" borderId="14" xfId="0" applyNumberFormat="1" applyFont="1" applyFill="1" applyBorder="1" applyAlignment="1">
      <alignment vertical="center" wrapText="1"/>
    </xf>
    <xf numFmtId="4" fontId="45" fillId="0" borderId="16" xfId="0" applyNumberFormat="1" applyFont="1" applyFill="1" applyBorder="1" applyAlignment="1">
      <alignment vertical="center" wrapText="1"/>
    </xf>
    <xf numFmtId="0" fontId="44" fillId="0" borderId="11" xfId="0" applyFont="1" applyFill="1" applyBorder="1" applyAlignment="1">
      <alignment horizontal="center" vertical="center" textRotation="90"/>
    </xf>
    <xf numFmtId="0" fontId="44" fillId="0" borderId="19" xfId="0" applyFont="1" applyFill="1" applyBorder="1" applyAlignment="1">
      <alignment horizontal="center" vertical="center" textRotation="90"/>
    </xf>
    <xf numFmtId="0" fontId="44" fillId="0" borderId="20" xfId="0" applyFont="1" applyFill="1" applyBorder="1" applyAlignment="1">
      <alignment horizontal="center" vertical="center"/>
    </xf>
    <xf numFmtId="0" fontId="44" fillId="0" borderId="21" xfId="0" applyFont="1" applyFill="1" applyBorder="1" applyAlignment="1">
      <alignment horizontal="center" vertical="center"/>
    </xf>
    <xf numFmtId="0" fontId="44" fillId="0" borderId="22" xfId="0" applyFont="1" applyFill="1" applyBorder="1" applyAlignment="1">
      <alignment horizontal="center" vertical="center"/>
    </xf>
    <xf numFmtId="0" fontId="44" fillId="0" borderId="23" xfId="0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center" vertical="center" wrapText="1"/>
    </xf>
    <xf numFmtId="0" fontId="44" fillId="0" borderId="21" xfId="0" applyFont="1" applyFill="1" applyBorder="1" applyAlignment="1">
      <alignment horizontal="center" vertical="center" wrapText="1"/>
    </xf>
    <xf numFmtId="0" fontId="44" fillId="0" borderId="22" xfId="0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right" vertical="center" wrapText="1"/>
    </xf>
    <xf numFmtId="0" fontId="45" fillId="0" borderId="17" xfId="0" applyFont="1" applyFill="1" applyBorder="1" applyAlignment="1">
      <alignment horizontal="center" wrapTex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9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9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textRotation="90" wrapText="1"/>
    </xf>
    <xf numFmtId="0" fontId="44" fillId="0" borderId="19" xfId="0" applyFont="1" applyFill="1" applyBorder="1" applyAlignment="1">
      <alignment horizontal="center" vertical="center" textRotation="90" wrapText="1"/>
    </xf>
    <xf numFmtId="4" fontId="44" fillId="0" borderId="11" xfId="0" applyNumberFormat="1" applyFont="1" applyFill="1" applyBorder="1" applyAlignment="1">
      <alignment horizontal="center" vertical="center" textRotation="90"/>
    </xf>
    <xf numFmtId="4" fontId="44" fillId="0" borderId="19" xfId="0" applyNumberFormat="1" applyFont="1" applyFill="1" applyBorder="1" applyAlignment="1">
      <alignment horizontal="center" vertical="center" textRotation="90"/>
    </xf>
    <xf numFmtId="0" fontId="27" fillId="0" borderId="14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wrapText="1"/>
    </xf>
    <xf numFmtId="0" fontId="27" fillId="0" borderId="16" xfId="0" applyFont="1" applyFill="1" applyBorder="1" applyAlignment="1">
      <alignment horizontal="center" wrapText="1"/>
    </xf>
    <xf numFmtId="0" fontId="27" fillId="0" borderId="16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vertical="top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vertical="center" wrapText="1"/>
    </xf>
    <xf numFmtId="0" fontId="27" fillId="0" borderId="13" xfId="0" applyFont="1" applyFill="1" applyBorder="1" applyAlignment="1">
      <alignment vertical="center" wrapText="1"/>
    </xf>
    <xf numFmtId="0" fontId="27" fillId="0" borderId="20" xfId="0" applyFont="1" applyFill="1" applyBorder="1" applyAlignment="1">
      <alignment vertical="top" wrapText="1"/>
    </xf>
    <xf numFmtId="0" fontId="27" fillId="0" borderId="21" xfId="0" applyFont="1" applyFill="1" applyBorder="1" applyAlignment="1">
      <alignment vertical="top" wrapText="1"/>
    </xf>
    <xf numFmtId="0" fontId="27" fillId="0" borderId="10" xfId="0" applyFont="1" applyFill="1" applyBorder="1" applyAlignment="1">
      <alignment horizontal="center" wrapText="1"/>
    </xf>
    <xf numFmtId="0" fontId="28" fillId="0" borderId="10" xfId="0" applyFont="1" applyFill="1" applyBorder="1" applyAlignment="1"/>
    <xf numFmtId="0" fontId="27" fillId="0" borderId="14" xfId="0" applyFont="1" applyFill="1" applyBorder="1" applyAlignment="1">
      <alignment horizontal="left" wrapText="1"/>
    </xf>
    <xf numFmtId="0" fontId="27" fillId="0" borderId="13" xfId="0" applyFont="1" applyFill="1" applyBorder="1" applyAlignment="1">
      <alignment horizontal="left" wrapText="1"/>
    </xf>
    <xf numFmtId="0" fontId="27" fillId="0" borderId="10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/>
    </xf>
    <xf numFmtId="0" fontId="28" fillId="0" borderId="18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vertical="top" wrapText="1"/>
    </xf>
    <xf numFmtId="0" fontId="28" fillId="0" borderId="14" xfId="0" applyFont="1" applyFill="1" applyBorder="1" applyAlignment="1">
      <alignment horizontal="justify" vertical="center" wrapText="1"/>
    </xf>
    <xf numFmtId="0" fontId="28" fillId="0" borderId="13" xfId="0" applyFont="1" applyFill="1" applyBorder="1" applyAlignment="1">
      <alignment horizontal="justify" vertical="center" wrapText="1"/>
    </xf>
    <xf numFmtId="0" fontId="27" fillId="0" borderId="14" xfId="0" applyFont="1" applyFill="1" applyBorder="1" applyAlignment="1">
      <alignment horizontal="center" vertical="top"/>
    </xf>
    <xf numFmtId="0" fontId="27" fillId="0" borderId="16" xfId="0" applyFont="1" applyFill="1" applyBorder="1" applyAlignment="1">
      <alignment horizontal="center" vertical="top"/>
    </xf>
    <xf numFmtId="2" fontId="27" fillId="0" borderId="14" xfId="0" applyNumberFormat="1" applyFont="1" applyFill="1" applyBorder="1" applyAlignment="1">
      <alignment horizontal="center" vertical="center" wrapText="1"/>
    </xf>
    <xf numFmtId="2" fontId="27" fillId="0" borderId="16" xfId="0" applyNumberFormat="1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justify" vertical="top"/>
    </xf>
    <xf numFmtId="0" fontId="28" fillId="0" borderId="16" xfId="0" applyFont="1" applyFill="1" applyBorder="1" applyAlignment="1"/>
    <xf numFmtId="0" fontId="28" fillId="0" borderId="16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top" wrapText="1"/>
    </xf>
    <xf numFmtId="0" fontId="8" fillId="0" borderId="10" xfId="0" applyFont="1" applyFill="1" applyBorder="1" applyAlignment="1">
      <alignment horizontal="center" textRotation="90"/>
    </xf>
    <xf numFmtId="4" fontId="8" fillId="0" borderId="10" xfId="0" applyNumberFormat="1" applyFont="1" applyFill="1" applyBorder="1" applyAlignment="1">
      <alignment horizontal="center" textRotation="90"/>
    </xf>
    <xf numFmtId="0" fontId="8" fillId="0" borderId="0" xfId="0" applyFont="1" applyFill="1" applyAlignment="1">
      <alignment horizontal="right" wrapText="1"/>
    </xf>
    <xf numFmtId="0" fontId="8" fillId="0" borderId="0" xfId="0" applyFont="1" applyFill="1" applyAlignment="1">
      <alignment horizontal="right"/>
    </xf>
    <xf numFmtId="0" fontId="27" fillId="0" borderId="0" xfId="0" applyFont="1" applyFill="1" applyBorder="1" applyAlignment="1">
      <alignment horizontal="center" wrapText="1"/>
    </xf>
    <xf numFmtId="49" fontId="27" fillId="0" borderId="0" xfId="0" applyNumberFormat="1" applyFont="1" applyFill="1" applyBorder="1" applyAlignment="1">
      <alignment horizontal="center" wrapText="1"/>
    </xf>
    <xf numFmtId="49" fontId="27" fillId="0" borderId="17" xfId="0" applyNumberFormat="1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textRotation="90" wrapText="1"/>
    </xf>
    <xf numFmtId="0" fontId="27" fillId="0" borderId="10" xfId="0" applyFont="1" applyFill="1" applyBorder="1" applyAlignment="1">
      <alignment horizontal="center" vertical="top"/>
    </xf>
    <xf numFmtId="0" fontId="28" fillId="0" borderId="10" xfId="0" applyFont="1" applyFill="1" applyBorder="1" applyAlignment="1">
      <alignment horizontal="center"/>
    </xf>
    <xf numFmtId="0" fontId="27" fillId="0" borderId="14" xfId="0" applyFont="1" applyFill="1" applyBorder="1" applyAlignment="1">
      <alignment horizontal="justify" vertical="center"/>
    </xf>
    <xf numFmtId="0" fontId="27" fillId="0" borderId="16" xfId="0" applyFont="1" applyFill="1" applyBorder="1" applyAlignment="1">
      <alignment vertical="center"/>
    </xf>
    <xf numFmtId="0" fontId="27" fillId="0" borderId="10" xfId="0" applyFont="1" applyFill="1" applyBorder="1" applyAlignment="1">
      <alignment horizontal="justify" vertical="top"/>
    </xf>
    <xf numFmtId="0" fontId="27" fillId="0" borderId="10" xfId="0" applyFont="1" applyFill="1" applyBorder="1" applyAlignment="1"/>
    <xf numFmtId="0" fontId="31" fillId="0" borderId="1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right" vertical="center" wrapText="1"/>
    </xf>
    <xf numFmtId="0" fontId="34" fillId="0" borderId="0" xfId="0" applyFont="1" applyFill="1" applyAlignment="1">
      <alignment vertical="center"/>
    </xf>
    <xf numFmtId="0" fontId="36" fillId="0" borderId="17" xfId="0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vertical="center"/>
    </xf>
    <xf numFmtId="0" fontId="32" fillId="0" borderId="10" xfId="0" applyFont="1" applyFill="1" applyBorder="1" applyAlignment="1">
      <alignment horizontal="center" vertical="center" wrapText="1"/>
    </xf>
    <xf numFmtId="1" fontId="32" fillId="0" borderId="10" xfId="0" applyNumberFormat="1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2" fontId="32" fillId="0" borderId="10" xfId="0" applyNumberFormat="1" applyFont="1" applyFill="1" applyBorder="1" applyAlignment="1">
      <alignment horizontal="center" vertical="center" wrapText="1"/>
    </xf>
    <xf numFmtId="4" fontId="32" fillId="0" borderId="10" xfId="0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31" fillId="0" borderId="24" xfId="0" applyFont="1" applyFill="1" applyBorder="1" applyAlignment="1">
      <alignment horizontal="left" vertical="center" wrapText="1"/>
    </xf>
    <xf numFmtId="0" fontId="31" fillId="31" borderId="10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vertical="center" wrapText="1"/>
    </xf>
    <xf numFmtId="0" fontId="31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13" xfId="0" applyFont="1" applyFill="1" applyBorder="1" applyAlignment="1">
      <alignment horizontal="left" vertical="center" wrapText="1"/>
    </xf>
    <xf numFmtId="0" fontId="31" fillId="32" borderId="10" xfId="0" applyFont="1" applyFill="1" applyBorder="1" applyAlignment="1">
      <alignment horizontal="left" vertical="center" wrapText="1"/>
    </xf>
    <xf numFmtId="0" fontId="34" fillId="32" borderId="10" xfId="0" applyFont="1" applyFill="1" applyBorder="1" applyAlignment="1">
      <alignment horizontal="left" vertical="center" wrapText="1"/>
    </xf>
    <xf numFmtId="0" fontId="34" fillId="0" borderId="1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</cellXfs>
  <cellStyles count="204">
    <cellStyle name="20% — акцент1" xfId="179" builtinId="30" customBuiltin="1"/>
    <cellStyle name="20% - Акцент1 2" xfId="1"/>
    <cellStyle name="20% - Акцент1 2 2" xfId="2"/>
    <cellStyle name="20% - Акцент1 2 2 2" xfId="3"/>
    <cellStyle name="20% - Акцент1 2 3" xfId="4"/>
    <cellStyle name="20% — акцент2" xfId="183" builtinId="34" customBuiltin="1"/>
    <cellStyle name="20% - Акцент2 2" xfId="5"/>
    <cellStyle name="20% - Акцент2 2 2" xfId="6"/>
    <cellStyle name="20% - Акцент2 2 2 2" xfId="7"/>
    <cellStyle name="20% - Акцент2 2 3" xfId="8"/>
    <cellStyle name="20% — акцент3" xfId="187" builtinId="38" customBuiltin="1"/>
    <cellStyle name="20% - Акцент3 2" xfId="9"/>
    <cellStyle name="20% - Акцент3 2 2" xfId="10"/>
    <cellStyle name="20% - Акцент3 2 2 2" xfId="11"/>
    <cellStyle name="20% - Акцент3 2 3" xfId="12"/>
    <cellStyle name="20% — акцент4" xfId="191" builtinId="42" customBuiltin="1"/>
    <cellStyle name="20% - Акцент4 2" xfId="13"/>
    <cellStyle name="20% - Акцент4 2 2" xfId="14"/>
    <cellStyle name="20% - Акцент4 2 2 2" xfId="15"/>
    <cellStyle name="20% - Акцент4 2 3" xfId="16"/>
    <cellStyle name="20% — акцент5" xfId="195" builtinId="46" customBuiltin="1"/>
    <cellStyle name="20% - Акцент5 2" xfId="17"/>
    <cellStyle name="20% - Акцент5 2 2" xfId="18"/>
    <cellStyle name="20% - Акцент5 2 2 2" xfId="19"/>
    <cellStyle name="20% - Акцент5 2 3" xfId="20"/>
    <cellStyle name="20% — акцент6" xfId="199" builtinId="50" customBuiltin="1"/>
    <cellStyle name="20% - Акцент6 2" xfId="21"/>
    <cellStyle name="20% - Акцент6 2 2" xfId="22"/>
    <cellStyle name="20% - Акцент6 2 2 2" xfId="23"/>
    <cellStyle name="20% - Акцент6 2 3" xfId="24"/>
    <cellStyle name="40% — акцент1" xfId="180" builtinId="31" customBuiltin="1"/>
    <cellStyle name="40% - Акцент1 2" xfId="25"/>
    <cellStyle name="40% - Акцент1 2 2" xfId="26"/>
    <cellStyle name="40% - Акцент1 2 2 2" xfId="27"/>
    <cellStyle name="40% - Акцент1 2 3" xfId="28"/>
    <cellStyle name="40% — акцент2" xfId="184" builtinId="35" customBuiltin="1"/>
    <cellStyle name="40% - Акцент2 2" xfId="29"/>
    <cellStyle name="40% - Акцент2 2 2" xfId="30"/>
    <cellStyle name="40% - Акцент2 2 2 2" xfId="31"/>
    <cellStyle name="40% - Акцент2 2 3" xfId="32"/>
    <cellStyle name="40% — акцент3" xfId="188" builtinId="39" customBuiltin="1"/>
    <cellStyle name="40% - Акцент3 2" xfId="33"/>
    <cellStyle name="40% - Акцент3 2 2" xfId="34"/>
    <cellStyle name="40% - Акцент3 2 2 2" xfId="35"/>
    <cellStyle name="40% - Акцент3 2 3" xfId="36"/>
    <cellStyle name="40% — акцент4" xfId="192" builtinId="43" customBuiltin="1"/>
    <cellStyle name="40% - Акцент4 2" xfId="37"/>
    <cellStyle name="40% - Акцент4 2 2" xfId="38"/>
    <cellStyle name="40% - Акцент4 2 2 2" xfId="39"/>
    <cellStyle name="40% - Акцент4 2 3" xfId="40"/>
    <cellStyle name="40% — акцент5" xfId="196" builtinId="47" customBuiltin="1"/>
    <cellStyle name="40% - Акцент5 2" xfId="41"/>
    <cellStyle name="40% - Акцент5 2 2" xfId="42"/>
    <cellStyle name="40% - Акцент5 2 2 2" xfId="43"/>
    <cellStyle name="40% - Акцент5 2 3" xfId="44"/>
    <cellStyle name="40% — акцент6" xfId="200" builtinId="51" customBuiltin="1"/>
    <cellStyle name="40% - Акцент6 2" xfId="45"/>
    <cellStyle name="40% - Акцент6 2 2" xfId="46"/>
    <cellStyle name="40% - Акцент6 2 2 2" xfId="47"/>
    <cellStyle name="40% - Акцент6 2 3" xfId="48"/>
    <cellStyle name="60% — акцент1" xfId="181" builtinId="32" customBuiltin="1"/>
    <cellStyle name="60% - Акцент1 2" xfId="49"/>
    <cellStyle name="60% — акцент2" xfId="185" builtinId="36" customBuiltin="1"/>
    <cellStyle name="60% - Акцент2 2" xfId="50"/>
    <cellStyle name="60% — акцент3" xfId="189" builtinId="40" customBuiltin="1"/>
    <cellStyle name="60% - Акцент3 2" xfId="51"/>
    <cellStyle name="60% — акцент4" xfId="193" builtinId="44" customBuiltin="1"/>
    <cellStyle name="60% - Акцент4 2" xfId="52"/>
    <cellStyle name="60% — акцент5" xfId="197" builtinId="48" customBuiltin="1"/>
    <cellStyle name="60% - Акцент5 2" xfId="53"/>
    <cellStyle name="60% — акцент6" xfId="201" builtinId="52" customBuiltin="1"/>
    <cellStyle name="60% - Акцент6 2" xfId="54"/>
    <cellStyle name="Акцент1" xfId="178" builtinId="29" customBuiltin="1"/>
    <cellStyle name="Акцент1 2" xfId="55"/>
    <cellStyle name="Акцент2" xfId="182" builtinId="33" customBuiltin="1"/>
    <cellStyle name="Акцент2 2" xfId="56"/>
    <cellStyle name="Акцент3" xfId="186" builtinId="37" customBuiltin="1"/>
    <cellStyle name="Акцент3 2" xfId="57"/>
    <cellStyle name="Акцент4" xfId="190" builtinId="41" customBuiltin="1"/>
    <cellStyle name="Акцент4 2" xfId="58"/>
    <cellStyle name="Акцент5" xfId="194" builtinId="45" customBuiltin="1"/>
    <cellStyle name="Акцент5 2" xfId="59"/>
    <cellStyle name="Акцент6" xfId="198" builtinId="49" customBuiltin="1"/>
    <cellStyle name="Акцент6 2" xfId="60"/>
    <cellStyle name="Ввод " xfId="170" builtinId="20" customBuiltin="1"/>
    <cellStyle name="Ввод  2" xfId="61"/>
    <cellStyle name="Вывод" xfId="171" builtinId="21" customBuiltin="1"/>
    <cellStyle name="Вывод 2" xfId="62"/>
    <cellStyle name="Вычисление" xfId="172" builtinId="22" customBuiltin="1"/>
    <cellStyle name="Вычисление 2" xfId="63"/>
    <cellStyle name="Заголовок 1" xfId="163" builtinId="16" customBuiltin="1"/>
    <cellStyle name="Заголовок 1 2" xfId="64"/>
    <cellStyle name="Заголовок 2" xfId="164" builtinId="17" customBuiltin="1"/>
    <cellStyle name="Заголовок 2 2" xfId="65"/>
    <cellStyle name="Заголовок 3" xfId="165" builtinId="18" customBuiltin="1"/>
    <cellStyle name="Заголовок 3 2" xfId="66"/>
    <cellStyle name="Заголовок 4" xfId="166" builtinId="19" customBuiltin="1"/>
    <cellStyle name="Заголовок 4 2" xfId="67"/>
    <cellStyle name="Итог" xfId="177" builtinId="25" customBuiltin="1"/>
    <cellStyle name="Итог 2" xfId="68"/>
    <cellStyle name="Контрольная ячейка" xfId="174" builtinId="23" customBuiltin="1"/>
    <cellStyle name="Контрольная ячейка 2" xfId="69"/>
    <cellStyle name="Название" xfId="162" builtinId="15" customBuiltin="1"/>
    <cellStyle name="Название 2" xfId="70"/>
    <cellStyle name="Нейтральный" xfId="169" builtinId="28" customBuiltin="1"/>
    <cellStyle name="Нейтральный 2" xfId="71"/>
    <cellStyle name="Обычный" xfId="0" builtinId="0"/>
    <cellStyle name="Обычный 2" xfId="72"/>
    <cellStyle name="Обычный 2 2" xfId="73"/>
    <cellStyle name="Обычный 2 3" xfId="74"/>
    <cellStyle name="Обычный 2 4" xfId="75"/>
    <cellStyle name="Обычный 3" xfId="76"/>
    <cellStyle name="Обычный 4" xfId="77"/>
    <cellStyle name="Обычный 4 2" xfId="78"/>
    <cellStyle name="Обычный 4 2 2" xfId="79"/>
    <cellStyle name="Обычный 4 2 2 2" xfId="80"/>
    <cellStyle name="Обычный 4 2 2 2 2" xfId="153"/>
    <cellStyle name="Обычный 4 2 2 3" xfId="152"/>
    <cellStyle name="Обычный 4 2 3" xfId="81"/>
    <cellStyle name="Обычный 4 2 3 2" xfId="154"/>
    <cellStyle name="Обычный 4 2 4" xfId="151"/>
    <cellStyle name="Обычный 4 3" xfId="82"/>
    <cellStyle name="Обычный 4 3 2" xfId="83"/>
    <cellStyle name="Обычный 4 3 2 2" xfId="156"/>
    <cellStyle name="Обычный 4 3 3" xfId="155"/>
    <cellStyle name="Обычный 4 4" xfId="84"/>
    <cellStyle name="Обычный 4 4 2" xfId="85"/>
    <cellStyle name="Обычный 4 4 2 2" xfId="158"/>
    <cellStyle name="Обычный 4 4 3" xfId="157"/>
    <cellStyle name="Обычный 4 5" xfId="86"/>
    <cellStyle name="Обычный 4 6" xfId="87"/>
    <cellStyle name="Обычный 4 6 2" xfId="159"/>
    <cellStyle name="Обычный 4 7" xfId="150"/>
    <cellStyle name="Обычный 5" xfId="88"/>
    <cellStyle name="Обычный 6" xfId="89"/>
    <cellStyle name="Обычный 7" xfId="90"/>
    <cellStyle name="Обычный 7 2" xfId="91"/>
    <cellStyle name="Обычный 8" xfId="92"/>
    <cellStyle name="Обычный 8 2" xfId="93"/>
    <cellStyle name="Обычный 8 2 2" xfId="161"/>
    <cellStyle name="Обычный 8 3" xfId="160"/>
    <cellStyle name="Обычный 9" xfId="202"/>
    <cellStyle name="Обычный_таблица до 01.01.2012 до 01.01.2014 авар жф 2309" xfId="94"/>
    <cellStyle name="Плохой" xfId="168" builtinId="27" customBuiltin="1"/>
    <cellStyle name="Плохой 2" xfId="95"/>
    <cellStyle name="Пояснение" xfId="176" builtinId="53" customBuiltin="1"/>
    <cellStyle name="Пояснение 2" xfId="96"/>
    <cellStyle name="Примечание 2" xfId="97"/>
    <cellStyle name="Примечание 3" xfId="203"/>
    <cellStyle name="Процентный" xfId="98" builtinId="5"/>
    <cellStyle name="Связанная ячейка" xfId="173" builtinId="24" customBuiltin="1"/>
    <cellStyle name="Связанная ячейка 2" xfId="99"/>
    <cellStyle name="Текст предупреждения" xfId="175" builtinId="11" customBuiltin="1"/>
    <cellStyle name="Текст предупреждения 2" xfId="100"/>
    <cellStyle name="Финансовый" xfId="101" builtinId="3"/>
    <cellStyle name="Финансовый 2" xfId="102"/>
    <cellStyle name="Финансовый 2 2" xfId="103"/>
    <cellStyle name="Финансовый 2 2 2" xfId="104"/>
    <cellStyle name="Финансовый 2 2 2 2" xfId="105"/>
    <cellStyle name="Финансовый 2 2 2 2 2" xfId="106"/>
    <cellStyle name="Финансовый 2 2 2 3" xfId="107"/>
    <cellStyle name="Финансовый 2 2 2 3 2" xfId="108"/>
    <cellStyle name="Финансовый 2 2 2 4" xfId="109"/>
    <cellStyle name="Финансовый 2 2 3" xfId="110"/>
    <cellStyle name="Финансовый 2 2 3 2" xfId="111"/>
    <cellStyle name="Финансовый 2 2 4" xfId="112"/>
    <cellStyle name="Финансовый 2 2 4 2" xfId="113"/>
    <cellStyle name="Финансовый 2 2 5" xfId="114"/>
    <cellStyle name="Финансовый 2 3" xfId="115"/>
    <cellStyle name="Финансовый 2 3 2" xfId="116"/>
    <cellStyle name="Финансовый 2 3 2 2" xfId="117"/>
    <cellStyle name="Финансовый 2 3 3" xfId="118"/>
    <cellStyle name="Финансовый 2 3 3 2" xfId="119"/>
    <cellStyle name="Финансовый 2 3 4" xfId="120"/>
    <cellStyle name="Финансовый 2 4" xfId="121"/>
    <cellStyle name="Финансовый 2 4 2" xfId="122"/>
    <cellStyle name="Финансовый 2 5" xfId="123"/>
    <cellStyle name="Финансовый 2 5 2" xfId="124"/>
    <cellStyle name="Финансовый 2 6" xfId="125"/>
    <cellStyle name="Финансовый 3" xfId="126"/>
    <cellStyle name="Финансовый 3 2" xfId="127"/>
    <cellStyle name="Финансовый 3 2 2" xfId="128"/>
    <cellStyle name="Финансовый 3 2 2 2" xfId="129"/>
    <cellStyle name="Финансовый 3 2 3" xfId="130"/>
    <cellStyle name="Финансовый 3 2 3 2" xfId="131"/>
    <cellStyle name="Финансовый 3 2 4" xfId="132"/>
    <cellStyle name="Финансовый 3 3" xfId="133"/>
    <cellStyle name="Финансовый 3 3 2" xfId="134"/>
    <cellStyle name="Финансовый 3 4" xfId="135"/>
    <cellStyle name="Финансовый 3 4 2" xfId="136"/>
    <cellStyle name="Финансовый 3 5" xfId="137"/>
    <cellStyle name="Финансовый 4" xfId="138"/>
    <cellStyle name="Финансовый 4 2" xfId="139"/>
    <cellStyle name="Финансовый 4 2 2" xfId="140"/>
    <cellStyle name="Финансовый 4 3" xfId="141"/>
    <cellStyle name="Финансовый 4 3 2" xfId="142"/>
    <cellStyle name="Финансовый 4 4" xfId="143"/>
    <cellStyle name="Финансовый 5" xfId="144"/>
    <cellStyle name="Финансовый 5 2" xfId="145"/>
    <cellStyle name="Финансовый 6" xfId="146"/>
    <cellStyle name="Финансовый 6 2" xfId="147"/>
    <cellStyle name="Финансовый 7" xfId="148"/>
    <cellStyle name="Хороший" xfId="167" builtinId="26" customBuiltin="1"/>
    <cellStyle name="Хороший 2" xfId="149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C2E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796</xdr:row>
      <xdr:rowOff>0</xdr:rowOff>
    </xdr:from>
    <xdr:to>
      <xdr:col>2</xdr:col>
      <xdr:colOff>0</xdr:colOff>
      <xdr:row>796</xdr:row>
      <xdr:rowOff>200025</xdr:rowOff>
    </xdr:to>
    <xdr:sp macro="" textlink="">
      <xdr:nvSpPr>
        <xdr:cNvPr id="68458" name="Line 12"/>
        <xdr:cNvSpPr>
          <a:spLocks noChangeShapeType="1"/>
        </xdr:cNvSpPr>
      </xdr:nvSpPr>
      <xdr:spPr bwMode="auto">
        <a:xfrm>
          <a:off x="4800600" y="292836600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3200400</xdr:colOff>
      <xdr:row>804</xdr:row>
      <xdr:rowOff>9525</xdr:rowOff>
    </xdr:from>
    <xdr:to>
      <xdr:col>1</xdr:col>
      <xdr:colOff>2257425</xdr:colOff>
      <xdr:row>804</xdr:row>
      <xdr:rowOff>9525</xdr:rowOff>
    </xdr:to>
    <xdr:sp macro="" textlink="">
      <xdr:nvSpPr>
        <xdr:cNvPr id="68459" name="Line 1"/>
        <xdr:cNvSpPr>
          <a:spLocks noChangeShapeType="1"/>
        </xdr:cNvSpPr>
      </xdr:nvSpPr>
      <xdr:spPr bwMode="auto">
        <a:xfrm>
          <a:off x="3667125" y="29457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797</xdr:row>
      <xdr:rowOff>0</xdr:rowOff>
    </xdr:from>
    <xdr:to>
      <xdr:col>2</xdr:col>
      <xdr:colOff>0</xdr:colOff>
      <xdr:row>797</xdr:row>
      <xdr:rowOff>200025</xdr:rowOff>
    </xdr:to>
    <xdr:sp macro="" textlink="">
      <xdr:nvSpPr>
        <xdr:cNvPr id="2" name="Line 12"/>
        <xdr:cNvSpPr>
          <a:spLocks noChangeShapeType="1"/>
        </xdr:cNvSpPr>
      </xdr:nvSpPr>
      <xdr:spPr bwMode="auto">
        <a:xfrm>
          <a:off x="5067300" y="164344350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957</xdr:row>
      <xdr:rowOff>0</xdr:rowOff>
    </xdr:from>
    <xdr:to>
      <xdr:col>2</xdr:col>
      <xdr:colOff>0</xdr:colOff>
      <xdr:row>957</xdr:row>
      <xdr:rowOff>200025</xdr:rowOff>
    </xdr:to>
    <xdr:sp macro="" textlink="">
      <xdr:nvSpPr>
        <xdr:cNvPr id="70492" name="Line 12"/>
        <xdr:cNvSpPr>
          <a:spLocks noChangeShapeType="1"/>
        </xdr:cNvSpPr>
      </xdr:nvSpPr>
      <xdr:spPr bwMode="auto">
        <a:xfrm>
          <a:off x="4800600" y="275234400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3200400</xdr:colOff>
      <xdr:row>965</xdr:row>
      <xdr:rowOff>9525</xdr:rowOff>
    </xdr:from>
    <xdr:to>
      <xdr:col>1</xdr:col>
      <xdr:colOff>2257425</xdr:colOff>
      <xdr:row>965</xdr:row>
      <xdr:rowOff>9525</xdr:rowOff>
    </xdr:to>
    <xdr:sp macro="" textlink="">
      <xdr:nvSpPr>
        <xdr:cNvPr id="70493" name="Line 1"/>
        <xdr:cNvSpPr>
          <a:spLocks noChangeShapeType="1"/>
        </xdr:cNvSpPr>
      </xdr:nvSpPr>
      <xdr:spPr bwMode="auto">
        <a:xfrm>
          <a:off x="3667125" y="27696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3200400</xdr:colOff>
      <xdr:row>177</xdr:row>
      <xdr:rowOff>9525</xdr:rowOff>
    </xdr:from>
    <xdr:to>
      <xdr:col>1</xdr:col>
      <xdr:colOff>2257425</xdr:colOff>
      <xdr:row>177</xdr:row>
      <xdr:rowOff>9525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495675" y="90125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3200400</xdr:colOff>
      <xdr:row>177</xdr:row>
      <xdr:rowOff>9525</xdr:rowOff>
    </xdr:from>
    <xdr:to>
      <xdr:col>1</xdr:col>
      <xdr:colOff>2257425</xdr:colOff>
      <xdr:row>177</xdr:row>
      <xdr:rowOff>9525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667125" y="2344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ADRI~1/AppData/Local/Temp/&#1056;&#1072;&#1073;&#1086;&#1095;&#1072;&#1103;%20&#1055;&#1088;&#1086;&#1075;&#1088;&#1072;&#1084;&#1084;&#1072;%2016-20%20(&#1087;&#1077;&#1088;&#1077;&#1085;&#1086;&#1089;%20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rohovaNA/Downloads/&#1055;&#1088;&#1080;&#1083;&#1086;&#1078;&#1077;&#1085;&#1080;&#1077;%20&#1082;%20&#1055;&#1088;&#1086;&#1075;&#1088;&#1072;&#1084;&#1084;&#1077;%2016-19%20%20-%20&#1076;&#1083;&#1103;%20&#1053;&#1077;&#1083;&#1083;&#1080;%20&#1040;&#1085;&#1072;&#1090;&#1086;&#1083;&#1100;&#1077;&#1074;&#1085;&#109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 1"/>
      <sheetName val="Приложение № 2"/>
      <sheetName val=" Старое"/>
      <sheetName val="Приложение № 3 "/>
      <sheetName val="Приложение № 3"/>
      <sheetName val="приложение 5"/>
      <sheetName val="Приложение № 4"/>
      <sheetName val="2 этап"/>
      <sheetName val="3 этап"/>
      <sheetName val="Лист1"/>
    </sheetNames>
    <sheetDataSet>
      <sheetData sheetId="0">
        <row r="746">
          <cell r="B746" t="str">
            <v>д. Авдотьино, ул. Советская д. 3</v>
          </cell>
        </row>
        <row r="748">
          <cell r="B748" t="str">
            <v>г. Волоколамск, пер. Большой Советский,  д. 14</v>
          </cell>
          <cell r="H748">
            <v>18</v>
          </cell>
          <cell r="J748">
            <v>13</v>
          </cell>
          <cell r="M748">
            <v>289.51</v>
          </cell>
        </row>
        <row r="749">
          <cell r="B749" t="str">
            <v>г. Волоколамск, ул. Энтузиастов, д. 19</v>
          </cell>
          <cell r="H749">
            <v>27</v>
          </cell>
          <cell r="J749">
            <v>16</v>
          </cell>
          <cell r="M749">
            <v>418.6</v>
          </cell>
        </row>
        <row r="750">
          <cell r="B750" t="str">
            <v>г. Волоколамск, д. Ченцы, ул. Фабричная, д. 15</v>
          </cell>
          <cell r="H750">
            <v>25</v>
          </cell>
          <cell r="J750">
            <v>4</v>
          </cell>
          <cell r="M750">
            <v>220.6</v>
          </cell>
        </row>
        <row r="752">
          <cell r="B752" t="str">
            <v>Воскресенский район, д. Ашитково, ул.Юбилейная, д. 3а</v>
          </cell>
          <cell r="H752">
            <v>6</v>
          </cell>
          <cell r="J752">
            <v>3</v>
          </cell>
          <cell r="M752">
            <v>68.900000000000006</v>
          </cell>
        </row>
        <row r="754">
          <cell r="B754" t="str">
            <v>п. Раменский, ул. Больничная, д. 8</v>
          </cell>
          <cell r="H754">
            <v>20</v>
          </cell>
          <cell r="J754">
            <v>8</v>
          </cell>
          <cell r="M754">
            <v>530.79999999999995</v>
          </cell>
        </row>
        <row r="755">
          <cell r="B755" t="str">
            <v>п. Раменский, ул. Больничная, д. 12</v>
          </cell>
          <cell r="H755">
            <v>24</v>
          </cell>
          <cell r="J755">
            <v>16</v>
          </cell>
          <cell r="M755">
            <v>367.7</v>
          </cell>
        </row>
        <row r="756">
          <cell r="B756" t="str">
            <v>г. Дмитров, д. Непейно, д. 36</v>
          </cell>
          <cell r="H756">
            <v>14</v>
          </cell>
          <cell r="J756">
            <v>4</v>
          </cell>
          <cell r="M756">
            <v>132.6</v>
          </cell>
        </row>
        <row r="757">
          <cell r="B757" t="str">
            <v>г. Дмитров, д. Непейно, д. 56</v>
          </cell>
          <cell r="H757">
            <v>20</v>
          </cell>
          <cell r="J757">
            <v>3</v>
          </cell>
          <cell r="M757">
            <v>137.30000000000001</v>
          </cell>
        </row>
        <row r="758">
          <cell r="B758" t="str">
            <v>г. Дмитров, с. Орудьево, ул. Центральная, д. 24</v>
          </cell>
          <cell r="H758">
            <v>7</v>
          </cell>
          <cell r="J758">
            <v>2</v>
          </cell>
          <cell r="M758">
            <v>86.08</v>
          </cell>
        </row>
        <row r="759">
          <cell r="B759" t="str">
            <v>г. Дмитров, п. Орудьевского т/б пр.,  д. 27</v>
          </cell>
          <cell r="H759">
            <v>24</v>
          </cell>
          <cell r="J759">
            <v>12</v>
          </cell>
          <cell r="M759">
            <v>488.2</v>
          </cell>
        </row>
        <row r="760">
          <cell r="B760" t="str">
            <v>г. Дмитров, с. Борисово, д. 13</v>
          </cell>
          <cell r="H760">
            <v>5</v>
          </cell>
          <cell r="J760">
            <v>2</v>
          </cell>
          <cell r="M760">
            <v>75</v>
          </cell>
        </row>
        <row r="761">
          <cell r="B761" t="str">
            <v>г. Дмитров, п. Орудьевского т/б предприятия, д. 24</v>
          </cell>
          <cell r="H761">
            <v>5</v>
          </cell>
          <cell r="J761">
            <v>5</v>
          </cell>
          <cell r="M761">
            <v>129.1</v>
          </cell>
        </row>
        <row r="762">
          <cell r="B762" t="str">
            <v>р.п. Некрасовский, ул. Свободы, д. 2</v>
          </cell>
          <cell r="H762">
            <v>27</v>
          </cell>
          <cell r="J762">
            <v>14</v>
          </cell>
          <cell r="M762">
            <v>660.2</v>
          </cell>
        </row>
        <row r="763">
          <cell r="B763" t="str">
            <v>р.п. Некрасовский, ул. Свободы, д. 1</v>
          </cell>
          <cell r="H763">
            <v>49</v>
          </cell>
          <cell r="J763">
            <v>16</v>
          </cell>
          <cell r="M763">
            <v>687.4</v>
          </cell>
        </row>
        <row r="764">
          <cell r="B764" t="str">
            <v>р.п. Некрасовский, ул. Свободы, д. 12</v>
          </cell>
          <cell r="H764">
            <v>31</v>
          </cell>
          <cell r="J764">
            <v>17</v>
          </cell>
          <cell r="M764">
            <v>341.28</v>
          </cell>
        </row>
        <row r="765">
          <cell r="B765" t="str">
            <v>р.п. Некрасовский, ул. Свободы, д. 5</v>
          </cell>
          <cell r="H765">
            <v>26</v>
          </cell>
          <cell r="J765">
            <v>14</v>
          </cell>
          <cell r="M765">
            <v>467.9</v>
          </cell>
        </row>
        <row r="767">
          <cell r="B767" t="str">
            <v>г. Яхрома, ул. Ленина, д. 23</v>
          </cell>
          <cell r="H767">
            <v>132</v>
          </cell>
          <cell r="J767">
            <v>60</v>
          </cell>
          <cell r="M767">
            <v>2734.6</v>
          </cell>
        </row>
        <row r="769">
          <cell r="B769" t="str">
            <v>п. Шувое, ул. Фабричная, д. 15</v>
          </cell>
          <cell r="H769">
            <v>9</v>
          </cell>
          <cell r="J769">
            <v>5</v>
          </cell>
          <cell r="M769">
            <v>221.1</v>
          </cell>
        </row>
        <row r="770">
          <cell r="B770" t="str">
            <v>п. Шувое, ул. 40 лет Октября, д. 7</v>
          </cell>
          <cell r="H770">
            <v>24</v>
          </cell>
          <cell r="J770">
            <v>11</v>
          </cell>
          <cell r="M770">
            <v>445</v>
          </cell>
        </row>
        <row r="771">
          <cell r="B771" t="str">
            <v>п. Шувое, ул. Фабричная, д. 18</v>
          </cell>
          <cell r="H771">
            <v>25</v>
          </cell>
          <cell r="J771">
            <v>5</v>
          </cell>
          <cell r="M771">
            <v>136.30000000000001</v>
          </cell>
        </row>
        <row r="773">
          <cell r="B773" t="str">
            <v>г. Клин, пр. Ломоносовский, д. 12/8</v>
          </cell>
          <cell r="H773">
            <v>23</v>
          </cell>
          <cell r="J773">
            <v>11</v>
          </cell>
          <cell r="M773">
            <v>405.5</v>
          </cell>
        </row>
        <row r="774">
          <cell r="B774" t="str">
            <v>г. Клин, Клин-9 городок, д. 72</v>
          </cell>
          <cell r="H774">
            <v>31</v>
          </cell>
          <cell r="J774">
            <v>10</v>
          </cell>
          <cell r="M774">
            <v>404.1</v>
          </cell>
        </row>
        <row r="775">
          <cell r="B775" t="str">
            <v>г. Клин, пр. Ломоносовский, д. 10/8</v>
          </cell>
          <cell r="H775">
            <v>20</v>
          </cell>
          <cell r="J775">
            <v>7</v>
          </cell>
          <cell r="M775">
            <v>335.41</v>
          </cell>
        </row>
        <row r="776">
          <cell r="B776" t="str">
            <v>г. Клин, ул. Молодёжная, д. 1/4</v>
          </cell>
          <cell r="H776">
            <v>43</v>
          </cell>
          <cell r="J776">
            <v>10</v>
          </cell>
          <cell r="M776">
            <v>424.97</v>
          </cell>
        </row>
        <row r="778">
          <cell r="B778" t="str">
            <v>п. Осенка, ул. Железнодорожная, д. 1</v>
          </cell>
          <cell r="H778">
            <v>10</v>
          </cell>
          <cell r="J778">
            <v>6</v>
          </cell>
          <cell r="M778">
            <v>208.3</v>
          </cell>
        </row>
        <row r="779">
          <cell r="B779" t="str">
            <v>п. станции Непецино, д. 36</v>
          </cell>
          <cell r="H779">
            <v>4</v>
          </cell>
          <cell r="J779">
            <v>3</v>
          </cell>
          <cell r="M779">
            <v>89.7</v>
          </cell>
        </row>
        <row r="781">
          <cell r="B781" t="str">
            <v>г. Красноармейск, ул.Академика Янгеля,  д. 15</v>
          </cell>
          <cell r="H781">
            <v>33</v>
          </cell>
          <cell r="J781">
            <v>17</v>
          </cell>
          <cell r="M781">
            <v>649.9</v>
          </cell>
        </row>
        <row r="782">
          <cell r="B782" t="str">
            <v>г. Красноармейск, ул. Лермонтова, д. 7</v>
          </cell>
          <cell r="H782">
            <v>98</v>
          </cell>
          <cell r="J782">
            <v>46</v>
          </cell>
          <cell r="M782">
            <v>1704.8</v>
          </cell>
        </row>
        <row r="783">
          <cell r="B783" t="str">
            <v>г. Красноармейск, ул. Лермонтова, д. 12</v>
          </cell>
          <cell r="H783">
            <v>26</v>
          </cell>
          <cell r="J783">
            <v>9</v>
          </cell>
          <cell r="M783">
            <v>502.4</v>
          </cell>
        </row>
        <row r="784">
          <cell r="B784" t="str">
            <v>г. Красноармейск, ул. Лермонтова, д. 6</v>
          </cell>
          <cell r="H784">
            <v>69</v>
          </cell>
          <cell r="J784">
            <v>40</v>
          </cell>
          <cell r="M784">
            <v>1304.3</v>
          </cell>
        </row>
        <row r="785">
          <cell r="B785" t="str">
            <v>г. Красноармейск, ул. Лермонтова, д. 11</v>
          </cell>
          <cell r="H785">
            <v>31</v>
          </cell>
          <cell r="J785">
            <v>12</v>
          </cell>
          <cell r="M785">
            <v>508.6</v>
          </cell>
        </row>
        <row r="786">
          <cell r="B786" t="str">
            <v>г. Красноармейск, ул. Лермонтова, д. 14</v>
          </cell>
          <cell r="H786">
            <v>4</v>
          </cell>
          <cell r="J786">
            <v>3</v>
          </cell>
          <cell r="M786">
            <v>101.2</v>
          </cell>
        </row>
        <row r="787">
          <cell r="B787" t="str">
            <v>г. Красноармейск, ул. Лермонтова, д. 19</v>
          </cell>
          <cell r="H787">
            <v>20</v>
          </cell>
          <cell r="J787">
            <v>10</v>
          </cell>
          <cell r="M787">
            <v>450</v>
          </cell>
        </row>
        <row r="788">
          <cell r="B788" t="str">
            <v>г. Красноармейск, ул. Академика Янгеля, д. 7</v>
          </cell>
          <cell r="H788">
            <v>46</v>
          </cell>
          <cell r="J788">
            <v>14</v>
          </cell>
          <cell r="M788">
            <v>564.6</v>
          </cell>
        </row>
        <row r="789">
          <cell r="B789" t="str">
            <v>г. Красноармейск, ул. Академика Янгеля, д. 9</v>
          </cell>
          <cell r="H789">
            <v>15</v>
          </cell>
          <cell r="J789">
            <v>4</v>
          </cell>
          <cell r="M789">
            <v>115.6</v>
          </cell>
        </row>
        <row r="790">
          <cell r="B790" t="str">
            <v>г. Красноармейск, ул. Лермонтова, д. 8</v>
          </cell>
          <cell r="H790">
            <v>32</v>
          </cell>
          <cell r="J790">
            <v>16</v>
          </cell>
          <cell r="M790">
            <v>410.6</v>
          </cell>
        </row>
        <row r="791">
          <cell r="B791" t="str">
            <v>г. Красноармейск,  ул. Свердлова, д. 21</v>
          </cell>
          <cell r="H791">
            <v>26</v>
          </cell>
          <cell r="J791">
            <v>9</v>
          </cell>
          <cell r="M791">
            <v>385.6</v>
          </cell>
        </row>
        <row r="792">
          <cell r="B792" t="str">
            <v>г. Красноармейск,  ул. Свердлова, д. 23</v>
          </cell>
          <cell r="H792">
            <v>45</v>
          </cell>
          <cell r="J792">
            <v>15</v>
          </cell>
          <cell r="M792">
            <v>452.1</v>
          </cell>
        </row>
        <row r="793">
          <cell r="B793" t="str">
            <v>г. Красноармейск, ул. Свердлова , д. 25</v>
          </cell>
          <cell r="H793">
            <v>23</v>
          </cell>
          <cell r="J793">
            <v>10</v>
          </cell>
          <cell r="M793">
            <v>398.5</v>
          </cell>
        </row>
        <row r="794">
          <cell r="B794" t="str">
            <v>г. Красноармейск,  ул. Свердлова, д. 12</v>
          </cell>
          <cell r="H794">
            <v>41</v>
          </cell>
          <cell r="J794">
            <v>14</v>
          </cell>
          <cell r="M794">
            <v>428.9</v>
          </cell>
        </row>
        <row r="795">
          <cell r="B795" t="str">
            <v>г. Красноармейск, ул. Трудпоселок,  д. 1а</v>
          </cell>
          <cell r="H795">
            <v>22</v>
          </cell>
          <cell r="J795">
            <v>11</v>
          </cell>
          <cell r="M795">
            <v>460</v>
          </cell>
        </row>
        <row r="796">
          <cell r="B796" t="str">
            <v>г. Красноармейск, ул. Трудпоселок, д. 4</v>
          </cell>
          <cell r="H796">
            <v>15</v>
          </cell>
          <cell r="J796">
            <v>10</v>
          </cell>
          <cell r="M796">
            <v>266.60000000000002</v>
          </cell>
        </row>
        <row r="797">
          <cell r="B797" t="str">
            <v>г. Красноармейск, ул. Трудпоселок, д. 6</v>
          </cell>
          <cell r="H797">
            <v>20</v>
          </cell>
          <cell r="J797">
            <v>7</v>
          </cell>
          <cell r="M797">
            <v>247.2</v>
          </cell>
        </row>
        <row r="798">
          <cell r="B798" t="str">
            <v>г. Красноармейск, ул. Дачная, д. 37</v>
          </cell>
          <cell r="H798">
            <v>39</v>
          </cell>
          <cell r="J798">
            <v>19</v>
          </cell>
          <cell r="M798">
            <v>676.7</v>
          </cell>
        </row>
        <row r="799">
          <cell r="B799" t="str">
            <v>г. Красноармейск, ул. Чкалова, д. 15</v>
          </cell>
          <cell r="H799">
            <v>25</v>
          </cell>
          <cell r="J799">
            <v>9</v>
          </cell>
          <cell r="M799">
            <v>333.6</v>
          </cell>
        </row>
        <row r="800">
          <cell r="B800" t="str">
            <v>г. Красноармейск, ул.Академика Янгеля, д. 13</v>
          </cell>
          <cell r="H800">
            <v>31</v>
          </cell>
          <cell r="J800">
            <v>16</v>
          </cell>
          <cell r="M800">
            <v>640.20000000000005</v>
          </cell>
        </row>
        <row r="802">
          <cell r="B802" t="str">
            <v>г. Озеры, ул. Воровского, д. 33</v>
          </cell>
          <cell r="H802">
            <v>126</v>
          </cell>
          <cell r="J802">
            <v>61</v>
          </cell>
          <cell r="M802">
            <v>2494.3000000000002</v>
          </cell>
        </row>
        <row r="804">
          <cell r="B804" t="str">
            <v>г. Ликино-Дулево, ул. Ленина, д. 32</v>
          </cell>
          <cell r="H804">
            <v>8</v>
          </cell>
          <cell r="J804">
            <v>4</v>
          </cell>
          <cell r="M804">
            <v>176.5</v>
          </cell>
        </row>
        <row r="805">
          <cell r="B805" t="str">
            <v>г. Ликино-Дулево, ул. Ленина, д. 34</v>
          </cell>
          <cell r="H805">
            <v>8</v>
          </cell>
          <cell r="J805">
            <v>4</v>
          </cell>
          <cell r="M805">
            <v>150.69999999999999</v>
          </cell>
        </row>
        <row r="806">
          <cell r="B806" t="str">
            <v>г. Ликино-Дулево, ул. Победы, д. 10</v>
          </cell>
          <cell r="H806">
            <v>15</v>
          </cell>
          <cell r="J806">
            <v>6</v>
          </cell>
          <cell r="M806">
            <v>335.7</v>
          </cell>
        </row>
        <row r="808">
          <cell r="B808" t="str">
            <v>п. Большие Дворы, ул.М.Горького, д. 5</v>
          </cell>
          <cell r="H808">
            <v>32</v>
          </cell>
          <cell r="J808">
            <v>12</v>
          </cell>
          <cell r="M808">
            <v>637.4</v>
          </cell>
        </row>
        <row r="810">
          <cell r="B810" t="str">
            <v xml:space="preserve">г.п. Правдинский,  ул. 1-я Проектная, д. 75 </v>
          </cell>
          <cell r="H810">
            <v>21</v>
          </cell>
          <cell r="J810">
            <v>11</v>
          </cell>
          <cell r="M810">
            <v>509.5</v>
          </cell>
        </row>
        <row r="811">
          <cell r="B811" t="str">
            <v>г.п. Правдинский, ул. 1-я Станционная, д. 8</v>
          </cell>
          <cell r="H811">
            <v>54</v>
          </cell>
          <cell r="J811">
            <v>14</v>
          </cell>
          <cell r="M811">
            <v>601.20000000000005</v>
          </cell>
        </row>
        <row r="812">
          <cell r="B812" t="str">
            <v>г.п. Правдинский, ул. Народная, д. 11</v>
          </cell>
          <cell r="H812">
            <v>10</v>
          </cell>
          <cell r="J812">
            <v>7</v>
          </cell>
          <cell r="M812">
            <v>245.9</v>
          </cell>
        </row>
        <row r="813">
          <cell r="B813" t="str">
            <v>г.п. Правдинский, ул. Студенческая, д. 10</v>
          </cell>
          <cell r="H813">
            <v>32</v>
          </cell>
          <cell r="J813">
            <v>13</v>
          </cell>
          <cell r="M813">
            <v>686.2</v>
          </cell>
        </row>
        <row r="815">
          <cell r="B815" t="str">
            <v>г. Пушкино, ул.Институтская, д. 10</v>
          </cell>
          <cell r="H815">
            <v>30</v>
          </cell>
          <cell r="J815">
            <v>12</v>
          </cell>
          <cell r="M815">
            <v>478.8</v>
          </cell>
        </row>
        <row r="816">
          <cell r="B816" t="str">
            <v>г. Пушикно, ул.Лесная, д. 45</v>
          </cell>
          <cell r="H816">
            <v>24</v>
          </cell>
          <cell r="J816">
            <v>8</v>
          </cell>
          <cell r="M816">
            <v>491.9</v>
          </cell>
        </row>
        <row r="817">
          <cell r="B817" t="str">
            <v>г. Пушкино, 2-й  Фабричный пр., д. 10</v>
          </cell>
          <cell r="H817">
            <v>16</v>
          </cell>
          <cell r="J817">
            <v>8</v>
          </cell>
          <cell r="M817">
            <v>412.7</v>
          </cell>
        </row>
        <row r="818">
          <cell r="B818" t="str">
            <v>г. Пушкино, Ярославское шоссе, д. 185</v>
          </cell>
          <cell r="H818">
            <v>19</v>
          </cell>
          <cell r="J818">
            <v>4</v>
          </cell>
          <cell r="M818">
            <v>155.9</v>
          </cell>
        </row>
        <row r="819">
          <cell r="B819" t="str">
            <v>г. Пушкино, ул. И.Арманд, д. 16</v>
          </cell>
          <cell r="H819">
            <v>16</v>
          </cell>
          <cell r="J819">
            <v>5</v>
          </cell>
          <cell r="M819">
            <v>365.9</v>
          </cell>
        </row>
        <row r="820">
          <cell r="B820" t="str">
            <v>г. Пушкино, ул. Боголюбская, д. 15</v>
          </cell>
          <cell r="H820">
            <v>7</v>
          </cell>
          <cell r="J820">
            <v>4</v>
          </cell>
          <cell r="M820">
            <v>234.6</v>
          </cell>
        </row>
        <row r="821">
          <cell r="B821" t="str">
            <v>г. Пушкино, 2-й  Фабричный пр., д. 8</v>
          </cell>
          <cell r="H821">
            <v>8</v>
          </cell>
          <cell r="J821">
            <v>8</v>
          </cell>
          <cell r="M821">
            <v>518.20000000000005</v>
          </cell>
        </row>
        <row r="822">
          <cell r="B822" t="str">
            <v>г. Пушкино, Акуловское шоссе, д. 27</v>
          </cell>
          <cell r="H822">
            <v>23</v>
          </cell>
          <cell r="J822">
            <v>8</v>
          </cell>
          <cell r="M822">
            <v>504.1</v>
          </cell>
        </row>
        <row r="823">
          <cell r="B823" t="str">
            <v>г. Пушкино, Акуловское шоссе, д. 23/3</v>
          </cell>
          <cell r="H823">
            <v>32</v>
          </cell>
          <cell r="J823">
            <v>8</v>
          </cell>
          <cell r="M823">
            <v>498.6</v>
          </cell>
        </row>
        <row r="824">
          <cell r="B824" t="str">
            <v>г. Пушкино, Акуловское шоссе, д.15, корп.9</v>
          </cell>
          <cell r="H824">
            <v>21</v>
          </cell>
          <cell r="J824">
            <v>8</v>
          </cell>
          <cell r="M824">
            <v>503.6</v>
          </cell>
        </row>
        <row r="825">
          <cell r="B825" t="str">
            <v>г. Пушкино, Акуловское шоссе, д.15, корп. 13</v>
          </cell>
          <cell r="H825">
            <v>28</v>
          </cell>
          <cell r="J825">
            <v>8</v>
          </cell>
          <cell r="M825">
            <v>505.8</v>
          </cell>
        </row>
        <row r="826">
          <cell r="B826" t="str">
            <v>г. Пушкино, ул. Зеленая Роща, д. 6</v>
          </cell>
          <cell r="H826">
            <v>13</v>
          </cell>
          <cell r="J826">
            <v>7</v>
          </cell>
          <cell r="M826">
            <v>286.5</v>
          </cell>
        </row>
        <row r="827">
          <cell r="B827" t="str">
            <v>г. Пушкино, ул. Зеленая Роща, д. 7</v>
          </cell>
          <cell r="H827">
            <v>3</v>
          </cell>
          <cell r="J827">
            <v>2</v>
          </cell>
          <cell r="M827">
            <v>143.4</v>
          </cell>
        </row>
        <row r="828">
          <cell r="B828" t="str">
            <v>г. Пушкино, ул. Лермонтова, д. 35</v>
          </cell>
          <cell r="H828">
            <v>7</v>
          </cell>
          <cell r="J828">
            <v>4</v>
          </cell>
          <cell r="M828">
            <v>116.4</v>
          </cell>
        </row>
        <row r="829">
          <cell r="B829" t="str">
            <v>г. Пушкино, мкр. Мамонтовка, ул.Гоголевская, д. 29</v>
          </cell>
          <cell r="H829">
            <v>13</v>
          </cell>
          <cell r="J829">
            <v>4</v>
          </cell>
          <cell r="M829">
            <v>293.10000000000002</v>
          </cell>
        </row>
        <row r="830">
          <cell r="B830" t="str">
            <v>г. Пушкино, ул. Грибоедова, д. 5</v>
          </cell>
          <cell r="H830">
            <v>18</v>
          </cell>
          <cell r="J830">
            <v>9</v>
          </cell>
          <cell r="M830">
            <v>366.6</v>
          </cell>
        </row>
        <row r="831">
          <cell r="B831" t="str">
            <v>г. Пушкино, ул. Озерная, д.15, корпус 1</v>
          </cell>
          <cell r="H831">
            <v>31</v>
          </cell>
          <cell r="J831">
            <v>10</v>
          </cell>
          <cell r="M831">
            <v>510.5</v>
          </cell>
        </row>
        <row r="832">
          <cell r="B832" t="str">
            <v>г. Пушкино, ул. Островского, д. 2/6</v>
          </cell>
          <cell r="H832">
            <v>5</v>
          </cell>
          <cell r="J832">
            <v>2</v>
          </cell>
          <cell r="M832">
            <v>91.1</v>
          </cell>
        </row>
        <row r="834">
          <cell r="B834" t="str">
            <v>г. Пущино, мкр "В", д.  18</v>
          </cell>
          <cell r="H834">
            <v>144</v>
          </cell>
          <cell r="J834">
            <v>59</v>
          </cell>
          <cell r="M834">
            <v>2732.4</v>
          </cell>
        </row>
        <row r="835">
          <cell r="B835" t="str">
            <v>г. Пущино, мкр "В",  д. 19</v>
          </cell>
          <cell r="H835">
            <v>151</v>
          </cell>
          <cell r="J835">
            <v>58</v>
          </cell>
          <cell r="M835">
            <v>2640.9</v>
          </cell>
        </row>
        <row r="836">
          <cell r="B836" t="str">
            <v>г. Пущино, мкр. "В",  д. 10</v>
          </cell>
          <cell r="H836">
            <v>115</v>
          </cell>
          <cell r="J836">
            <v>44</v>
          </cell>
          <cell r="M836">
            <v>1915.4</v>
          </cell>
        </row>
        <row r="837">
          <cell r="B837" t="str">
            <v>г. Пущино, мкр. "В", д.  20</v>
          </cell>
          <cell r="H837">
            <v>24</v>
          </cell>
          <cell r="J837">
            <v>11</v>
          </cell>
          <cell r="M837">
            <v>535.20000000000005</v>
          </cell>
        </row>
        <row r="838">
          <cell r="B838" t="str">
            <v>г. Пущино, мкр "В", д.  17</v>
          </cell>
          <cell r="H838">
            <v>140</v>
          </cell>
          <cell r="J838">
            <v>57</v>
          </cell>
          <cell r="M838">
            <v>2577.8000000000002</v>
          </cell>
        </row>
        <row r="840">
          <cell r="B840" t="str">
            <v>п. Брикет, Профсоюзный проезд, д. 24</v>
          </cell>
          <cell r="H840">
            <v>31</v>
          </cell>
          <cell r="J840">
            <v>13</v>
          </cell>
          <cell r="M840">
            <v>611.25</v>
          </cell>
        </row>
        <row r="841">
          <cell r="B841" t="str">
            <v>п. Горбово, ул. Зеленая, д. 5</v>
          </cell>
          <cell r="H841">
            <v>8</v>
          </cell>
          <cell r="J841">
            <v>4</v>
          </cell>
          <cell r="M841">
            <v>98</v>
          </cell>
        </row>
        <row r="842">
          <cell r="B842" t="str">
            <v>п. Горбово, ул. Зеленая, д. 6</v>
          </cell>
          <cell r="H842">
            <v>8</v>
          </cell>
          <cell r="J842">
            <v>4</v>
          </cell>
          <cell r="M842">
            <v>195.5</v>
          </cell>
        </row>
        <row r="844">
          <cell r="B844" t="str">
            <v>г. Краснозаводск, ул. 1 Мая, д. 8</v>
          </cell>
          <cell r="H844">
            <v>31</v>
          </cell>
          <cell r="J844">
            <v>14</v>
          </cell>
          <cell r="M844">
            <v>429.8</v>
          </cell>
        </row>
        <row r="845">
          <cell r="B845" t="str">
            <v>г. Краснозаводск, ул. 1 Мая, д. 10</v>
          </cell>
          <cell r="H845">
            <v>76</v>
          </cell>
          <cell r="J845">
            <v>26</v>
          </cell>
          <cell r="M845">
            <v>639.66999999999996</v>
          </cell>
        </row>
        <row r="847">
          <cell r="B847" t="str">
            <v>г. Сергиев Посад, ул. Кирпичная, д. 12/2</v>
          </cell>
          <cell r="H847">
            <v>30</v>
          </cell>
          <cell r="J847">
            <v>9</v>
          </cell>
          <cell r="M847">
            <v>359.22</v>
          </cell>
        </row>
        <row r="848">
          <cell r="B848" t="str">
            <v>г. Сергиев Посад, ул. Вифанская, д. 63/1</v>
          </cell>
          <cell r="H848">
            <v>18</v>
          </cell>
          <cell r="J848">
            <v>7</v>
          </cell>
          <cell r="M848">
            <v>150</v>
          </cell>
        </row>
        <row r="849">
          <cell r="B849" t="str">
            <v>г. Сергиев Посад, ул. Стахановская, д. 3</v>
          </cell>
          <cell r="H849">
            <v>31</v>
          </cell>
          <cell r="J849">
            <v>11</v>
          </cell>
          <cell r="M849">
            <v>447.9</v>
          </cell>
        </row>
        <row r="850">
          <cell r="B850" t="str">
            <v>г. Сергиев Посад, ул. Стахановская, д. 4</v>
          </cell>
          <cell r="H850">
            <v>25</v>
          </cell>
          <cell r="J850">
            <v>12</v>
          </cell>
          <cell r="M850">
            <v>509.6</v>
          </cell>
        </row>
        <row r="851">
          <cell r="B851" t="str">
            <v>г. Сергиев Посад, ул. Куликова, д. 2/2</v>
          </cell>
          <cell r="H851">
            <v>25</v>
          </cell>
          <cell r="J851">
            <v>8</v>
          </cell>
          <cell r="M851">
            <v>470.5</v>
          </cell>
        </row>
        <row r="852">
          <cell r="B852" t="str">
            <v>г. Сергиев Посад, ул. Сергиевская, д. 20</v>
          </cell>
          <cell r="H852">
            <v>31</v>
          </cell>
          <cell r="J852">
            <v>19</v>
          </cell>
          <cell r="M852">
            <v>798</v>
          </cell>
        </row>
        <row r="853">
          <cell r="B853" t="str">
            <v>г. Сергиев Посад, ул. Фаворского, д. 23/17</v>
          </cell>
          <cell r="H853">
            <v>9</v>
          </cell>
          <cell r="J853">
            <v>5</v>
          </cell>
          <cell r="M853">
            <v>166.1</v>
          </cell>
        </row>
        <row r="854">
          <cell r="B854" t="str">
            <v>г. Сергиев Посад, ул. Фаворского, д. 25/18</v>
          </cell>
          <cell r="H854">
            <v>5</v>
          </cell>
          <cell r="J854">
            <v>2</v>
          </cell>
          <cell r="M854">
            <v>85.5</v>
          </cell>
        </row>
        <row r="855">
          <cell r="B855" t="str">
            <v>г. Сергиев Посад, ул. Вифанская, д. 26а</v>
          </cell>
          <cell r="H855">
            <v>8</v>
          </cell>
          <cell r="J855">
            <v>3</v>
          </cell>
          <cell r="M855">
            <v>81.8</v>
          </cell>
        </row>
        <row r="856">
          <cell r="B856" t="str">
            <v>г. Сергиев Посад, ул. Бероунская, д. 14</v>
          </cell>
          <cell r="H856">
            <v>25</v>
          </cell>
          <cell r="J856">
            <v>12</v>
          </cell>
          <cell r="M856">
            <v>500.5</v>
          </cell>
        </row>
        <row r="857">
          <cell r="B857" t="str">
            <v>г. Сергиев Посад, ул. Инженерная, д. 13</v>
          </cell>
          <cell r="H857">
            <v>39</v>
          </cell>
          <cell r="J857">
            <v>13</v>
          </cell>
          <cell r="M857">
            <v>853.5</v>
          </cell>
        </row>
        <row r="858">
          <cell r="B858" t="str">
            <v>г. Сергиев Посад, ул. Валовая, д. 7</v>
          </cell>
          <cell r="H858">
            <v>21</v>
          </cell>
          <cell r="J858">
            <v>9</v>
          </cell>
          <cell r="M858">
            <v>380.6</v>
          </cell>
        </row>
        <row r="859">
          <cell r="B859" t="str">
            <v>г. Сергиев Посад, ул. Пионерская, д. 1/12</v>
          </cell>
          <cell r="H859">
            <v>7</v>
          </cell>
          <cell r="J859">
            <v>4</v>
          </cell>
          <cell r="M859">
            <v>181.1</v>
          </cell>
        </row>
        <row r="860">
          <cell r="B860" t="str">
            <v>г. Сергиев Посад, ул. Ильинская, д. 11</v>
          </cell>
          <cell r="H860">
            <v>13</v>
          </cell>
          <cell r="J860">
            <v>5</v>
          </cell>
          <cell r="M860">
            <v>144.69999999999999</v>
          </cell>
        </row>
        <row r="861">
          <cell r="B861" t="str">
            <v>г. Сергиев Посад, ул. Вифанская, д. 27а</v>
          </cell>
          <cell r="H861">
            <v>14</v>
          </cell>
          <cell r="J861">
            <v>6</v>
          </cell>
          <cell r="M861">
            <v>211.1</v>
          </cell>
        </row>
        <row r="862">
          <cell r="B862" t="str">
            <v>г. Сергиев Посад, ул. Садовая, д. 8</v>
          </cell>
          <cell r="H862">
            <v>25</v>
          </cell>
          <cell r="J862">
            <v>8</v>
          </cell>
          <cell r="M862">
            <v>496.9</v>
          </cell>
        </row>
        <row r="863">
          <cell r="B863" t="str">
            <v>г. Сергиев Посад, ул. Садовая, д. 10</v>
          </cell>
          <cell r="H863">
            <v>16</v>
          </cell>
          <cell r="J863">
            <v>8</v>
          </cell>
          <cell r="M863">
            <v>435.3</v>
          </cell>
        </row>
        <row r="864">
          <cell r="B864" t="str">
            <v>г. Сергиев Посад, ул. Садовая, д. 14</v>
          </cell>
          <cell r="H864">
            <v>18</v>
          </cell>
          <cell r="J864">
            <v>9</v>
          </cell>
          <cell r="M864">
            <v>420.4</v>
          </cell>
        </row>
        <row r="865">
          <cell r="B865" t="str">
            <v>г. Сергиев Посад, ул. Садовая, д. 14а</v>
          </cell>
          <cell r="H865">
            <v>24</v>
          </cell>
          <cell r="J865">
            <v>10</v>
          </cell>
          <cell r="M865">
            <v>408.2</v>
          </cell>
        </row>
        <row r="866">
          <cell r="B866" t="str">
            <v>г. Сергиев Посад, ул. Садовая, д. 14б</v>
          </cell>
          <cell r="H866">
            <v>29</v>
          </cell>
          <cell r="J866">
            <v>10</v>
          </cell>
          <cell r="M866">
            <v>413.8</v>
          </cell>
        </row>
        <row r="867">
          <cell r="B867" t="str">
            <v>г. Сергиев Посад, ул. Кирова, д. 34</v>
          </cell>
          <cell r="H867">
            <v>25</v>
          </cell>
          <cell r="J867">
            <v>7</v>
          </cell>
          <cell r="M867">
            <v>244.8</v>
          </cell>
        </row>
        <row r="868">
          <cell r="B868" t="str">
            <v>г. Сергиев Посад, ул. Вифанская, д. 14</v>
          </cell>
          <cell r="H868">
            <v>10</v>
          </cell>
          <cell r="J868">
            <v>3</v>
          </cell>
          <cell r="M868">
            <v>251.4</v>
          </cell>
        </row>
        <row r="869">
          <cell r="B869" t="str">
            <v>г. Сергиев Посад, ул. Кирова, д. 13а</v>
          </cell>
          <cell r="H869">
            <v>12</v>
          </cell>
          <cell r="J869">
            <v>4</v>
          </cell>
          <cell r="M869">
            <v>140.1</v>
          </cell>
        </row>
        <row r="870">
          <cell r="B870" t="str">
            <v>г. Сергиев Посад, ул. Ильинская, д. 11а</v>
          </cell>
          <cell r="H870">
            <v>7</v>
          </cell>
          <cell r="J870">
            <v>5</v>
          </cell>
          <cell r="M870">
            <v>123.4</v>
          </cell>
        </row>
        <row r="871">
          <cell r="B871" t="str">
            <v>г. Сергиев Посад, ул. 1-ой Ударной Армии, д. 20</v>
          </cell>
          <cell r="H871">
            <v>13</v>
          </cell>
          <cell r="J871">
            <v>5</v>
          </cell>
          <cell r="M871">
            <v>144.69999999999999</v>
          </cell>
        </row>
        <row r="872">
          <cell r="B872" t="str">
            <v>г. Сергиев Посад, Березовый пер., д. 12/2</v>
          </cell>
          <cell r="H872">
            <v>5</v>
          </cell>
          <cell r="J872">
            <v>2</v>
          </cell>
          <cell r="M872">
            <v>115.6</v>
          </cell>
        </row>
        <row r="873">
          <cell r="B873" t="str">
            <v>г. Сергиев Посад, Березовый пер., д. 17</v>
          </cell>
          <cell r="H873">
            <v>9</v>
          </cell>
          <cell r="J873">
            <v>4</v>
          </cell>
          <cell r="M873">
            <v>101</v>
          </cell>
        </row>
        <row r="874">
          <cell r="B874" t="str">
            <v>г. Сергиев Посад, ул. Вифанская, д. 52</v>
          </cell>
          <cell r="H874">
            <v>2</v>
          </cell>
          <cell r="J874">
            <v>1</v>
          </cell>
          <cell r="M874">
            <v>131.80000000000001</v>
          </cell>
        </row>
        <row r="875">
          <cell r="B875" t="str">
            <v>г. Сергиев Посад, ул. Фаворского, д. 14/14</v>
          </cell>
          <cell r="H875">
            <v>6</v>
          </cell>
          <cell r="J875">
            <v>2</v>
          </cell>
          <cell r="M875">
            <v>139.6</v>
          </cell>
        </row>
        <row r="876">
          <cell r="B876" t="str">
            <v>г. Сергиев Посад, Красный пер., д. 1/26</v>
          </cell>
          <cell r="H876">
            <v>90</v>
          </cell>
          <cell r="J876">
            <v>32</v>
          </cell>
          <cell r="M876">
            <v>1719.5</v>
          </cell>
        </row>
        <row r="877">
          <cell r="B877" t="str">
            <v>г. Сергиев Посад, ул. Кирова, д. 30</v>
          </cell>
          <cell r="H877">
            <v>1</v>
          </cell>
          <cell r="J877">
            <v>1</v>
          </cell>
          <cell r="M877">
            <v>67.599999999999994</v>
          </cell>
        </row>
        <row r="878">
          <cell r="B878" t="str">
            <v>г. Сергиев Посад, ул. Кузьминова, д. 28/18</v>
          </cell>
          <cell r="H878">
            <v>18</v>
          </cell>
          <cell r="J878">
            <v>5</v>
          </cell>
          <cell r="M878">
            <v>135.6</v>
          </cell>
        </row>
        <row r="879">
          <cell r="B879" t="str">
            <v>г. Сергиев Посад, Спортивный пер, д. 6</v>
          </cell>
          <cell r="H879">
            <v>24</v>
          </cell>
          <cell r="J879">
            <v>4</v>
          </cell>
          <cell r="M879">
            <v>167.9</v>
          </cell>
        </row>
        <row r="881">
          <cell r="B881" t="str">
            <v>с. Шеметово, ул. Центральная, д. 9</v>
          </cell>
          <cell r="H881">
            <v>12</v>
          </cell>
          <cell r="J881">
            <v>3</v>
          </cell>
          <cell r="M881">
            <v>93.7</v>
          </cell>
        </row>
        <row r="882">
          <cell r="B882" t="str">
            <v>с. Шеметово, ул. Центральная, д. 10</v>
          </cell>
          <cell r="H882">
            <v>8</v>
          </cell>
          <cell r="J882">
            <v>2</v>
          </cell>
          <cell r="M882">
            <v>61.4</v>
          </cell>
        </row>
        <row r="883">
          <cell r="B883" t="str">
            <v>с. Константиново, ул.Советская, д. 4</v>
          </cell>
          <cell r="H883">
            <v>13</v>
          </cell>
          <cell r="J883">
            <v>4</v>
          </cell>
          <cell r="M883">
            <v>305</v>
          </cell>
        </row>
        <row r="884">
          <cell r="B884" t="str">
            <v>с. Константиново, ул.Больничная, д. 40</v>
          </cell>
          <cell r="H884">
            <v>10</v>
          </cell>
          <cell r="J884">
            <v>4</v>
          </cell>
          <cell r="M884">
            <v>234.4</v>
          </cell>
        </row>
        <row r="888">
          <cell r="B888" t="str">
            <v xml:space="preserve">г. Хотьково, ул. Горбуновская ф-ка, д. 3 </v>
          </cell>
          <cell r="H888">
            <v>24</v>
          </cell>
          <cell r="J888">
            <v>5</v>
          </cell>
          <cell r="M888">
            <v>195.4</v>
          </cell>
        </row>
        <row r="889">
          <cell r="B889" t="str">
            <v>г. Хотьково, ул. Лихачева, д. 13</v>
          </cell>
          <cell r="H889">
            <v>21</v>
          </cell>
          <cell r="J889">
            <v>9</v>
          </cell>
          <cell r="M889">
            <v>410.6</v>
          </cell>
        </row>
        <row r="896">
          <cell r="B896" t="str">
            <v>г. Хотьково, ул. Кооперативная, д. 15а</v>
          </cell>
          <cell r="H896">
            <v>32</v>
          </cell>
          <cell r="J896">
            <v>10</v>
          </cell>
          <cell r="M896">
            <v>353.9</v>
          </cell>
        </row>
        <row r="897">
          <cell r="B897" t="str">
            <v>г. Хотьково, ул. 2-я Станционная, д. 13а</v>
          </cell>
          <cell r="H897">
            <v>13</v>
          </cell>
          <cell r="J897">
            <v>5</v>
          </cell>
          <cell r="M897">
            <v>237.9</v>
          </cell>
        </row>
        <row r="898">
          <cell r="B898" t="str">
            <v>г. Хотьково, ул. 2-я Станционная, д. 14а</v>
          </cell>
          <cell r="H898">
            <v>13</v>
          </cell>
          <cell r="J898">
            <v>5</v>
          </cell>
          <cell r="M898">
            <v>125.8</v>
          </cell>
        </row>
        <row r="899">
          <cell r="B899" t="str">
            <v>г. Хотьково, ул. 2-я Станционная, д. 15</v>
          </cell>
          <cell r="H899">
            <v>5</v>
          </cell>
          <cell r="J899">
            <v>3</v>
          </cell>
          <cell r="M899">
            <v>120.3</v>
          </cell>
        </row>
        <row r="900">
          <cell r="B900" t="str">
            <v>г. Хотьково, ул. 1-я Станционная, д. 17</v>
          </cell>
          <cell r="H900">
            <v>11</v>
          </cell>
          <cell r="J900">
            <v>4</v>
          </cell>
          <cell r="M900">
            <v>135</v>
          </cell>
        </row>
        <row r="901">
          <cell r="B901" t="str">
            <v>пос. Репихово, д. 8</v>
          </cell>
          <cell r="H901">
            <v>8</v>
          </cell>
          <cell r="J901">
            <v>6</v>
          </cell>
          <cell r="M901">
            <v>132.9</v>
          </cell>
        </row>
        <row r="903">
          <cell r="B903" t="str">
            <v>дер. Жучки, д. 5</v>
          </cell>
          <cell r="H903">
            <v>14</v>
          </cell>
          <cell r="J903">
            <v>8</v>
          </cell>
          <cell r="M903">
            <v>166.1</v>
          </cell>
        </row>
        <row r="904">
          <cell r="B904" t="str">
            <v>пос. Репихово, д. 11</v>
          </cell>
          <cell r="H904">
            <v>3</v>
          </cell>
          <cell r="J904">
            <v>3</v>
          </cell>
          <cell r="M904">
            <v>115.8</v>
          </cell>
        </row>
        <row r="906">
          <cell r="B906" t="str">
            <v>г. Хотьково, ул. 1-я Хотьковская, д.4а</v>
          </cell>
          <cell r="H906">
            <v>19</v>
          </cell>
          <cell r="J906">
            <v>10</v>
          </cell>
          <cell r="M906">
            <v>202.4</v>
          </cell>
        </row>
        <row r="914">
          <cell r="B914" t="str">
            <v>г. Серпухов, ул. Театральная, д. 26/21</v>
          </cell>
          <cell r="J914">
            <v>32</v>
          </cell>
        </row>
        <row r="916">
          <cell r="B916" t="str">
            <v>д. Колтышево, д. 1а</v>
          </cell>
          <cell r="H916">
            <v>22</v>
          </cell>
          <cell r="J916">
            <v>11</v>
          </cell>
          <cell r="M916">
            <v>308.5</v>
          </cell>
        </row>
        <row r="917">
          <cell r="B917" t="str">
            <v>д. Колтышево, д. 6</v>
          </cell>
          <cell r="H917">
            <v>18</v>
          </cell>
          <cell r="J917">
            <v>5</v>
          </cell>
          <cell r="M917">
            <v>231.1</v>
          </cell>
        </row>
        <row r="918">
          <cell r="B918" t="str">
            <v>сан. Мцыри, д. 24</v>
          </cell>
          <cell r="H918">
            <v>16</v>
          </cell>
          <cell r="J918">
            <v>4</v>
          </cell>
          <cell r="M918">
            <v>131.69999999999999</v>
          </cell>
        </row>
        <row r="919">
          <cell r="B919" t="str">
            <v>д. Колтышево, д. 7</v>
          </cell>
          <cell r="H919">
            <v>18</v>
          </cell>
          <cell r="J919">
            <v>9</v>
          </cell>
          <cell r="M919">
            <v>207.9</v>
          </cell>
        </row>
        <row r="920">
          <cell r="B920" t="str">
            <v>д. Колтышево, д. 8</v>
          </cell>
          <cell r="H920">
            <v>8</v>
          </cell>
          <cell r="J920">
            <v>4</v>
          </cell>
          <cell r="M920">
            <v>217.2</v>
          </cell>
        </row>
        <row r="922">
          <cell r="B922" t="str">
            <v>д.п. Поварово, мкр. 2, д. 12</v>
          </cell>
          <cell r="H922">
            <v>117</v>
          </cell>
          <cell r="J922">
            <v>60</v>
          </cell>
          <cell r="M922">
            <v>2763.6</v>
          </cell>
        </row>
        <row r="923">
          <cell r="B923" t="str">
            <v>д.п. Поварово, мкр. 2, д. 13</v>
          </cell>
          <cell r="H923">
            <v>115</v>
          </cell>
          <cell r="J923">
            <v>60</v>
          </cell>
          <cell r="M923">
            <v>2660.2</v>
          </cell>
        </row>
        <row r="929">
          <cell r="B929" t="str">
            <v>р.п. Михнево, ул. Советская, д. 38/23</v>
          </cell>
          <cell r="H929">
            <v>20</v>
          </cell>
          <cell r="J929">
            <v>6</v>
          </cell>
          <cell r="M929">
            <v>251.4</v>
          </cell>
        </row>
        <row r="930">
          <cell r="B930" t="str">
            <v>р.п. Михнево, ул. Советская, д. 15</v>
          </cell>
          <cell r="H930">
            <v>32</v>
          </cell>
          <cell r="J930">
            <v>10</v>
          </cell>
          <cell r="M930">
            <v>535.6</v>
          </cell>
        </row>
        <row r="931">
          <cell r="B931" t="str">
            <v>р.п. Михнево ул. Советская, д. 19</v>
          </cell>
          <cell r="H931">
            <v>31</v>
          </cell>
          <cell r="J931">
            <v>15</v>
          </cell>
          <cell r="M931">
            <v>531.65</v>
          </cell>
        </row>
        <row r="932">
          <cell r="B932" t="str">
            <v>п. Усады, д. 1</v>
          </cell>
          <cell r="H932">
            <v>42</v>
          </cell>
          <cell r="J932">
            <v>19</v>
          </cell>
          <cell r="M932">
            <v>744</v>
          </cell>
        </row>
        <row r="933">
          <cell r="B933" t="str">
            <v>р.п. Михнево, ул. Советская, д. 36а</v>
          </cell>
          <cell r="H933">
            <v>23</v>
          </cell>
          <cell r="J933">
            <v>8</v>
          </cell>
          <cell r="M933">
            <v>277.10000000000002</v>
          </cell>
        </row>
        <row r="934">
          <cell r="B934" t="str">
            <v>р.п. Михнево, ул. Старомихневская, д. 37</v>
          </cell>
          <cell r="H934">
            <v>5</v>
          </cell>
          <cell r="J934">
            <v>2</v>
          </cell>
          <cell r="M934">
            <v>44.5</v>
          </cell>
        </row>
        <row r="936">
          <cell r="B936" t="str">
            <v>п. Радовицкий, ул. Первомайская, д. 4</v>
          </cell>
          <cell r="H936">
            <v>28</v>
          </cell>
          <cell r="J936">
            <v>16</v>
          </cell>
          <cell r="M936">
            <v>530.6</v>
          </cell>
        </row>
        <row r="937">
          <cell r="B937" t="str">
            <v>п. Радовицкий, ул. Первомайская, д. 6</v>
          </cell>
          <cell r="H937">
            <v>27</v>
          </cell>
          <cell r="J937">
            <v>16</v>
          </cell>
          <cell r="M937">
            <v>531.6</v>
          </cell>
        </row>
        <row r="938">
          <cell r="B938" t="str">
            <v>п. Туголесский Бор, ул. 1 Мая, д. 6</v>
          </cell>
          <cell r="H938">
            <v>36</v>
          </cell>
          <cell r="J938">
            <v>16</v>
          </cell>
          <cell r="M938">
            <v>665.8</v>
          </cell>
        </row>
        <row r="939">
          <cell r="B939" t="str">
            <v>п. Воймежный, д. 1</v>
          </cell>
          <cell r="H939">
            <v>10</v>
          </cell>
          <cell r="J939">
            <v>7</v>
          </cell>
          <cell r="M939">
            <v>162.69999999999999</v>
          </cell>
        </row>
        <row r="940">
          <cell r="B940" t="str">
            <v>п. Туголесский Бор, ул. Горького, д. 1</v>
          </cell>
          <cell r="H940">
            <v>10</v>
          </cell>
          <cell r="J940">
            <v>8</v>
          </cell>
          <cell r="M940">
            <v>329.3</v>
          </cell>
        </row>
        <row r="941">
          <cell r="B941" t="str">
            <v>п. Туголесский Бор, ул. Советская, д. 12/6</v>
          </cell>
          <cell r="H941">
            <v>26</v>
          </cell>
          <cell r="J941">
            <v>9</v>
          </cell>
          <cell r="M941">
            <v>495.4</v>
          </cell>
        </row>
        <row r="942">
          <cell r="B942" t="str">
            <v>п. Радовицкий, ул. Клубная, д. 3</v>
          </cell>
          <cell r="H942">
            <v>26</v>
          </cell>
          <cell r="J942">
            <v>12</v>
          </cell>
          <cell r="M942">
            <v>731</v>
          </cell>
        </row>
        <row r="943">
          <cell r="B943" t="str">
            <v>п. Радовицкий, ул. Лесозаводская, д. 2а</v>
          </cell>
          <cell r="H943">
            <v>27</v>
          </cell>
          <cell r="J943">
            <v>8</v>
          </cell>
          <cell r="M943">
            <v>268.60000000000002</v>
          </cell>
        </row>
        <row r="944">
          <cell r="B944" t="str">
            <v>п. Радовицкий, ул. Лесозаводская, д. 2б</v>
          </cell>
          <cell r="H944">
            <v>20</v>
          </cell>
          <cell r="J944">
            <v>11</v>
          </cell>
          <cell r="M944">
            <v>481.5</v>
          </cell>
        </row>
        <row r="945">
          <cell r="B945" t="str">
            <v>п. Радовицкий, ул. Мира, д. 36</v>
          </cell>
          <cell r="H945">
            <v>7</v>
          </cell>
          <cell r="J945">
            <v>8</v>
          </cell>
          <cell r="M945">
            <v>246.9</v>
          </cell>
        </row>
        <row r="946">
          <cell r="B946" t="str">
            <v>п. Туголесский Бор, ул. Горького, д. 18</v>
          </cell>
          <cell r="H946">
            <v>35</v>
          </cell>
          <cell r="J946">
            <v>17</v>
          </cell>
          <cell r="M946">
            <v>646.5</v>
          </cell>
        </row>
        <row r="947">
          <cell r="B947" t="str">
            <v>п. Туголесский Бор, ул. Горького, д. 24</v>
          </cell>
          <cell r="H947">
            <v>31</v>
          </cell>
          <cell r="J947">
            <v>16</v>
          </cell>
          <cell r="M947">
            <v>661.3</v>
          </cell>
        </row>
        <row r="948">
          <cell r="B948" t="str">
            <v>п.Туголесский Бор, ул. Горького, д. 22</v>
          </cell>
          <cell r="H948">
            <v>42</v>
          </cell>
          <cell r="J948">
            <v>16</v>
          </cell>
          <cell r="M948">
            <v>648.6</v>
          </cell>
        </row>
        <row r="949">
          <cell r="B949" t="str">
            <v>п.Туголесский Бор, ул. Советская, д. 3</v>
          </cell>
          <cell r="H949">
            <v>11</v>
          </cell>
          <cell r="J949">
            <v>7</v>
          </cell>
          <cell r="M949">
            <v>440</v>
          </cell>
        </row>
        <row r="950">
          <cell r="B950" t="str">
            <v>п.Туголесский Бор, ул. Советская, д. 4/17</v>
          </cell>
          <cell r="H950">
            <v>30</v>
          </cell>
          <cell r="J950">
            <v>9</v>
          </cell>
          <cell r="M950">
            <v>501.3</v>
          </cell>
        </row>
        <row r="951">
          <cell r="B951" t="str">
            <v>п. Пустоши, ул. Центральная, д. 2</v>
          </cell>
          <cell r="H951">
            <v>8</v>
          </cell>
          <cell r="J951">
            <v>3</v>
          </cell>
          <cell r="M951">
            <v>153.19999999999999</v>
          </cell>
        </row>
        <row r="952">
          <cell r="B952" t="str">
            <v>п. Пустоши, ул. Центральная, д. 14</v>
          </cell>
          <cell r="H952">
            <v>46</v>
          </cell>
          <cell r="J952">
            <v>21</v>
          </cell>
          <cell r="M952">
            <v>593.20000000000005</v>
          </cell>
        </row>
        <row r="953">
          <cell r="B953" t="str">
            <v>п. Пустоши, ул. Центральная, д. 18/5</v>
          </cell>
          <cell r="H953">
            <v>45</v>
          </cell>
          <cell r="J953">
            <v>19</v>
          </cell>
          <cell r="M953">
            <v>608.29999999999995</v>
          </cell>
        </row>
        <row r="954">
          <cell r="B954" t="str">
            <v>п. Пустоши, ул. Вокзальная, д. 6</v>
          </cell>
          <cell r="H954">
            <v>20</v>
          </cell>
          <cell r="J954">
            <v>6</v>
          </cell>
          <cell r="M954">
            <v>201.7</v>
          </cell>
        </row>
        <row r="955">
          <cell r="B955" t="str">
            <v>п. Пустоши, ул. Заводская, д. 3</v>
          </cell>
          <cell r="H955">
            <v>35</v>
          </cell>
          <cell r="J955">
            <v>12</v>
          </cell>
          <cell r="M955">
            <v>368.1</v>
          </cell>
        </row>
        <row r="956">
          <cell r="B956" t="str">
            <v>п. Туголесский Бор, ул. Клубная, д. 3</v>
          </cell>
          <cell r="H956">
            <v>33</v>
          </cell>
          <cell r="J956">
            <v>9</v>
          </cell>
          <cell r="M956">
            <v>526.4</v>
          </cell>
        </row>
        <row r="957">
          <cell r="B957" t="str">
            <v>п. Туголесский Бор, ул. Советская, д. 10/7</v>
          </cell>
          <cell r="H957">
            <v>25</v>
          </cell>
          <cell r="J957">
            <v>16</v>
          </cell>
          <cell r="M957">
            <v>607.20000000000005</v>
          </cell>
        </row>
        <row r="959">
          <cell r="B959" t="str">
            <v>г. Электрогорск, ул. Ленина, д. 35</v>
          </cell>
          <cell r="H959">
            <v>27</v>
          </cell>
          <cell r="J959">
            <v>4</v>
          </cell>
          <cell r="M959">
            <v>432.5</v>
          </cell>
        </row>
        <row r="960">
          <cell r="B960" t="str">
            <v>г. Электрогорск, ул. Ленина, д. 45</v>
          </cell>
          <cell r="H960">
            <v>35</v>
          </cell>
          <cell r="J960">
            <v>4</v>
          </cell>
          <cell r="M960">
            <v>521.6</v>
          </cell>
        </row>
        <row r="961">
          <cell r="B961" t="str">
            <v>г. Электрогорск, ул. Ленина, д. 27</v>
          </cell>
          <cell r="H961">
            <v>30</v>
          </cell>
          <cell r="J961">
            <v>4</v>
          </cell>
          <cell r="M961">
            <v>435.9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 1"/>
      <sheetName val="Приложение № 2 "/>
      <sheetName val="Приложение № 3"/>
      <sheetName val="приложение 5"/>
      <sheetName val="Приложение № 3 "/>
      <sheetName val="Приложение № 4"/>
      <sheetName val="2 этап"/>
      <sheetName val="3 этап"/>
    </sheetNames>
    <sheetDataSet>
      <sheetData sheetId="0">
        <row r="501">
          <cell r="A501">
            <v>1</v>
          </cell>
        </row>
        <row r="575">
          <cell r="A575">
            <v>1</v>
          </cell>
        </row>
        <row r="576">
          <cell r="A576">
            <v>2</v>
          </cell>
        </row>
        <row r="577">
          <cell r="A577">
            <v>3</v>
          </cell>
        </row>
        <row r="578">
          <cell r="A578">
            <v>4</v>
          </cell>
        </row>
        <row r="579">
          <cell r="A579">
            <v>5</v>
          </cell>
        </row>
        <row r="580">
          <cell r="A580">
            <v>6</v>
          </cell>
        </row>
        <row r="581">
          <cell r="A581">
            <v>7</v>
          </cell>
        </row>
        <row r="604">
          <cell r="A604">
            <v>1</v>
          </cell>
        </row>
        <row r="605">
          <cell r="A605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F1121"/>
  <sheetViews>
    <sheetView tabSelected="1" topLeftCell="A655" zoomScale="70" zoomScaleNormal="70" zoomScaleSheetLayoutView="55" workbookViewId="0">
      <selection activeCell="A797" sqref="A797:P798"/>
    </sheetView>
  </sheetViews>
  <sheetFormatPr defaultRowHeight="15.75" x14ac:dyDescent="0.2"/>
  <cols>
    <col min="1" max="1" width="7" style="436" customWidth="1"/>
    <col min="2" max="2" width="48.5703125" style="386" customWidth="1"/>
    <col min="3" max="3" width="9.85546875" style="436" customWidth="1"/>
    <col min="4" max="4" width="14.140625" style="442" customWidth="1"/>
    <col min="5" max="5" width="15" style="436" customWidth="1"/>
    <col min="6" max="6" width="17.42578125" style="436" customWidth="1"/>
    <col min="7" max="7" width="11.42578125" style="473" customWidth="1"/>
    <col min="8" max="8" width="10" style="599" customWidth="1"/>
    <col min="9" max="9" width="12.5703125" style="387" customWidth="1"/>
    <col min="10" max="10" width="8.28515625" style="599" customWidth="1"/>
    <col min="11" max="11" width="8.5703125" style="473" customWidth="1"/>
    <col min="12" max="12" width="9.42578125" style="473" customWidth="1"/>
    <col min="13" max="13" width="12.85546875" style="600" customWidth="1"/>
    <col min="14" max="14" width="14.28515625" style="389" customWidth="1"/>
    <col min="15" max="15" width="14" style="389" customWidth="1"/>
    <col min="16" max="16" width="19.85546875" style="387" customWidth="1"/>
    <col min="17" max="17" width="22.42578125" style="387" customWidth="1"/>
    <col min="18" max="18" width="19.28515625" style="387" customWidth="1"/>
    <col min="19" max="19" width="19.85546875" style="387" customWidth="1"/>
    <col min="20" max="20" width="19.7109375" style="387" customWidth="1"/>
    <col min="21" max="21" width="18.42578125" style="591" customWidth="1"/>
    <col min="22" max="22" width="19.42578125" style="387" customWidth="1"/>
    <col min="23" max="23" width="26" style="387" customWidth="1"/>
    <col min="24" max="24" width="22.5703125" style="387" customWidth="1"/>
    <col min="25" max="25" width="24.7109375" style="387" customWidth="1"/>
    <col min="26" max="26" width="31.42578125" style="387" customWidth="1"/>
    <col min="27" max="27" width="27.28515625" style="591" customWidth="1"/>
    <col min="28" max="28" width="25.7109375" style="591" customWidth="1"/>
    <col min="29" max="29" width="21" style="387" customWidth="1"/>
    <col min="30" max="30" width="28.28515625" style="387" customWidth="1"/>
    <col min="31" max="31" width="14.140625" style="386" customWidth="1"/>
    <col min="32" max="16384" width="9.140625" style="386"/>
  </cols>
  <sheetData>
    <row r="1" spans="1:31" x14ac:dyDescent="0.2">
      <c r="A1" s="597"/>
      <c r="B1" s="592"/>
      <c r="C1" s="597"/>
      <c r="D1" s="598"/>
      <c r="E1" s="597"/>
      <c r="F1" s="597"/>
      <c r="G1" s="599"/>
      <c r="I1" s="591"/>
      <c r="K1" s="599"/>
      <c r="L1" s="599"/>
      <c r="N1" s="600"/>
      <c r="O1" s="600"/>
      <c r="P1" s="591"/>
      <c r="Q1" s="591"/>
      <c r="S1" s="591"/>
      <c r="T1" s="591"/>
      <c r="W1" s="591"/>
      <c r="X1" s="591"/>
      <c r="Y1" s="591"/>
      <c r="Z1" s="591"/>
      <c r="AC1" s="591"/>
      <c r="AD1" s="601" t="s">
        <v>2060</v>
      </c>
      <c r="AE1" s="592"/>
    </row>
    <row r="2" spans="1:31" ht="15" customHeight="1" x14ac:dyDescent="0.2">
      <c r="A2" s="765" t="s">
        <v>2061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5"/>
      <c r="AB2" s="765"/>
      <c r="AC2" s="765"/>
      <c r="AD2" s="765"/>
      <c r="AE2" s="592"/>
    </row>
    <row r="3" spans="1:31" ht="48" customHeight="1" x14ac:dyDescent="0.2">
      <c r="A3" s="766" t="s">
        <v>988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6"/>
      <c r="Z3" s="766"/>
      <c r="AA3" s="766"/>
      <c r="AB3" s="766"/>
      <c r="AC3" s="766"/>
      <c r="AD3" s="766"/>
      <c r="AE3" s="592"/>
    </row>
    <row r="4" spans="1:31" ht="36" customHeight="1" x14ac:dyDescent="0.2">
      <c r="A4" s="767" t="s">
        <v>599</v>
      </c>
      <c r="B4" s="767" t="s">
        <v>1695</v>
      </c>
      <c r="C4" s="767" t="s">
        <v>989</v>
      </c>
      <c r="D4" s="767"/>
      <c r="E4" s="763" t="s">
        <v>990</v>
      </c>
      <c r="F4" s="763" t="s">
        <v>1355</v>
      </c>
      <c r="G4" s="762" t="s">
        <v>1225</v>
      </c>
      <c r="H4" s="762" t="s">
        <v>1226</v>
      </c>
      <c r="I4" s="768" t="s">
        <v>991</v>
      </c>
      <c r="J4" s="761" t="s">
        <v>992</v>
      </c>
      <c r="K4" s="761"/>
      <c r="L4" s="761"/>
      <c r="M4" s="769" t="s">
        <v>661</v>
      </c>
      <c r="N4" s="769"/>
      <c r="O4" s="769"/>
      <c r="P4" s="769" t="s">
        <v>662</v>
      </c>
      <c r="Q4" s="769"/>
      <c r="R4" s="769"/>
      <c r="S4" s="769"/>
      <c r="T4" s="769"/>
      <c r="U4" s="769"/>
      <c r="V4" s="769"/>
      <c r="W4" s="769"/>
      <c r="X4" s="769"/>
      <c r="Y4" s="769"/>
      <c r="Z4" s="769"/>
      <c r="AA4" s="769"/>
      <c r="AB4" s="769"/>
      <c r="AC4" s="769"/>
      <c r="AD4" s="769"/>
      <c r="AE4" s="592"/>
    </row>
    <row r="5" spans="1:31" ht="33" customHeight="1" x14ac:dyDescent="0.2">
      <c r="A5" s="767"/>
      <c r="B5" s="767"/>
      <c r="C5" s="767"/>
      <c r="D5" s="767"/>
      <c r="E5" s="763"/>
      <c r="F5" s="763"/>
      <c r="G5" s="762"/>
      <c r="H5" s="762"/>
      <c r="I5" s="768"/>
      <c r="J5" s="762" t="s">
        <v>993</v>
      </c>
      <c r="K5" s="761" t="s">
        <v>994</v>
      </c>
      <c r="L5" s="761"/>
      <c r="M5" s="768" t="s">
        <v>993</v>
      </c>
      <c r="N5" s="769" t="s">
        <v>994</v>
      </c>
      <c r="O5" s="769"/>
      <c r="P5" s="769" t="s">
        <v>995</v>
      </c>
      <c r="Q5" s="769" t="s">
        <v>994</v>
      </c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592"/>
    </row>
    <row r="6" spans="1:31" ht="120.75" customHeight="1" x14ac:dyDescent="0.2">
      <c r="A6" s="767"/>
      <c r="B6" s="767"/>
      <c r="C6" s="758" t="s">
        <v>996</v>
      </c>
      <c r="D6" s="760" t="s">
        <v>997</v>
      </c>
      <c r="E6" s="763"/>
      <c r="F6" s="763"/>
      <c r="G6" s="762"/>
      <c r="H6" s="762"/>
      <c r="I6" s="768"/>
      <c r="J6" s="762"/>
      <c r="K6" s="762" t="s">
        <v>998</v>
      </c>
      <c r="L6" s="762" t="s">
        <v>999</v>
      </c>
      <c r="M6" s="768"/>
      <c r="N6" s="768" t="s">
        <v>998</v>
      </c>
      <c r="O6" s="768" t="s">
        <v>999</v>
      </c>
      <c r="P6" s="769"/>
      <c r="Q6" s="770" t="s">
        <v>751</v>
      </c>
      <c r="R6" s="771"/>
      <c r="S6" s="771"/>
      <c r="T6" s="771"/>
      <c r="U6" s="771"/>
      <c r="V6" s="772"/>
      <c r="W6" s="770" t="s">
        <v>2090</v>
      </c>
      <c r="X6" s="771"/>
      <c r="Y6" s="771"/>
      <c r="Z6" s="771"/>
      <c r="AA6" s="771"/>
      <c r="AB6" s="772"/>
      <c r="AC6" s="769" t="s">
        <v>2091</v>
      </c>
      <c r="AD6" s="769"/>
      <c r="AE6" s="592"/>
    </row>
    <row r="7" spans="1:31" ht="77.25" customHeight="1" x14ac:dyDescent="0.2">
      <c r="A7" s="767"/>
      <c r="B7" s="767"/>
      <c r="C7" s="758"/>
      <c r="D7" s="760"/>
      <c r="E7" s="763"/>
      <c r="F7" s="763"/>
      <c r="G7" s="762"/>
      <c r="H7" s="762"/>
      <c r="I7" s="768"/>
      <c r="J7" s="762"/>
      <c r="K7" s="762"/>
      <c r="L7" s="762"/>
      <c r="M7" s="768"/>
      <c r="N7" s="768"/>
      <c r="O7" s="768"/>
      <c r="P7" s="769"/>
      <c r="Q7" s="602" t="s">
        <v>993</v>
      </c>
      <c r="R7" s="670" t="s">
        <v>1000</v>
      </c>
      <c r="S7" s="602" t="s">
        <v>1001</v>
      </c>
      <c r="T7" s="602" t="s">
        <v>1002</v>
      </c>
      <c r="U7" s="733" t="s">
        <v>1003</v>
      </c>
      <c r="V7" s="594" t="s">
        <v>1850</v>
      </c>
      <c r="W7" s="602" t="s">
        <v>993</v>
      </c>
      <c r="X7" s="602" t="s">
        <v>1000</v>
      </c>
      <c r="Y7" s="602" t="s">
        <v>1001</v>
      </c>
      <c r="Z7" s="602" t="s">
        <v>1002</v>
      </c>
      <c r="AA7" s="733" t="s">
        <v>1003</v>
      </c>
      <c r="AB7" s="711" t="s">
        <v>1850</v>
      </c>
      <c r="AC7" s="602" t="s">
        <v>1004</v>
      </c>
      <c r="AD7" s="602" t="s">
        <v>1005</v>
      </c>
      <c r="AE7" s="592"/>
    </row>
    <row r="8" spans="1:31" x14ac:dyDescent="0.2">
      <c r="A8" s="767"/>
      <c r="B8" s="767"/>
      <c r="C8" s="758"/>
      <c r="D8" s="760"/>
      <c r="E8" s="763"/>
      <c r="F8" s="763"/>
      <c r="G8" s="603" t="s">
        <v>663</v>
      </c>
      <c r="H8" s="708" t="s">
        <v>663</v>
      </c>
      <c r="I8" s="602" t="s">
        <v>664</v>
      </c>
      <c r="J8" s="708" t="s">
        <v>665</v>
      </c>
      <c r="K8" s="603" t="s">
        <v>665</v>
      </c>
      <c r="L8" s="603" t="s">
        <v>665</v>
      </c>
      <c r="M8" s="711" t="s">
        <v>664</v>
      </c>
      <c r="N8" s="602" t="s">
        <v>664</v>
      </c>
      <c r="O8" s="602" t="s">
        <v>664</v>
      </c>
      <c r="P8" s="602" t="s">
        <v>666</v>
      </c>
      <c r="Q8" s="602" t="s">
        <v>666</v>
      </c>
      <c r="R8" s="670" t="s">
        <v>666</v>
      </c>
      <c r="S8" s="602" t="s">
        <v>666</v>
      </c>
      <c r="T8" s="602" t="s">
        <v>666</v>
      </c>
      <c r="U8" s="733" t="s">
        <v>666</v>
      </c>
      <c r="V8" s="594" t="s">
        <v>666</v>
      </c>
      <c r="W8" s="602" t="s">
        <v>666</v>
      </c>
      <c r="X8" s="602" t="s">
        <v>666</v>
      </c>
      <c r="Y8" s="602" t="s">
        <v>666</v>
      </c>
      <c r="Z8" s="602" t="s">
        <v>666</v>
      </c>
      <c r="AA8" s="733" t="s">
        <v>666</v>
      </c>
      <c r="AB8" s="711" t="s">
        <v>666</v>
      </c>
      <c r="AC8" s="602" t="s">
        <v>666</v>
      </c>
      <c r="AD8" s="602" t="s">
        <v>666</v>
      </c>
      <c r="AE8" s="592"/>
    </row>
    <row r="9" spans="1:31" x14ac:dyDescent="0.2">
      <c r="A9" s="604">
        <v>1</v>
      </c>
      <c r="B9" s="604">
        <v>2</v>
      </c>
      <c r="C9" s="604">
        <v>3</v>
      </c>
      <c r="D9" s="604">
        <v>4</v>
      </c>
      <c r="E9" s="604">
        <v>5</v>
      </c>
      <c r="F9" s="604">
        <v>6</v>
      </c>
      <c r="G9" s="605">
        <v>7</v>
      </c>
      <c r="H9" s="710">
        <v>8</v>
      </c>
      <c r="I9" s="604">
        <v>9</v>
      </c>
      <c r="J9" s="710">
        <v>10</v>
      </c>
      <c r="K9" s="604">
        <v>11</v>
      </c>
      <c r="L9" s="604">
        <v>12</v>
      </c>
      <c r="M9" s="710">
        <v>13</v>
      </c>
      <c r="N9" s="604">
        <v>14</v>
      </c>
      <c r="O9" s="604">
        <v>15</v>
      </c>
      <c r="P9" s="604">
        <v>16</v>
      </c>
      <c r="Q9" s="604">
        <v>17</v>
      </c>
      <c r="R9" s="669">
        <v>18</v>
      </c>
      <c r="S9" s="604">
        <v>19</v>
      </c>
      <c r="T9" s="604">
        <v>20</v>
      </c>
      <c r="U9" s="733">
        <v>21</v>
      </c>
      <c r="V9" s="593">
        <v>22</v>
      </c>
      <c r="W9" s="604">
        <v>23</v>
      </c>
      <c r="X9" s="604">
        <v>24</v>
      </c>
      <c r="Y9" s="604">
        <v>25</v>
      </c>
      <c r="Z9" s="604">
        <v>26</v>
      </c>
      <c r="AA9" s="733">
        <v>27</v>
      </c>
      <c r="AB9" s="710">
        <v>28</v>
      </c>
      <c r="AC9" s="604">
        <v>29</v>
      </c>
      <c r="AD9" s="604">
        <v>30</v>
      </c>
      <c r="AE9" s="592"/>
    </row>
    <row r="10" spans="1:31" ht="48" hidden="1" customHeight="1" x14ac:dyDescent="0.2">
      <c r="A10" s="748" t="s">
        <v>2029</v>
      </c>
      <c r="B10" s="748"/>
      <c r="C10" s="748"/>
      <c r="D10" s="748"/>
      <c r="E10" s="748"/>
      <c r="F10" s="748"/>
      <c r="G10" s="595">
        <f t="shared" ref="G10:L10" si="0">G11+G12</f>
        <v>11146</v>
      </c>
      <c r="H10" s="595">
        <f t="shared" si="0"/>
        <v>11121</v>
      </c>
      <c r="I10" s="596">
        <f>I11+I12</f>
        <v>179380.59</v>
      </c>
      <c r="J10" s="595">
        <f t="shared" si="0"/>
        <v>4444</v>
      </c>
      <c r="K10" s="595">
        <f t="shared" si="0"/>
        <v>2247</v>
      </c>
      <c r="L10" s="595">
        <f t="shared" si="0"/>
        <v>2198</v>
      </c>
      <c r="M10" s="596">
        <f>M11+M12</f>
        <v>174316.02</v>
      </c>
      <c r="N10" s="596">
        <f>N11+N12</f>
        <v>88299.47</v>
      </c>
      <c r="O10" s="596">
        <f>O11+O12</f>
        <v>86016.55</v>
      </c>
      <c r="P10" s="596">
        <f>P11+P12</f>
        <v>7554355024.7399998</v>
      </c>
      <c r="Q10" s="596">
        <f>Q11+Q12</f>
        <v>5487570432.1400003</v>
      </c>
      <c r="R10" s="392">
        <f t="shared" ref="R10:AD10" si="1">R11+R12</f>
        <v>661866890.27999997</v>
      </c>
      <c r="S10" s="596">
        <f t="shared" si="1"/>
        <v>1386454035.71</v>
      </c>
      <c r="T10" s="680">
        <f>T11+T12</f>
        <v>1505306547.55</v>
      </c>
      <c r="U10" s="596">
        <f>U11+U12</f>
        <v>867011506.41999996</v>
      </c>
      <c r="V10" s="392">
        <f>V11+V12</f>
        <v>1066931452.1799999</v>
      </c>
      <c r="W10" s="596">
        <f t="shared" si="1"/>
        <v>1857984009.28</v>
      </c>
      <c r="X10" s="596">
        <f t="shared" si="1"/>
        <v>316676857</v>
      </c>
      <c r="Y10" s="596">
        <f t="shared" si="1"/>
        <v>474885764.50999999</v>
      </c>
      <c r="Z10" s="596">
        <f t="shared" si="1"/>
        <v>547518840.27999997</v>
      </c>
      <c r="AA10" s="596">
        <f t="shared" si="1"/>
        <v>467942253.77999997</v>
      </c>
      <c r="AB10" s="596">
        <f t="shared" si="1"/>
        <v>50960293.710000001</v>
      </c>
      <c r="AC10" s="596">
        <f t="shared" si="1"/>
        <v>104400291.66</v>
      </c>
      <c r="AD10" s="596">
        <f t="shared" si="1"/>
        <v>104400291.66</v>
      </c>
      <c r="AE10" s="590"/>
    </row>
    <row r="11" spans="1:31" s="561" customFormat="1" ht="72.75" hidden="1" customHeight="1" x14ac:dyDescent="0.2">
      <c r="A11" s="748" t="s">
        <v>2036</v>
      </c>
      <c r="B11" s="748"/>
      <c r="C11" s="748"/>
      <c r="D11" s="748"/>
      <c r="E11" s="748"/>
      <c r="F11" s="748"/>
      <c r="G11" s="595">
        <f t="shared" ref="G11:AD11" si="2">G14+G155+G494</f>
        <v>10587</v>
      </c>
      <c r="H11" s="595">
        <f t="shared" si="2"/>
        <v>10562</v>
      </c>
      <c r="I11" s="596">
        <f t="shared" si="2"/>
        <v>170112.7</v>
      </c>
      <c r="J11" s="595">
        <f t="shared" si="2"/>
        <v>4235</v>
      </c>
      <c r="K11" s="595">
        <f t="shared" si="2"/>
        <v>2171</v>
      </c>
      <c r="L11" s="595">
        <f t="shared" si="2"/>
        <v>2065</v>
      </c>
      <c r="M11" s="596">
        <f t="shared" si="2"/>
        <v>165289.60999999999</v>
      </c>
      <c r="N11" s="596">
        <f t="shared" si="2"/>
        <v>85024.63</v>
      </c>
      <c r="O11" s="596">
        <f t="shared" si="2"/>
        <v>80264.98</v>
      </c>
      <c r="P11" s="596">
        <f t="shared" si="2"/>
        <v>7524316564.54</v>
      </c>
      <c r="Q11" s="596">
        <f t="shared" si="2"/>
        <v>5487570432.1400003</v>
      </c>
      <c r="R11" s="392">
        <f t="shared" si="2"/>
        <v>661866890.27999997</v>
      </c>
      <c r="S11" s="596">
        <f t="shared" si="2"/>
        <v>1386454035.71</v>
      </c>
      <c r="T11" s="596">
        <f t="shared" si="2"/>
        <v>1505306547.55</v>
      </c>
      <c r="U11" s="596">
        <f t="shared" si="2"/>
        <v>867011506.41999996</v>
      </c>
      <c r="V11" s="392">
        <f t="shared" si="2"/>
        <v>1066931452.1799999</v>
      </c>
      <c r="W11" s="596">
        <f t="shared" si="2"/>
        <v>1827945549.0799999</v>
      </c>
      <c r="X11" s="596">
        <f t="shared" si="2"/>
        <v>316676857</v>
      </c>
      <c r="Y11" s="596">
        <f t="shared" si="2"/>
        <v>466495298.50999999</v>
      </c>
      <c r="Z11" s="596">
        <f t="shared" si="2"/>
        <v>547518840.27999997</v>
      </c>
      <c r="AA11" s="596">
        <f t="shared" si="2"/>
        <v>467942253.77999997</v>
      </c>
      <c r="AB11" s="596">
        <f t="shared" si="2"/>
        <v>29312299.510000002</v>
      </c>
      <c r="AC11" s="596">
        <f t="shared" si="2"/>
        <v>104400291.66</v>
      </c>
      <c r="AD11" s="596">
        <f t="shared" si="2"/>
        <v>104400291.66</v>
      </c>
      <c r="AE11" s="590"/>
    </row>
    <row r="12" spans="1:31" s="561" customFormat="1" ht="67.5" hidden="1" customHeight="1" x14ac:dyDescent="0.2">
      <c r="A12" s="748" t="s">
        <v>2035</v>
      </c>
      <c r="B12" s="748"/>
      <c r="C12" s="748"/>
      <c r="D12" s="748"/>
      <c r="E12" s="748"/>
      <c r="F12" s="748"/>
      <c r="G12" s="595">
        <f t="shared" ref="G12:AD12" si="3">G150+G465+G790</f>
        <v>559</v>
      </c>
      <c r="H12" s="595">
        <f t="shared" si="3"/>
        <v>559</v>
      </c>
      <c r="I12" s="596">
        <f t="shared" si="3"/>
        <v>9267.89</v>
      </c>
      <c r="J12" s="595">
        <f t="shared" si="3"/>
        <v>209</v>
      </c>
      <c r="K12" s="595">
        <f t="shared" si="3"/>
        <v>76</v>
      </c>
      <c r="L12" s="595">
        <f t="shared" si="3"/>
        <v>133</v>
      </c>
      <c r="M12" s="596">
        <f t="shared" si="3"/>
        <v>9026.41</v>
      </c>
      <c r="N12" s="596">
        <f t="shared" si="3"/>
        <v>3274.84</v>
      </c>
      <c r="O12" s="596">
        <f t="shared" si="3"/>
        <v>5751.57</v>
      </c>
      <c r="P12" s="596">
        <f t="shared" si="3"/>
        <v>30038460.199999999</v>
      </c>
      <c r="Q12" s="596">
        <f t="shared" si="3"/>
        <v>0</v>
      </c>
      <c r="R12" s="392">
        <f t="shared" si="3"/>
        <v>0</v>
      </c>
      <c r="S12" s="596">
        <f t="shared" si="3"/>
        <v>0</v>
      </c>
      <c r="T12" s="596">
        <f t="shared" si="3"/>
        <v>0</v>
      </c>
      <c r="U12" s="596">
        <f t="shared" si="3"/>
        <v>0</v>
      </c>
      <c r="V12" s="392">
        <f t="shared" si="3"/>
        <v>0</v>
      </c>
      <c r="W12" s="596">
        <f t="shared" si="3"/>
        <v>30038460.199999999</v>
      </c>
      <c r="X12" s="596">
        <f t="shared" si="3"/>
        <v>0</v>
      </c>
      <c r="Y12" s="596">
        <f t="shared" si="3"/>
        <v>8390466</v>
      </c>
      <c r="Z12" s="596">
        <f t="shared" si="3"/>
        <v>0</v>
      </c>
      <c r="AA12" s="596">
        <f t="shared" si="3"/>
        <v>0</v>
      </c>
      <c r="AB12" s="596">
        <f t="shared" si="3"/>
        <v>21647994.199999999</v>
      </c>
      <c r="AC12" s="596">
        <f t="shared" si="3"/>
        <v>0</v>
      </c>
      <c r="AD12" s="596">
        <f t="shared" si="3"/>
        <v>0</v>
      </c>
      <c r="AE12" s="590"/>
    </row>
    <row r="13" spans="1:31" s="561" customFormat="1" ht="48" hidden="1" customHeight="1" x14ac:dyDescent="0.2">
      <c r="A13" s="740" t="s">
        <v>1859</v>
      </c>
      <c r="B13" s="752"/>
      <c r="C13" s="752"/>
      <c r="D13" s="752"/>
      <c r="E13" s="752"/>
      <c r="F13" s="752"/>
      <c r="G13" s="595">
        <f>G14+G150</f>
        <v>1588</v>
      </c>
      <c r="H13" s="595">
        <f t="shared" ref="H13:O13" si="4">H14+H150</f>
        <v>1579</v>
      </c>
      <c r="I13" s="596">
        <f t="shared" si="4"/>
        <v>24070.25</v>
      </c>
      <c r="J13" s="595">
        <f t="shared" si="4"/>
        <v>612</v>
      </c>
      <c r="K13" s="595">
        <f t="shared" si="4"/>
        <v>349</v>
      </c>
      <c r="L13" s="595">
        <f t="shared" si="4"/>
        <v>263</v>
      </c>
      <c r="M13" s="596">
        <f t="shared" si="4"/>
        <v>23840.45</v>
      </c>
      <c r="N13" s="596">
        <f t="shared" si="4"/>
        <v>12974.1</v>
      </c>
      <c r="O13" s="596">
        <f t="shared" si="4"/>
        <v>10866.35</v>
      </c>
      <c r="P13" s="596">
        <f>P14+P150</f>
        <v>1083553174.54</v>
      </c>
      <c r="Q13" s="596">
        <f t="shared" ref="Q13:AD13" si="5">Q14+Q150</f>
        <v>700967643.39999998</v>
      </c>
      <c r="R13" s="392">
        <f t="shared" si="5"/>
        <v>661866890.27999997</v>
      </c>
      <c r="S13" s="680">
        <f t="shared" si="5"/>
        <v>29191348.289999999</v>
      </c>
      <c r="T13" s="680">
        <f t="shared" si="5"/>
        <v>9909404.8300000001</v>
      </c>
      <c r="U13" s="596">
        <f t="shared" si="5"/>
        <v>0</v>
      </c>
      <c r="V13" s="392">
        <f>U14+U150</f>
        <v>0</v>
      </c>
      <c r="W13" s="680">
        <f t="shared" si="5"/>
        <v>347373732.42000002</v>
      </c>
      <c r="X13" s="680">
        <f t="shared" si="5"/>
        <v>316676857</v>
      </c>
      <c r="Y13" s="680">
        <f t="shared" si="5"/>
        <v>30345973.300000001</v>
      </c>
      <c r="Z13" s="596">
        <f t="shared" si="5"/>
        <v>21084.3</v>
      </c>
      <c r="AA13" s="596">
        <f t="shared" si="5"/>
        <v>329817.82</v>
      </c>
      <c r="AB13" s="596">
        <f t="shared" si="5"/>
        <v>0</v>
      </c>
      <c r="AC13" s="596">
        <f t="shared" si="5"/>
        <v>17605899.359999999</v>
      </c>
      <c r="AD13" s="596">
        <f t="shared" si="5"/>
        <v>17605899.359999999</v>
      </c>
      <c r="AE13" s="590"/>
    </row>
    <row r="14" spans="1:31" s="561" customFormat="1" ht="62.25" hidden="1" customHeight="1" x14ac:dyDescent="0.2">
      <c r="A14" s="748" t="s">
        <v>1860</v>
      </c>
      <c r="B14" s="759"/>
      <c r="C14" s="759"/>
      <c r="D14" s="759"/>
      <c r="E14" s="759"/>
      <c r="F14" s="759"/>
      <c r="G14" s="595">
        <f t="shared" ref="G14:O14" si="6">G15+G18+G26+G30+G35+G40+G42+G51+G59+G63+G65+G67+G72+G76+G83+G88+G92+G95+G98+G105+G107+G115+G128+G131+G135+G143+G146</f>
        <v>1525</v>
      </c>
      <c r="H14" s="595">
        <f t="shared" si="6"/>
        <v>1516</v>
      </c>
      <c r="I14" s="596">
        <f t="shared" si="6"/>
        <v>23095.25</v>
      </c>
      <c r="J14" s="595">
        <f t="shared" si="6"/>
        <v>592</v>
      </c>
      <c r="K14" s="595">
        <f t="shared" si="6"/>
        <v>337</v>
      </c>
      <c r="L14" s="595">
        <f t="shared" si="6"/>
        <v>255</v>
      </c>
      <c r="M14" s="596">
        <f>M15+M18+M26+M30+M35+M40+M42+M51+M59+M63+M65+M67+M72+M76+M83+M88+M92+M95+M98+M105+M107+M115+M128+M131+M135+M143+M146</f>
        <v>22865.45</v>
      </c>
      <c r="N14" s="596">
        <f t="shared" si="6"/>
        <v>12373.2</v>
      </c>
      <c r="O14" s="596">
        <f t="shared" si="6"/>
        <v>10492.25</v>
      </c>
      <c r="P14" s="596">
        <f>P15+P18+P26+P30+P35+P40+P42+P51+P59+P63+P65+P67+P72+P76+P83+P88+P92+P95+P98+P105+P107+P115+P128+P131+P135+P143+P146+P139</f>
        <v>1083553174.54</v>
      </c>
      <c r="Q14" s="596">
        <f t="shared" ref="Q14:AD14" si="7">Q15+Q18+Q26+Q30+Q35+Q40+Q42+Q51+Q59+Q63+Q65+Q67+Q72+Q76+Q83+Q88+Q92+Q95+Q98+Q105+Q107+Q115+Q128+Q131+Q135+Q143+Q146+Q139</f>
        <v>700967643.39999998</v>
      </c>
      <c r="R14" s="392">
        <f t="shared" si="7"/>
        <v>661866890.27999997</v>
      </c>
      <c r="S14" s="596">
        <f t="shared" si="7"/>
        <v>29191348.289999999</v>
      </c>
      <c r="T14" s="596">
        <f t="shared" si="7"/>
        <v>9909404.8300000001</v>
      </c>
      <c r="U14" s="596">
        <f t="shared" si="7"/>
        <v>0</v>
      </c>
      <c r="V14" s="392">
        <f t="shared" si="7"/>
        <v>0</v>
      </c>
      <c r="W14" s="596">
        <f t="shared" si="7"/>
        <v>347373732.42000002</v>
      </c>
      <c r="X14" s="596">
        <f t="shared" si="7"/>
        <v>316676857</v>
      </c>
      <c r="Y14" s="596">
        <f t="shared" si="7"/>
        <v>30345973.300000001</v>
      </c>
      <c r="Z14" s="596">
        <f t="shared" si="7"/>
        <v>21084.3</v>
      </c>
      <c r="AA14" s="596">
        <f t="shared" si="7"/>
        <v>329817.82</v>
      </c>
      <c r="AB14" s="596">
        <f t="shared" si="7"/>
        <v>0</v>
      </c>
      <c r="AC14" s="596">
        <f t="shared" si="7"/>
        <v>17605899.359999999</v>
      </c>
      <c r="AD14" s="596">
        <f t="shared" si="7"/>
        <v>17605899.359999999</v>
      </c>
      <c r="AE14" s="590"/>
    </row>
    <row r="15" spans="1:31" s="561" customFormat="1" ht="21.75" hidden="1" customHeight="1" x14ac:dyDescent="0.2">
      <c r="A15" s="739" t="s">
        <v>1915</v>
      </c>
      <c r="B15" s="739"/>
      <c r="C15" s="739"/>
      <c r="D15" s="739"/>
      <c r="E15" s="739"/>
      <c r="F15" s="739"/>
      <c r="G15" s="595">
        <f>SUM(G16:G17)</f>
        <v>50</v>
      </c>
      <c r="H15" s="595">
        <f t="shared" ref="H15:O15" si="8">SUM(H16:H17)</f>
        <v>50</v>
      </c>
      <c r="I15" s="596">
        <f t="shared" si="8"/>
        <v>837.5</v>
      </c>
      <c r="J15" s="595">
        <f t="shared" si="8"/>
        <v>16</v>
      </c>
      <c r="K15" s="595">
        <f t="shared" si="8"/>
        <v>9</v>
      </c>
      <c r="L15" s="595">
        <f t="shared" si="8"/>
        <v>7</v>
      </c>
      <c r="M15" s="596">
        <f t="shared" si="8"/>
        <v>837.5</v>
      </c>
      <c r="N15" s="596">
        <f t="shared" si="8"/>
        <v>539.54999999999995</v>
      </c>
      <c r="O15" s="596">
        <f t="shared" si="8"/>
        <v>297.95</v>
      </c>
      <c r="P15" s="596">
        <f>SUM(P16:P17)</f>
        <v>35409500</v>
      </c>
      <c r="Q15" s="596">
        <f t="shared" ref="Q15:AD15" si="9">SUM(Q16:Q17)</f>
        <v>20867034.41</v>
      </c>
      <c r="R15" s="392">
        <f t="shared" si="9"/>
        <v>20867034.41</v>
      </c>
      <c r="S15" s="596">
        <f t="shared" si="9"/>
        <v>0</v>
      </c>
      <c r="T15" s="596">
        <f t="shared" si="9"/>
        <v>0</v>
      </c>
      <c r="U15" s="596">
        <f t="shared" si="9"/>
        <v>0</v>
      </c>
      <c r="V15" s="392">
        <f>SUM(V16:V17)</f>
        <v>0</v>
      </c>
      <c r="W15" s="596">
        <f t="shared" si="9"/>
        <v>14542465.59</v>
      </c>
      <c r="X15" s="596">
        <f t="shared" si="9"/>
        <v>14542465.59</v>
      </c>
      <c r="Y15" s="596">
        <f t="shared" si="9"/>
        <v>0</v>
      </c>
      <c r="Z15" s="596">
        <f t="shared" si="9"/>
        <v>0</v>
      </c>
      <c r="AA15" s="596">
        <f t="shared" si="9"/>
        <v>0</v>
      </c>
      <c r="AB15" s="596">
        <f>SUM(AB16:AB17)</f>
        <v>0</v>
      </c>
      <c r="AC15" s="596">
        <f t="shared" si="9"/>
        <v>0</v>
      </c>
      <c r="AD15" s="596">
        <f t="shared" si="9"/>
        <v>0</v>
      </c>
      <c r="AE15" s="590"/>
    </row>
    <row r="16" spans="1:31" s="399" customFormat="1" hidden="1" x14ac:dyDescent="0.2">
      <c r="A16" s="606">
        <v>1</v>
      </c>
      <c r="B16" s="607" t="s">
        <v>954</v>
      </c>
      <c r="C16" s="606">
        <v>537</v>
      </c>
      <c r="D16" s="608">
        <v>41922</v>
      </c>
      <c r="E16" s="606" t="s">
        <v>1111</v>
      </c>
      <c r="F16" s="606" t="s">
        <v>1109</v>
      </c>
      <c r="G16" s="609">
        <v>22</v>
      </c>
      <c r="H16" s="609">
        <v>22</v>
      </c>
      <c r="I16" s="610">
        <v>444.5</v>
      </c>
      <c r="J16" s="609">
        <v>8</v>
      </c>
      <c r="K16" s="611">
        <v>5</v>
      </c>
      <c r="L16" s="611">
        <v>3</v>
      </c>
      <c r="M16" s="610">
        <v>444.5</v>
      </c>
      <c r="N16" s="610">
        <v>271.89999999999998</v>
      </c>
      <c r="O16" s="610">
        <v>172.6</v>
      </c>
      <c r="P16" s="602">
        <f>Q16+W16+AC16+AD16</f>
        <v>18793460</v>
      </c>
      <c r="Q16" s="602">
        <f>R16+S16+T16+U16+V16</f>
        <v>11075100.65</v>
      </c>
      <c r="R16" s="670">
        <v>11075100.65</v>
      </c>
      <c r="S16" s="612">
        <v>0</v>
      </c>
      <c r="T16" s="612">
        <v>0</v>
      </c>
      <c r="U16" s="711">
        <v>0</v>
      </c>
      <c r="V16" s="657">
        <v>0</v>
      </c>
      <c r="W16" s="602">
        <f>X16+Y16+Z16+AA16+AB16</f>
        <v>7718359.3499999996</v>
      </c>
      <c r="X16" s="602">
        <v>7718359.3499999996</v>
      </c>
      <c r="Y16" s="612">
        <v>0</v>
      </c>
      <c r="Z16" s="612">
        <v>0</v>
      </c>
      <c r="AA16" s="711">
        <v>0</v>
      </c>
      <c r="AB16" s="612">
        <v>0</v>
      </c>
      <c r="AC16" s="602">
        <v>0</v>
      </c>
      <c r="AD16" s="602">
        <v>0</v>
      </c>
      <c r="AE16" s="590"/>
    </row>
    <row r="17" spans="1:31" s="399" customFormat="1" hidden="1" x14ac:dyDescent="0.2">
      <c r="A17" s="606">
        <v>2</v>
      </c>
      <c r="B17" s="613" t="s">
        <v>955</v>
      </c>
      <c r="C17" s="604">
        <v>538</v>
      </c>
      <c r="D17" s="608">
        <v>41922</v>
      </c>
      <c r="E17" s="606" t="s">
        <v>1111</v>
      </c>
      <c r="F17" s="606" t="s">
        <v>1109</v>
      </c>
      <c r="G17" s="609">
        <v>28</v>
      </c>
      <c r="H17" s="609">
        <v>28</v>
      </c>
      <c r="I17" s="610">
        <v>393</v>
      </c>
      <c r="J17" s="609">
        <v>8</v>
      </c>
      <c r="K17" s="603">
        <v>4</v>
      </c>
      <c r="L17" s="603">
        <v>4</v>
      </c>
      <c r="M17" s="610">
        <v>393</v>
      </c>
      <c r="N17" s="602">
        <v>267.64999999999998</v>
      </c>
      <c r="O17" s="602">
        <v>125.35</v>
      </c>
      <c r="P17" s="602">
        <f>Q17+W17+AC17+AD17</f>
        <v>16616040</v>
      </c>
      <c r="Q17" s="602">
        <f>R17+S17+T17+U17+V17</f>
        <v>9791933.7599999998</v>
      </c>
      <c r="R17" s="670">
        <v>9791933.7599999998</v>
      </c>
      <c r="S17" s="612">
        <v>0</v>
      </c>
      <c r="T17" s="612">
        <v>0</v>
      </c>
      <c r="U17" s="711">
        <v>0</v>
      </c>
      <c r="V17" s="657">
        <v>0</v>
      </c>
      <c r="W17" s="602">
        <f>X17+Y17+Z17+AA17+AB17</f>
        <v>6824106.2400000002</v>
      </c>
      <c r="X17" s="602">
        <v>6824106.2400000002</v>
      </c>
      <c r="Y17" s="612">
        <v>0</v>
      </c>
      <c r="Z17" s="612">
        <v>0</v>
      </c>
      <c r="AA17" s="711">
        <v>0</v>
      </c>
      <c r="AB17" s="612">
        <v>0</v>
      </c>
      <c r="AC17" s="602">
        <v>0</v>
      </c>
      <c r="AD17" s="602">
        <v>0</v>
      </c>
      <c r="AE17" s="590"/>
    </row>
    <row r="18" spans="1:31" s="561" customFormat="1" ht="30.75" hidden="1" customHeight="1" x14ac:dyDescent="0.2">
      <c r="A18" s="748" t="s">
        <v>1914</v>
      </c>
      <c r="B18" s="748"/>
      <c r="C18" s="748"/>
      <c r="D18" s="748"/>
      <c r="E18" s="748"/>
      <c r="F18" s="748"/>
      <c r="G18" s="595">
        <f>SUM(G19:G25)</f>
        <v>116</v>
      </c>
      <c r="H18" s="595">
        <f t="shared" ref="H18:O18" si="10">SUM(H19:H25)</f>
        <v>116</v>
      </c>
      <c r="I18" s="596">
        <f t="shared" si="10"/>
        <v>1427.5</v>
      </c>
      <c r="J18" s="595">
        <f t="shared" si="10"/>
        <v>37</v>
      </c>
      <c r="K18" s="595">
        <f t="shared" si="10"/>
        <v>17</v>
      </c>
      <c r="L18" s="595">
        <f t="shared" si="10"/>
        <v>20</v>
      </c>
      <c r="M18" s="596">
        <f t="shared" si="10"/>
        <v>1302.7</v>
      </c>
      <c r="N18" s="596">
        <f t="shared" si="10"/>
        <v>560</v>
      </c>
      <c r="O18" s="596">
        <f t="shared" si="10"/>
        <v>742.7</v>
      </c>
      <c r="P18" s="596">
        <f>SUM(P19:P25)</f>
        <v>55078151</v>
      </c>
      <c r="Q18" s="596">
        <f t="shared" ref="Q18:AD18" si="11">SUM(Q19:Q25)</f>
        <v>40423494.5</v>
      </c>
      <c r="R18" s="392">
        <f>SUM(R19:R25)</f>
        <v>29467245.739999998</v>
      </c>
      <c r="S18" s="596">
        <f t="shared" si="11"/>
        <v>10956248.76</v>
      </c>
      <c r="T18" s="596">
        <f t="shared" si="11"/>
        <v>0</v>
      </c>
      <c r="U18" s="596">
        <f t="shared" si="11"/>
        <v>0</v>
      </c>
      <c r="V18" s="392">
        <f>SUM(V19:V25)</f>
        <v>0</v>
      </c>
      <c r="W18" s="596">
        <f t="shared" si="11"/>
        <v>14654656.5</v>
      </c>
      <c r="X18" s="596">
        <f t="shared" si="11"/>
        <v>6882033.4199999999</v>
      </c>
      <c r="Y18" s="596">
        <f t="shared" si="11"/>
        <v>7772623.0800000001</v>
      </c>
      <c r="Z18" s="596">
        <f t="shared" si="11"/>
        <v>0</v>
      </c>
      <c r="AA18" s="596">
        <f t="shared" si="11"/>
        <v>0</v>
      </c>
      <c r="AB18" s="596">
        <f>SUM(AB19:AB25)</f>
        <v>0</v>
      </c>
      <c r="AC18" s="596">
        <f t="shared" si="11"/>
        <v>0</v>
      </c>
      <c r="AD18" s="596">
        <f t="shared" si="11"/>
        <v>0</v>
      </c>
      <c r="AE18" s="590"/>
    </row>
    <row r="19" spans="1:31" s="399" customFormat="1" hidden="1" x14ac:dyDescent="0.2">
      <c r="A19" s="606">
        <v>1</v>
      </c>
      <c r="B19" s="614" t="s">
        <v>1444</v>
      </c>
      <c r="C19" s="606">
        <v>6</v>
      </c>
      <c r="D19" s="608">
        <v>42111</v>
      </c>
      <c r="E19" s="606" t="s">
        <v>1111</v>
      </c>
      <c r="F19" s="606" t="s">
        <v>1109</v>
      </c>
      <c r="G19" s="609">
        <v>19</v>
      </c>
      <c r="H19" s="611">
        <v>19</v>
      </c>
      <c r="I19" s="610">
        <v>217.2</v>
      </c>
      <c r="J19" s="611">
        <v>5</v>
      </c>
      <c r="K19" s="611">
        <v>4</v>
      </c>
      <c r="L19" s="611">
        <v>1</v>
      </c>
      <c r="M19" s="610">
        <v>163.80000000000001</v>
      </c>
      <c r="N19" s="610">
        <f>M19-O19</f>
        <v>127.2</v>
      </c>
      <c r="O19" s="610">
        <v>36.6</v>
      </c>
      <c r="P19" s="602">
        <f t="shared" ref="P19:P25" si="12">Q19+W19+AC19+AD19</f>
        <v>6925464</v>
      </c>
      <c r="Q19" s="602">
        <f t="shared" ref="Q19:Q25" si="13">R19+S19+T19+U19+V19</f>
        <v>5044782.53</v>
      </c>
      <c r="R19" s="670">
        <v>5044782.53</v>
      </c>
      <c r="S19" s="612">
        <v>0</v>
      </c>
      <c r="T19" s="612">
        <v>0</v>
      </c>
      <c r="U19" s="711">
        <v>0</v>
      </c>
      <c r="V19" s="657">
        <v>0</v>
      </c>
      <c r="W19" s="602">
        <f t="shared" ref="W19:W25" si="14">X19+Y19+Z19+AA19+AB19</f>
        <v>1880681.47</v>
      </c>
      <c r="X19" s="602">
        <v>1880681.47</v>
      </c>
      <c r="Y19" s="612">
        <v>0</v>
      </c>
      <c r="Z19" s="612">
        <v>0</v>
      </c>
      <c r="AA19" s="711">
        <v>0</v>
      </c>
      <c r="AB19" s="612">
        <v>0</v>
      </c>
      <c r="AC19" s="602">
        <v>0</v>
      </c>
      <c r="AD19" s="602">
        <v>0</v>
      </c>
      <c r="AE19" s="590"/>
    </row>
    <row r="20" spans="1:31" s="399" customFormat="1" hidden="1" x14ac:dyDescent="0.2">
      <c r="A20" s="606">
        <v>2</v>
      </c>
      <c r="B20" s="614" t="s">
        <v>1118</v>
      </c>
      <c r="C20" s="615">
        <v>21</v>
      </c>
      <c r="D20" s="608">
        <v>42138</v>
      </c>
      <c r="E20" s="606" t="s">
        <v>1111</v>
      </c>
      <c r="F20" s="606" t="s">
        <v>1109</v>
      </c>
      <c r="G20" s="609">
        <v>16</v>
      </c>
      <c r="H20" s="611">
        <v>16</v>
      </c>
      <c r="I20" s="610">
        <v>268.41000000000003</v>
      </c>
      <c r="J20" s="611">
        <v>7</v>
      </c>
      <c r="K20" s="606">
        <v>5</v>
      </c>
      <c r="L20" s="606">
        <v>2</v>
      </c>
      <c r="M20" s="610">
        <v>246.01</v>
      </c>
      <c r="N20" s="610">
        <f>M20-O20</f>
        <v>154.81</v>
      </c>
      <c r="O20" s="610">
        <v>91.2</v>
      </c>
      <c r="P20" s="602">
        <f t="shared" si="12"/>
        <v>10401302.800000001</v>
      </c>
      <c r="Q20" s="602">
        <f t="shared" si="13"/>
        <v>7642037.8700000001</v>
      </c>
      <c r="R20" s="670">
        <v>7642037.8700000001</v>
      </c>
      <c r="S20" s="612">
        <v>0</v>
      </c>
      <c r="T20" s="612">
        <v>0</v>
      </c>
      <c r="U20" s="711">
        <v>0</v>
      </c>
      <c r="V20" s="657">
        <v>0</v>
      </c>
      <c r="W20" s="602">
        <f t="shared" si="14"/>
        <v>2759264.93</v>
      </c>
      <c r="X20" s="602">
        <v>2759264.93</v>
      </c>
      <c r="Y20" s="612">
        <v>0</v>
      </c>
      <c r="Z20" s="612">
        <v>0</v>
      </c>
      <c r="AA20" s="711">
        <v>0</v>
      </c>
      <c r="AB20" s="612">
        <v>0</v>
      </c>
      <c r="AC20" s="602">
        <v>0</v>
      </c>
      <c r="AD20" s="602">
        <v>0</v>
      </c>
      <c r="AE20" s="590"/>
    </row>
    <row r="21" spans="1:31" s="399" customFormat="1" hidden="1" x14ac:dyDescent="0.2">
      <c r="A21" s="606">
        <v>3</v>
      </c>
      <c r="B21" s="614" t="s">
        <v>1445</v>
      </c>
      <c r="C21" s="615">
        <v>22</v>
      </c>
      <c r="D21" s="608">
        <v>42138</v>
      </c>
      <c r="E21" s="606" t="s">
        <v>1111</v>
      </c>
      <c r="F21" s="606" t="s">
        <v>1109</v>
      </c>
      <c r="G21" s="609">
        <v>15</v>
      </c>
      <c r="H21" s="611">
        <v>15</v>
      </c>
      <c r="I21" s="610">
        <v>155.4</v>
      </c>
      <c r="J21" s="611">
        <v>4</v>
      </c>
      <c r="K21" s="606">
        <v>0</v>
      </c>
      <c r="L21" s="606">
        <v>4</v>
      </c>
      <c r="M21" s="610">
        <v>155.4</v>
      </c>
      <c r="N21" s="610">
        <v>0</v>
      </c>
      <c r="O21" s="610">
        <v>155.4</v>
      </c>
      <c r="P21" s="602">
        <f t="shared" si="12"/>
        <v>6570312</v>
      </c>
      <c r="Q21" s="602">
        <f t="shared" si="13"/>
        <v>4827335.01</v>
      </c>
      <c r="R21" s="670">
        <v>4827335.01</v>
      </c>
      <c r="S21" s="612">
        <v>0</v>
      </c>
      <c r="T21" s="612">
        <v>0</v>
      </c>
      <c r="U21" s="711">
        <v>0</v>
      </c>
      <c r="V21" s="657">
        <v>0</v>
      </c>
      <c r="W21" s="602">
        <f t="shared" si="14"/>
        <v>1742976.99</v>
      </c>
      <c r="X21" s="602">
        <v>1742976.99</v>
      </c>
      <c r="Y21" s="612">
        <v>0</v>
      </c>
      <c r="Z21" s="612">
        <v>0</v>
      </c>
      <c r="AA21" s="711">
        <v>0</v>
      </c>
      <c r="AB21" s="612">
        <v>0</v>
      </c>
      <c r="AC21" s="602">
        <v>0</v>
      </c>
      <c r="AD21" s="602">
        <v>0</v>
      </c>
      <c r="AE21" s="590"/>
    </row>
    <row r="22" spans="1:31" s="399" customFormat="1" hidden="1" x14ac:dyDescent="0.2">
      <c r="A22" s="606">
        <v>4</v>
      </c>
      <c r="B22" s="614" t="s">
        <v>1119</v>
      </c>
      <c r="C22" s="615">
        <v>23</v>
      </c>
      <c r="D22" s="608">
        <v>42138</v>
      </c>
      <c r="E22" s="606" t="s">
        <v>1111</v>
      </c>
      <c r="F22" s="606" t="s">
        <v>1109</v>
      </c>
      <c r="G22" s="609">
        <v>4</v>
      </c>
      <c r="H22" s="611">
        <v>4</v>
      </c>
      <c r="I22" s="610">
        <v>93.5</v>
      </c>
      <c r="J22" s="611">
        <v>2</v>
      </c>
      <c r="K22" s="606">
        <v>2</v>
      </c>
      <c r="L22" s="606">
        <v>0</v>
      </c>
      <c r="M22" s="610">
        <v>44.5</v>
      </c>
      <c r="N22" s="610">
        <v>44.5</v>
      </c>
      <c r="O22" s="610">
        <f>M22-N22</f>
        <v>0</v>
      </c>
      <c r="P22" s="602">
        <f t="shared" si="12"/>
        <v>1881455</v>
      </c>
      <c r="Q22" s="602">
        <f t="shared" si="13"/>
        <v>1382344.97</v>
      </c>
      <c r="R22" s="670">
        <v>1382344.97</v>
      </c>
      <c r="S22" s="612">
        <v>0</v>
      </c>
      <c r="T22" s="612">
        <v>0</v>
      </c>
      <c r="U22" s="711">
        <v>0</v>
      </c>
      <c r="V22" s="657">
        <v>0</v>
      </c>
      <c r="W22" s="602">
        <f t="shared" si="14"/>
        <v>499110.03</v>
      </c>
      <c r="X22" s="602">
        <v>499110.03</v>
      </c>
      <c r="Y22" s="612">
        <v>0</v>
      </c>
      <c r="Z22" s="612">
        <v>0</v>
      </c>
      <c r="AA22" s="711">
        <v>0</v>
      </c>
      <c r="AB22" s="612">
        <v>0</v>
      </c>
      <c r="AC22" s="602">
        <v>0</v>
      </c>
      <c r="AD22" s="602">
        <v>0</v>
      </c>
      <c r="AE22" s="590"/>
    </row>
    <row r="23" spans="1:31" hidden="1" x14ac:dyDescent="0.2">
      <c r="A23" s="606">
        <v>5</v>
      </c>
      <c r="B23" s="614" t="s">
        <v>1013</v>
      </c>
      <c r="C23" s="606" t="s">
        <v>1319</v>
      </c>
      <c r="D23" s="608">
        <v>42004</v>
      </c>
      <c r="E23" s="606" t="s">
        <v>1109</v>
      </c>
      <c r="F23" s="606" t="s">
        <v>1110</v>
      </c>
      <c r="G23" s="609">
        <v>33</v>
      </c>
      <c r="H23" s="611">
        <v>33</v>
      </c>
      <c r="I23" s="610">
        <v>232.5</v>
      </c>
      <c r="J23" s="609">
        <v>7</v>
      </c>
      <c r="K23" s="603">
        <v>0</v>
      </c>
      <c r="L23" s="603">
        <v>7</v>
      </c>
      <c r="M23" s="610">
        <v>232.5</v>
      </c>
      <c r="N23" s="610">
        <v>0</v>
      </c>
      <c r="O23" s="610">
        <v>232.5</v>
      </c>
      <c r="P23" s="602">
        <f t="shared" si="12"/>
        <v>9830100</v>
      </c>
      <c r="Q23" s="602">
        <f t="shared" si="13"/>
        <v>7222364.1500000004</v>
      </c>
      <c r="R23" s="670">
        <v>3503681.29</v>
      </c>
      <c r="S23" s="610">
        <v>3718682.86</v>
      </c>
      <c r="T23" s="610">
        <v>0</v>
      </c>
      <c r="U23" s="610">
        <v>0</v>
      </c>
      <c r="V23" s="397">
        <v>0</v>
      </c>
      <c r="W23" s="602">
        <f t="shared" si="14"/>
        <v>2607735.85</v>
      </c>
      <c r="X23" s="610">
        <v>0</v>
      </c>
      <c r="Y23" s="610">
        <v>2607735.85</v>
      </c>
      <c r="Z23" s="610">
        <v>0</v>
      </c>
      <c r="AA23" s="610">
        <v>0</v>
      </c>
      <c r="AB23" s="610">
        <v>0</v>
      </c>
      <c r="AC23" s="610">
        <v>0</v>
      </c>
      <c r="AD23" s="610">
        <v>0</v>
      </c>
      <c r="AE23" s="590"/>
    </row>
    <row r="24" spans="1:31" hidden="1" x14ac:dyDescent="0.2">
      <c r="A24" s="606">
        <v>6</v>
      </c>
      <c r="B24" s="616" t="s">
        <v>938</v>
      </c>
      <c r="C24" s="606" t="s">
        <v>1319</v>
      </c>
      <c r="D24" s="608">
        <v>42004</v>
      </c>
      <c r="E24" s="606" t="s">
        <v>1109</v>
      </c>
      <c r="F24" s="606" t="s">
        <v>1110</v>
      </c>
      <c r="G24" s="609">
        <v>10</v>
      </c>
      <c r="H24" s="611">
        <v>10</v>
      </c>
      <c r="I24" s="602">
        <v>233.39</v>
      </c>
      <c r="J24" s="609">
        <v>6</v>
      </c>
      <c r="K24" s="603">
        <v>4</v>
      </c>
      <c r="L24" s="603">
        <v>2</v>
      </c>
      <c r="M24" s="610">
        <v>233.39</v>
      </c>
      <c r="N24" s="602">
        <v>156.49</v>
      </c>
      <c r="O24" s="602">
        <v>76.900000000000006</v>
      </c>
      <c r="P24" s="602">
        <f t="shared" si="12"/>
        <v>9867729.1999999993</v>
      </c>
      <c r="Q24" s="602">
        <f t="shared" si="13"/>
        <v>7250011.0499999998</v>
      </c>
      <c r="R24" s="670">
        <v>3581796.65</v>
      </c>
      <c r="S24" s="610">
        <v>3668214.4</v>
      </c>
      <c r="T24" s="610">
        <v>0</v>
      </c>
      <c r="U24" s="610">
        <v>0</v>
      </c>
      <c r="V24" s="397">
        <v>0</v>
      </c>
      <c r="W24" s="602">
        <f t="shared" si="14"/>
        <v>2617718.15</v>
      </c>
      <c r="X24" s="610">
        <v>0</v>
      </c>
      <c r="Y24" s="610">
        <v>2617718.15</v>
      </c>
      <c r="Z24" s="610">
        <v>0</v>
      </c>
      <c r="AA24" s="610">
        <v>0</v>
      </c>
      <c r="AB24" s="610">
        <v>0</v>
      </c>
      <c r="AC24" s="610">
        <v>0</v>
      </c>
      <c r="AD24" s="610">
        <v>0</v>
      </c>
      <c r="AE24" s="590"/>
    </row>
    <row r="25" spans="1:31" hidden="1" x14ac:dyDescent="0.2">
      <c r="A25" s="606">
        <v>7</v>
      </c>
      <c r="B25" s="616" t="s">
        <v>939</v>
      </c>
      <c r="C25" s="606" t="s">
        <v>1319</v>
      </c>
      <c r="D25" s="608">
        <v>42004</v>
      </c>
      <c r="E25" s="606" t="s">
        <v>1109</v>
      </c>
      <c r="F25" s="606" t="s">
        <v>1110</v>
      </c>
      <c r="G25" s="609">
        <v>19</v>
      </c>
      <c r="H25" s="611">
        <v>19</v>
      </c>
      <c r="I25" s="602">
        <v>227.1</v>
      </c>
      <c r="J25" s="609">
        <v>6</v>
      </c>
      <c r="K25" s="603">
        <v>2</v>
      </c>
      <c r="L25" s="603">
        <v>4</v>
      </c>
      <c r="M25" s="610">
        <v>227.1</v>
      </c>
      <c r="N25" s="602">
        <v>77</v>
      </c>
      <c r="O25" s="602">
        <v>150.1</v>
      </c>
      <c r="P25" s="602">
        <f t="shared" si="12"/>
        <v>9601788</v>
      </c>
      <c r="Q25" s="602">
        <f t="shared" si="13"/>
        <v>7054618.9199999999</v>
      </c>
      <c r="R25" s="670">
        <v>3485267.42</v>
      </c>
      <c r="S25" s="610">
        <v>3569351.5</v>
      </c>
      <c r="T25" s="610">
        <v>0</v>
      </c>
      <c r="U25" s="610">
        <v>0</v>
      </c>
      <c r="V25" s="397">
        <v>0</v>
      </c>
      <c r="W25" s="602">
        <f t="shared" si="14"/>
        <v>2547169.08</v>
      </c>
      <c r="X25" s="610">
        <v>0</v>
      </c>
      <c r="Y25" s="610">
        <v>2547169.08</v>
      </c>
      <c r="Z25" s="610">
        <v>0</v>
      </c>
      <c r="AA25" s="610">
        <v>0</v>
      </c>
      <c r="AB25" s="610">
        <v>0</v>
      </c>
      <c r="AC25" s="610">
        <v>0</v>
      </c>
      <c r="AD25" s="610">
        <v>0</v>
      </c>
      <c r="AE25" s="590"/>
    </row>
    <row r="26" spans="1:31" s="561" customFormat="1" ht="35.25" hidden="1" customHeight="1" x14ac:dyDescent="0.2">
      <c r="A26" s="739" t="s">
        <v>1916</v>
      </c>
      <c r="B26" s="739"/>
      <c r="C26" s="739"/>
      <c r="D26" s="739"/>
      <c r="E26" s="739"/>
      <c r="F26" s="739"/>
      <c r="G26" s="595">
        <f>SUM(G27:G29)</f>
        <v>24</v>
      </c>
      <c r="H26" s="595">
        <f t="shared" ref="H26:O26" si="15">SUM(H27:H29)</f>
        <v>19</v>
      </c>
      <c r="I26" s="596">
        <f t="shared" si="15"/>
        <v>564.79999999999995</v>
      </c>
      <c r="J26" s="595">
        <f t="shared" si="15"/>
        <v>9</v>
      </c>
      <c r="K26" s="595">
        <f t="shared" si="15"/>
        <v>7</v>
      </c>
      <c r="L26" s="595">
        <f t="shared" si="15"/>
        <v>2</v>
      </c>
      <c r="M26" s="596">
        <f t="shared" si="15"/>
        <v>564.79999999999995</v>
      </c>
      <c r="N26" s="596">
        <f t="shared" si="15"/>
        <v>420.3</v>
      </c>
      <c r="O26" s="596">
        <f t="shared" si="15"/>
        <v>144.5</v>
      </c>
      <c r="P26" s="596">
        <f>SUM(P27:P29)</f>
        <v>23368156</v>
      </c>
      <c r="Q26" s="596">
        <f t="shared" ref="Q26:AD26" si="16">SUM(Q27:Q29)</f>
        <v>17187223.890000001</v>
      </c>
      <c r="R26" s="392">
        <f t="shared" si="16"/>
        <v>17187223.890000001</v>
      </c>
      <c r="S26" s="596">
        <f t="shared" si="16"/>
        <v>0</v>
      </c>
      <c r="T26" s="596">
        <f t="shared" si="16"/>
        <v>0</v>
      </c>
      <c r="U26" s="596">
        <f t="shared" si="16"/>
        <v>0</v>
      </c>
      <c r="V26" s="392">
        <f>SUM(V27:V29)</f>
        <v>0</v>
      </c>
      <c r="W26" s="596">
        <f t="shared" si="16"/>
        <v>6180932.1100000003</v>
      </c>
      <c r="X26" s="596">
        <f t="shared" si="16"/>
        <v>6180932.1100000003</v>
      </c>
      <c r="Y26" s="596">
        <f t="shared" si="16"/>
        <v>0</v>
      </c>
      <c r="Z26" s="596">
        <f t="shared" si="16"/>
        <v>0</v>
      </c>
      <c r="AA26" s="596">
        <f t="shared" si="16"/>
        <v>0</v>
      </c>
      <c r="AB26" s="596">
        <f>SUM(AB27:AB29)</f>
        <v>0</v>
      </c>
      <c r="AC26" s="596">
        <f t="shared" si="16"/>
        <v>0</v>
      </c>
      <c r="AD26" s="596">
        <f t="shared" si="16"/>
        <v>0</v>
      </c>
      <c r="AE26" s="590"/>
    </row>
    <row r="27" spans="1:31" s="399" customFormat="1" hidden="1" x14ac:dyDescent="0.2">
      <c r="A27" s="606">
        <v>1</v>
      </c>
      <c r="B27" s="614" t="s">
        <v>1196</v>
      </c>
      <c r="C27" s="606">
        <v>1</v>
      </c>
      <c r="D27" s="608">
        <v>42185</v>
      </c>
      <c r="E27" s="606" t="s">
        <v>1111</v>
      </c>
      <c r="F27" s="606" t="s">
        <v>1109</v>
      </c>
      <c r="G27" s="609">
        <v>12</v>
      </c>
      <c r="H27" s="611">
        <v>10</v>
      </c>
      <c r="I27" s="602">
        <v>315.7</v>
      </c>
      <c r="J27" s="609">
        <v>5</v>
      </c>
      <c r="K27" s="603">
        <v>3</v>
      </c>
      <c r="L27" s="603">
        <v>2</v>
      </c>
      <c r="M27" s="610">
        <v>315.7</v>
      </c>
      <c r="N27" s="602">
        <v>171.2</v>
      </c>
      <c r="O27" s="602">
        <f>M27-N27</f>
        <v>144.5</v>
      </c>
      <c r="P27" s="602">
        <f>Q27+W27+AC27+AD27</f>
        <v>12557160</v>
      </c>
      <c r="Q27" s="602">
        <f>R27+S27+T27+U27+V27</f>
        <v>9347382.3399999999</v>
      </c>
      <c r="R27" s="670">
        <v>9347382.3399999999</v>
      </c>
      <c r="S27" s="612">
        <v>0</v>
      </c>
      <c r="T27" s="612">
        <v>0</v>
      </c>
      <c r="U27" s="711">
        <v>0</v>
      </c>
      <c r="V27" s="657">
        <v>0</v>
      </c>
      <c r="W27" s="602">
        <f>X27+Y27+Z27+AA27+AB27</f>
        <v>3209777.66</v>
      </c>
      <c r="X27" s="602">
        <v>3209777.66</v>
      </c>
      <c r="Y27" s="612">
        <v>0</v>
      </c>
      <c r="Z27" s="612">
        <v>0</v>
      </c>
      <c r="AA27" s="711">
        <v>0</v>
      </c>
      <c r="AB27" s="612">
        <v>0</v>
      </c>
      <c r="AC27" s="602">
        <v>0</v>
      </c>
      <c r="AD27" s="602">
        <v>0</v>
      </c>
      <c r="AE27" s="590"/>
    </row>
    <row r="28" spans="1:31" s="399" customFormat="1" hidden="1" x14ac:dyDescent="0.2">
      <c r="A28" s="606">
        <v>2</v>
      </c>
      <c r="B28" s="614" t="s">
        <v>1197</v>
      </c>
      <c r="C28" s="606">
        <v>1</v>
      </c>
      <c r="D28" s="608">
        <v>42185</v>
      </c>
      <c r="E28" s="606" t="s">
        <v>1111</v>
      </c>
      <c r="F28" s="606" t="s">
        <v>1109</v>
      </c>
      <c r="G28" s="609">
        <v>7</v>
      </c>
      <c r="H28" s="611">
        <v>5</v>
      </c>
      <c r="I28" s="602">
        <v>143.1</v>
      </c>
      <c r="J28" s="609">
        <v>2</v>
      </c>
      <c r="K28" s="603">
        <v>2</v>
      </c>
      <c r="L28" s="603">
        <v>0</v>
      </c>
      <c r="M28" s="610">
        <v>143.1</v>
      </c>
      <c r="N28" s="602">
        <v>143.1</v>
      </c>
      <c r="O28" s="602">
        <v>0</v>
      </c>
      <c r="P28" s="602">
        <f>Q28+W28+AC28+AD28</f>
        <v>6329316</v>
      </c>
      <c r="Q28" s="602">
        <f>R28+S28+T28+U28+V28</f>
        <v>4503738.76</v>
      </c>
      <c r="R28" s="670">
        <v>4503738.76</v>
      </c>
      <c r="S28" s="612">
        <v>0</v>
      </c>
      <c r="T28" s="612">
        <v>0</v>
      </c>
      <c r="U28" s="711">
        <v>0</v>
      </c>
      <c r="V28" s="657">
        <v>0</v>
      </c>
      <c r="W28" s="602">
        <f>X28+Y28+Z28+AA28+AB28</f>
        <v>1825577.24</v>
      </c>
      <c r="X28" s="602">
        <v>1825577.24</v>
      </c>
      <c r="Y28" s="612">
        <v>0</v>
      </c>
      <c r="Z28" s="612">
        <v>0</v>
      </c>
      <c r="AA28" s="711">
        <v>0</v>
      </c>
      <c r="AB28" s="612">
        <v>0</v>
      </c>
      <c r="AC28" s="602">
        <v>0</v>
      </c>
      <c r="AD28" s="602">
        <v>0</v>
      </c>
      <c r="AE28" s="590"/>
    </row>
    <row r="29" spans="1:31" s="399" customFormat="1" hidden="1" x14ac:dyDescent="0.2">
      <c r="A29" s="606">
        <v>3</v>
      </c>
      <c r="B29" s="614" t="s">
        <v>1198</v>
      </c>
      <c r="C29" s="606">
        <v>1</v>
      </c>
      <c r="D29" s="608">
        <v>42185</v>
      </c>
      <c r="E29" s="606" t="s">
        <v>1111</v>
      </c>
      <c r="F29" s="606" t="s">
        <v>1109</v>
      </c>
      <c r="G29" s="609">
        <v>5</v>
      </c>
      <c r="H29" s="611">
        <v>4</v>
      </c>
      <c r="I29" s="602">
        <v>106</v>
      </c>
      <c r="J29" s="609">
        <v>2</v>
      </c>
      <c r="K29" s="603">
        <v>2</v>
      </c>
      <c r="L29" s="603">
        <v>0</v>
      </c>
      <c r="M29" s="610">
        <v>106</v>
      </c>
      <c r="N29" s="602">
        <v>106</v>
      </c>
      <c r="O29" s="602">
        <v>0</v>
      </c>
      <c r="P29" s="602">
        <f>Q29+W29+AC29+AD29</f>
        <v>4481680</v>
      </c>
      <c r="Q29" s="602">
        <f>R29+S29+T29+U29+V29</f>
        <v>3336102.79</v>
      </c>
      <c r="R29" s="670">
        <v>3336102.79</v>
      </c>
      <c r="S29" s="612">
        <v>0</v>
      </c>
      <c r="T29" s="612">
        <v>0</v>
      </c>
      <c r="U29" s="711">
        <v>0</v>
      </c>
      <c r="V29" s="657">
        <v>0</v>
      </c>
      <c r="W29" s="602">
        <f>X29+Y29+Z29+AA29+AB29</f>
        <v>1145577.21</v>
      </c>
      <c r="X29" s="602">
        <v>1145577.21</v>
      </c>
      <c r="Y29" s="612">
        <v>0</v>
      </c>
      <c r="Z29" s="612">
        <v>0</v>
      </c>
      <c r="AA29" s="711">
        <v>0</v>
      </c>
      <c r="AB29" s="612">
        <v>0</v>
      </c>
      <c r="AC29" s="602">
        <v>0</v>
      </c>
      <c r="AD29" s="602">
        <v>0</v>
      </c>
      <c r="AE29" s="590"/>
    </row>
    <row r="30" spans="1:31" s="561" customFormat="1" ht="39.75" hidden="1" customHeight="1" x14ac:dyDescent="0.2">
      <c r="A30" s="739" t="s">
        <v>1917</v>
      </c>
      <c r="B30" s="744"/>
      <c r="C30" s="744"/>
      <c r="D30" s="744"/>
      <c r="E30" s="744"/>
      <c r="F30" s="744"/>
      <c r="G30" s="595">
        <f>SUM(G31:G34)</f>
        <v>47</v>
      </c>
      <c r="H30" s="595">
        <f t="shared" ref="H30:O30" si="17">SUM(H31:H34)</f>
        <v>47</v>
      </c>
      <c r="I30" s="596">
        <f t="shared" si="17"/>
        <v>872.2</v>
      </c>
      <c r="J30" s="595">
        <f t="shared" si="17"/>
        <v>21</v>
      </c>
      <c r="K30" s="595">
        <f t="shared" si="17"/>
        <v>7</v>
      </c>
      <c r="L30" s="595">
        <f t="shared" si="17"/>
        <v>14</v>
      </c>
      <c r="M30" s="596">
        <f t="shared" si="17"/>
        <v>872.2</v>
      </c>
      <c r="N30" s="596">
        <f t="shared" si="17"/>
        <v>310.89999999999998</v>
      </c>
      <c r="O30" s="596">
        <f t="shared" si="17"/>
        <v>561.29999999999995</v>
      </c>
      <c r="P30" s="596">
        <f>SUM(P31:P34)</f>
        <v>36554776</v>
      </c>
      <c r="Q30" s="596">
        <f t="shared" ref="Q30:AD30" si="18">SUM(Q31:Q34)</f>
        <v>13990994.630000001</v>
      </c>
      <c r="R30" s="392">
        <f t="shared" si="18"/>
        <v>11504914.24</v>
      </c>
      <c r="S30" s="596">
        <f t="shared" si="18"/>
        <v>2486080.39</v>
      </c>
      <c r="T30" s="596">
        <f t="shared" si="18"/>
        <v>0</v>
      </c>
      <c r="U30" s="596">
        <f t="shared" si="18"/>
        <v>0</v>
      </c>
      <c r="V30" s="392">
        <f>SUM(V31:V34)</f>
        <v>0</v>
      </c>
      <c r="W30" s="596">
        <f t="shared" si="18"/>
        <v>22563781.370000001</v>
      </c>
      <c r="X30" s="596">
        <f t="shared" si="18"/>
        <v>18940913.760000002</v>
      </c>
      <c r="Y30" s="596">
        <f t="shared" si="18"/>
        <v>3622867.61</v>
      </c>
      <c r="Z30" s="596">
        <f t="shared" si="18"/>
        <v>0</v>
      </c>
      <c r="AA30" s="596">
        <f t="shared" si="18"/>
        <v>0</v>
      </c>
      <c r="AB30" s="596">
        <f>SUM(AB31:AB34)</f>
        <v>0</v>
      </c>
      <c r="AC30" s="596">
        <f t="shared" si="18"/>
        <v>0</v>
      </c>
      <c r="AD30" s="596">
        <f t="shared" si="18"/>
        <v>0</v>
      </c>
      <c r="AE30" s="590"/>
    </row>
    <row r="31" spans="1:31" s="399" customFormat="1" hidden="1" x14ac:dyDescent="0.2">
      <c r="A31" s="604">
        <v>1</v>
      </c>
      <c r="B31" s="617" t="s">
        <v>932</v>
      </c>
      <c r="C31" s="606">
        <v>141</v>
      </c>
      <c r="D31" s="608">
        <v>41729</v>
      </c>
      <c r="E31" s="606" t="s">
        <v>1109</v>
      </c>
      <c r="F31" s="606" t="s">
        <v>1110</v>
      </c>
      <c r="G31" s="609">
        <v>19</v>
      </c>
      <c r="H31" s="611">
        <v>19</v>
      </c>
      <c r="I31" s="610">
        <v>357.2</v>
      </c>
      <c r="J31" s="609">
        <v>8</v>
      </c>
      <c r="K31" s="609">
        <v>3</v>
      </c>
      <c r="L31" s="609">
        <v>5</v>
      </c>
      <c r="M31" s="610">
        <v>357.2</v>
      </c>
      <c r="N31" s="610">
        <f>M31-O31</f>
        <v>148.6</v>
      </c>
      <c r="O31" s="610">
        <v>208.6</v>
      </c>
      <c r="P31" s="602">
        <f>Q31+W31+AC31+AD31</f>
        <v>14950608</v>
      </c>
      <c r="Q31" s="602">
        <f>R31+S31</f>
        <v>5956856.54</v>
      </c>
      <c r="R31" s="670">
        <v>4337692.0599999996</v>
      </c>
      <c r="S31" s="602">
        <v>1619164.48</v>
      </c>
      <c r="T31" s="612">
        <v>0</v>
      </c>
      <c r="U31" s="711">
        <v>0</v>
      </c>
      <c r="V31" s="657">
        <v>0</v>
      </c>
      <c r="W31" s="602">
        <f>X31+Y31+Z31+AA31+AB31</f>
        <v>8993751.4600000009</v>
      </c>
      <c r="X31" s="602">
        <v>6633967.9400000004</v>
      </c>
      <c r="Y31" s="602">
        <v>2359783.52</v>
      </c>
      <c r="Z31" s="612">
        <v>0</v>
      </c>
      <c r="AA31" s="711">
        <v>0</v>
      </c>
      <c r="AB31" s="612">
        <v>0</v>
      </c>
      <c r="AC31" s="602">
        <v>0</v>
      </c>
      <c r="AD31" s="602">
        <v>0</v>
      </c>
      <c r="AE31" s="590"/>
    </row>
    <row r="32" spans="1:31" s="399" customFormat="1" hidden="1" x14ac:dyDescent="0.2">
      <c r="A32" s="604">
        <v>2</v>
      </c>
      <c r="B32" s="617" t="s">
        <v>933</v>
      </c>
      <c r="C32" s="606">
        <v>142</v>
      </c>
      <c r="D32" s="608">
        <v>41729</v>
      </c>
      <c r="E32" s="606" t="s">
        <v>1109</v>
      </c>
      <c r="F32" s="606" t="s">
        <v>1110</v>
      </c>
      <c r="G32" s="609">
        <v>12</v>
      </c>
      <c r="H32" s="611">
        <v>12</v>
      </c>
      <c r="I32" s="610">
        <v>180</v>
      </c>
      <c r="J32" s="609">
        <v>4</v>
      </c>
      <c r="K32" s="609">
        <v>0</v>
      </c>
      <c r="L32" s="609">
        <v>4</v>
      </c>
      <c r="M32" s="610">
        <v>180</v>
      </c>
      <c r="N32" s="610">
        <v>0</v>
      </c>
      <c r="O32" s="610">
        <f>M32-N32</f>
        <v>180</v>
      </c>
      <c r="P32" s="602">
        <f>Q32+W32+AC32+AD32</f>
        <v>7610400</v>
      </c>
      <c r="Q32" s="602">
        <f>R32+S32+T32+U32</f>
        <v>2892289.41</v>
      </c>
      <c r="R32" s="670">
        <v>2892289.41</v>
      </c>
      <c r="S32" s="602">
        <v>0</v>
      </c>
      <c r="T32" s="602">
        <v>0</v>
      </c>
      <c r="U32" s="711">
        <v>0</v>
      </c>
      <c r="V32" s="657">
        <v>0</v>
      </c>
      <c r="W32" s="602">
        <f>X32+Y32+Z32+AA32+AB32</f>
        <v>4718110.59</v>
      </c>
      <c r="X32" s="602">
        <v>4718110.59</v>
      </c>
      <c r="Y32" s="602">
        <v>0</v>
      </c>
      <c r="Z32" s="602">
        <v>0</v>
      </c>
      <c r="AA32" s="711">
        <v>0</v>
      </c>
      <c r="AB32" s="612">
        <v>0</v>
      </c>
      <c r="AC32" s="602">
        <v>0</v>
      </c>
      <c r="AD32" s="602">
        <v>0</v>
      </c>
      <c r="AE32" s="590"/>
    </row>
    <row r="33" spans="1:31" s="399" customFormat="1" hidden="1" x14ac:dyDescent="0.2">
      <c r="A33" s="604">
        <v>3</v>
      </c>
      <c r="B33" s="617" t="s">
        <v>934</v>
      </c>
      <c r="C33" s="606">
        <v>143</v>
      </c>
      <c r="D33" s="608">
        <v>41729</v>
      </c>
      <c r="E33" s="606" t="s">
        <v>1109</v>
      </c>
      <c r="F33" s="606" t="s">
        <v>1110</v>
      </c>
      <c r="G33" s="609">
        <v>11</v>
      </c>
      <c r="H33" s="611">
        <v>11</v>
      </c>
      <c r="I33" s="610">
        <v>138.1</v>
      </c>
      <c r="J33" s="609">
        <v>4</v>
      </c>
      <c r="K33" s="609">
        <v>1</v>
      </c>
      <c r="L33" s="609">
        <v>3</v>
      </c>
      <c r="M33" s="610">
        <v>138.1</v>
      </c>
      <c r="N33" s="610">
        <v>54.4</v>
      </c>
      <c r="O33" s="610">
        <v>83.7</v>
      </c>
      <c r="P33" s="602">
        <f>Q33+W33+AC33+AD33</f>
        <v>5668836</v>
      </c>
      <c r="Q33" s="602">
        <f>R33+S33+T33+U33</f>
        <v>1912018.99</v>
      </c>
      <c r="R33" s="670">
        <v>1045103.08</v>
      </c>
      <c r="S33" s="602">
        <v>866915.91</v>
      </c>
      <c r="T33" s="602">
        <v>0</v>
      </c>
      <c r="U33" s="711">
        <v>0</v>
      </c>
      <c r="V33" s="657">
        <v>0</v>
      </c>
      <c r="W33" s="602">
        <f>X33+Y33+Z33+AA33+AB33</f>
        <v>3756817.01</v>
      </c>
      <c r="X33" s="602">
        <v>2493732.92</v>
      </c>
      <c r="Y33" s="602">
        <v>1263084.0900000001</v>
      </c>
      <c r="Z33" s="612">
        <v>0</v>
      </c>
      <c r="AA33" s="711">
        <v>0</v>
      </c>
      <c r="AB33" s="612">
        <v>0</v>
      </c>
      <c r="AC33" s="602">
        <v>0</v>
      </c>
      <c r="AD33" s="602">
        <v>0</v>
      </c>
      <c r="AE33" s="590"/>
    </row>
    <row r="34" spans="1:31" s="399" customFormat="1" hidden="1" x14ac:dyDescent="0.2">
      <c r="A34" s="604">
        <v>4</v>
      </c>
      <c r="B34" s="617" t="s">
        <v>935</v>
      </c>
      <c r="C34" s="606">
        <v>144</v>
      </c>
      <c r="D34" s="608">
        <v>41729</v>
      </c>
      <c r="E34" s="606" t="s">
        <v>1109</v>
      </c>
      <c r="F34" s="606" t="s">
        <v>1110</v>
      </c>
      <c r="G34" s="609">
        <v>5</v>
      </c>
      <c r="H34" s="611">
        <v>5</v>
      </c>
      <c r="I34" s="610">
        <v>196.9</v>
      </c>
      <c r="J34" s="609">
        <v>5</v>
      </c>
      <c r="K34" s="609">
        <v>3</v>
      </c>
      <c r="L34" s="609">
        <v>2</v>
      </c>
      <c r="M34" s="610">
        <v>196.9</v>
      </c>
      <c r="N34" s="610">
        <v>107.9</v>
      </c>
      <c r="O34" s="610">
        <f>M34-N34</f>
        <v>89</v>
      </c>
      <c r="P34" s="602">
        <f>Q34+W34+AC34+AD34</f>
        <v>8324932</v>
      </c>
      <c r="Q34" s="602">
        <v>3229829.69</v>
      </c>
      <c r="R34" s="670">
        <v>3229829.69</v>
      </c>
      <c r="S34" s="602">
        <v>0</v>
      </c>
      <c r="T34" s="612">
        <v>0</v>
      </c>
      <c r="U34" s="711">
        <v>0</v>
      </c>
      <c r="V34" s="657">
        <v>0</v>
      </c>
      <c r="W34" s="602">
        <f>X34+Y34+Z34+AA34+AB34</f>
        <v>5095102.3099999996</v>
      </c>
      <c r="X34" s="602">
        <v>5095102.3099999996</v>
      </c>
      <c r="Y34" s="602">
        <v>0</v>
      </c>
      <c r="Z34" s="612">
        <v>0</v>
      </c>
      <c r="AA34" s="711">
        <v>0</v>
      </c>
      <c r="AB34" s="612">
        <v>0</v>
      </c>
      <c r="AC34" s="602">
        <v>0</v>
      </c>
      <c r="AD34" s="602">
        <v>0</v>
      </c>
      <c r="AE34" s="590"/>
    </row>
    <row r="35" spans="1:31" s="561" customFormat="1" ht="34.5" hidden="1" customHeight="1" x14ac:dyDescent="0.2">
      <c r="A35" s="748" t="s">
        <v>2037</v>
      </c>
      <c r="B35" s="748"/>
      <c r="C35" s="748"/>
      <c r="D35" s="748"/>
      <c r="E35" s="748"/>
      <c r="F35" s="748"/>
      <c r="G35" s="595">
        <f>SUM(G36:G39)</f>
        <v>56</v>
      </c>
      <c r="H35" s="595">
        <f t="shared" ref="H35:O35" si="19">SUM(H36:H39)</f>
        <v>53</v>
      </c>
      <c r="I35" s="596">
        <f>SUM(I36:I39)</f>
        <v>835.1</v>
      </c>
      <c r="J35" s="595">
        <f t="shared" si="19"/>
        <v>20</v>
      </c>
      <c r="K35" s="595">
        <f t="shared" si="19"/>
        <v>11</v>
      </c>
      <c r="L35" s="595">
        <f t="shared" si="19"/>
        <v>9</v>
      </c>
      <c r="M35" s="596">
        <f t="shared" si="19"/>
        <v>835.1</v>
      </c>
      <c r="N35" s="596">
        <f t="shared" si="19"/>
        <v>375.6</v>
      </c>
      <c r="O35" s="596">
        <f t="shared" si="19"/>
        <v>459.5</v>
      </c>
      <c r="P35" s="596">
        <f>SUM(P36:P39)</f>
        <v>43210331.5</v>
      </c>
      <c r="Q35" s="596">
        <f>SUM(Q36:Q39)</f>
        <v>22698803.289999999</v>
      </c>
      <c r="R35" s="392">
        <f>SUM(R36:R39)</f>
        <v>22698803.289999999</v>
      </c>
      <c r="S35" s="618">
        <v>0</v>
      </c>
      <c r="T35" s="618">
        <v>0</v>
      </c>
      <c r="U35" s="596">
        <v>0</v>
      </c>
      <c r="V35" s="405">
        <v>0</v>
      </c>
      <c r="W35" s="596">
        <f>SUM(W36:W39)</f>
        <v>20511528.210000001</v>
      </c>
      <c r="X35" s="596">
        <f>SUM(X36:X39)</f>
        <v>20511528.210000001</v>
      </c>
      <c r="Y35" s="618">
        <v>0</v>
      </c>
      <c r="Z35" s="618">
        <v>0</v>
      </c>
      <c r="AA35" s="596">
        <v>0</v>
      </c>
      <c r="AB35" s="618">
        <v>0</v>
      </c>
      <c r="AC35" s="596">
        <v>0</v>
      </c>
      <c r="AD35" s="596">
        <v>0</v>
      </c>
      <c r="AE35" s="590"/>
    </row>
    <row r="36" spans="1:31" s="399" customFormat="1" hidden="1" x14ac:dyDescent="0.2">
      <c r="A36" s="606">
        <v>1</v>
      </c>
      <c r="B36" s="614" t="s">
        <v>832</v>
      </c>
      <c r="C36" s="606">
        <v>623</v>
      </c>
      <c r="D36" s="608">
        <v>42004</v>
      </c>
      <c r="E36" s="606" t="s">
        <v>1111</v>
      </c>
      <c r="F36" s="606" t="s">
        <v>1109</v>
      </c>
      <c r="G36" s="609">
        <v>16</v>
      </c>
      <c r="H36" s="611">
        <v>15</v>
      </c>
      <c r="I36" s="610">
        <v>166</v>
      </c>
      <c r="J36" s="611">
        <v>3</v>
      </c>
      <c r="K36" s="611">
        <v>0</v>
      </c>
      <c r="L36" s="611">
        <v>3</v>
      </c>
      <c r="M36" s="610">
        <v>166</v>
      </c>
      <c r="N36" s="610">
        <v>0</v>
      </c>
      <c r="O36" s="610">
        <v>166</v>
      </c>
      <c r="P36" s="602">
        <f>Q36+W36+AC36+AD36</f>
        <v>8024775.8499999996</v>
      </c>
      <c r="Q36" s="602">
        <f>R36+S36+T36+U36+V36</f>
        <v>4512036.0999999996</v>
      </c>
      <c r="R36" s="670">
        <v>4512036.0999999996</v>
      </c>
      <c r="S36" s="612">
        <v>0</v>
      </c>
      <c r="T36" s="612">
        <v>0</v>
      </c>
      <c r="U36" s="711">
        <v>0</v>
      </c>
      <c r="V36" s="657">
        <v>0</v>
      </c>
      <c r="W36" s="602">
        <f>X36+Y36+Z36+AA36+AB36</f>
        <v>3512739.75</v>
      </c>
      <c r="X36" s="602">
        <v>3512739.75</v>
      </c>
      <c r="Y36" s="612">
        <v>0</v>
      </c>
      <c r="Z36" s="612">
        <v>0</v>
      </c>
      <c r="AA36" s="711">
        <v>0</v>
      </c>
      <c r="AB36" s="612">
        <v>0</v>
      </c>
      <c r="AC36" s="602">
        <v>0</v>
      </c>
      <c r="AD36" s="602">
        <v>0</v>
      </c>
      <c r="AE36" s="590"/>
    </row>
    <row r="37" spans="1:31" s="399" customFormat="1" hidden="1" x14ac:dyDescent="0.2">
      <c r="A37" s="606">
        <v>2</v>
      </c>
      <c r="B37" s="614" t="s">
        <v>833</v>
      </c>
      <c r="C37" s="606">
        <v>623</v>
      </c>
      <c r="D37" s="608">
        <v>42004</v>
      </c>
      <c r="E37" s="606" t="s">
        <v>1111</v>
      </c>
      <c r="F37" s="606" t="s">
        <v>1109</v>
      </c>
      <c r="G37" s="609">
        <v>22</v>
      </c>
      <c r="H37" s="611">
        <v>20</v>
      </c>
      <c r="I37" s="610">
        <v>277.10000000000002</v>
      </c>
      <c r="J37" s="611">
        <v>7</v>
      </c>
      <c r="K37" s="611">
        <v>4</v>
      </c>
      <c r="L37" s="611">
        <v>3</v>
      </c>
      <c r="M37" s="610">
        <v>277.10000000000002</v>
      </c>
      <c r="N37" s="610">
        <v>136.1</v>
      </c>
      <c r="O37" s="610">
        <v>141</v>
      </c>
      <c r="P37" s="602">
        <f>Q37+W37+AC37+AD37</f>
        <v>15353458.210000001</v>
      </c>
      <c r="Q37" s="602">
        <f>R37+S37+T37+U37+V37</f>
        <v>7531838.5700000003</v>
      </c>
      <c r="R37" s="670">
        <v>7531838.5700000003</v>
      </c>
      <c r="S37" s="612">
        <v>0</v>
      </c>
      <c r="T37" s="612">
        <v>0</v>
      </c>
      <c r="U37" s="711">
        <v>0</v>
      </c>
      <c r="V37" s="657">
        <v>0</v>
      </c>
      <c r="W37" s="602">
        <f>X37+Y37+Z37+AA37+AB37</f>
        <v>7821619.6399999997</v>
      </c>
      <c r="X37" s="602">
        <v>7821619.6399999997</v>
      </c>
      <c r="Y37" s="612">
        <v>0</v>
      </c>
      <c r="Z37" s="612">
        <v>0</v>
      </c>
      <c r="AA37" s="711">
        <v>0</v>
      </c>
      <c r="AB37" s="612">
        <v>0</v>
      </c>
      <c r="AC37" s="602">
        <v>0</v>
      </c>
      <c r="AD37" s="602">
        <v>0</v>
      </c>
      <c r="AE37" s="590"/>
    </row>
    <row r="38" spans="1:31" s="399" customFormat="1" hidden="1" x14ac:dyDescent="0.2">
      <c r="A38" s="606">
        <v>3</v>
      </c>
      <c r="B38" s="614" t="s">
        <v>831</v>
      </c>
      <c r="C38" s="606">
        <v>618</v>
      </c>
      <c r="D38" s="608">
        <v>42004</v>
      </c>
      <c r="E38" s="606" t="s">
        <v>1111</v>
      </c>
      <c r="F38" s="606" t="s">
        <v>1109</v>
      </c>
      <c r="G38" s="609">
        <v>12</v>
      </c>
      <c r="H38" s="611">
        <v>12</v>
      </c>
      <c r="I38" s="610">
        <v>263.10000000000002</v>
      </c>
      <c r="J38" s="611">
        <v>8</v>
      </c>
      <c r="K38" s="611">
        <v>7</v>
      </c>
      <c r="L38" s="611">
        <v>1</v>
      </c>
      <c r="M38" s="610">
        <v>263.10000000000002</v>
      </c>
      <c r="N38" s="610">
        <v>239.5</v>
      </c>
      <c r="O38" s="610">
        <v>23.6</v>
      </c>
      <c r="P38" s="602">
        <f>Q38+W38+AC38+AD38</f>
        <v>13737995.970000001</v>
      </c>
      <c r="Q38" s="602">
        <f>R38+S38+T38+U38+V38</f>
        <v>7151305.4100000001</v>
      </c>
      <c r="R38" s="670">
        <v>7151305.4100000001</v>
      </c>
      <c r="S38" s="612">
        <v>0</v>
      </c>
      <c r="T38" s="612">
        <v>0</v>
      </c>
      <c r="U38" s="711">
        <v>0</v>
      </c>
      <c r="V38" s="657">
        <v>0</v>
      </c>
      <c r="W38" s="602">
        <f>X38+Y38+Z38+AA38+AB38</f>
        <v>6586690.5599999996</v>
      </c>
      <c r="X38" s="602">
        <v>6586690.5599999996</v>
      </c>
      <c r="Y38" s="612">
        <v>0</v>
      </c>
      <c r="Z38" s="612">
        <v>0</v>
      </c>
      <c r="AA38" s="711">
        <v>0</v>
      </c>
      <c r="AB38" s="612">
        <v>0</v>
      </c>
      <c r="AC38" s="602">
        <v>0</v>
      </c>
      <c r="AD38" s="602">
        <v>0</v>
      </c>
      <c r="AE38" s="590"/>
    </row>
    <row r="39" spans="1:31" s="399" customFormat="1" hidden="1" x14ac:dyDescent="0.2">
      <c r="A39" s="606">
        <v>4</v>
      </c>
      <c r="B39" s="614" t="s">
        <v>835</v>
      </c>
      <c r="C39" s="606">
        <v>623</v>
      </c>
      <c r="D39" s="608">
        <v>42004</v>
      </c>
      <c r="E39" s="606" t="s">
        <v>1111</v>
      </c>
      <c r="F39" s="606" t="s">
        <v>1109</v>
      </c>
      <c r="G39" s="609">
        <v>6</v>
      </c>
      <c r="H39" s="611">
        <v>6</v>
      </c>
      <c r="I39" s="610">
        <v>128.9</v>
      </c>
      <c r="J39" s="611">
        <v>2</v>
      </c>
      <c r="K39" s="611">
        <v>0</v>
      </c>
      <c r="L39" s="611">
        <v>2</v>
      </c>
      <c r="M39" s="610">
        <v>128.9</v>
      </c>
      <c r="N39" s="610">
        <v>0</v>
      </c>
      <c r="O39" s="610">
        <v>128.9</v>
      </c>
      <c r="P39" s="602">
        <f>Q39+W39+AC39+AD39</f>
        <v>6094101.4699999997</v>
      </c>
      <c r="Q39" s="602">
        <f>R39+S39+T39+U39+V39</f>
        <v>3503623.21</v>
      </c>
      <c r="R39" s="670">
        <v>3503623.21</v>
      </c>
      <c r="S39" s="612">
        <v>0</v>
      </c>
      <c r="T39" s="612">
        <v>0</v>
      </c>
      <c r="U39" s="711">
        <v>0</v>
      </c>
      <c r="V39" s="657">
        <v>0</v>
      </c>
      <c r="W39" s="602">
        <f>X39+Y39+Z39+AA39+AB39</f>
        <v>2590478.2599999998</v>
      </c>
      <c r="X39" s="602">
        <v>2590478.2599999998</v>
      </c>
      <c r="Y39" s="612">
        <v>0</v>
      </c>
      <c r="Z39" s="612">
        <v>0</v>
      </c>
      <c r="AA39" s="711">
        <v>0</v>
      </c>
      <c r="AB39" s="612">
        <v>0</v>
      </c>
      <c r="AC39" s="602">
        <v>0</v>
      </c>
      <c r="AD39" s="602">
        <v>0</v>
      </c>
      <c r="AE39" s="590"/>
    </row>
    <row r="40" spans="1:31" s="561" customFormat="1" ht="34.5" hidden="1" customHeight="1" x14ac:dyDescent="0.2">
      <c r="A40" s="739" t="s">
        <v>1918</v>
      </c>
      <c r="B40" s="739"/>
      <c r="C40" s="739"/>
      <c r="D40" s="739"/>
      <c r="E40" s="739"/>
      <c r="F40" s="739"/>
      <c r="G40" s="595">
        <f>G41</f>
        <v>7</v>
      </c>
      <c r="H40" s="595">
        <f t="shared" ref="H40:O40" si="20">H41</f>
        <v>7</v>
      </c>
      <c r="I40" s="596">
        <f t="shared" si="20"/>
        <v>92.6</v>
      </c>
      <c r="J40" s="595">
        <f t="shared" si="20"/>
        <v>1</v>
      </c>
      <c r="K40" s="595">
        <f t="shared" si="20"/>
        <v>0</v>
      </c>
      <c r="L40" s="595">
        <f t="shared" si="20"/>
        <v>1</v>
      </c>
      <c r="M40" s="596">
        <f t="shared" si="20"/>
        <v>74.900000000000006</v>
      </c>
      <c r="N40" s="596">
        <f t="shared" si="20"/>
        <v>0</v>
      </c>
      <c r="O40" s="596">
        <f t="shared" si="20"/>
        <v>74.900000000000006</v>
      </c>
      <c r="P40" s="596">
        <f>P41</f>
        <v>3166772</v>
      </c>
      <c r="Q40" s="596">
        <f t="shared" ref="Q40:AD40" si="21">Q41</f>
        <v>2035852.43</v>
      </c>
      <c r="R40" s="392">
        <f t="shared" si="21"/>
        <v>2035852.43</v>
      </c>
      <c r="S40" s="596">
        <f t="shared" si="21"/>
        <v>0</v>
      </c>
      <c r="T40" s="596">
        <f t="shared" si="21"/>
        <v>0</v>
      </c>
      <c r="U40" s="596">
        <f t="shared" si="21"/>
        <v>0</v>
      </c>
      <c r="V40" s="392">
        <f t="shared" si="21"/>
        <v>0</v>
      </c>
      <c r="W40" s="596">
        <f t="shared" si="21"/>
        <v>1130919.57</v>
      </c>
      <c r="X40" s="596">
        <f t="shared" si="21"/>
        <v>1130919.57</v>
      </c>
      <c r="Y40" s="596">
        <f t="shared" si="21"/>
        <v>0</v>
      </c>
      <c r="Z40" s="596">
        <f t="shared" si="21"/>
        <v>0</v>
      </c>
      <c r="AA40" s="596">
        <f t="shared" si="21"/>
        <v>0</v>
      </c>
      <c r="AB40" s="596">
        <f t="shared" si="21"/>
        <v>0</v>
      </c>
      <c r="AC40" s="596">
        <f t="shared" si="21"/>
        <v>0</v>
      </c>
      <c r="AD40" s="596">
        <f t="shared" si="21"/>
        <v>0</v>
      </c>
      <c r="AE40" s="590"/>
    </row>
    <row r="41" spans="1:31" s="399" customFormat="1" hidden="1" x14ac:dyDescent="0.2">
      <c r="A41" s="606">
        <v>1</v>
      </c>
      <c r="B41" s="613" t="s">
        <v>763</v>
      </c>
      <c r="C41" s="619" t="s">
        <v>1009</v>
      </c>
      <c r="D41" s="608">
        <v>41272</v>
      </c>
      <c r="E41" s="606" t="s">
        <v>1111</v>
      </c>
      <c r="F41" s="606" t="s">
        <v>1109</v>
      </c>
      <c r="G41" s="609">
        <v>7</v>
      </c>
      <c r="H41" s="609">
        <v>7</v>
      </c>
      <c r="I41" s="610">
        <v>92.6</v>
      </c>
      <c r="J41" s="609">
        <v>1</v>
      </c>
      <c r="K41" s="611">
        <v>0</v>
      </c>
      <c r="L41" s="611">
        <v>1</v>
      </c>
      <c r="M41" s="610">
        <v>74.900000000000006</v>
      </c>
      <c r="N41" s="610">
        <v>0</v>
      </c>
      <c r="O41" s="610">
        <v>74.900000000000006</v>
      </c>
      <c r="P41" s="602">
        <f>Q41+W41+AC41+AD41</f>
        <v>3166772</v>
      </c>
      <c r="Q41" s="602">
        <f>R41+S41+T41+U41+V41</f>
        <v>2035852.43</v>
      </c>
      <c r="R41" s="670">
        <v>2035852.43</v>
      </c>
      <c r="S41" s="612">
        <v>0</v>
      </c>
      <c r="T41" s="612">
        <v>0</v>
      </c>
      <c r="U41" s="711">
        <v>0</v>
      </c>
      <c r="V41" s="657">
        <v>0</v>
      </c>
      <c r="W41" s="602">
        <f>X41+Y41+Z41+AA41+AB41</f>
        <v>1130919.57</v>
      </c>
      <c r="X41" s="602">
        <v>1130919.57</v>
      </c>
      <c r="Y41" s="612">
        <v>0</v>
      </c>
      <c r="Z41" s="612">
        <v>0</v>
      </c>
      <c r="AA41" s="711">
        <v>0</v>
      </c>
      <c r="AB41" s="612">
        <v>0</v>
      </c>
      <c r="AC41" s="602">
        <v>0</v>
      </c>
      <c r="AD41" s="602">
        <v>0</v>
      </c>
      <c r="AE41" s="590"/>
    </row>
    <row r="42" spans="1:31" s="561" customFormat="1" ht="39" hidden="1" customHeight="1" x14ac:dyDescent="0.2">
      <c r="A42" s="748" t="s">
        <v>1919</v>
      </c>
      <c r="B42" s="748"/>
      <c r="C42" s="748"/>
      <c r="D42" s="748"/>
      <c r="E42" s="748"/>
      <c r="F42" s="748"/>
      <c r="G42" s="595">
        <f>SUM(G43:G50)</f>
        <v>37</v>
      </c>
      <c r="H42" s="595">
        <f t="shared" ref="H42:O42" si="22">SUM(H43:H50)</f>
        <v>37</v>
      </c>
      <c r="I42" s="596">
        <f t="shared" si="22"/>
        <v>830.4</v>
      </c>
      <c r="J42" s="595">
        <f t="shared" si="22"/>
        <v>16</v>
      </c>
      <c r="K42" s="595">
        <f t="shared" si="22"/>
        <v>5</v>
      </c>
      <c r="L42" s="595">
        <f t="shared" si="22"/>
        <v>11</v>
      </c>
      <c r="M42" s="596">
        <f t="shared" si="22"/>
        <v>713.6</v>
      </c>
      <c r="N42" s="596">
        <f t="shared" si="22"/>
        <v>216.5</v>
      </c>
      <c r="O42" s="596">
        <f t="shared" si="22"/>
        <v>497.1</v>
      </c>
      <c r="P42" s="596">
        <f>SUM(P43:P50)</f>
        <v>30817892</v>
      </c>
      <c r="Q42" s="596">
        <f t="shared" ref="Q42:AD42" si="23">SUM(Q43:Q50)</f>
        <v>24040508.079999998</v>
      </c>
      <c r="R42" s="392">
        <f t="shared" si="23"/>
        <v>24040508.079999998</v>
      </c>
      <c r="S42" s="596">
        <f t="shared" si="23"/>
        <v>0</v>
      </c>
      <c r="T42" s="596">
        <f t="shared" si="23"/>
        <v>0</v>
      </c>
      <c r="U42" s="596">
        <f t="shared" si="23"/>
        <v>0</v>
      </c>
      <c r="V42" s="392">
        <f>SUM(V43:V50)</f>
        <v>0</v>
      </c>
      <c r="W42" s="596">
        <f t="shared" si="23"/>
        <v>6777383.9199999999</v>
      </c>
      <c r="X42" s="596">
        <f t="shared" si="23"/>
        <v>6777383.9100000001</v>
      </c>
      <c r="Y42" s="596">
        <f t="shared" si="23"/>
        <v>0.01</v>
      </c>
      <c r="Z42" s="596">
        <f t="shared" si="23"/>
        <v>0</v>
      </c>
      <c r="AA42" s="596">
        <f t="shared" si="23"/>
        <v>0</v>
      </c>
      <c r="AB42" s="596">
        <f>SUM(AB43:AB50)</f>
        <v>0</v>
      </c>
      <c r="AC42" s="596">
        <f t="shared" si="23"/>
        <v>0</v>
      </c>
      <c r="AD42" s="596">
        <f t="shared" si="23"/>
        <v>0</v>
      </c>
      <c r="AE42" s="590"/>
    </row>
    <row r="43" spans="1:31" s="399" customFormat="1" hidden="1" x14ac:dyDescent="0.2">
      <c r="A43" s="606">
        <v>1</v>
      </c>
      <c r="B43" s="614" t="s">
        <v>765</v>
      </c>
      <c r="C43" s="620" t="s">
        <v>1009</v>
      </c>
      <c r="D43" s="621">
        <v>41272</v>
      </c>
      <c r="E43" s="606" t="s">
        <v>1109</v>
      </c>
      <c r="F43" s="606" t="s">
        <v>1110</v>
      </c>
      <c r="G43" s="609">
        <v>4</v>
      </c>
      <c r="H43" s="611">
        <v>4</v>
      </c>
      <c r="I43" s="610">
        <v>90.4</v>
      </c>
      <c r="J43" s="609">
        <v>2</v>
      </c>
      <c r="K43" s="611">
        <v>0</v>
      </c>
      <c r="L43" s="611">
        <v>2</v>
      </c>
      <c r="M43" s="610">
        <v>90.4</v>
      </c>
      <c r="N43" s="610">
        <v>0</v>
      </c>
      <c r="O43" s="610">
        <v>90.4</v>
      </c>
      <c r="P43" s="602">
        <f t="shared" ref="P43:P50" si="24">Q43+W43+AC43+AD43</f>
        <v>3822112</v>
      </c>
      <c r="Q43" s="602">
        <f t="shared" ref="Q43:Q50" si="25">R43+S43+T43+U43+V43</f>
        <v>3045490.38</v>
      </c>
      <c r="R43" s="670">
        <v>3045490.38</v>
      </c>
      <c r="S43" s="602">
        <v>0</v>
      </c>
      <c r="T43" s="612">
        <v>0</v>
      </c>
      <c r="U43" s="711">
        <v>0</v>
      </c>
      <c r="V43" s="657">
        <v>0</v>
      </c>
      <c r="W43" s="602">
        <f t="shared" ref="W43:W50" si="26">X43+Y43+Z43+AA43+AB43</f>
        <v>776621.62</v>
      </c>
      <c r="X43" s="602">
        <v>776621.62</v>
      </c>
      <c r="Y43" s="612">
        <v>0</v>
      </c>
      <c r="Z43" s="612">
        <v>0</v>
      </c>
      <c r="AA43" s="711">
        <v>0</v>
      </c>
      <c r="AB43" s="612">
        <v>0</v>
      </c>
      <c r="AC43" s="602">
        <v>0</v>
      </c>
      <c r="AD43" s="602">
        <v>0</v>
      </c>
      <c r="AE43" s="590"/>
    </row>
    <row r="44" spans="1:31" s="399" customFormat="1" hidden="1" x14ac:dyDescent="0.2">
      <c r="A44" s="606">
        <v>2</v>
      </c>
      <c r="B44" s="614" t="s">
        <v>1026</v>
      </c>
      <c r="C44" s="619" t="s">
        <v>1009</v>
      </c>
      <c r="D44" s="621">
        <v>41272</v>
      </c>
      <c r="E44" s="606" t="s">
        <v>1109</v>
      </c>
      <c r="F44" s="606" t="s">
        <v>1110</v>
      </c>
      <c r="G44" s="609">
        <v>9</v>
      </c>
      <c r="H44" s="611">
        <v>9</v>
      </c>
      <c r="I44" s="602">
        <v>69</v>
      </c>
      <c r="J44" s="609">
        <v>3</v>
      </c>
      <c r="K44" s="603">
        <v>0</v>
      </c>
      <c r="L44" s="603">
        <v>3</v>
      </c>
      <c r="M44" s="610">
        <v>69</v>
      </c>
      <c r="N44" s="602">
        <v>0</v>
      </c>
      <c r="O44" s="602">
        <v>69</v>
      </c>
      <c r="P44" s="602">
        <f t="shared" si="24"/>
        <v>3551520</v>
      </c>
      <c r="Q44" s="602">
        <f t="shared" si="25"/>
        <v>2324544.64</v>
      </c>
      <c r="R44" s="670">
        <v>2324544.64</v>
      </c>
      <c r="S44" s="602">
        <v>0</v>
      </c>
      <c r="T44" s="612">
        <v>0</v>
      </c>
      <c r="U44" s="711">
        <v>0</v>
      </c>
      <c r="V44" s="657">
        <v>0</v>
      </c>
      <c r="W44" s="602">
        <f t="shared" si="26"/>
        <v>1226975.3600000001</v>
      </c>
      <c r="X44" s="602">
        <v>1226975.3600000001</v>
      </c>
      <c r="Y44" s="612">
        <v>0</v>
      </c>
      <c r="Z44" s="612">
        <v>0</v>
      </c>
      <c r="AA44" s="711">
        <v>0</v>
      </c>
      <c r="AB44" s="612">
        <v>0</v>
      </c>
      <c r="AC44" s="602">
        <v>0</v>
      </c>
      <c r="AD44" s="602">
        <v>0</v>
      </c>
      <c r="AE44" s="590"/>
    </row>
    <row r="45" spans="1:31" s="399" customFormat="1" hidden="1" x14ac:dyDescent="0.2">
      <c r="A45" s="606">
        <v>3</v>
      </c>
      <c r="B45" s="614" t="s">
        <v>1338</v>
      </c>
      <c r="C45" s="620" t="s">
        <v>1009</v>
      </c>
      <c r="D45" s="621">
        <v>41272</v>
      </c>
      <c r="E45" s="606" t="s">
        <v>1111</v>
      </c>
      <c r="F45" s="606" t="s">
        <v>1109</v>
      </c>
      <c r="G45" s="609">
        <v>4</v>
      </c>
      <c r="H45" s="611">
        <v>4</v>
      </c>
      <c r="I45" s="610">
        <v>119.8</v>
      </c>
      <c r="J45" s="609">
        <v>2</v>
      </c>
      <c r="K45" s="611">
        <v>0</v>
      </c>
      <c r="L45" s="611">
        <v>2</v>
      </c>
      <c r="M45" s="610">
        <v>112.9</v>
      </c>
      <c r="N45" s="610">
        <v>0</v>
      </c>
      <c r="O45" s="610">
        <v>112.9</v>
      </c>
      <c r="P45" s="602">
        <f t="shared" si="24"/>
        <v>4773412</v>
      </c>
      <c r="Q45" s="602">
        <f t="shared" si="25"/>
        <v>3803494.05</v>
      </c>
      <c r="R45" s="670">
        <v>3803494.05</v>
      </c>
      <c r="S45" s="612">
        <v>0</v>
      </c>
      <c r="T45" s="612">
        <v>0</v>
      </c>
      <c r="U45" s="711">
        <v>0</v>
      </c>
      <c r="V45" s="657">
        <v>0</v>
      </c>
      <c r="W45" s="602">
        <f t="shared" si="26"/>
        <v>969917.95</v>
      </c>
      <c r="X45" s="602">
        <v>969917.94</v>
      </c>
      <c r="Y45" s="612">
        <v>0.01</v>
      </c>
      <c r="Z45" s="612">
        <v>0</v>
      </c>
      <c r="AA45" s="711">
        <v>0</v>
      </c>
      <c r="AB45" s="612">
        <v>0</v>
      </c>
      <c r="AC45" s="602">
        <v>0</v>
      </c>
      <c r="AD45" s="602">
        <v>0</v>
      </c>
      <c r="AE45" s="590"/>
    </row>
    <row r="46" spans="1:31" s="399" customFormat="1" hidden="1" x14ac:dyDescent="0.2">
      <c r="A46" s="606">
        <v>4</v>
      </c>
      <c r="B46" s="614" t="s">
        <v>766</v>
      </c>
      <c r="C46" s="620" t="s">
        <v>1009</v>
      </c>
      <c r="D46" s="621">
        <v>41272</v>
      </c>
      <c r="E46" s="606" t="s">
        <v>1111</v>
      </c>
      <c r="F46" s="606" t="s">
        <v>1109</v>
      </c>
      <c r="G46" s="609">
        <v>4</v>
      </c>
      <c r="H46" s="611">
        <v>4</v>
      </c>
      <c r="I46" s="602">
        <v>111.5</v>
      </c>
      <c r="J46" s="609">
        <v>2</v>
      </c>
      <c r="K46" s="603">
        <v>2</v>
      </c>
      <c r="L46" s="603">
        <v>0</v>
      </c>
      <c r="M46" s="610">
        <v>92.3</v>
      </c>
      <c r="N46" s="602">
        <v>92.3</v>
      </c>
      <c r="O46" s="602">
        <v>0</v>
      </c>
      <c r="P46" s="602">
        <f t="shared" si="24"/>
        <v>3902444</v>
      </c>
      <c r="Q46" s="602">
        <f t="shared" si="25"/>
        <v>3109499.58</v>
      </c>
      <c r="R46" s="670">
        <v>3109499.58</v>
      </c>
      <c r="S46" s="612">
        <v>0</v>
      </c>
      <c r="T46" s="612">
        <v>0</v>
      </c>
      <c r="U46" s="711">
        <v>0</v>
      </c>
      <c r="V46" s="657">
        <v>0</v>
      </c>
      <c r="W46" s="602">
        <f t="shared" si="26"/>
        <v>792944.42</v>
      </c>
      <c r="X46" s="602">
        <v>792944.42</v>
      </c>
      <c r="Y46" s="612">
        <v>0</v>
      </c>
      <c r="Z46" s="612">
        <v>0</v>
      </c>
      <c r="AA46" s="711">
        <v>0</v>
      </c>
      <c r="AB46" s="612">
        <v>0</v>
      </c>
      <c r="AC46" s="602">
        <v>0</v>
      </c>
      <c r="AD46" s="602">
        <v>0</v>
      </c>
      <c r="AE46" s="590"/>
    </row>
    <row r="47" spans="1:31" s="399" customFormat="1" hidden="1" x14ac:dyDescent="0.2">
      <c r="A47" s="606">
        <v>5</v>
      </c>
      <c r="B47" s="614" t="s">
        <v>806</v>
      </c>
      <c r="C47" s="619" t="s">
        <v>1009</v>
      </c>
      <c r="D47" s="621">
        <v>41272</v>
      </c>
      <c r="E47" s="606" t="s">
        <v>1111</v>
      </c>
      <c r="F47" s="606" t="s">
        <v>1109</v>
      </c>
      <c r="G47" s="609">
        <v>3</v>
      </c>
      <c r="H47" s="611">
        <v>3</v>
      </c>
      <c r="I47" s="602">
        <v>74.099999999999994</v>
      </c>
      <c r="J47" s="609">
        <v>1</v>
      </c>
      <c r="K47" s="603">
        <v>0</v>
      </c>
      <c r="L47" s="603">
        <v>1</v>
      </c>
      <c r="M47" s="610">
        <v>61.2</v>
      </c>
      <c r="N47" s="602">
        <v>0</v>
      </c>
      <c r="O47" s="602">
        <v>61.2</v>
      </c>
      <c r="P47" s="602">
        <f t="shared" si="24"/>
        <v>2587536</v>
      </c>
      <c r="Q47" s="602">
        <f t="shared" si="25"/>
        <v>2061770.03</v>
      </c>
      <c r="R47" s="670">
        <v>2061770.03</v>
      </c>
      <c r="S47" s="612">
        <v>0</v>
      </c>
      <c r="T47" s="612">
        <v>0</v>
      </c>
      <c r="U47" s="711">
        <v>0</v>
      </c>
      <c r="V47" s="657">
        <v>0</v>
      </c>
      <c r="W47" s="602">
        <f t="shared" si="26"/>
        <v>525765.97</v>
      </c>
      <c r="X47" s="602">
        <v>525765.97</v>
      </c>
      <c r="Y47" s="612">
        <v>0</v>
      </c>
      <c r="Z47" s="612">
        <v>0</v>
      </c>
      <c r="AA47" s="711">
        <v>0</v>
      </c>
      <c r="AB47" s="612">
        <v>0</v>
      </c>
      <c r="AC47" s="602">
        <v>0</v>
      </c>
      <c r="AD47" s="602">
        <v>0</v>
      </c>
      <c r="AE47" s="590"/>
    </row>
    <row r="48" spans="1:31" s="399" customFormat="1" hidden="1" x14ac:dyDescent="0.2">
      <c r="A48" s="606">
        <v>6</v>
      </c>
      <c r="B48" s="614" t="s">
        <v>807</v>
      </c>
      <c r="C48" s="619" t="s">
        <v>1009</v>
      </c>
      <c r="D48" s="621">
        <v>41272</v>
      </c>
      <c r="E48" s="606" t="s">
        <v>1111</v>
      </c>
      <c r="F48" s="606" t="s">
        <v>1109</v>
      </c>
      <c r="G48" s="609">
        <v>2</v>
      </c>
      <c r="H48" s="611">
        <v>2</v>
      </c>
      <c r="I48" s="602">
        <v>137.4</v>
      </c>
      <c r="J48" s="609">
        <v>2</v>
      </c>
      <c r="K48" s="603">
        <v>0</v>
      </c>
      <c r="L48" s="603">
        <v>2</v>
      </c>
      <c r="M48" s="610">
        <v>102.4</v>
      </c>
      <c r="N48" s="602">
        <v>0</v>
      </c>
      <c r="O48" s="602">
        <v>102.4</v>
      </c>
      <c r="P48" s="602">
        <f t="shared" si="24"/>
        <v>4329472</v>
      </c>
      <c r="Q48" s="602">
        <f t="shared" si="25"/>
        <v>3449759.01</v>
      </c>
      <c r="R48" s="670">
        <v>3449759.01</v>
      </c>
      <c r="S48" s="612">
        <v>0</v>
      </c>
      <c r="T48" s="612">
        <v>0</v>
      </c>
      <c r="U48" s="711">
        <v>0</v>
      </c>
      <c r="V48" s="657">
        <v>0</v>
      </c>
      <c r="W48" s="602">
        <f t="shared" si="26"/>
        <v>879712.99</v>
      </c>
      <c r="X48" s="602">
        <v>879712.99</v>
      </c>
      <c r="Y48" s="612">
        <v>0</v>
      </c>
      <c r="Z48" s="612">
        <v>0</v>
      </c>
      <c r="AA48" s="711">
        <v>0</v>
      </c>
      <c r="AB48" s="612">
        <v>0</v>
      </c>
      <c r="AC48" s="602">
        <v>0</v>
      </c>
      <c r="AD48" s="602">
        <v>0</v>
      </c>
      <c r="AE48" s="590"/>
    </row>
    <row r="49" spans="1:31" s="399" customFormat="1" hidden="1" x14ac:dyDescent="0.2">
      <c r="A49" s="606">
        <v>7</v>
      </c>
      <c r="B49" s="614" t="s">
        <v>810</v>
      </c>
      <c r="C49" s="619" t="s">
        <v>1009</v>
      </c>
      <c r="D49" s="621">
        <v>41272</v>
      </c>
      <c r="E49" s="606" t="s">
        <v>1111</v>
      </c>
      <c r="F49" s="606" t="s">
        <v>1109</v>
      </c>
      <c r="G49" s="609">
        <v>5</v>
      </c>
      <c r="H49" s="611">
        <v>5</v>
      </c>
      <c r="I49" s="602">
        <v>124.2</v>
      </c>
      <c r="J49" s="609">
        <v>3</v>
      </c>
      <c r="K49" s="603">
        <v>3</v>
      </c>
      <c r="L49" s="603">
        <v>0</v>
      </c>
      <c r="M49" s="610">
        <v>124.2</v>
      </c>
      <c r="N49" s="602">
        <v>124.2</v>
      </c>
      <c r="O49" s="602">
        <v>0</v>
      </c>
      <c r="P49" s="602">
        <f t="shared" si="24"/>
        <v>5263860</v>
      </c>
      <c r="Q49" s="602">
        <f t="shared" si="25"/>
        <v>4184180.36</v>
      </c>
      <c r="R49" s="670">
        <v>4184180.36</v>
      </c>
      <c r="S49" s="612">
        <v>0</v>
      </c>
      <c r="T49" s="612">
        <v>0</v>
      </c>
      <c r="U49" s="711">
        <v>0</v>
      </c>
      <c r="V49" s="657">
        <v>0</v>
      </c>
      <c r="W49" s="602">
        <f t="shared" si="26"/>
        <v>1079679.6399999999</v>
      </c>
      <c r="X49" s="602">
        <v>1079679.6399999999</v>
      </c>
      <c r="Y49" s="612">
        <v>0</v>
      </c>
      <c r="Z49" s="612">
        <v>0</v>
      </c>
      <c r="AA49" s="711">
        <v>0</v>
      </c>
      <c r="AB49" s="612">
        <v>0</v>
      </c>
      <c r="AC49" s="602">
        <v>0</v>
      </c>
      <c r="AD49" s="602">
        <v>0</v>
      </c>
      <c r="AE49" s="590"/>
    </row>
    <row r="50" spans="1:31" s="399" customFormat="1" hidden="1" x14ac:dyDescent="0.2">
      <c r="A50" s="606">
        <v>8</v>
      </c>
      <c r="B50" s="614" t="s">
        <v>889</v>
      </c>
      <c r="C50" s="619" t="s">
        <v>1009</v>
      </c>
      <c r="D50" s="621">
        <v>41272</v>
      </c>
      <c r="E50" s="606" t="s">
        <v>1111</v>
      </c>
      <c r="F50" s="606" t="s">
        <v>1109</v>
      </c>
      <c r="G50" s="609">
        <v>6</v>
      </c>
      <c r="H50" s="611">
        <v>6</v>
      </c>
      <c r="I50" s="602">
        <v>104</v>
      </c>
      <c r="J50" s="609">
        <v>1</v>
      </c>
      <c r="K50" s="603">
        <v>0</v>
      </c>
      <c r="L50" s="603">
        <v>1</v>
      </c>
      <c r="M50" s="610">
        <v>61.2</v>
      </c>
      <c r="N50" s="602">
        <v>0</v>
      </c>
      <c r="O50" s="602">
        <v>61.2</v>
      </c>
      <c r="P50" s="602">
        <f t="shared" si="24"/>
        <v>2587536</v>
      </c>
      <c r="Q50" s="602">
        <f t="shared" si="25"/>
        <v>2061770.03</v>
      </c>
      <c r="R50" s="670">
        <v>2061770.03</v>
      </c>
      <c r="S50" s="612">
        <v>0</v>
      </c>
      <c r="T50" s="612">
        <v>0</v>
      </c>
      <c r="U50" s="711">
        <v>0</v>
      </c>
      <c r="V50" s="657">
        <v>0</v>
      </c>
      <c r="W50" s="602">
        <f t="shared" si="26"/>
        <v>525765.97</v>
      </c>
      <c r="X50" s="602">
        <v>525765.97</v>
      </c>
      <c r="Y50" s="612">
        <v>0</v>
      </c>
      <c r="Z50" s="612">
        <v>0</v>
      </c>
      <c r="AA50" s="711">
        <v>0</v>
      </c>
      <c r="AB50" s="612">
        <v>0</v>
      </c>
      <c r="AC50" s="602">
        <v>0</v>
      </c>
      <c r="AD50" s="602">
        <v>0</v>
      </c>
      <c r="AE50" s="590"/>
    </row>
    <row r="51" spans="1:31" s="561" customFormat="1" ht="40.5" hidden="1" customHeight="1" x14ac:dyDescent="0.2">
      <c r="A51" s="748" t="s">
        <v>1920</v>
      </c>
      <c r="B51" s="748"/>
      <c r="C51" s="748"/>
      <c r="D51" s="748"/>
      <c r="E51" s="748"/>
      <c r="F51" s="748"/>
      <c r="G51" s="622">
        <f>SUM(G52:G58)</f>
        <v>104</v>
      </c>
      <c r="H51" s="622">
        <f t="shared" ref="H51:O51" si="27">SUM(H52:H58)</f>
        <v>104</v>
      </c>
      <c r="I51" s="618">
        <f t="shared" si="27"/>
        <v>1679</v>
      </c>
      <c r="J51" s="622">
        <f t="shared" si="27"/>
        <v>53</v>
      </c>
      <c r="K51" s="622">
        <f t="shared" si="27"/>
        <v>42</v>
      </c>
      <c r="L51" s="622">
        <f t="shared" si="27"/>
        <v>11</v>
      </c>
      <c r="M51" s="618">
        <f t="shared" si="27"/>
        <v>1679</v>
      </c>
      <c r="N51" s="618">
        <f t="shared" si="27"/>
        <v>1312.5</v>
      </c>
      <c r="O51" s="618">
        <f t="shared" si="27"/>
        <v>366.5</v>
      </c>
      <c r="P51" s="596">
        <f>SUM(P52:P58)</f>
        <v>72945684</v>
      </c>
      <c r="Q51" s="596">
        <f>SUM(Q52:Q58)</f>
        <v>63746639.659999996</v>
      </c>
      <c r="R51" s="392">
        <f>SUM(R52:R58)</f>
        <v>63746639.659999996</v>
      </c>
      <c r="S51" s="618">
        <v>0</v>
      </c>
      <c r="T51" s="618">
        <v>0</v>
      </c>
      <c r="U51" s="596">
        <v>0</v>
      </c>
      <c r="V51" s="405">
        <v>0</v>
      </c>
      <c r="W51" s="596">
        <f>SUM(W52:W58)</f>
        <v>9199044.3399999999</v>
      </c>
      <c r="X51" s="596">
        <f>SUM(X52:X58)</f>
        <v>9199044.3399999999</v>
      </c>
      <c r="Y51" s="618">
        <v>0</v>
      </c>
      <c r="Z51" s="618">
        <v>0</v>
      </c>
      <c r="AA51" s="596">
        <v>0</v>
      </c>
      <c r="AB51" s="618">
        <v>0</v>
      </c>
      <c r="AC51" s="596">
        <v>0</v>
      </c>
      <c r="AD51" s="596">
        <v>0</v>
      </c>
      <c r="AE51" s="590"/>
    </row>
    <row r="52" spans="1:31" s="399" customFormat="1" ht="31.5" hidden="1" x14ac:dyDescent="0.2">
      <c r="A52" s="606">
        <v>1</v>
      </c>
      <c r="B52" s="623" t="s">
        <v>1257</v>
      </c>
      <c r="C52" s="619" t="s">
        <v>1009</v>
      </c>
      <c r="D52" s="608">
        <v>41272</v>
      </c>
      <c r="E52" s="606" t="s">
        <v>1111</v>
      </c>
      <c r="F52" s="606" t="s">
        <v>1109</v>
      </c>
      <c r="G52" s="611">
        <v>32</v>
      </c>
      <c r="H52" s="611">
        <v>32</v>
      </c>
      <c r="I52" s="610">
        <v>374.2</v>
      </c>
      <c r="J52" s="611">
        <v>12</v>
      </c>
      <c r="K52" s="611">
        <v>11</v>
      </c>
      <c r="L52" s="611">
        <v>1</v>
      </c>
      <c r="M52" s="610">
        <v>374.2</v>
      </c>
      <c r="N52" s="610">
        <v>339.7</v>
      </c>
      <c r="O52" s="610">
        <v>34.5</v>
      </c>
      <c r="P52" s="602">
        <f t="shared" ref="P52:P58" si="28">Q52+W52+AC52+AD52</f>
        <v>16167872</v>
      </c>
      <c r="Q52" s="602">
        <f t="shared" ref="Q52:Q58" si="29">R52+S52+T52+U52+V52</f>
        <v>14207261.800000001</v>
      </c>
      <c r="R52" s="670">
        <v>14207261.800000001</v>
      </c>
      <c r="S52" s="612">
        <v>0</v>
      </c>
      <c r="T52" s="612">
        <v>0</v>
      </c>
      <c r="U52" s="711">
        <v>0</v>
      </c>
      <c r="V52" s="657">
        <v>0</v>
      </c>
      <c r="W52" s="602">
        <f t="shared" ref="W52:W58" si="30">X52+Y52+Z52+AA52+AB52</f>
        <v>1960610.2</v>
      </c>
      <c r="X52" s="602">
        <v>1960610.2</v>
      </c>
      <c r="Y52" s="612">
        <v>0</v>
      </c>
      <c r="Z52" s="612">
        <v>0</v>
      </c>
      <c r="AA52" s="711">
        <v>0</v>
      </c>
      <c r="AB52" s="612">
        <v>0</v>
      </c>
      <c r="AC52" s="602">
        <v>0</v>
      </c>
      <c r="AD52" s="602">
        <v>0</v>
      </c>
      <c r="AE52" s="590"/>
    </row>
    <row r="53" spans="1:31" s="399" customFormat="1" ht="31.5" hidden="1" x14ac:dyDescent="0.2">
      <c r="A53" s="606">
        <v>2</v>
      </c>
      <c r="B53" s="623" t="s">
        <v>1256</v>
      </c>
      <c r="C53" s="619" t="s">
        <v>1009</v>
      </c>
      <c r="D53" s="608">
        <v>41272</v>
      </c>
      <c r="E53" s="606" t="s">
        <v>1111</v>
      </c>
      <c r="F53" s="606" t="s">
        <v>1109</v>
      </c>
      <c r="G53" s="609">
        <v>10</v>
      </c>
      <c r="H53" s="611">
        <v>10</v>
      </c>
      <c r="I53" s="610">
        <v>235.7</v>
      </c>
      <c r="J53" s="611">
        <v>6</v>
      </c>
      <c r="K53" s="611">
        <v>6</v>
      </c>
      <c r="L53" s="611">
        <v>0</v>
      </c>
      <c r="M53" s="610">
        <v>235.7</v>
      </c>
      <c r="N53" s="610">
        <v>235.7</v>
      </c>
      <c r="O53" s="610">
        <v>0</v>
      </c>
      <c r="P53" s="602">
        <f t="shared" si="28"/>
        <v>10100692</v>
      </c>
      <c r="Q53" s="602">
        <f t="shared" si="29"/>
        <v>8948828.4499999993</v>
      </c>
      <c r="R53" s="670">
        <v>8948828.4499999993</v>
      </c>
      <c r="S53" s="612">
        <v>0</v>
      </c>
      <c r="T53" s="612">
        <v>0</v>
      </c>
      <c r="U53" s="711">
        <v>0</v>
      </c>
      <c r="V53" s="657">
        <v>0</v>
      </c>
      <c r="W53" s="602">
        <f t="shared" si="30"/>
        <v>1151863.55</v>
      </c>
      <c r="X53" s="602">
        <v>1151863.55</v>
      </c>
      <c r="Y53" s="612">
        <v>0</v>
      </c>
      <c r="Z53" s="612">
        <v>0</v>
      </c>
      <c r="AA53" s="711">
        <v>0</v>
      </c>
      <c r="AB53" s="612">
        <v>0</v>
      </c>
      <c r="AC53" s="602">
        <v>0</v>
      </c>
      <c r="AD53" s="602">
        <v>0</v>
      </c>
      <c r="AE53" s="590"/>
    </row>
    <row r="54" spans="1:31" s="399" customFormat="1" ht="31.5" hidden="1" x14ac:dyDescent="0.2">
      <c r="A54" s="606">
        <v>3</v>
      </c>
      <c r="B54" s="623" t="s">
        <v>1258</v>
      </c>
      <c r="C54" s="619" t="s">
        <v>1009</v>
      </c>
      <c r="D54" s="608">
        <v>41272</v>
      </c>
      <c r="E54" s="606" t="s">
        <v>1111</v>
      </c>
      <c r="F54" s="606" t="s">
        <v>1109</v>
      </c>
      <c r="G54" s="609">
        <v>13</v>
      </c>
      <c r="H54" s="611">
        <v>13</v>
      </c>
      <c r="I54" s="610">
        <v>281.3</v>
      </c>
      <c r="J54" s="611">
        <v>11</v>
      </c>
      <c r="K54" s="611">
        <v>10</v>
      </c>
      <c r="L54" s="611">
        <v>1</v>
      </c>
      <c r="M54" s="610">
        <v>281.3</v>
      </c>
      <c r="N54" s="610">
        <v>254.9</v>
      </c>
      <c r="O54" s="610">
        <v>26.4</v>
      </c>
      <c r="P54" s="602">
        <f t="shared" si="28"/>
        <v>12303480</v>
      </c>
      <c r="Q54" s="602">
        <f t="shared" si="29"/>
        <v>10680124.92</v>
      </c>
      <c r="R54" s="670">
        <v>10680124.92</v>
      </c>
      <c r="S54" s="612">
        <v>0</v>
      </c>
      <c r="T54" s="612">
        <v>0</v>
      </c>
      <c r="U54" s="711">
        <v>0</v>
      </c>
      <c r="V54" s="657">
        <v>0</v>
      </c>
      <c r="W54" s="602">
        <f t="shared" si="30"/>
        <v>1623355.08</v>
      </c>
      <c r="X54" s="602">
        <v>1623355.08</v>
      </c>
      <c r="Y54" s="612">
        <v>0</v>
      </c>
      <c r="Z54" s="612">
        <v>0</v>
      </c>
      <c r="AA54" s="711">
        <v>0</v>
      </c>
      <c r="AB54" s="612">
        <v>0</v>
      </c>
      <c r="AC54" s="602">
        <v>0</v>
      </c>
      <c r="AD54" s="602">
        <v>0</v>
      </c>
      <c r="AE54" s="590"/>
    </row>
    <row r="55" spans="1:31" s="399" customFormat="1" hidden="1" x14ac:dyDescent="0.2">
      <c r="A55" s="606">
        <v>4</v>
      </c>
      <c r="B55" s="623" t="s">
        <v>791</v>
      </c>
      <c r="C55" s="619" t="s">
        <v>1009</v>
      </c>
      <c r="D55" s="608">
        <v>41272</v>
      </c>
      <c r="E55" s="606" t="s">
        <v>1111</v>
      </c>
      <c r="F55" s="606" t="s">
        <v>1109</v>
      </c>
      <c r="G55" s="609">
        <v>4</v>
      </c>
      <c r="H55" s="611">
        <v>4</v>
      </c>
      <c r="I55" s="610">
        <v>96.1</v>
      </c>
      <c r="J55" s="611">
        <v>4</v>
      </c>
      <c r="K55" s="611">
        <v>4</v>
      </c>
      <c r="L55" s="611">
        <v>0</v>
      </c>
      <c r="M55" s="610">
        <v>96.1</v>
      </c>
      <c r="N55" s="610">
        <v>96.1</v>
      </c>
      <c r="O55" s="610">
        <v>0</v>
      </c>
      <c r="P55" s="602">
        <f t="shared" si="28"/>
        <v>4101160</v>
      </c>
      <c r="Q55" s="602">
        <f t="shared" si="29"/>
        <v>3648631.37</v>
      </c>
      <c r="R55" s="670">
        <v>3648631.37</v>
      </c>
      <c r="S55" s="612">
        <v>0</v>
      </c>
      <c r="T55" s="612">
        <v>0</v>
      </c>
      <c r="U55" s="711">
        <v>0</v>
      </c>
      <c r="V55" s="657">
        <v>0</v>
      </c>
      <c r="W55" s="602">
        <f t="shared" si="30"/>
        <v>452528.63</v>
      </c>
      <c r="X55" s="602">
        <v>452528.63</v>
      </c>
      <c r="Y55" s="612">
        <v>0</v>
      </c>
      <c r="Z55" s="612">
        <v>0</v>
      </c>
      <c r="AA55" s="711">
        <v>0</v>
      </c>
      <c r="AB55" s="612">
        <v>0</v>
      </c>
      <c r="AC55" s="602">
        <v>0</v>
      </c>
      <c r="AD55" s="602">
        <v>0</v>
      </c>
      <c r="AE55" s="590"/>
    </row>
    <row r="56" spans="1:31" s="399" customFormat="1" ht="31.5" hidden="1" x14ac:dyDescent="0.2">
      <c r="A56" s="606">
        <v>5</v>
      </c>
      <c r="B56" s="623" t="s">
        <v>1259</v>
      </c>
      <c r="C56" s="619" t="s">
        <v>1009</v>
      </c>
      <c r="D56" s="608">
        <v>41272</v>
      </c>
      <c r="E56" s="606" t="s">
        <v>1111</v>
      </c>
      <c r="F56" s="606" t="s">
        <v>1109</v>
      </c>
      <c r="G56" s="609">
        <v>5</v>
      </c>
      <c r="H56" s="611">
        <v>5</v>
      </c>
      <c r="I56" s="610">
        <v>153.6</v>
      </c>
      <c r="J56" s="611">
        <v>5</v>
      </c>
      <c r="K56" s="611">
        <v>4</v>
      </c>
      <c r="L56" s="611">
        <v>1</v>
      </c>
      <c r="M56" s="610">
        <v>153.6</v>
      </c>
      <c r="N56" s="610">
        <v>120.1</v>
      </c>
      <c r="O56" s="610">
        <v>33.5</v>
      </c>
      <c r="P56" s="602">
        <f t="shared" si="28"/>
        <v>6764800</v>
      </c>
      <c r="Q56" s="602">
        <f t="shared" si="29"/>
        <v>5831735.4699999997</v>
      </c>
      <c r="R56" s="670">
        <v>5831735.4699999997</v>
      </c>
      <c r="S56" s="612">
        <v>0</v>
      </c>
      <c r="T56" s="612">
        <v>0</v>
      </c>
      <c r="U56" s="711">
        <v>0</v>
      </c>
      <c r="V56" s="657">
        <v>0</v>
      </c>
      <c r="W56" s="602">
        <f t="shared" si="30"/>
        <v>933064.53</v>
      </c>
      <c r="X56" s="602">
        <v>933064.53</v>
      </c>
      <c r="Y56" s="612">
        <v>0</v>
      </c>
      <c r="Z56" s="612">
        <v>0</v>
      </c>
      <c r="AA56" s="711">
        <v>0</v>
      </c>
      <c r="AB56" s="612">
        <v>0</v>
      </c>
      <c r="AC56" s="602">
        <v>0</v>
      </c>
      <c r="AD56" s="602">
        <v>0</v>
      </c>
      <c r="AE56" s="590"/>
    </row>
    <row r="57" spans="1:31" s="399" customFormat="1" hidden="1" x14ac:dyDescent="0.2">
      <c r="A57" s="606">
        <v>6</v>
      </c>
      <c r="B57" s="623" t="s">
        <v>903</v>
      </c>
      <c r="C57" s="619" t="s">
        <v>1009</v>
      </c>
      <c r="D57" s="608">
        <v>41272</v>
      </c>
      <c r="E57" s="606" t="s">
        <v>1111</v>
      </c>
      <c r="F57" s="606" t="s">
        <v>1109</v>
      </c>
      <c r="G57" s="609">
        <v>29</v>
      </c>
      <c r="H57" s="611">
        <v>29</v>
      </c>
      <c r="I57" s="610">
        <v>397.1</v>
      </c>
      <c r="J57" s="611">
        <v>11</v>
      </c>
      <c r="K57" s="611">
        <v>5</v>
      </c>
      <c r="L57" s="611">
        <v>6</v>
      </c>
      <c r="M57" s="610">
        <v>397.1</v>
      </c>
      <c r="N57" s="610">
        <v>188.2</v>
      </c>
      <c r="O57" s="610">
        <v>208.9</v>
      </c>
      <c r="P57" s="602">
        <f t="shared" si="28"/>
        <v>17461640</v>
      </c>
      <c r="Q57" s="602">
        <f t="shared" si="29"/>
        <v>15076706.73</v>
      </c>
      <c r="R57" s="670">
        <v>15076706.73</v>
      </c>
      <c r="S57" s="612">
        <v>0</v>
      </c>
      <c r="T57" s="612">
        <v>0</v>
      </c>
      <c r="U57" s="711">
        <v>0</v>
      </c>
      <c r="V57" s="657">
        <v>0</v>
      </c>
      <c r="W57" s="602">
        <f t="shared" si="30"/>
        <v>2384933.27</v>
      </c>
      <c r="X57" s="602">
        <v>2384933.27</v>
      </c>
      <c r="Y57" s="612">
        <v>0</v>
      </c>
      <c r="Z57" s="612">
        <v>0</v>
      </c>
      <c r="AA57" s="711">
        <v>0</v>
      </c>
      <c r="AB57" s="612">
        <v>0</v>
      </c>
      <c r="AC57" s="602">
        <v>0</v>
      </c>
      <c r="AD57" s="602">
        <v>0</v>
      </c>
      <c r="AE57" s="590"/>
    </row>
    <row r="58" spans="1:31" s="399" customFormat="1" hidden="1" x14ac:dyDescent="0.2">
      <c r="A58" s="606">
        <v>7</v>
      </c>
      <c r="B58" s="623" t="s">
        <v>904</v>
      </c>
      <c r="C58" s="619" t="s">
        <v>1009</v>
      </c>
      <c r="D58" s="608">
        <v>41272</v>
      </c>
      <c r="E58" s="606" t="s">
        <v>1111</v>
      </c>
      <c r="F58" s="606" t="s">
        <v>1109</v>
      </c>
      <c r="G58" s="609">
        <v>11</v>
      </c>
      <c r="H58" s="611">
        <v>11</v>
      </c>
      <c r="I58" s="610">
        <v>141</v>
      </c>
      <c r="J58" s="611">
        <v>4</v>
      </c>
      <c r="K58" s="611">
        <v>2</v>
      </c>
      <c r="L58" s="611">
        <v>2</v>
      </c>
      <c r="M58" s="610">
        <v>141</v>
      </c>
      <c r="N58" s="610">
        <v>77.8</v>
      </c>
      <c r="O58" s="610">
        <v>63.2</v>
      </c>
      <c r="P58" s="602">
        <f t="shared" si="28"/>
        <v>6046040</v>
      </c>
      <c r="Q58" s="602">
        <f t="shared" si="29"/>
        <v>5353350.92</v>
      </c>
      <c r="R58" s="670">
        <v>5353350.92</v>
      </c>
      <c r="S58" s="612">
        <v>0</v>
      </c>
      <c r="T58" s="612">
        <v>0</v>
      </c>
      <c r="U58" s="711">
        <v>0</v>
      </c>
      <c r="V58" s="657">
        <v>0</v>
      </c>
      <c r="W58" s="602">
        <f t="shared" si="30"/>
        <v>692689.08</v>
      </c>
      <c r="X58" s="602">
        <v>692689.08</v>
      </c>
      <c r="Y58" s="612">
        <v>0</v>
      </c>
      <c r="Z58" s="612">
        <v>0</v>
      </c>
      <c r="AA58" s="711">
        <v>0</v>
      </c>
      <c r="AB58" s="612">
        <v>0</v>
      </c>
      <c r="AC58" s="602">
        <v>0</v>
      </c>
      <c r="AD58" s="602">
        <v>0</v>
      </c>
      <c r="AE58" s="590"/>
    </row>
    <row r="59" spans="1:31" s="561" customFormat="1" ht="31.5" hidden="1" customHeight="1" x14ac:dyDescent="0.2">
      <c r="A59" s="748" t="s">
        <v>1847</v>
      </c>
      <c r="B59" s="748"/>
      <c r="C59" s="748"/>
      <c r="D59" s="748"/>
      <c r="E59" s="748"/>
      <c r="F59" s="748"/>
      <c r="G59" s="595">
        <f>SUM(G60:G62)</f>
        <v>66</v>
      </c>
      <c r="H59" s="595">
        <f t="shared" ref="H59:O59" si="31">SUM(H60:H62)</f>
        <v>66</v>
      </c>
      <c r="I59" s="596">
        <f t="shared" si="31"/>
        <v>1109.7</v>
      </c>
      <c r="J59" s="595">
        <f t="shared" si="31"/>
        <v>31</v>
      </c>
      <c r="K59" s="595">
        <f t="shared" si="31"/>
        <v>21</v>
      </c>
      <c r="L59" s="595">
        <f t="shared" si="31"/>
        <v>10</v>
      </c>
      <c r="M59" s="596">
        <f t="shared" si="31"/>
        <v>1109.5999999999999</v>
      </c>
      <c r="N59" s="596">
        <f t="shared" si="31"/>
        <v>720</v>
      </c>
      <c r="O59" s="596">
        <f t="shared" si="31"/>
        <v>389.6</v>
      </c>
      <c r="P59" s="596">
        <f>SUM(P60:P62)</f>
        <v>59196228</v>
      </c>
      <c r="Q59" s="596">
        <f t="shared" ref="Q59:AD59" si="32">SUM(Q60:Q62)</f>
        <v>30105275.039999999</v>
      </c>
      <c r="R59" s="392">
        <f t="shared" si="32"/>
        <v>30105275.039999999</v>
      </c>
      <c r="S59" s="596">
        <f t="shared" si="32"/>
        <v>0</v>
      </c>
      <c r="T59" s="596">
        <f t="shared" si="32"/>
        <v>0</v>
      </c>
      <c r="U59" s="596">
        <f t="shared" si="32"/>
        <v>0</v>
      </c>
      <c r="V59" s="392">
        <f>SUM(V60:V62)</f>
        <v>0</v>
      </c>
      <c r="W59" s="596">
        <f t="shared" si="32"/>
        <v>29090952.960000001</v>
      </c>
      <c r="X59" s="596">
        <f t="shared" si="32"/>
        <v>29090952.960000001</v>
      </c>
      <c r="Y59" s="596">
        <f t="shared" si="32"/>
        <v>0</v>
      </c>
      <c r="Z59" s="596">
        <f t="shared" si="32"/>
        <v>0</v>
      </c>
      <c r="AA59" s="596">
        <f t="shared" si="32"/>
        <v>0</v>
      </c>
      <c r="AB59" s="596">
        <f>SUM(AB60:AB62)</f>
        <v>0</v>
      </c>
      <c r="AC59" s="596">
        <f t="shared" si="32"/>
        <v>0</v>
      </c>
      <c r="AD59" s="596">
        <f t="shared" si="32"/>
        <v>0</v>
      </c>
      <c r="AE59" s="590"/>
    </row>
    <row r="60" spans="1:31" s="399" customFormat="1" hidden="1" x14ac:dyDescent="0.2">
      <c r="A60" s="606">
        <v>1</v>
      </c>
      <c r="B60" s="614" t="s">
        <v>1047</v>
      </c>
      <c r="C60" s="619" t="s">
        <v>1098</v>
      </c>
      <c r="D60" s="608">
        <v>42004</v>
      </c>
      <c r="E60" s="606" t="s">
        <v>1111</v>
      </c>
      <c r="F60" s="606" t="s">
        <v>1109</v>
      </c>
      <c r="G60" s="609">
        <v>41</v>
      </c>
      <c r="H60" s="611">
        <v>41</v>
      </c>
      <c r="I60" s="610">
        <v>722.7</v>
      </c>
      <c r="J60" s="609">
        <v>20</v>
      </c>
      <c r="K60" s="611">
        <v>13</v>
      </c>
      <c r="L60" s="611">
        <v>7</v>
      </c>
      <c r="M60" s="610">
        <v>722.6</v>
      </c>
      <c r="N60" s="610">
        <v>405.5</v>
      </c>
      <c r="O60" s="610">
        <v>317.10000000000002</v>
      </c>
      <c r="P60" s="602">
        <f>Q60+W60+AC60+AD60</f>
        <v>37679936</v>
      </c>
      <c r="Q60" s="602">
        <f>R60+S60+T60+U60+V60</f>
        <v>19618697.59</v>
      </c>
      <c r="R60" s="670">
        <v>19618697.59</v>
      </c>
      <c r="S60" s="612">
        <v>0</v>
      </c>
      <c r="T60" s="612">
        <v>0</v>
      </c>
      <c r="U60" s="711">
        <v>0</v>
      </c>
      <c r="V60" s="657">
        <v>0</v>
      </c>
      <c r="W60" s="602">
        <f>X60+Y60+Z60+AA60+AB60</f>
        <v>18061238.41</v>
      </c>
      <c r="X60" s="602">
        <v>18061238.41</v>
      </c>
      <c r="Y60" s="612">
        <v>0</v>
      </c>
      <c r="Z60" s="612">
        <v>0</v>
      </c>
      <c r="AA60" s="711">
        <v>0</v>
      </c>
      <c r="AB60" s="612">
        <v>0</v>
      </c>
      <c r="AC60" s="602">
        <v>0</v>
      </c>
      <c r="AD60" s="602">
        <v>0</v>
      </c>
      <c r="AE60" s="590"/>
    </row>
    <row r="61" spans="1:31" s="399" customFormat="1" hidden="1" x14ac:dyDescent="0.2">
      <c r="A61" s="606">
        <v>2</v>
      </c>
      <c r="B61" s="614" t="s">
        <v>1694</v>
      </c>
      <c r="C61" s="619">
        <v>537</v>
      </c>
      <c r="D61" s="608">
        <v>42132</v>
      </c>
      <c r="E61" s="606" t="s">
        <v>1111</v>
      </c>
      <c r="F61" s="606" t="s">
        <v>1109</v>
      </c>
      <c r="G61" s="609">
        <v>5</v>
      </c>
      <c r="H61" s="611">
        <v>5</v>
      </c>
      <c r="I61" s="610">
        <v>48.2</v>
      </c>
      <c r="J61" s="609">
        <v>1</v>
      </c>
      <c r="K61" s="611">
        <v>1</v>
      </c>
      <c r="L61" s="611">
        <v>0</v>
      </c>
      <c r="M61" s="610">
        <v>48.2</v>
      </c>
      <c r="N61" s="610">
        <v>48.2</v>
      </c>
      <c r="O61" s="610">
        <v>0</v>
      </c>
      <c r="P61" s="602">
        <f>Q61+W61+AC61+AD61</f>
        <v>2735516</v>
      </c>
      <c r="Q61" s="602">
        <f>R61+S61+T61+U61+V61</f>
        <v>1308099.44</v>
      </c>
      <c r="R61" s="670">
        <v>1308099.44</v>
      </c>
      <c r="S61" s="612">
        <v>0</v>
      </c>
      <c r="T61" s="612">
        <v>0</v>
      </c>
      <c r="U61" s="711">
        <v>0</v>
      </c>
      <c r="V61" s="657">
        <v>0</v>
      </c>
      <c r="W61" s="602">
        <f>X61+Y61+Z61+AA61+AB61</f>
        <v>1427416.56</v>
      </c>
      <c r="X61" s="602">
        <v>1427416.56</v>
      </c>
      <c r="Y61" s="612">
        <v>0</v>
      </c>
      <c r="Z61" s="612">
        <v>0</v>
      </c>
      <c r="AA61" s="711">
        <v>0</v>
      </c>
      <c r="AB61" s="612">
        <v>0</v>
      </c>
      <c r="AC61" s="602">
        <v>0</v>
      </c>
      <c r="AD61" s="602">
        <v>0</v>
      </c>
      <c r="AE61" s="590"/>
    </row>
    <row r="62" spans="1:31" s="399" customFormat="1" hidden="1" x14ac:dyDescent="0.2">
      <c r="A62" s="606">
        <v>3</v>
      </c>
      <c r="B62" s="614" t="s">
        <v>1693</v>
      </c>
      <c r="C62" s="619" t="s">
        <v>1098</v>
      </c>
      <c r="D62" s="608">
        <v>42004</v>
      </c>
      <c r="E62" s="606" t="s">
        <v>1111</v>
      </c>
      <c r="F62" s="606" t="s">
        <v>1109</v>
      </c>
      <c r="G62" s="609">
        <v>20</v>
      </c>
      <c r="H62" s="611">
        <v>20</v>
      </c>
      <c r="I62" s="610">
        <v>338.8</v>
      </c>
      <c r="J62" s="609">
        <v>10</v>
      </c>
      <c r="K62" s="611">
        <v>7</v>
      </c>
      <c r="L62" s="611">
        <v>3</v>
      </c>
      <c r="M62" s="610">
        <v>338.8</v>
      </c>
      <c r="N62" s="610">
        <v>266.3</v>
      </c>
      <c r="O62" s="610">
        <v>72.5</v>
      </c>
      <c r="P62" s="602">
        <f>Q62+W62+AC62+AD62</f>
        <v>18780776</v>
      </c>
      <c r="Q62" s="602">
        <f>R62+S62+T62+U62+V62</f>
        <v>9178478.0099999998</v>
      </c>
      <c r="R62" s="670">
        <v>9178478.0099999998</v>
      </c>
      <c r="S62" s="612">
        <v>0</v>
      </c>
      <c r="T62" s="612">
        <v>0</v>
      </c>
      <c r="U62" s="711">
        <v>0</v>
      </c>
      <c r="V62" s="657">
        <v>0</v>
      </c>
      <c r="W62" s="602">
        <f>X62+Y62+Z62+AA62+AB62</f>
        <v>9602297.9900000002</v>
      </c>
      <c r="X62" s="602">
        <v>9602297.9900000002</v>
      </c>
      <c r="Y62" s="612">
        <v>0</v>
      </c>
      <c r="Z62" s="612">
        <v>0</v>
      </c>
      <c r="AA62" s="711">
        <v>0</v>
      </c>
      <c r="AB62" s="612">
        <v>0</v>
      </c>
      <c r="AC62" s="602">
        <v>0</v>
      </c>
      <c r="AD62" s="602">
        <v>0</v>
      </c>
      <c r="AE62" s="590"/>
    </row>
    <row r="63" spans="1:31" s="561" customFormat="1" ht="26.25" hidden="1" customHeight="1" x14ac:dyDescent="0.2">
      <c r="A63" s="739" t="s">
        <v>2038</v>
      </c>
      <c r="B63" s="739"/>
      <c r="C63" s="739"/>
      <c r="D63" s="739"/>
      <c r="E63" s="739"/>
      <c r="F63" s="739"/>
      <c r="G63" s="595">
        <f>G64</f>
        <v>7</v>
      </c>
      <c r="H63" s="595">
        <f t="shared" ref="H63:O63" si="33">H64</f>
        <v>7</v>
      </c>
      <c r="I63" s="596">
        <f t="shared" si="33"/>
        <v>115.3</v>
      </c>
      <c r="J63" s="595">
        <f t="shared" si="33"/>
        <v>2</v>
      </c>
      <c r="K63" s="595">
        <f t="shared" si="33"/>
        <v>0</v>
      </c>
      <c r="L63" s="595">
        <f t="shared" si="33"/>
        <v>2</v>
      </c>
      <c r="M63" s="596">
        <f t="shared" si="33"/>
        <v>115.3</v>
      </c>
      <c r="N63" s="596">
        <f t="shared" si="33"/>
        <v>0</v>
      </c>
      <c r="O63" s="596">
        <f t="shared" si="33"/>
        <v>115.3</v>
      </c>
      <c r="P63" s="596">
        <f>P64</f>
        <v>4621204</v>
      </c>
      <c r="Q63" s="596">
        <f>Q64</f>
        <v>2970876.78</v>
      </c>
      <c r="R63" s="392">
        <f t="shared" ref="R63:AD63" si="34">R64</f>
        <v>2970876.78</v>
      </c>
      <c r="S63" s="596">
        <f t="shared" si="34"/>
        <v>0</v>
      </c>
      <c r="T63" s="596">
        <f t="shared" si="34"/>
        <v>0</v>
      </c>
      <c r="U63" s="596">
        <f t="shared" si="34"/>
        <v>0</v>
      </c>
      <c r="V63" s="392">
        <f t="shared" si="34"/>
        <v>0</v>
      </c>
      <c r="W63" s="596">
        <f t="shared" si="34"/>
        <v>1650327.22</v>
      </c>
      <c r="X63" s="596">
        <f t="shared" si="34"/>
        <v>1650327.22</v>
      </c>
      <c r="Y63" s="596">
        <f t="shared" si="34"/>
        <v>0</v>
      </c>
      <c r="Z63" s="596">
        <f t="shared" si="34"/>
        <v>0</v>
      </c>
      <c r="AA63" s="596">
        <f t="shared" si="34"/>
        <v>0</v>
      </c>
      <c r="AB63" s="596">
        <f t="shared" si="34"/>
        <v>0</v>
      </c>
      <c r="AC63" s="596">
        <f t="shared" si="34"/>
        <v>0</v>
      </c>
      <c r="AD63" s="596">
        <f t="shared" si="34"/>
        <v>0</v>
      </c>
      <c r="AE63" s="590"/>
    </row>
    <row r="64" spans="1:31" s="399" customFormat="1" hidden="1" x14ac:dyDescent="0.2">
      <c r="A64" s="606">
        <v>1</v>
      </c>
      <c r="B64" s="614" t="s">
        <v>1195</v>
      </c>
      <c r="C64" s="606">
        <v>80</v>
      </c>
      <c r="D64" s="608">
        <v>42185</v>
      </c>
      <c r="E64" s="606" t="s">
        <v>1111</v>
      </c>
      <c r="F64" s="606" t="s">
        <v>1109</v>
      </c>
      <c r="G64" s="609">
        <v>7</v>
      </c>
      <c r="H64" s="611">
        <v>7</v>
      </c>
      <c r="I64" s="602">
        <v>115.3</v>
      </c>
      <c r="J64" s="605">
        <v>2</v>
      </c>
      <c r="K64" s="605">
        <v>0</v>
      </c>
      <c r="L64" s="605">
        <v>2</v>
      </c>
      <c r="M64" s="711">
        <v>115.3</v>
      </c>
      <c r="N64" s="602">
        <v>0</v>
      </c>
      <c r="O64" s="602">
        <v>115.3</v>
      </c>
      <c r="P64" s="602">
        <f>Q64+W64+AC64+AD64</f>
        <v>4621204</v>
      </c>
      <c r="Q64" s="602">
        <f>R64+S64+T64+U64+V64</f>
        <v>2970876.78</v>
      </c>
      <c r="R64" s="670">
        <v>2970876.78</v>
      </c>
      <c r="S64" s="612">
        <v>0</v>
      </c>
      <c r="T64" s="612">
        <v>0</v>
      </c>
      <c r="U64" s="711">
        <v>0</v>
      </c>
      <c r="V64" s="657">
        <v>0</v>
      </c>
      <c r="W64" s="602">
        <f>X64+Y64+Z64+AA64+AB64</f>
        <v>1650327.22</v>
      </c>
      <c r="X64" s="602">
        <v>1650327.22</v>
      </c>
      <c r="Y64" s="612">
        <v>0</v>
      </c>
      <c r="Z64" s="612">
        <v>0</v>
      </c>
      <c r="AA64" s="711">
        <v>0</v>
      </c>
      <c r="AB64" s="612">
        <v>0</v>
      </c>
      <c r="AC64" s="602">
        <v>0</v>
      </c>
      <c r="AD64" s="602">
        <v>0</v>
      </c>
      <c r="AE64" s="590"/>
    </row>
    <row r="65" spans="1:31" s="561" customFormat="1" ht="27.75" hidden="1" customHeight="1" x14ac:dyDescent="0.2">
      <c r="A65" s="739" t="s">
        <v>1317</v>
      </c>
      <c r="B65" s="739"/>
      <c r="C65" s="739"/>
      <c r="D65" s="739"/>
      <c r="E65" s="739"/>
      <c r="F65" s="739"/>
      <c r="G65" s="595">
        <f>G66</f>
        <v>17</v>
      </c>
      <c r="H65" s="595">
        <f t="shared" ref="H65:O65" si="35">H66</f>
        <v>17</v>
      </c>
      <c r="I65" s="596">
        <f t="shared" si="35"/>
        <v>251.1</v>
      </c>
      <c r="J65" s="595">
        <f t="shared" si="35"/>
        <v>6</v>
      </c>
      <c r="K65" s="595">
        <f t="shared" si="35"/>
        <v>3</v>
      </c>
      <c r="L65" s="595">
        <f t="shared" si="35"/>
        <v>3</v>
      </c>
      <c r="M65" s="596">
        <f t="shared" si="35"/>
        <v>251.1</v>
      </c>
      <c r="N65" s="596">
        <f t="shared" si="35"/>
        <v>85.25</v>
      </c>
      <c r="O65" s="596">
        <f t="shared" si="35"/>
        <v>165.85</v>
      </c>
      <c r="P65" s="596">
        <f>P66</f>
        <v>11360636</v>
      </c>
      <c r="Q65" s="596">
        <f t="shared" ref="Q65:AD65" si="36">Q66</f>
        <v>6825134.1200000001</v>
      </c>
      <c r="R65" s="392">
        <f t="shared" si="36"/>
        <v>6825134.1200000001</v>
      </c>
      <c r="S65" s="596">
        <f t="shared" si="36"/>
        <v>0</v>
      </c>
      <c r="T65" s="596">
        <f t="shared" si="36"/>
        <v>0</v>
      </c>
      <c r="U65" s="596">
        <f t="shared" si="36"/>
        <v>0</v>
      </c>
      <c r="V65" s="392">
        <f t="shared" si="36"/>
        <v>0</v>
      </c>
      <c r="W65" s="596">
        <f t="shared" si="36"/>
        <v>4535501.88</v>
      </c>
      <c r="X65" s="596">
        <f t="shared" si="36"/>
        <v>4535501.88</v>
      </c>
      <c r="Y65" s="596">
        <f t="shared" si="36"/>
        <v>0</v>
      </c>
      <c r="Z65" s="596">
        <f t="shared" si="36"/>
        <v>0</v>
      </c>
      <c r="AA65" s="596">
        <f t="shared" si="36"/>
        <v>0</v>
      </c>
      <c r="AB65" s="596">
        <f t="shared" si="36"/>
        <v>0</v>
      </c>
      <c r="AC65" s="596">
        <f t="shared" si="36"/>
        <v>0</v>
      </c>
      <c r="AD65" s="596">
        <f t="shared" si="36"/>
        <v>0</v>
      </c>
      <c r="AE65" s="590"/>
    </row>
    <row r="66" spans="1:31" s="399" customFormat="1" hidden="1" x14ac:dyDescent="0.2">
      <c r="A66" s="606">
        <v>1</v>
      </c>
      <c r="B66" s="614" t="s">
        <v>1494</v>
      </c>
      <c r="C66" s="606" t="s">
        <v>1200</v>
      </c>
      <c r="D66" s="608">
        <v>42163</v>
      </c>
      <c r="E66" s="606" t="s">
        <v>1111</v>
      </c>
      <c r="F66" s="606" t="s">
        <v>1109</v>
      </c>
      <c r="G66" s="609">
        <v>17</v>
      </c>
      <c r="H66" s="611">
        <v>17</v>
      </c>
      <c r="I66" s="602">
        <v>251.1</v>
      </c>
      <c r="J66" s="605">
        <v>6</v>
      </c>
      <c r="K66" s="605">
        <v>3</v>
      </c>
      <c r="L66" s="605">
        <v>3</v>
      </c>
      <c r="M66" s="711">
        <v>251.1</v>
      </c>
      <c r="N66" s="602">
        <v>85.25</v>
      </c>
      <c r="O66" s="602">
        <v>165.85</v>
      </c>
      <c r="P66" s="602">
        <f>Q66+W66+AC66+AD66</f>
        <v>11360636</v>
      </c>
      <c r="Q66" s="602">
        <f>R66+S66+T66+U66+V66</f>
        <v>6825134.1200000001</v>
      </c>
      <c r="R66" s="670">
        <v>6825134.1200000001</v>
      </c>
      <c r="S66" s="612">
        <v>0</v>
      </c>
      <c r="T66" s="612">
        <v>0</v>
      </c>
      <c r="U66" s="711">
        <v>0</v>
      </c>
      <c r="V66" s="657">
        <v>0</v>
      </c>
      <c r="W66" s="602">
        <f>X66+Y66+Z66+AA66+AB66</f>
        <v>4535501.88</v>
      </c>
      <c r="X66" s="602">
        <v>4535501.88</v>
      </c>
      <c r="Y66" s="612">
        <v>0</v>
      </c>
      <c r="Z66" s="612">
        <v>0</v>
      </c>
      <c r="AA66" s="711">
        <v>0</v>
      </c>
      <c r="AB66" s="612">
        <v>0</v>
      </c>
      <c r="AC66" s="602">
        <v>0</v>
      </c>
      <c r="AD66" s="602">
        <v>0</v>
      </c>
      <c r="AE66" s="590"/>
    </row>
    <row r="67" spans="1:31" s="561" customFormat="1" ht="37.5" hidden="1" customHeight="1" x14ac:dyDescent="0.2">
      <c r="A67" s="739" t="s">
        <v>1921</v>
      </c>
      <c r="B67" s="739"/>
      <c r="C67" s="739"/>
      <c r="D67" s="739"/>
      <c r="E67" s="739"/>
      <c r="F67" s="739"/>
      <c r="G67" s="595">
        <f>SUM(G68:G71)</f>
        <v>94</v>
      </c>
      <c r="H67" s="595">
        <f t="shared" ref="H67:O67" si="37">SUM(H68:H71)</f>
        <v>94</v>
      </c>
      <c r="I67" s="596">
        <f t="shared" si="37"/>
        <v>1643</v>
      </c>
      <c r="J67" s="595">
        <f t="shared" si="37"/>
        <v>43</v>
      </c>
      <c r="K67" s="595">
        <f t="shared" si="37"/>
        <v>32</v>
      </c>
      <c r="L67" s="595">
        <f t="shared" si="37"/>
        <v>11</v>
      </c>
      <c r="M67" s="596">
        <f t="shared" si="37"/>
        <v>1642.5</v>
      </c>
      <c r="N67" s="596">
        <f t="shared" si="37"/>
        <v>886.7</v>
      </c>
      <c r="O67" s="596">
        <f t="shared" si="37"/>
        <v>755.8</v>
      </c>
      <c r="P67" s="596">
        <f>SUM(P68:P71)</f>
        <v>69444900</v>
      </c>
      <c r="Q67" s="596">
        <f t="shared" ref="Q67:AD67" si="38">SUM(Q68:Q71)</f>
        <v>44644694.5</v>
      </c>
      <c r="R67" s="392">
        <f t="shared" si="38"/>
        <v>31523639.149999999</v>
      </c>
      <c r="S67" s="596">
        <f t="shared" si="38"/>
        <v>13121055.35</v>
      </c>
      <c r="T67" s="596">
        <f t="shared" si="38"/>
        <v>0</v>
      </c>
      <c r="U67" s="596">
        <f t="shared" si="38"/>
        <v>0</v>
      </c>
      <c r="V67" s="392">
        <f>SUM(V68:V71)</f>
        <v>0</v>
      </c>
      <c r="W67" s="596">
        <f t="shared" si="38"/>
        <v>24800205.5</v>
      </c>
      <c r="X67" s="596">
        <f t="shared" si="38"/>
        <v>24800205.5</v>
      </c>
      <c r="Y67" s="596">
        <f t="shared" si="38"/>
        <v>0</v>
      </c>
      <c r="Z67" s="596">
        <f t="shared" si="38"/>
        <v>0</v>
      </c>
      <c r="AA67" s="596">
        <f t="shared" si="38"/>
        <v>0</v>
      </c>
      <c r="AB67" s="596">
        <f>SUM(AB68:AB71)</f>
        <v>0</v>
      </c>
      <c r="AC67" s="596">
        <f t="shared" si="38"/>
        <v>0</v>
      </c>
      <c r="AD67" s="596">
        <f t="shared" si="38"/>
        <v>0</v>
      </c>
      <c r="AE67" s="590"/>
    </row>
    <row r="68" spans="1:31" s="399" customFormat="1" hidden="1" x14ac:dyDescent="0.2">
      <c r="A68" s="606">
        <v>1</v>
      </c>
      <c r="B68" s="613" t="s">
        <v>1692</v>
      </c>
      <c r="C68" s="606">
        <v>55</v>
      </c>
      <c r="D68" s="608">
        <v>42032</v>
      </c>
      <c r="E68" s="606" t="s">
        <v>1111</v>
      </c>
      <c r="F68" s="606" t="s">
        <v>1109</v>
      </c>
      <c r="G68" s="609">
        <v>45</v>
      </c>
      <c r="H68" s="611">
        <v>45</v>
      </c>
      <c r="I68" s="610">
        <v>608</v>
      </c>
      <c r="J68" s="609">
        <v>12</v>
      </c>
      <c r="K68" s="611">
        <v>10</v>
      </c>
      <c r="L68" s="611">
        <v>2</v>
      </c>
      <c r="M68" s="610">
        <v>608</v>
      </c>
      <c r="N68" s="610">
        <v>245.7</v>
      </c>
      <c r="O68" s="610">
        <v>362.3</v>
      </c>
      <c r="P68" s="602">
        <f>Q68+W68+AC68+AD68</f>
        <v>25706240</v>
      </c>
      <c r="Q68" s="602">
        <f>R68+S68+T68+U68+V68</f>
        <v>16526011.73</v>
      </c>
      <c r="R68" s="670">
        <v>11568208.199999999</v>
      </c>
      <c r="S68" s="602">
        <v>4957803.53</v>
      </c>
      <c r="T68" s="612">
        <v>0</v>
      </c>
      <c r="U68" s="711">
        <v>0</v>
      </c>
      <c r="V68" s="657">
        <v>0</v>
      </c>
      <c r="W68" s="602">
        <f>X68+Y68+Z68+AA68+AB68</f>
        <v>9180228.2699999996</v>
      </c>
      <c r="X68" s="602">
        <v>9180228.2699999996</v>
      </c>
      <c r="Y68" s="602">
        <v>0</v>
      </c>
      <c r="Z68" s="612">
        <v>0</v>
      </c>
      <c r="AA68" s="711">
        <v>0</v>
      </c>
      <c r="AB68" s="612">
        <v>0</v>
      </c>
      <c r="AC68" s="602">
        <v>0</v>
      </c>
      <c r="AD68" s="602">
        <v>0</v>
      </c>
      <c r="AE68" s="590"/>
    </row>
    <row r="69" spans="1:31" s="399" customFormat="1" hidden="1" x14ac:dyDescent="0.2">
      <c r="A69" s="606">
        <v>2</v>
      </c>
      <c r="B69" s="613" t="s">
        <v>1691</v>
      </c>
      <c r="C69" s="606">
        <v>55</v>
      </c>
      <c r="D69" s="608">
        <v>42032</v>
      </c>
      <c r="E69" s="606" t="s">
        <v>1111</v>
      </c>
      <c r="F69" s="606" t="s">
        <v>1109</v>
      </c>
      <c r="G69" s="609">
        <v>20</v>
      </c>
      <c r="H69" s="611">
        <v>20</v>
      </c>
      <c r="I69" s="610">
        <v>655.5</v>
      </c>
      <c r="J69" s="609">
        <v>18</v>
      </c>
      <c r="K69" s="611">
        <v>14</v>
      </c>
      <c r="L69" s="611">
        <v>4</v>
      </c>
      <c r="M69" s="610">
        <v>655.5</v>
      </c>
      <c r="N69" s="610">
        <v>456.5</v>
      </c>
      <c r="O69" s="610">
        <v>199</v>
      </c>
      <c r="P69" s="602">
        <f>Q69+W69+AC69+AD69</f>
        <v>27714540</v>
      </c>
      <c r="Q69" s="602">
        <f>R69+S69+T69+U69+V69</f>
        <v>17817106.390000001</v>
      </c>
      <c r="R69" s="670">
        <v>12744327.49</v>
      </c>
      <c r="S69" s="602">
        <v>5072778.9000000004</v>
      </c>
      <c r="T69" s="612">
        <v>0</v>
      </c>
      <c r="U69" s="711">
        <v>0</v>
      </c>
      <c r="V69" s="657">
        <v>0</v>
      </c>
      <c r="W69" s="602">
        <f>X69+Y69+Z69+AA69+AB69</f>
        <v>9897433.6099999994</v>
      </c>
      <c r="X69" s="602">
        <v>9897433.6099999994</v>
      </c>
      <c r="Y69" s="602">
        <v>0</v>
      </c>
      <c r="Z69" s="612">
        <v>0</v>
      </c>
      <c r="AA69" s="711">
        <v>0</v>
      </c>
      <c r="AB69" s="612">
        <v>0</v>
      </c>
      <c r="AC69" s="602">
        <v>0</v>
      </c>
      <c r="AD69" s="602">
        <v>0</v>
      </c>
      <c r="AE69" s="590"/>
    </row>
    <row r="70" spans="1:31" s="399" customFormat="1" hidden="1" x14ac:dyDescent="0.2">
      <c r="A70" s="606">
        <v>3</v>
      </c>
      <c r="B70" s="613" t="s">
        <v>1150</v>
      </c>
      <c r="C70" s="606">
        <v>55</v>
      </c>
      <c r="D70" s="608">
        <v>42032</v>
      </c>
      <c r="E70" s="606" t="s">
        <v>1111</v>
      </c>
      <c r="F70" s="606" t="s">
        <v>1109</v>
      </c>
      <c r="G70" s="609">
        <v>9</v>
      </c>
      <c r="H70" s="611">
        <v>9</v>
      </c>
      <c r="I70" s="610">
        <v>138.6</v>
      </c>
      <c r="J70" s="609">
        <v>5</v>
      </c>
      <c r="K70" s="611">
        <v>3</v>
      </c>
      <c r="L70" s="611">
        <v>2</v>
      </c>
      <c r="M70" s="610">
        <v>138.6</v>
      </c>
      <c r="N70" s="610">
        <v>81</v>
      </c>
      <c r="O70" s="610">
        <v>57.6</v>
      </c>
      <c r="P70" s="602">
        <f>Q70+W70+AC70+AD70</f>
        <v>5860008</v>
      </c>
      <c r="Q70" s="602">
        <f>R70+S70+T70+U70+V70</f>
        <v>3767278.33</v>
      </c>
      <c r="R70" s="670">
        <v>2637094.83</v>
      </c>
      <c r="S70" s="602">
        <v>1130183.5</v>
      </c>
      <c r="T70" s="612">
        <v>0</v>
      </c>
      <c r="U70" s="711">
        <v>0</v>
      </c>
      <c r="V70" s="657">
        <v>0</v>
      </c>
      <c r="W70" s="602">
        <f>X70+Y70+Z70+AA70+AB70</f>
        <v>2092729.67</v>
      </c>
      <c r="X70" s="602">
        <v>2092729.67</v>
      </c>
      <c r="Y70" s="602">
        <v>0</v>
      </c>
      <c r="Z70" s="612">
        <v>0</v>
      </c>
      <c r="AA70" s="711">
        <v>0</v>
      </c>
      <c r="AB70" s="612">
        <v>0</v>
      </c>
      <c r="AC70" s="602">
        <v>0</v>
      </c>
      <c r="AD70" s="602">
        <v>0</v>
      </c>
      <c r="AE70" s="590"/>
    </row>
    <row r="71" spans="1:31" s="399" customFormat="1" hidden="1" x14ac:dyDescent="0.2">
      <c r="A71" s="606">
        <v>4</v>
      </c>
      <c r="B71" s="613" t="s">
        <v>1690</v>
      </c>
      <c r="C71" s="606">
        <v>55</v>
      </c>
      <c r="D71" s="608">
        <v>42032</v>
      </c>
      <c r="E71" s="606" t="s">
        <v>1111</v>
      </c>
      <c r="F71" s="606" t="s">
        <v>1109</v>
      </c>
      <c r="G71" s="609">
        <v>20</v>
      </c>
      <c r="H71" s="611">
        <v>20</v>
      </c>
      <c r="I71" s="610">
        <v>240.9</v>
      </c>
      <c r="J71" s="609">
        <v>8</v>
      </c>
      <c r="K71" s="611">
        <v>5</v>
      </c>
      <c r="L71" s="611">
        <v>3</v>
      </c>
      <c r="M71" s="610">
        <v>240.4</v>
      </c>
      <c r="N71" s="610">
        <v>103.5</v>
      </c>
      <c r="O71" s="610">
        <f>M71-N71</f>
        <v>136.9</v>
      </c>
      <c r="P71" s="602">
        <f>Q71+W71+AC71+AD71</f>
        <v>10164112</v>
      </c>
      <c r="Q71" s="602">
        <f>R71+S71+T71+U71+V71</f>
        <v>6534298.0499999998</v>
      </c>
      <c r="R71" s="670">
        <v>4574008.63</v>
      </c>
      <c r="S71" s="602">
        <v>1960289.42</v>
      </c>
      <c r="T71" s="612">
        <v>0</v>
      </c>
      <c r="U71" s="711">
        <v>0</v>
      </c>
      <c r="V71" s="657">
        <v>0</v>
      </c>
      <c r="W71" s="602">
        <f>X71+Y71+Z71+AA71+AB71</f>
        <v>3629813.95</v>
      </c>
      <c r="X71" s="602">
        <v>3629813.95</v>
      </c>
      <c r="Y71" s="602">
        <v>0</v>
      </c>
      <c r="Z71" s="612">
        <v>0</v>
      </c>
      <c r="AA71" s="711">
        <v>0</v>
      </c>
      <c r="AB71" s="612">
        <v>0</v>
      </c>
      <c r="AC71" s="602">
        <v>0</v>
      </c>
      <c r="AD71" s="602">
        <v>0</v>
      </c>
      <c r="AE71" s="590"/>
    </row>
    <row r="72" spans="1:31" s="561" customFormat="1" ht="42.75" hidden="1" customHeight="1" x14ac:dyDescent="0.2">
      <c r="A72" s="748" t="s">
        <v>1922</v>
      </c>
      <c r="B72" s="748"/>
      <c r="C72" s="748"/>
      <c r="D72" s="748"/>
      <c r="E72" s="748"/>
      <c r="F72" s="748"/>
      <c r="G72" s="595">
        <f>SUM(G73:G75)</f>
        <v>55</v>
      </c>
      <c r="H72" s="595">
        <f t="shared" ref="H72:O72" si="39">SUM(H73:H75)</f>
        <v>55</v>
      </c>
      <c r="I72" s="596">
        <f t="shared" si="39"/>
        <v>860.3</v>
      </c>
      <c r="J72" s="595">
        <f t="shared" si="39"/>
        <v>21</v>
      </c>
      <c r="K72" s="595">
        <f t="shared" si="39"/>
        <v>16</v>
      </c>
      <c r="L72" s="595">
        <f t="shared" si="39"/>
        <v>5</v>
      </c>
      <c r="M72" s="596">
        <f t="shared" si="39"/>
        <v>860.3</v>
      </c>
      <c r="N72" s="596">
        <f t="shared" si="39"/>
        <v>599.4</v>
      </c>
      <c r="O72" s="596">
        <f t="shared" si="39"/>
        <v>260.89999999999998</v>
      </c>
      <c r="P72" s="596">
        <f>SUM(P73:P75)</f>
        <v>36373484</v>
      </c>
      <c r="Q72" s="596">
        <f t="shared" ref="Q72:AD72" si="40">SUM(Q73:Q75)</f>
        <v>30261340.329999998</v>
      </c>
      <c r="R72" s="392">
        <f t="shared" si="40"/>
        <v>30261340.329999998</v>
      </c>
      <c r="S72" s="596">
        <f t="shared" si="40"/>
        <v>0</v>
      </c>
      <c r="T72" s="596">
        <f t="shared" si="40"/>
        <v>0</v>
      </c>
      <c r="U72" s="596">
        <f t="shared" si="40"/>
        <v>0</v>
      </c>
      <c r="V72" s="392">
        <f>SUM(V73:V75)</f>
        <v>0</v>
      </c>
      <c r="W72" s="596">
        <f t="shared" si="40"/>
        <v>6112143.6699999999</v>
      </c>
      <c r="X72" s="596">
        <f t="shared" si="40"/>
        <v>6112143.6699999999</v>
      </c>
      <c r="Y72" s="596">
        <f t="shared" si="40"/>
        <v>0</v>
      </c>
      <c r="Z72" s="596">
        <f t="shared" si="40"/>
        <v>0</v>
      </c>
      <c r="AA72" s="596">
        <f t="shared" si="40"/>
        <v>0</v>
      </c>
      <c r="AB72" s="596">
        <f>SUM(AB73:AB75)</f>
        <v>0</v>
      </c>
      <c r="AC72" s="596">
        <f t="shared" si="40"/>
        <v>0</v>
      </c>
      <c r="AD72" s="596">
        <f t="shared" si="40"/>
        <v>0</v>
      </c>
      <c r="AE72" s="590"/>
    </row>
    <row r="73" spans="1:31" s="399" customFormat="1" hidden="1" x14ac:dyDescent="0.2">
      <c r="A73" s="606">
        <v>1</v>
      </c>
      <c r="B73" s="614" t="s">
        <v>771</v>
      </c>
      <c r="C73" s="624" t="s">
        <v>1031</v>
      </c>
      <c r="D73" s="608">
        <v>42004</v>
      </c>
      <c r="E73" s="606" t="s">
        <v>1111</v>
      </c>
      <c r="F73" s="606" t="s">
        <v>1109</v>
      </c>
      <c r="G73" s="609">
        <v>14</v>
      </c>
      <c r="H73" s="611">
        <v>14</v>
      </c>
      <c r="I73" s="610">
        <v>212</v>
      </c>
      <c r="J73" s="609">
        <v>5</v>
      </c>
      <c r="K73" s="611">
        <v>2</v>
      </c>
      <c r="L73" s="611">
        <v>3</v>
      </c>
      <c r="M73" s="610">
        <v>212</v>
      </c>
      <c r="N73" s="610">
        <v>56.5</v>
      </c>
      <c r="O73" s="610">
        <v>155.5</v>
      </c>
      <c r="P73" s="602">
        <f>Q73+W73+AC73+AD73</f>
        <v>8963360</v>
      </c>
      <c r="Q73" s="602">
        <f>R73+S73+T73+U73+V73</f>
        <v>7457170.9299999997</v>
      </c>
      <c r="R73" s="670">
        <v>7457170.9299999997</v>
      </c>
      <c r="S73" s="612">
        <v>0</v>
      </c>
      <c r="T73" s="612">
        <v>0</v>
      </c>
      <c r="U73" s="711">
        <v>0</v>
      </c>
      <c r="V73" s="657">
        <v>0</v>
      </c>
      <c r="W73" s="602">
        <f>X73+Y73+Z73+AA73+AB73</f>
        <v>1506189.07</v>
      </c>
      <c r="X73" s="602">
        <v>1506189.07</v>
      </c>
      <c r="Y73" s="612">
        <v>0</v>
      </c>
      <c r="Z73" s="612">
        <v>0</v>
      </c>
      <c r="AA73" s="711">
        <v>0</v>
      </c>
      <c r="AB73" s="612">
        <v>0</v>
      </c>
      <c r="AC73" s="602">
        <v>0</v>
      </c>
      <c r="AD73" s="602">
        <v>0</v>
      </c>
      <c r="AE73" s="590"/>
    </row>
    <row r="74" spans="1:31" s="399" customFormat="1" hidden="1" x14ac:dyDescent="0.2">
      <c r="A74" s="606">
        <v>2</v>
      </c>
      <c r="B74" s="614" t="s">
        <v>772</v>
      </c>
      <c r="C74" s="625">
        <v>650</v>
      </c>
      <c r="D74" s="608">
        <v>42004</v>
      </c>
      <c r="E74" s="606" t="s">
        <v>1111</v>
      </c>
      <c r="F74" s="606" t="s">
        <v>1109</v>
      </c>
      <c r="G74" s="609">
        <v>10</v>
      </c>
      <c r="H74" s="611">
        <v>10</v>
      </c>
      <c r="I74" s="610">
        <v>211</v>
      </c>
      <c r="J74" s="609">
        <v>4</v>
      </c>
      <c r="K74" s="611">
        <v>2</v>
      </c>
      <c r="L74" s="611">
        <v>2</v>
      </c>
      <c r="M74" s="610">
        <v>211</v>
      </c>
      <c r="N74" s="610">
        <v>105.6</v>
      </c>
      <c r="O74" s="610">
        <v>105.4</v>
      </c>
      <c r="P74" s="602">
        <f>Q74+W74+AC74+AD74</f>
        <v>8921080</v>
      </c>
      <c r="Q74" s="602">
        <f>R74+S74+T74+U74+V74</f>
        <v>7421995.5899999999</v>
      </c>
      <c r="R74" s="670">
        <v>7421995.5899999999</v>
      </c>
      <c r="S74" s="612">
        <v>0</v>
      </c>
      <c r="T74" s="612">
        <v>0</v>
      </c>
      <c r="U74" s="711">
        <v>0</v>
      </c>
      <c r="V74" s="657">
        <v>0</v>
      </c>
      <c r="W74" s="602">
        <f>X74+Y74+Z74+AA74+AB74</f>
        <v>1499084.41</v>
      </c>
      <c r="X74" s="602">
        <v>1499084.41</v>
      </c>
      <c r="Y74" s="612">
        <v>0</v>
      </c>
      <c r="Z74" s="612">
        <v>0</v>
      </c>
      <c r="AA74" s="711">
        <v>0</v>
      </c>
      <c r="AB74" s="612">
        <v>0</v>
      </c>
      <c r="AC74" s="602">
        <v>0</v>
      </c>
      <c r="AD74" s="602">
        <v>0</v>
      </c>
      <c r="AE74" s="590"/>
    </row>
    <row r="75" spans="1:31" s="399" customFormat="1" hidden="1" x14ac:dyDescent="0.2">
      <c r="A75" s="606">
        <v>3</v>
      </c>
      <c r="B75" s="614" t="s">
        <v>776</v>
      </c>
      <c r="C75" s="625">
        <v>654</v>
      </c>
      <c r="D75" s="608">
        <v>42004</v>
      </c>
      <c r="E75" s="606" t="s">
        <v>1111</v>
      </c>
      <c r="F75" s="606" t="s">
        <v>1109</v>
      </c>
      <c r="G75" s="609">
        <v>31</v>
      </c>
      <c r="H75" s="611">
        <v>31</v>
      </c>
      <c r="I75" s="610">
        <v>437.3</v>
      </c>
      <c r="J75" s="609">
        <v>12</v>
      </c>
      <c r="K75" s="611">
        <v>12</v>
      </c>
      <c r="L75" s="611">
        <v>0</v>
      </c>
      <c r="M75" s="610">
        <v>437.3</v>
      </c>
      <c r="N75" s="610">
        <v>437.3</v>
      </c>
      <c r="O75" s="610">
        <v>0</v>
      </c>
      <c r="P75" s="602">
        <f>Q75+W75+AC75+AD75</f>
        <v>18489044</v>
      </c>
      <c r="Q75" s="602">
        <f>R75+S75+T75+U75+V75</f>
        <v>15382173.810000001</v>
      </c>
      <c r="R75" s="670">
        <v>15382173.810000001</v>
      </c>
      <c r="S75" s="612">
        <v>0</v>
      </c>
      <c r="T75" s="612">
        <v>0</v>
      </c>
      <c r="U75" s="711">
        <v>0</v>
      </c>
      <c r="V75" s="657">
        <v>0</v>
      </c>
      <c r="W75" s="602">
        <f>X75+Y75+Z75+AA75+AB75</f>
        <v>3106870.19</v>
      </c>
      <c r="X75" s="602">
        <v>3106870.19</v>
      </c>
      <c r="Y75" s="612">
        <v>0</v>
      </c>
      <c r="Z75" s="612">
        <v>0</v>
      </c>
      <c r="AA75" s="711">
        <v>0</v>
      </c>
      <c r="AB75" s="612">
        <v>0</v>
      </c>
      <c r="AC75" s="602">
        <v>0</v>
      </c>
      <c r="AD75" s="602">
        <v>0</v>
      </c>
      <c r="AE75" s="590"/>
    </row>
    <row r="76" spans="1:31" s="561" customFormat="1" ht="30" hidden="1" customHeight="1" x14ac:dyDescent="0.2">
      <c r="A76" s="748" t="s">
        <v>1232</v>
      </c>
      <c r="B76" s="748"/>
      <c r="C76" s="748"/>
      <c r="D76" s="748"/>
      <c r="E76" s="748"/>
      <c r="F76" s="748"/>
      <c r="G76" s="595">
        <f>SUM(G77:G82)</f>
        <v>65</v>
      </c>
      <c r="H76" s="595">
        <f t="shared" ref="H76:O76" si="41">SUM(H77:H82)</f>
        <v>65</v>
      </c>
      <c r="I76" s="596">
        <f t="shared" si="41"/>
        <v>1047.4000000000001</v>
      </c>
      <c r="J76" s="595">
        <f t="shared" si="41"/>
        <v>24</v>
      </c>
      <c r="K76" s="595">
        <f t="shared" si="41"/>
        <v>19</v>
      </c>
      <c r="L76" s="595">
        <f t="shared" si="41"/>
        <v>5</v>
      </c>
      <c r="M76" s="596">
        <f t="shared" si="41"/>
        <v>1047.4000000000001</v>
      </c>
      <c r="N76" s="596">
        <f t="shared" si="41"/>
        <v>791.2</v>
      </c>
      <c r="O76" s="596">
        <f t="shared" si="41"/>
        <v>256.2</v>
      </c>
      <c r="P76" s="596">
        <f>SUM(P77:P82)</f>
        <v>44284072</v>
      </c>
      <c r="Q76" s="596">
        <f t="shared" ref="Q76:AD76" si="42">SUM(Q77:Q82)</f>
        <v>28469316.920000002</v>
      </c>
      <c r="R76" s="392">
        <f t="shared" si="42"/>
        <v>28469316.920000002</v>
      </c>
      <c r="S76" s="596">
        <f t="shared" si="42"/>
        <v>0</v>
      </c>
      <c r="T76" s="596">
        <f t="shared" si="42"/>
        <v>0</v>
      </c>
      <c r="U76" s="596">
        <f t="shared" si="42"/>
        <v>0</v>
      </c>
      <c r="V76" s="392">
        <f>SUM(V77:V82)</f>
        <v>0</v>
      </c>
      <c r="W76" s="596">
        <f t="shared" si="42"/>
        <v>15814755.08</v>
      </c>
      <c r="X76" s="596">
        <f t="shared" si="42"/>
        <v>15814755.08</v>
      </c>
      <c r="Y76" s="596">
        <f t="shared" si="42"/>
        <v>0</v>
      </c>
      <c r="Z76" s="596">
        <f t="shared" si="42"/>
        <v>0</v>
      </c>
      <c r="AA76" s="596">
        <f t="shared" si="42"/>
        <v>0</v>
      </c>
      <c r="AB76" s="596">
        <f>SUM(AB77:AB82)</f>
        <v>0</v>
      </c>
      <c r="AC76" s="596">
        <f t="shared" si="42"/>
        <v>0</v>
      </c>
      <c r="AD76" s="596">
        <f t="shared" si="42"/>
        <v>0</v>
      </c>
      <c r="AE76" s="590"/>
    </row>
    <row r="77" spans="1:31" s="399" customFormat="1" hidden="1" x14ac:dyDescent="0.2">
      <c r="A77" s="606">
        <v>1</v>
      </c>
      <c r="B77" s="614" t="s">
        <v>1689</v>
      </c>
      <c r="C77" s="606">
        <v>1033</v>
      </c>
      <c r="D77" s="608">
        <v>41639</v>
      </c>
      <c r="E77" s="606" t="s">
        <v>1111</v>
      </c>
      <c r="F77" s="606" t="s">
        <v>1109</v>
      </c>
      <c r="G77" s="609">
        <v>10</v>
      </c>
      <c r="H77" s="611">
        <v>10</v>
      </c>
      <c r="I77" s="602">
        <v>221.7</v>
      </c>
      <c r="J77" s="609">
        <v>5</v>
      </c>
      <c r="K77" s="603">
        <v>4</v>
      </c>
      <c r="L77" s="603">
        <v>1</v>
      </c>
      <c r="M77" s="610">
        <v>221.7</v>
      </c>
      <c r="N77" s="602">
        <v>182</v>
      </c>
      <c r="O77" s="602">
        <v>39.700000000000003</v>
      </c>
      <c r="P77" s="602">
        <f t="shared" ref="P77:P82" si="43">Q77+W77+AC77+AD77</f>
        <v>9373476</v>
      </c>
      <c r="Q77" s="602">
        <f t="shared" ref="Q77:Q82" si="44">R77+S77+T77+U77+V77</f>
        <v>6026014.4699999997</v>
      </c>
      <c r="R77" s="670">
        <v>6026014.4699999997</v>
      </c>
      <c r="S77" s="612">
        <v>0</v>
      </c>
      <c r="T77" s="612">
        <v>0</v>
      </c>
      <c r="U77" s="711">
        <v>0</v>
      </c>
      <c r="V77" s="657">
        <v>0</v>
      </c>
      <c r="W77" s="602">
        <f t="shared" ref="W77:W82" si="45">X77+Y77+Z77+AA77+AB77</f>
        <v>3347461.53</v>
      </c>
      <c r="X77" s="602">
        <v>3347461.53</v>
      </c>
      <c r="Y77" s="612">
        <v>0</v>
      </c>
      <c r="Z77" s="612">
        <v>0</v>
      </c>
      <c r="AA77" s="711">
        <v>0</v>
      </c>
      <c r="AB77" s="612">
        <v>0</v>
      </c>
      <c r="AC77" s="602">
        <v>0</v>
      </c>
      <c r="AD77" s="602">
        <v>0</v>
      </c>
      <c r="AE77" s="590"/>
    </row>
    <row r="78" spans="1:31" s="399" customFormat="1" hidden="1" x14ac:dyDescent="0.2">
      <c r="A78" s="606">
        <v>2</v>
      </c>
      <c r="B78" s="614" t="s">
        <v>1686</v>
      </c>
      <c r="C78" s="606">
        <v>1032</v>
      </c>
      <c r="D78" s="608">
        <v>41639</v>
      </c>
      <c r="E78" s="606" t="s">
        <v>1111</v>
      </c>
      <c r="F78" s="606" t="s">
        <v>1109</v>
      </c>
      <c r="G78" s="609">
        <v>22</v>
      </c>
      <c r="H78" s="611">
        <v>22</v>
      </c>
      <c r="I78" s="610">
        <v>220.1</v>
      </c>
      <c r="J78" s="609">
        <v>8</v>
      </c>
      <c r="K78" s="611">
        <v>8</v>
      </c>
      <c r="L78" s="611">
        <v>0</v>
      </c>
      <c r="M78" s="610">
        <v>220.1</v>
      </c>
      <c r="N78" s="610">
        <v>220.1</v>
      </c>
      <c r="O78" s="610">
        <v>0</v>
      </c>
      <c r="P78" s="602">
        <f t="shared" si="43"/>
        <v>9305828</v>
      </c>
      <c r="Q78" s="602">
        <f t="shared" si="44"/>
        <v>5982524.9699999997</v>
      </c>
      <c r="R78" s="670">
        <v>5982524.9699999997</v>
      </c>
      <c r="S78" s="612">
        <v>0</v>
      </c>
      <c r="T78" s="612">
        <v>0</v>
      </c>
      <c r="U78" s="711">
        <v>0</v>
      </c>
      <c r="V78" s="657">
        <v>0</v>
      </c>
      <c r="W78" s="602">
        <f t="shared" si="45"/>
        <v>3323303.03</v>
      </c>
      <c r="X78" s="602">
        <v>3323303.03</v>
      </c>
      <c r="Y78" s="612">
        <v>0</v>
      </c>
      <c r="Z78" s="612">
        <v>0</v>
      </c>
      <c r="AA78" s="711">
        <v>0</v>
      </c>
      <c r="AB78" s="612">
        <v>0</v>
      </c>
      <c r="AC78" s="602">
        <v>0</v>
      </c>
      <c r="AD78" s="602">
        <v>0</v>
      </c>
      <c r="AE78" s="590"/>
    </row>
    <row r="79" spans="1:31" s="399" customFormat="1" hidden="1" x14ac:dyDescent="0.2">
      <c r="A79" s="606">
        <v>3</v>
      </c>
      <c r="B79" s="614" t="s">
        <v>1688</v>
      </c>
      <c r="C79" s="606">
        <v>1031</v>
      </c>
      <c r="D79" s="608">
        <v>41639</v>
      </c>
      <c r="E79" s="606" t="s">
        <v>1111</v>
      </c>
      <c r="F79" s="606" t="s">
        <v>1109</v>
      </c>
      <c r="G79" s="609">
        <v>8</v>
      </c>
      <c r="H79" s="611">
        <v>8</v>
      </c>
      <c r="I79" s="610">
        <v>117.7</v>
      </c>
      <c r="J79" s="609">
        <v>3</v>
      </c>
      <c r="K79" s="611">
        <v>2</v>
      </c>
      <c r="L79" s="611">
        <v>1</v>
      </c>
      <c r="M79" s="610">
        <v>117.7</v>
      </c>
      <c r="N79" s="610">
        <v>85.3</v>
      </c>
      <c r="O79" s="610">
        <v>32.4</v>
      </c>
      <c r="P79" s="602">
        <f t="shared" si="43"/>
        <v>4976356</v>
      </c>
      <c r="Q79" s="602">
        <f t="shared" si="44"/>
        <v>3199196.68</v>
      </c>
      <c r="R79" s="670">
        <v>3199196.68</v>
      </c>
      <c r="S79" s="612">
        <v>0</v>
      </c>
      <c r="T79" s="612">
        <v>0</v>
      </c>
      <c r="U79" s="711">
        <v>0</v>
      </c>
      <c r="V79" s="657">
        <v>0</v>
      </c>
      <c r="W79" s="602">
        <f t="shared" si="45"/>
        <v>1777159.32</v>
      </c>
      <c r="X79" s="602">
        <v>1777159.32</v>
      </c>
      <c r="Y79" s="612">
        <v>0</v>
      </c>
      <c r="Z79" s="612">
        <v>0</v>
      </c>
      <c r="AA79" s="711">
        <v>0</v>
      </c>
      <c r="AB79" s="612">
        <v>0</v>
      </c>
      <c r="AC79" s="602">
        <v>0</v>
      </c>
      <c r="AD79" s="602">
        <v>0</v>
      </c>
      <c r="AE79" s="590"/>
    </row>
    <row r="80" spans="1:31" s="399" customFormat="1" hidden="1" x14ac:dyDescent="0.2">
      <c r="A80" s="606">
        <v>4</v>
      </c>
      <c r="B80" s="614" t="s">
        <v>1687</v>
      </c>
      <c r="C80" s="606">
        <v>1028</v>
      </c>
      <c r="D80" s="608">
        <v>41639</v>
      </c>
      <c r="E80" s="606" t="s">
        <v>1111</v>
      </c>
      <c r="F80" s="606" t="s">
        <v>1109</v>
      </c>
      <c r="G80" s="609">
        <v>5</v>
      </c>
      <c r="H80" s="611">
        <v>5</v>
      </c>
      <c r="I80" s="610">
        <v>107</v>
      </c>
      <c r="J80" s="609">
        <v>2</v>
      </c>
      <c r="K80" s="611">
        <v>0</v>
      </c>
      <c r="L80" s="611">
        <v>2</v>
      </c>
      <c r="M80" s="610">
        <v>107</v>
      </c>
      <c r="N80" s="610">
        <v>0</v>
      </c>
      <c r="O80" s="610">
        <v>107</v>
      </c>
      <c r="P80" s="602">
        <f t="shared" si="43"/>
        <v>4523960</v>
      </c>
      <c r="Q80" s="602">
        <f t="shared" si="44"/>
        <v>2908360.62</v>
      </c>
      <c r="R80" s="670">
        <v>2908360.62</v>
      </c>
      <c r="S80" s="612">
        <v>0</v>
      </c>
      <c r="T80" s="612">
        <v>0</v>
      </c>
      <c r="U80" s="711">
        <v>0</v>
      </c>
      <c r="V80" s="657">
        <v>0</v>
      </c>
      <c r="W80" s="602">
        <f t="shared" si="45"/>
        <v>1615599.38</v>
      </c>
      <c r="X80" s="602">
        <v>1615599.38</v>
      </c>
      <c r="Y80" s="612">
        <v>0</v>
      </c>
      <c r="Z80" s="612">
        <v>0</v>
      </c>
      <c r="AA80" s="711">
        <v>0</v>
      </c>
      <c r="AB80" s="612">
        <v>0</v>
      </c>
      <c r="AC80" s="602">
        <v>0</v>
      </c>
      <c r="AD80" s="602">
        <v>0</v>
      </c>
      <c r="AE80" s="590"/>
    </row>
    <row r="81" spans="1:31" s="399" customFormat="1" hidden="1" x14ac:dyDescent="0.2">
      <c r="A81" s="606">
        <v>5</v>
      </c>
      <c r="B81" s="614" t="s">
        <v>1685</v>
      </c>
      <c r="C81" s="606">
        <v>1029</v>
      </c>
      <c r="D81" s="608">
        <v>41639</v>
      </c>
      <c r="E81" s="606" t="s">
        <v>1111</v>
      </c>
      <c r="F81" s="606" t="s">
        <v>1109</v>
      </c>
      <c r="G81" s="609">
        <v>12</v>
      </c>
      <c r="H81" s="611">
        <v>12</v>
      </c>
      <c r="I81" s="610">
        <v>75.5</v>
      </c>
      <c r="J81" s="609">
        <v>2</v>
      </c>
      <c r="K81" s="611">
        <v>2</v>
      </c>
      <c r="L81" s="611">
        <v>0</v>
      </c>
      <c r="M81" s="610">
        <v>75.5</v>
      </c>
      <c r="N81" s="610">
        <v>75.5</v>
      </c>
      <c r="O81" s="610">
        <v>0</v>
      </c>
      <c r="P81" s="602">
        <f t="shared" si="43"/>
        <v>3192140</v>
      </c>
      <c r="Q81" s="602">
        <f t="shared" si="44"/>
        <v>2052161</v>
      </c>
      <c r="R81" s="670">
        <v>2052161</v>
      </c>
      <c r="S81" s="612">
        <v>0</v>
      </c>
      <c r="T81" s="612">
        <v>0</v>
      </c>
      <c r="U81" s="711">
        <v>0</v>
      </c>
      <c r="V81" s="657">
        <v>0</v>
      </c>
      <c r="W81" s="602">
        <f t="shared" si="45"/>
        <v>1139979</v>
      </c>
      <c r="X81" s="602">
        <v>1139979</v>
      </c>
      <c r="Y81" s="612">
        <v>0</v>
      </c>
      <c r="Z81" s="612">
        <v>0</v>
      </c>
      <c r="AA81" s="711">
        <v>0</v>
      </c>
      <c r="AB81" s="612">
        <v>0</v>
      </c>
      <c r="AC81" s="602">
        <v>0</v>
      </c>
      <c r="AD81" s="602">
        <v>0</v>
      </c>
      <c r="AE81" s="590"/>
    </row>
    <row r="82" spans="1:31" s="399" customFormat="1" hidden="1" x14ac:dyDescent="0.2">
      <c r="A82" s="606">
        <v>6</v>
      </c>
      <c r="B82" s="614" t="s">
        <v>1684</v>
      </c>
      <c r="C82" s="606">
        <v>1035</v>
      </c>
      <c r="D82" s="608">
        <v>41639</v>
      </c>
      <c r="E82" s="606" t="s">
        <v>1111</v>
      </c>
      <c r="F82" s="606" t="s">
        <v>1109</v>
      </c>
      <c r="G82" s="609">
        <v>8</v>
      </c>
      <c r="H82" s="611">
        <v>8</v>
      </c>
      <c r="I82" s="610">
        <v>305.39999999999998</v>
      </c>
      <c r="J82" s="609">
        <v>4</v>
      </c>
      <c r="K82" s="611">
        <v>3</v>
      </c>
      <c r="L82" s="611">
        <v>1</v>
      </c>
      <c r="M82" s="610">
        <v>305.39999999999998</v>
      </c>
      <c r="N82" s="610">
        <v>228.3</v>
      </c>
      <c r="O82" s="610">
        <v>77.099999999999994</v>
      </c>
      <c r="P82" s="602">
        <f t="shared" si="43"/>
        <v>12912312</v>
      </c>
      <c r="Q82" s="602">
        <f t="shared" si="44"/>
        <v>8301059.1799999997</v>
      </c>
      <c r="R82" s="670">
        <v>8301059.1799999997</v>
      </c>
      <c r="S82" s="612">
        <v>0</v>
      </c>
      <c r="T82" s="612">
        <v>0</v>
      </c>
      <c r="U82" s="711">
        <v>0</v>
      </c>
      <c r="V82" s="657">
        <v>0</v>
      </c>
      <c r="W82" s="602">
        <f t="shared" si="45"/>
        <v>4611252.82</v>
      </c>
      <c r="X82" s="602">
        <v>4611252.82</v>
      </c>
      <c r="Y82" s="612">
        <v>0</v>
      </c>
      <c r="Z82" s="612">
        <v>0</v>
      </c>
      <c r="AA82" s="711">
        <v>0</v>
      </c>
      <c r="AB82" s="612">
        <v>0</v>
      </c>
      <c r="AC82" s="602">
        <v>0</v>
      </c>
      <c r="AD82" s="602">
        <v>0</v>
      </c>
      <c r="AE82" s="590"/>
    </row>
    <row r="83" spans="1:31" s="561" customFormat="1" ht="34.5" hidden="1" customHeight="1" x14ac:dyDescent="0.2">
      <c r="A83" s="748" t="s">
        <v>1923</v>
      </c>
      <c r="B83" s="748"/>
      <c r="C83" s="748"/>
      <c r="D83" s="748"/>
      <c r="E83" s="748"/>
      <c r="F83" s="748"/>
      <c r="G83" s="595">
        <f>SUM(G84:G87)</f>
        <v>58</v>
      </c>
      <c r="H83" s="595">
        <f t="shared" ref="H83:O83" si="46">SUM(H84:H87)</f>
        <v>58</v>
      </c>
      <c r="I83" s="596">
        <f t="shared" si="46"/>
        <v>1051</v>
      </c>
      <c r="J83" s="595">
        <f t="shared" si="46"/>
        <v>23</v>
      </c>
      <c r="K83" s="595">
        <f t="shared" si="46"/>
        <v>10</v>
      </c>
      <c r="L83" s="595">
        <f t="shared" si="46"/>
        <v>13</v>
      </c>
      <c r="M83" s="596">
        <f t="shared" si="46"/>
        <v>1051</v>
      </c>
      <c r="N83" s="596">
        <f t="shared" si="46"/>
        <v>444.25</v>
      </c>
      <c r="O83" s="596">
        <f t="shared" si="46"/>
        <v>606.75</v>
      </c>
      <c r="P83" s="596">
        <f>SUM(P84:P87)</f>
        <v>59086300</v>
      </c>
      <c r="Q83" s="596">
        <f t="shared" ref="Q83:AD83" si="47">SUM(Q84:Q87)</f>
        <v>28246188.890000001</v>
      </c>
      <c r="R83" s="392">
        <f t="shared" si="47"/>
        <v>28246188.890000001</v>
      </c>
      <c r="S83" s="596">
        <f t="shared" si="47"/>
        <v>0</v>
      </c>
      <c r="T83" s="596">
        <f t="shared" si="47"/>
        <v>0</v>
      </c>
      <c r="U83" s="596">
        <f t="shared" si="47"/>
        <v>0</v>
      </c>
      <c r="V83" s="392">
        <f>SUM(V84:V87)</f>
        <v>0</v>
      </c>
      <c r="W83" s="596">
        <f t="shared" si="47"/>
        <v>17509227.109999999</v>
      </c>
      <c r="X83" s="596">
        <f t="shared" si="47"/>
        <v>17509227.109999999</v>
      </c>
      <c r="Y83" s="596">
        <f t="shared" si="47"/>
        <v>0</v>
      </c>
      <c r="Z83" s="596">
        <f t="shared" si="47"/>
        <v>0</v>
      </c>
      <c r="AA83" s="596">
        <f t="shared" si="47"/>
        <v>0</v>
      </c>
      <c r="AB83" s="596">
        <f>SUM(AB84:AB87)</f>
        <v>0</v>
      </c>
      <c r="AC83" s="596">
        <f t="shared" si="47"/>
        <v>6665442</v>
      </c>
      <c r="AD83" s="596">
        <f t="shared" si="47"/>
        <v>6665442</v>
      </c>
      <c r="AE83" s="590"/>
    </row>
    <row r="84" spans="1:31" s="399" customFormat="1" hidden="1" x14ac:dyDescent="0.2">
      <c r="A84" s="606">
        <v>1</v>
      </c>
      <c r="B84" s="614" t="s">
        <v>972</v>
      </c>
      <c r="C84" s="606">
        <v>1</v>
      </c>
      <c r="D84" s="608">
        <v>41995</v>
      </c>
      <c r="E84" s="606" t="s">
        <v>1111</v>
      </c>
      <c r="F84" s="606" t="s">
        <v>1109</v>
      </c>
      <c r="G84" s="609">
        <v>7</v>
      </c>
      <c r="H84" s="611">
        <v>7</v>
      </c>
      <c r="I84" s="610">
        <v>70.2</v>
      </c>
      <c r="J84" s="609">
        <v>2</v>
      </c>
      <c r="K84" s="611">
        <v>1</v>
      </c>
      <c r="L84" s="611">
        <v>1</v>
      </c>
      <c r="M84" s="610">
        <v>70.2</v>
      </c>
      <c r="N84" s="610">
        <v>17.399999999999999</v>
      </c>
      <c r="O84" s="610">
        <v>52.8</v>
      </c>
      <c r="P84" s="602">
        <f>Q84+W84+AC84+AD84</f>
        <v>3858472.8</v>
      </c>
      <c r="Q84" s="602">
        <f>R84+S84+T84+U84+V84</f>
        <v>1886662.66</v>
      </c>
      <c r="R84" s="670">
        <v>1886662.66</v>
      </c>
      <c r="S84" s="612">
        <v>0</v>
      </c>
      <c r="T84" s="612">
        <v>0</v>
      </c>
      <c r="U84" s="711">
        <v>0</v>
      </c>
      <c r="V84" s="657">
        <v>0</v>
      </c>
      <c r="W84" s="602">
        <f>X84+Y84+Z84+AA84+AB84</f>
        <v>1081393.3400000001</v>
      </c>
      <c r="X84" s="602">
        <v>1081393.3400000001</v>
      </c>
      <c r="Y84" s="612">
        <v>0</v>
      </c>
      <c r="Z84" s="612">
        <v>0</v>
      </c>
      <c r="AA84" s="711">
        <v>0</v>
      </c>
      <c r="AB84" s="612">
        <v>0</v>
      </c>
      <c r="AC84" s="602">
        <v>445208.4</v>
      </c>
      <c r="AD84" s="602">
        <v>445208.4</v>
      </c>
      <c r="AE84" s="590"/>
    </row>
    <row r="85" spans="1:31" s="399" customFormat="1" hidden="1" x14ac:dyDescent="0.2">
      <c r="A85" s="606">
        <v>2</v>
      </c>
      <c r="B85" s="614" t="s">
        <v>983</v>
      </c>
      <c r="C85" s="606">
        <v>3</v>
      </c>
      <c r="D85" s="608">
        <v>41998</v>
      </c>
      <c r="E85" s="606" t="s">
        <v>1111</v>
      </c>
      <c r="F85" s="606" t="s">
        <v>1109</v>
      </c>
      <c r="G85" s="609">
        <v>10</v>
      </c>
      <c r="H85" s="611">
        <v>10</v>
      </c>
      <c r="I85" s="610">
        <v>154.1</v>
      </c>
      <c r="J85" s="609">
        <v>4</v>
      </c>
      <c r="K85" s="611">
        <v>3</v>
      </c>
      <c r="L85" s="611">
        <v>1</v>
      </c>
      <c r="M85" s="610">
        <v>154.1</v>
      </c>
      <c r="N85" s="610">
        <v>126.8</v>
      </c>
      <c r="O85" s="610">
        <v>27.3</v>
      </c>
      <c r="P85" s="602">
        <f>Q85+W85+AC85+AD85</f>
        <v>8519420</v>
      </c>
      <c r="Q85" s="602">
        <f>R85+S85+T85+U85+V85</f>
        <v>4141520.18</v>
      </c>
      <c r="R85" s="670">
        <v>4141520.18</v>
      </c>
      <c r="S85" s="612">
        <v>0</v>
      </c>
      <c r="T85" s="612">
        <v>0</v>
      </c>
      <c r="U85" s="711">
        <v>0</v>
      </c>
      <c r="V85" s="657">
        <v>0</v>
      </c>
      <c r="W85" s="602">
        <f>X85+Y85+Z85+AA85+AB85</f>
        <v>2423295.42</v>
      </c>
      <c r="X85" s="602">
        <v>2423295.42</v>
      </c>
      <c r="Y85" s="612">
        <v>0</v>
      </c>
      <c r="Z85" s="612">
        <v>0</v>
      </c>
      <c r="AA85" s="711">
        <v>0</v>
      </c>
      <c r="AB85" s="612">
        <v>0</v>
      </c>
      <c r="AC85" s="602">
        <v>977302.2</v>
      </c>
      <c r="AD85" s="602">
        <v>977302.2</v>
      </c>
      <c r="AE85" s="590"/>
    </row>
    <row r="86" spans="1:31" s="399" customFormat="1" hidden="1" x14ac:dyDescent="0.2">
      <c r="A86" s="606">
        <v>3</v>
      </c>
      <c r="B86" s="614" t="s">
        <v>984</v>
      </c>
      <c r="C86" s="606">
        <v>3</v>
      </c>
      <c r="D86" s="608">
        <v>41998</v>
      </c>
      <c r="E86" s="606" t="s">
        <v>1111</v>
      </c>
      <c r="F86" s="606" t="s">
        <v>1109</v>
      </c>
      <c r="G86" s="609">
        <v>20</v>
      </c>
      <c r="H86" s="611">
        <v>20</v>
      </c>
      <c r="I86" s="610">
        <v>417</v>
      </c>
      <c r="J86" s="609">
        <v>8</v>
      </c>
      <c r="K86" s="611">
        <v>3</v>
      </c>
      <c r="L86" s="611">
        <v>5</v>
      </c>
      <c r="M86" s="610">
        <v>417</v>
      </c>
      <c r="N86" s="610">
        <v>173.1</v>
      </c>
      <c r="O86" s="610">
        <v>243.9</v>
      </c>
      <c r="P86" s="602">
        <f>Q86+W86+AC86+AD86</f>
        <v>23150836.800000001</v>
      </c>
      <c r="Q86" s="602">
        <f>R86+S86+T86+U86+V86</f>
        <v>11207098.73</v>
      </c>
      <c r="R86" s="670">
        <v>11207098.73</v>
      </c>
      <c r="S86" s="612">
        <v>0</v>
      </c>
      <c r="T86" s="612">
        <v>0</v>
      </c>
      <c r="U86" s="711">
        <v>0</v>
      </c>
      <c r="V86" s="657">
        <v>0</v>
      </c>
      <c r="W86" s="602">
        <f>X86+Y86+Z86+AA86+AB86</f>
        <v>6654510.0700000003</v>
      </c>
      <c r="X86" s="602">
        <v>6654510.0700000003</v>
      </c>
      <c r="Y86" s="612">
        <v>0</v>
      </c>
      <c r="Z86" s="612">
        <v>0</v>
      </c>
      <c r="AA86" s="711">
        <v>0</v>
      </c>
      <c r="AB86" s="612">
        <v>0</v>
      </c>
      <c r="AC86" s="602">
        <v>2644614</v>
      </c>
      <c r="AD86" s="602">
        <v>2644614</v>
      </c>
      <c r="AE86" s="590"/>
    </row>
    <row r="87" spans="1:31" s="399" customFormat="1" hidden="1" x14ac:dyDescent="0.2">
      <c r="A87" s="606">
        <v>4</v>
      </c>
      <c r="B87" s="614" t="s">
        <v>985</v>
      </c>
      <c r="C87" s="606">
        <v>3</v>
      </c>
      <c r="D87" s="608">
        <v>41998</v>
      </c>
      <c r="E87" s="606" t="s">
        <v>1111</v>
      </c>
      <c r="F87" s="606" t="s">
        <v>1109</v>
      </c>
      <c r="G87" s="609">
        <v>21</v>
      </c>
      <c r="H87" s="611">
        <v>21</v>
      </c>
      <c r="I87" s="610">
        <v>409.7</v>
      </c>
      <c r="J87" s="609">
        <v>9</v>
      </c>
      <c r="K87" s="611">
        <v>3</v>
      </c>
      <c r="L87" s="611">
        <v>6</v>
      </c>
      <c r="M87" s="610">
        <v>409.7</v>
      </c>
      <c r="N87" s="610">
        <v>126.95</v>
      </c>
      <c r="O87" s="610">
        <v>282.75</v>
      </c>
      <c r="P87" s="602">
        <f>Q87+W87+AC87+AD87</f>
        <v>23557570.399999999</v>
      </c>
      <c r="Q87" s="602">
        <f>R87+S87+T87+U87+V87</f>
        <v>11010907.32</v>
      </c>
      <c r="R87" s="670">
        <v>11010907.32</v>
      </c>
      <c r="S87" s="612">
        <v>0</v>
      </c>
      <c r="T87" s="612">
        <v>0</v>
      </c>
      <c r="U87" s="711">
        <v>0</v>
      </c>
      <c r="V87" s="657">
        <v>0</v>
      </c>
      <c r="W87" s="602">
        <f>X87+Y87+Z87+AA87+AB87</f>
        <v>7350028.2800000003</v>
      </c>
      <c r="X87" s="602">
        <v>7350028.2800000003</v>
      </c>
      <c r="Y87" s="612">
        <v>0</v>
      </c>
      <c r="Z87" s="612">
        <v>0</v>
      </c>
      <c r="AA87" s="711">
        <v>0</v>
      </c>
      <c r="AB87" s="612">
        <v>0</v>
      </c>
      <c r="AC87" s="602">
        <v>2598317.4</v>
      </c>
      <c r="AD87" s="602">
        <v>2598317.4</v>
      </c>
      <c r="AE87" s="590"/>
    </row>
    <row r="88" spans="1:31" s="561" customFormat="1" ht="37.5" hidden="1" customHeight="1" x14ac:dyDescent="0.2">
      <c r="A88" s="739" t="s">
        <v>1924</v>
      </c>
      <c r="B88" s="739"/>
      <c r="C88" s="739"/>
      <c r="D88" s="739"/>
      <c r="E88" s="739"/>
      <c r="F88" s="739"/>
      <c r="G88" s="595">
        <f>SUM(G89:G91)</f>
        <v>53</v>
      </c>
      <c r="H88" s="595">
        <f t="shared" ref="H88:O88" si="48">SUM(H89:H91)</f>
        <v>53</v>
      </c>
      <c r="I88" s="596">
        <f t="shared" si="48"/>
        <v>634.38</v>
      </c>
      <c r="J88" s="595">
        <f t="shared" si="48"/>
        <v>23</v>
      </c>
      <c r="K88" s="595">
        <f t="shared" si="48"/>
        <v>4</v>
      </c>
      <c r="L88" s="595">
        <f t="shared" si="48"/>
        <v>19</v>
      </c>
      <c r="M88" s="596">
        <f t="shared" si="48"/>
        <v>634.38</v>
      </c>
      <c r="N88" s="596">
        <f t="shared" si="48"/>
        <v>92.78</v>
      </c>
      <c r="O88" s="596">
        <f t="shared" si="48"/>
        <v>541.6</v>
      </c>
      <c r="P88" s="596">
        <f>SUM(P89:P91)</f>
        <v>41789129.200000003</v>
      </c>
      <c r="Q88" s="596">
        <f t="shared" ref="Q88:AD88" si="49">SUM(Q89:Q91)</f>
        <v>20231839.379999999</v>
      </c>
      <c r="R88" s="392">
        <f t="shared" si="49"/>
        <v>20231839.379999999</v>
      </c>
      <c r="S88" s="596">
        <f t="shared" si="49"/>
        <v>0</v>
      </c>
      <c r="T88" s="596">
        <f t="shared" si="49"/>
        <v>0</v>
      </c>
      <c r="U88" s="596">
        <f t="shared" si="49"/>
        <v>0</v>
      </c>
      <c r="V88" s="392">
        <f>SUM(V89:V91)</f>
        <v>0</v>
      </c>
      <c r="W88" s="596">
        <f t="shared" si="49"/>
        <v>13510813.9</v>
      </c>
      <c r="X88" s="596">
        <f t="shared" si="49"/>
        <v>13510813.9</v>
      </c>
      <c r="Y88" s="596">
        <f t="shared" si="49"/>
        <v>0</v>
      </c>
      <c r="Z88" s="596">
        <f t="shared" si="49"/>
        <v>0</v>
      </c>
      <c r="AA88" s="596">
        <f t="shared" si="49"/>
        <v>0</v>
      </c>
      <c r="AB88" s="596">
        <f>SUM(AB89:AB91)</f>
        <v>0</v>
      </c>
      <c r="AC88" s="596">
        <f t="shared" si="49"/>
        <v>4023237.96</v>
      </c>
      <c r="AD88" s="596">
        <f t="shared" si="49"/>
        <v>4023237.96</v>
      </c>
      <c r="AE88" s="590"/>
    </row>
    <row r="89" spans="1:31" s="399" customFormat="1" hidden="1" x14ac:dyDescent="0.2">
      <c r="A89" s="606">
        <v>1</v>
      </c>
      <c r="B89" s="614" t="s">
        <v>1128</v>
      </c>
      <c r="C89" s="606" t="s">
        <v>1129</v>
      </c>
      <c r="D89" s="608">
        <v>42181</v>
      </c>
      <c r="E89" s="606" t="s">
        <v>1111</v>
      </c>
      <c r="F89" s="606" t="s">
        <v>1109</v>
      </c>
      <c r="G89" s="609">
        <v>10</v>
      </c>
      <c r="H89" s="611">
        <v>10</v>
      </c>
      <c r="I89" s="610">
        <v>137.47999999999999</v>
      </c>
      <c r="J89" s="609">
        <v>4</v>
      </c>
      <c r="K89" s="611">
        <v>2</v>
      </c>
      <c r="L89" s="611">
        <v>2</v>
      </c>
      <c r="M89" s="610">
        <v>137.47999999999999</v>
      </c>
      <c r="N89" s="610">
        <v>29.88</v>
      </c>
      <c r="O89" s="610">
        <v>107.6</v>
      </c>
      <c r="P89" s="602">
        <f>Q89+W89+AC89+AD89</f>
        <v>8420484.8000000007</v>
      </c>
      <c r="Q89" s="602">
        <f>R89+S89+T89+U89+V89</f>
        <v>4384553.8600000003</v>
      </c>
      <c r="R89" s="670">
        <v>4384553.8600000003</v>
      </c>
      <c r="S89" s="612">
        <v>0</v>
      </c>
      <c r="T89" s="612">
        <v>0</v>
      </c>
      <c r="U89" s="711">
        <v>0</v>
      </c>
      <c r="V89" s="657">
        <v>0</v>
      </c>
      <c r="W89" s="602">
        <f>X89+Y89+Z89+AA89+AB89</f>
        <v>2292134.62</v>
      </c>
      <c r="X89" s="602">
        <v>2292134.62</v>
      </c>
      <c r="Y89" s="612">
        <v>0</v>
      </c>
      <c r="Z89" s="612">
        <v>0</v>
      </c>
      <c r="AA89" s="711">
        <v>0</v>
      </c>
      <c r="AB89" s="612">
        <v>0</v>
      </c>
      <c r="AC89" s="602">
        <v>871898.16</v>
      </c>
      <c r="AD89" s="602">
        <v>871898.16</v>
      </c>
      <c r="AE89" s="590"/>
    </row>
    <row r="90" spans="1:31" s="399" customFormat="1" hidden="1" x14ac:dyDescent="0.2">
      <c r="A90" s="606">
        <v>2</v>
      </c>
      <c r="B90" s="614" t="s">
        <v>1130</v>
      </c>
      <c r="C90" s="606" t="s">
        <v>1129</v>
      </c>
      <c r="D90" s="608">
        <v>42181</v>
      </c>
      <c r="E90" s="606" t="s">
        <v>1111</v>
      </c>
      <c r="F90" s="606" t="s">
        <v>1109</v>
      </c>
      <c r="G90" s="609">
        <v>12</v>
      </c>
      <c r="H90" s="611">
        <v>12</v>
      </c>
      <c r="I90" s="610">
        <v>150.80000000000001</v>
      </c>
      <c r="J90" s="609">
        <v>6</v>
      </c>
      <c r="K90" s="611">
        <v>1</v>
      </c>
      <c r="L90" s="611">
        <v>5</v>
      </c>
      <c r="M90" s="610">
        <v>150.80000000000001</v>
      </c>
      <c r="N90" s="610">
        <v>39.299999999999997</v>
      </c>
      <c r="O90" s="610">
        <v>111.5</v>
      </c>
      <c r="P90" s="602">
        <f>Q90+W90+AC90+AD90</f>
        <v>11064253.199999999</v>
      </c>
      <c r="Q90" s="602">
        <f>R90+S90+T90+U90+V90</f>
        <v>4809359.34</v>
      </c>
      <c r="R90" s="670">
        <v>4809359.34</v>
      </c>
      <c r="S90" s="612">
        <v>0</v>
      </c>
      <c r="T90" s="612">
        <v>0</v>
      </c>
      <c r="U90" s="711">
        <v>0</v>
      </c>
      <c r="V90" s="657">
        <v>0</v>
      </c>
      <c r="W90" s="602">
        <f>X90+Y90+Z90+AA90+AB90</f>
        <v>4342146.66</v>
      </c>
      <c r="X90" s="602">
        <v>4342146.66</v>
      </c>
      <c r="Y90" s="612">
        <v>0</v>
      </c>
      <c r="Z90" s="612">
        <v>0</v>
      </c>
      <c r="AA90" s="711">
        <v>0</v>
      </c>
      <c r="AB90" s="612">
        <v>0</v>
      </c>
      <c r="AC90" s="602">
        <v>956373.6</v>
      </c>
      <c r="AD90" s="602">
        <v>956373.6</v>
      </c>
      <c r="AE90" s="590"/>
    </row>
    <row r="91" spans="1:31" s="399" customFormat="1" hidden="1" x14ac:dyDescent="0.2">
      <c r="A91" s="606">
        <v>3</v>
      </c>
      <c r="B91" s="614" t="s">
        <v>1131</v>
      </c>
      <c r="C91" s="606" t="s">
        <v>1129</v>
      </c>
      <c r="D91" s="608">
        <v>42181</v>
      </c>
      <c r="E91" s="606" t="s">
        <v>1111</v>
      </c>
      <c r="F91" s="606" t="s">
        <v>1109</v>
      </c>
      <c r="G91" s="609">
        <v>31</v>
      </c>
      <c r="H91" s="611">
        <v>31</v>
      </c>
      <c r="I91" s="610">
        <v>346.1</v>
      </c>
      <c r="J91" s="609">
        <v>13</v>
      </c>
      <c r="K91" s="611">
        <v>1</v>
      </c>
      <c r="L91" s="611">
        <v>12</v>
      </c>
      <c r="M91" s="610">
        <v>346.1</v>
      </c>
      <c r="N91" s="610">
        <v>23.6</v>
      </c>
      <c r="O91" s="610">
        <v>322.5</v>
      </c>
      <c r="P91" s="602">
        <f>Q91+W91+AC91+AD91</f>
        <v>22304391.199999999</v>
      </c>
      <c r="Q91" s="602">
        <f>R91+S91+T91+U91+V91</f>
        <v>11037926.18</v>
      </c>
      <c r="R91" s="670">
        <v>11037926.18</v>
      </c>
      <c r="S91" s="612">
        <v>0</v>
      </c>
      <c r="T91" s="612">
        <v>0</v>
      </c>
      <c r="U91" s="711">
        <v>0</v>
      </c>
      <c r="V91" s="657">
        <v>0</v>
      </c>
      <c r="W91" s="602">
        <f>X91+Y91+Z91+AA91+AB91</f>
        <v>6876532.6200000001</v>
      </c>
      <c r="X91" s="602">
        <v>6876532.6200000001</v>
      </c>
      <c r="Y91" s="612">
        <v>0</v>
      </c>
      <c r="Z91" s="612">
        <v>0</v>
      </c>
      <c r="AA91" s="711">
        <v>0</v>
      </c>
      <c r="AB91" s="612">
        <v>0</v>
      </c>
      <c r="AC91" s="602">
        <v>2194966.2000000002</v>
      </c>
      <c r="AD91" s="602">
        <v>2194966.2000000002</v>
      </c>
      <c r="AE91" s="590"/>
    </row>
    <row r="92" spans="1:31" s="561" customFormat="1" ht="42.75" hidden="1" customHeight="1" x14ac:dyDescent="0.2">
      <c r="A92" s="739" t="s">
        <v>1925</v>
      </c>
      <c r="B92" s="739"/>
      <c r="C92" s="739"/>
      <c r="D92" s="739"/>
      <c r="E92" s="739"/>
      <c r="F92" s="739"/>
      <c r="G92" s="595">
        <f>SUM(G93:G94)</f>
        <v>76</v>
      </c>
      <c r="H92" s="595">
        <f t="shared" ref="H92:O92" si="50">SUM(H93:H94)</f>
        <v>76</v>
      </c>
      <c r="I92" s="596">
        <f t="shared" si="50"/>
        <v>1096.5999999999999</v>
      </c>
      <c r="J92" s="595">
        <f t="shared" si="50"/>
        <v>26</v>
      </c>
      <c r="K92" s="595">
        <f t="shared" si="50"/>
        <v>18</v>
      </c>
      <c r="L92" s="595">
        <f t="shared" si="50"/>
        <v>8</v>
      </c>
      <c r="M92" s="596">
        <f t="shared" si="50"/>
        <v>1090.7</v>
      </c>
      <c r="N92" s="596">
        <f t="shared" si="50"/>
        <v>734.1</v>
      </c>
      <c r="O92" s="596">
        <f t="shared" si="50"/>
        <v>356.6</v>
      </c>
      <c r="P92" s="596">
        <f>SUM(P93:P94)</f>
        <v>59949234.799999997</v>
      </c>
      <c r="Q92" s="596">
        <f t="shared" ref="Q92:AD92" si="51">SUM(Q93:Q94)</f>
        <v>37809712.229999997</v>
      </c>
      <c r="R92" s="392">
        <f t="shared" si="51"/>
        <v>37809712.229999997</v>
      </c>
      <c r="S92" s="596">
        <f t="shared" si="51"/>
        <v>0</v>
      </c>
      <c r="T92" s="596">
        <f t="shared" si="51"/>
        <v>0</v>
      </c>
      <c r="U92" s="596">
        <f t="shared" si="51"/>
        <v>0</v>
      </c>
      <c r="V92" s="392">
        <f>SUM(V93:V94)</f>
        <v>0</v>
      </c>
      <c r="W92" s="596">
        <f t="shared" si="51"/>
        <v>8305083.7699999996</v>
      </c>
      <c r="X92" s="596">
        <f t="shared" si="51"/>
        <v>8305083.7699999996</v>
      </c>
      <c r="Y92" s="596">
        <f t="shared" si="51"/>
        <v>0</v>
      </c>
      <c r="Z92" s="596">
        <f t="shared" si="51"/>
        <v>0</v>
      </c>
      <c r="AA92" s="596">
        <f t="shared" si="51"/>
        <v>0</v>
      </c>
      <c r="AB92" s="596">
        <f>SUM(AB93:AB94)</f>
        <v>0</v>
      </c>
      <c r="AC92" s="596">
        <f t="shared" si="51"/>
        <v>6917219.4000000004</v>
      </c>
      <c r="AD92" s="596">
        <f t="shared" si="51"/>
        <v>6917219.4000000004</v>
      </c>
      <c r="AE92" s="590"/>
    </row>
    <row r="93" spans="1:31" s="399" customFormat="1" hidden="1" x14ac:dyDescent="0.2">
      <c r="A93" s="606">
        <v>1</v>
      </c>
      <c r="B93" s="613" t="s">
        <v>949</v>
      </c>
      <c r="C93" s="606">
        <v>525</v>
      </c>
      <c r="D93" s="608">
        <v>42004</v>
      </c>
      <c r="E93" s="606" t="s">
        <v>1111</v>
      </c>
      <c r="F93" s="606" t="s">
        <v>1109</v>
      </c>
      <c r="G93" s="609">
        <v>49</v>
      </c>
      <c r="H93" s="609">
        <v>49</v>
      </c>
      <c r="I93" s="610">
        <v>730</v>
      </c>
      <c r="J93" s="609">
        <v>18</v>
      </c>
      <c r="K93" s="611">
        <v>15</v>
      </c>
      <c r="L93" s="611">
        <v>3</v>
      </c>
      <c r="M93" s="610">
        <v>724.3</v>
      </c>
      <c r="N93" s="610">
        <v>601.70000000000005</v>
      </c>
      <c r="O93" s="610">
        <v>122.6</v>
      </c>
      <c r="P93" s="602">
        <f>Q93+W93+AC93+AD93</f>
        <v>39810425.200000003</v>
      </c>
      <c r="Q93" s="602">
        <f>R93+S93+T93+U93+V93</f>
        <v>25108255.77</v>
      </c>
      <c r="R93" s="670">
        <v>25108255.77</v>
      </c>
      <c r="S93" s="612">
        <v>0</v>
      </c>
      <c r="T93" s="612">
        <v>0</v>
      </c>
      <c r="U93" s="711">
        <v>0</v>
      </c>
      <c r="V93" s="657">
        <v>0</v>
      </c>
      <c r="W93" s="602">
        <f>X93+Y93+Z93+AA93+AB93</f>
        <v>5515148.2300000004</v>
      </c>
      <c r="X93" s="602">
        <v>5515148.2300000004</v>
      </c>
      <c r="Y93" s="612">
        <v>0</v>
      </c>
      <c r="Z93" s="612">
        <v>0</v>
      </c>
      <c r="AA93" s="711">
        <v>0</v>
      </c>
      <c r="AB93" s="612">
        <v>0</v>
      </c>
      <c r="AC93" s="602">
        <v>4593510.5999999996</v>
      </c>
      <c r="AD93" s="602">
        <v>4593510.5999999996</v>
      </c>
      <c r="AE93" s="590"/>
    </row>
    <row r="94" spans="1:31" s="399" customFormat="1" hidden="1" x14ac:dyDescent="0.2">
      <c r="A94" s="606">
        <v>2</v>
      </c>
      <c r="B94" s="613" t="s">
        <v>964</v>
      </c>
      <c r="C94" s="606">
        <v>525</v>
      </c>
      <c r="D94" s="608">
        <v>42004</v>
      </c>
      <c r="E94" s="606" t="s">
        <v>1111</v>
      </c>
      <c r="F94" s="606" t="s">
        <v>1109</v>
      </c>
      <c r="G94" s="609">
        <v>27</v>
      </c>
      <c r="H94" s="609">
        <v>27</v>
      </c>
      <c r="I94" s="610">
        <v>366.6</v>
      </c>
      <c r="J94" s="609">
        <v>8</v>
      </c>
      <c r="K94" s="611">
        <v>3</v>
      </c>
      <c r="L94" s="611">
        <v>5</v>
      </c>
      <c r="M94" s="610">
        <v>366.4</v>
      </c>
      <c r="N94" s="610">
        <v>132.4</v>
      </c>
      <c r="O94" s="610">
        <v>234</v>
      </c>
      <c r="P94" s="602">
        <f>Q94+W94+AC94+AD94</f>
        <v>20138809.600000001</v>
      </c>
      <c r="Q94" s="602">
        <f>R94+S94+T94+U94+V94</f>
        <v>12701456.460000001</v>
      </c>
      <c r="R94" s="670">
        <v>12701456.460000001</v>
      </c>
      <c r="S94" s="612">
        <v>0</v>
      </c>
      <c r="T94" s="612">
        <v>0</v>
      </c>
      <c r="U94" s="711">
        <v>0</v>
      </c>
      <c r="V94" s="657">
        <v>0</v>
      </c>
      <c r="W94" s="602">
        <f>X94+Y94+Z94+AA94+AB94</f>
        <v>2789935.54</v>
      </c>
      <c r="X94" s="602">
        <v>2789935.54</v>
      </c>
      <c r="Y94" s="612">
        <v>0</v>
      </c>
      <c r="Z94" s="612">
        <v>0</v>
      </c>
      <c r="AA94" s="711">
        <v>0</v>
      </c>
      <c r="AB94" s="612">
        <v>0</v>
      </c>
      <c r="AC94" s="602">
        <v>2323708.7999999998</v>
      </c>
      <c r="AD94" s="602">
        <v>2323708.7999999998</v>
      </c>
      <c r="AE94" s="590"/>
    </row>
    <row r="95" spans="1:31" s="561" customFormat="1" ht="39.75" hidden="1" customHeight="1" x14ac:dyDescent="0.2">
      <c r="A95" s="748" t="s">
        <v>1206</v>
      </c>
      <c r="B95" s="748"/>
      <c r="C95" s="748"/>
      <c r="D95" s="748"/>
      <c r="E95" s="748"/>
      <c r="F95" s="748"/>
      <c r="G95" s="595">
        <f>G96+G97</f>
        <v>62</v>
      </c>
      <c r="H95" s="595">
        <f t="shared" ref="H95:O95" si="52">H96+H97</f>
        <v>61</v>
      </c>
      <c r="I95" s="596">
        <f t="shared" si="52"/>
        <v>884.9</v>
      </c>
      <c r="J95" s="595">
        <f t="shared" si="52"/>
        <v>23</v>
      </c>
      <c r="K95" s="595">
        <f t="shared" si="52"/>
        <v>11</v>
      </c>
      <c r="L95" s="595">
        <f t="shared" si="52"/>
        <v>12</v>
      </c>
      <c r="M95" s="596">
        <f t="shared" si="52"/>
        <v>884.9</v>
      </c>
      <c r="N95" s="596">
        <f t="shared" si="52"/>
        <v>353.2</v>
      </c>
      <c r="O95" s="596">
        <f t="shared" si="52"/>
        <v>531.70000000000005</v>
      </c>
      <c r="P95" s="596">
        <f>SUM(P96:P97)</f>
        <v>42534612</v>
      </c>
      <c r="Q95" s="596">
        <f t="shared" ref="Q95:AD95" si="53">SUM(Q96:Q97)</f>
        <v>20489256.739999998</v>
      </c>
      <c r="R95" s="392">
        <f t="shared" si="53"/>
        <v>20489256.739999998</v>
      </c>
      <c r="S95" s="596">
        <f t="shared" si="53"/>
        <v>0</v>
      </c>
      <c r="T95" s="596">
        <f t="shared" si="53"/>
        <v>0</v>
      </c>
      <c r="U95" s="596">
        <f t="shared" si="53"/>
        <v>0</v>
      </c>
      <c r="V95" s="392">
        <f>SUM(V96:V97)</f>
        <v>0</v>
      </c>
      <c r="W95" s="596">
        <f t="shared" si="53"/>
        <v>22045355.260000002</v>
      </c>
      <c r="X95" s="596">
        <f t="shared" si="53"/>
        <v>22045355.260000002</v>
      </c>
      <c r="Y95" s="596">
        <f t="shared" si="53"/>
        <v>0</v>
      </c>
      <c r="Z95" s="596">
        <f t="shared" si="53"/>
        <v>0</v>
      </c>
      <c r="AA95" s="596">
        <f t="shared" si="53"/>
        <v>0</v>
      </c>
      <c r="AB95" s="596">
        <f>SUM(AB96:AB97)</f>
        <v>0</v>
      </c>
      <c r="AC95" s="596">
        <f t="shared" si="53"/>
        <v>0</v>
      </c>
      <c r="AD95" s="596">
        <f t="shared" si="53"/>
        <v>0</v>
      </c>
      <c r="AE95" s="590"/>
    </row>
    <row r="96" spans="1:31" s="399" customFormat="1" hidden="1" x14ac:dyDescent="0.2">
      <c r="A96" s="606">
        <v>1</v>
      </c>
      <c r="B96" s="614" t="s">
        <v>852</v>
      </c>
      <c r="C96" s="606">
        <v>239</v>
      </c>
      <c r="D96" s="608">
        <v>41782</v>
      </c>
      <c r="E96" s="606" t="s">
        <v>1111</v>
      </c>
      <c r="F96" s="606" t="s">
        <v>1109</v>
      </c>
      <c r="G96" s="609">
        <v>31</v>
      </c>
      <c r="H96" s="611">
        <v>28</v>
      </c>
      <c r="I96" s="610">
        <v>476.9</v>
      </c>
      <c r="J96" s="609">
        <v>11</v>
      </c>
      <c r="K96" s="611">
        <v>4</v>
      </c>
      <c r="L96" s="611">
        <v>7</v>
      </c>
      <c r="M96" s="610">
        <v>476.9</v>
      </c>
      <c r="N96" s="610">
        <v>121.5</v>
      </c>
      <c r="O96" s="610">
        <v>355.4</v>
      </c>
      <c r="P96" s="602">
        <f>Q96+W96+AC96+AD96</f>
        <v>22049432</v>
      </c>
      <c r="Q96" s="602">
        <f>R96+S96+T96+U96+V96</f>
        <v>11014455.93</v>
      </c>
      <c r="R96" s="670">
        <v>11014455.93</v>
      </c>
      <c r="S96" s="612">
        <v>0</v>
      </c>
      <c r="T96" s="612">
        <v>0</v>
      </c>
      <c r="U96" s="711">
        <v>0</v>
      </c>
      <c r="V96" s="657">
        <v>0</v>
      </c>
      <c r="W96" s="602">
        <f>X96+Y96+Z96+AA96+AB96</f>
        <v>11034976.07</v>
      </c>
      <c r="X96" s="602">
        <v>11034976.07</v>
      </c>
      <c r="Y96" s="612">
        <v>0</v>
      </c>
      <c r="Z96" s="612">
        <v>0</v>
      </c>
      <c r="AA96" s="711">
        <v>0</v>
      </c>
      <c r="AB96" s="612">
        <v>0</v>
      </c>
      <c r="AC96" s="602">
        <v>0</v>
      </c>
      <c r="AD96" s="602">
        <v>0</v>
      </c>
      <c r="AE96" s="590"/>
    </row>
    <row r="97" spans="1:31" s="399" customFormat="1" hidden="1" x14ac:dyDescent="0.2">
      <c r="A97" s="606">
        <v>2</v>
      </c>
      <c r="B97" s="614" t="s">
        <v>854</v>
      </c>
      <c r="C97" s="619" t="s">
        <v>1287</v>
      </c>
      <c r="D97" s="608">
        <v>41985</v>
      </c>
      <c r="E97" s="606" t="s">
        <v>1111</v>
      </c>
      <c r="F97" s="606" t="s">
        <v>1109</v>
      </c>
      <c r="G97" s="609">
        <v>31</v>
      </c>
      <c r="H97" s="611">
        <v>33</v>
      </c>
      <c r="I97" s="610">
        <v>408</v>
      </c>
      <c r="J97" s="609">
        <v>12</v>
      </c>
      <c r="K97" s="611">
        <v>7</v>
      </c>
      <c r="L97" s="611">
        <v>5</v>
      </c>
      <c r="M97" s="610">
        <v>408</v>
      </c>
      <c r="N97" s="610">
        <v>231.7</v>
      </c>
      <c r="O97" s="610">
        <v>176.3</v>
      </c>
      <c r="P97" s="602">
        <f>Q97+W97+AC97+AD97</f>
        <v>20485180</v>
      </c>
      <c r="Q97" s="602">
        <f>R97+S97+T97+U97+V97</f>
        <v>9474800.8100000005</v>
      </c>
      <c r="R97" s="670">
        <v>9474800.8100000005</v>
      </c>
      <c r="S97" s="612">
        <v>0</v>
      </c>
      <c r="T97" s="612">
        <v>0</v>
      </c>
      <c r="U97" s="711">
        <v>0</v>
      </c>
      <c r="V97" s="657">
        <v>0</v>
      </c>
      <c r="W97" s="602">
        <f>X97+Y97+Z97+AA97+AB97</f>
        <v>11010379.189999999</v>
      </c>
      <c r="X97" s="602">
        <v>11010379.189999999</v>
      </c>
      <c r="Y97" s="612">
        <v>0</v>
      </c>
      <c r="Z97" s="612">
        <v>0</v>
      </c>
      <c r="AA97" s="711">
        <v>0</v>
      </c>
      <c r="AB97" s="612">
        <v>0</v>
      </c>
      <c r="AC97" s="602">
        <v>0</v>
      </c>
      <c r="AD97" s="602">
        <v>0</v>
      </c>
      <c r="AE97" s="590"/>
    </row>
    <row r="98" spans="1:31" s="561" customFormat="1" ht="37.5" hidden="1" customHeight="1" x14ac:dyDescent="0.2">
      <c r="A98" s="739" t="s">
        <v>1926</v>
      </c>
      <c r="B98" s="739"/>
      <c r="C98" s="739"/>
      <c r="D98" s="739"/>
      <c r="E98" s="739"/>
      <c r="F98" s="739"/>
      <c r="G98" s="595">
        <f>SUM(G99:G104)</f>
        <v>57</v>
      </c>
      <c r="H98" s="595">
        <f t="shared" ref="H98:O98" si="54">SUM(H99:H104)</f>
        <v>57</v>
      </c>
      <c r="I98" s="596">
        <f t="shared" si="54"/>
        <v>788.6</v>
      </c>
      <c r="J98" s="595">
        <f t="shared" si="54"/>
        <v>26</v>
      </c>
      <c r="K98" s="595">
        <f t="shared" si="54"/>
        <v>15</v>
      </c>
      <c r="L98" s="595">
        <f t="shared" si="54"/>
        <v>11</v>
      </c>
      <c r="M98" s="596">
        <f t="shared" si="54"/>
        <v>788.6</v>
      </c>
      <c r="N98" s="596">
        <f t="shared" si="54"/>
        <v>424.2</v>
      </c>
      <c r="O98" s="596">
        <f t="shared" si="54"/>
        <v>364.4</v>
      </c>
      <c r="P98" s="596">
        <f>SUM(P99:P104)</f>
        <v>35612831.189999998</v>
      </c>
      <c r="Q98" s="596">
        <f t="shared" ref="Q98:AD98" si="55">SUM(Q99:Q104)</f>
        <v>17002584.23</v>
      </c>
      <c r="R98" s="392">
        <f t="shared" si="55"/>
        <v>17002584.23</v>
      </c>
      <c r="S98" s="596">
        <v>0</v>
      </c>
      <c r="T98" s="596">
        <f t="shared" si="55"/>
        <v>0</v>
      </c>
      <c r="U98" s="596">
        <f t="shared" si="55"/>
        <v>0</v>
      </c>
      <c r="V98" s="392">
        <f>SUM(V99:V104)</f>
        <v>0</v>
      </c>
      <c r="W98" s="596">
        <f t="shared" si="55"/>
        <v>18610246.960000001</v>
      </c>
      <c r="X98" s="596">
        <f t="shared" si="55"/>
        <v>8242803.7699999996</v>
      </c>
      <c r="Y98" s="596">
        <f t="shared" si="55"/>
        <v>10367443.189999999</v>
      </c>
      <c r="Z98" s="596">
        <f t="shared" si="55"/>
        <v>0</v>
      </c>
      <c r="AA98" s="596">
        <f t="shared" si="55"/>
        <v>0</v>
      </c>
      <c r="AB98" s="596">
        <f>SUM(AB99:AB104)</f>
        <v>0</v>
      </c>
      <c r="AC98" s="596">
        <f t="shared" si="55"/>
        <v>0</v>
      </c>
      <c r="AD98" s="596">
        <f t="shared" si="55"/>
        <v>0</v>
      </c>
      <c r="AE98" s="590"/>
    </row>
    <row r="99" spans="1:31" s="399" customFormat="1" hidden="1" x14ac:dyDescent="0.2">
      <c r="A99" s="606">
        <v>1</v>
      </c>
      <c r="B99" s="614" t="s">
        <v>811</v>
      </c>
      <c r="C99" s="606">
        <v>3</v>
      </c>
      <c r="D99" s="608" t="s">
        <v>1134</v>
      </c>
      <c r="E99" s="606" t="s">
        <v>1111</v>
      </c>
      <c r="F99" s="606" t="s">
        <v>1109</v>
      </c>
      <c r="G99" s="609">
        <v>12</v>
      </c>
      <c r="H99" s="611">
        <v>12</v>
      </c>
      <c r="I99" s="610">
        <v>124.7</v>
      </c>
      <c r="J99" s="609">
        <v>5</v>
      </c>
      <c r="K99" s="611">
        <v>1</v>
      </c>
      <c r="L99" s="611">
        <v>4</v>
      </c>
      <c r="M99" s="610">
        <v>124.7</v>
      </c>
      <c r="N99" s="610">
        <v>14.1</v>
      </c>
      <c r="O99" s="610">
        <v>110.6</v>
      </c>
      <c r="P99" s="602">
        <f t="shared" ref="P99:P104" si="56">Q99+W99+AC99+AD99</f>
        <v>6932770.3200000003</v>
      </c>
      <c r="Q99" s="602">
        <f t="shared" ref="Q99:Q104" si="57">R99+S99+T99+U99+V99</f>
        <v>2742168.59</v>
      </c>
      <c r="R99" s="670">
        <v>2742168.59</v>
      </c>
      <c r="S99" s="602"/>
      <c r="T99" s="612">
        <v>0</v>
      </c>
      <c r="U99" s="711">
        <v>0</v>
      </c>
      <c r="V99" s="657">
        <v>0</v>
      </c>
      <c r="W99" s="602">
        <f t="shared" ref="W99:W104" si="58">X99+Y99+Z99+AA99+AB99</f>
        <v>4190601.73</v>
      </c>
      <c r="X99" s="602">
        <v>1329395.4099999999</v>
      </c>
      <c r="Y99" s="602">
        <v>2861206.32</v>
      </c>
      <c r="Z99" s="612">
        <v>0</v>
      </c>
      <c r="AA99" s="711">
        <v>0</v>
      </c>
      <c r="AB99" s="612">
        <v>0</v>
      </c>
      <c r="AC99" s="602">
        <v>0</v>
      </c>
      <c r="AD99" s="602">
        <v>0</v>
      </c>
      <c r="AE99" s="590"/>
    </row>
    <row r="100" spans="1:31" s="399" customFormat="1" hidden="1" x14ac:dyDescent="0.2">
      <c r="A100" s="606">
        <v>2</v>
      </c>
      <c r="B100" s="614" t="s">
        <v>812</v>
      </c>
      <c r="C100" s="606">
        <v>4</v>
      </c>
      <c r="D100" s="608" t="s">
        <v>1134</v>
      </c>
      <c r="E100" s="606" t="s">
        <v>1111</v>
      </c>
      <c r="F100" s="606" t="s">
        <v>1109</v>
      </c>
      <c r="G100" s="609">
        <v>5</v>
      </c>
      <c r="H100" s="611">
        <v>5</v>
      </c>
      <c r="I100" s="610">
        <v>104.7</v>
      </c>
      <c r="J100" s="609">
        <v>2</v>
      </c>
      <c r="K100" s="611">
        <v>0</v>
      </c>
      <c r="L100" s="611">
        <v>2</v>
      </c>
      <c r="M100" s="610">
        <v>104.7</v>
      </c>
      <c r="N100" s="610">
        <v>0</v>
      </c>
      <c r="O100" s="610">
        <v>104.7</v>
      </c>
      <c r="P100" s="602">
        <f t="shared" si="56"/>
        <v>4456312</v>
      </c>
      <c r="Q100" s="602">
        <f t="shared" si="57"/>
        <v>2981360.86</v>
      </c>
      <c r="R100" s="670">
        <v>2981360.86</v>
      </c>
      <c r="S100" s="602">
        <v>0</v>
      </c>
      <c r="T100" s="612">
        <v>0</v>
      </c>
      <c r="U100" s="711">
        <v>0</v>
      </c>
      <c r="V100" s="657">
        <v>0</v>
      </c>
      <c r="W100" s="602">
        <f t="shared" si="58"/>
        <v>1474951.14</v>
      </c>
      <c r="X100" s="602">
        <v>1445355.14</v>
      </c>
      <c r="Y100" s="602">
        <v>29596</v>
      </c>
      <c r="Z100" s="612">
        <v>0</v>
      </c>
      <c r="AA100" s="711">
        <v>0</v>
      </c>
      <c r="AB100" s="612">
        <v>0</v>
      </c>
      <c r="AC100" s="602">
        <v>0</v>
      </c>
      <c r="AD100" s="602">
        <v>0</v>
      </c>
      <c r="AE100" s="590"/>
    </row>
    <row r="101" spans="1:31" s="399" customFormat="1" hidden="1" x14ac:dyDescent="0.2">
      <c r="A101" s="606">
        <v>3</v>
      </c>
      <c r="B101" s="614" t="s">
        <v>813</v>
      </c>
      <c r="C101" s="606">
        <v>5</v>
      </c>
      <c r="D101" s="608" t="s">
        <v>1134</v>
      </c>
      <c r="E101" s="606" t="s">
        <v>1111</v>
      </c>
      <c r="F101" s="606" t="s">
        <v>1109</v>
      </c>
      <c r="G101" s="609">
        <v>17</v>
      </c>
      <c r="H101" s="611">
        <v>17</v>
      </c>
      <c r="I101" s="610">
        <v>156.4</v>
      </c>
      <c r="J101" s="609">
        <v>4</v>
      </c>
      <c r="K101" s="611">
        <v>3</v>
      </c>
      <c r="L101" s="611">
        <v>1</v>
      </c>
      <c r="M101" s="610">
        <v>156.4</v>
      </c>
      <c r="N101" s="610">
        <v>117.2</v>
      </c>
      <c r="O101" s="610">
        <v>39.200000000000003</v>
      </c>
      <c r="P101" s="602">
        <f t="shared" si="56"/>
        <v>4865385.84</v>
      </c>
      <c r="Q101" s="602">
        <f t="shared" si="57"/>
        <v>2235308.7599999998</v>
      </c>
      <c r="R101" s="670">
        <v>2235308.7599999998</v>
      </c>
      <c r="S101" s="602">
        <v>0</v>
      </c>
      <c r="T101" s="612">
        <v>0</v>
      </c>
      <c r="U101" s="711">
        <v>0</v>
      </c>
      <c r="V101" s="657">
        <v>0</v>
      </c>
      <c r="W101" s="602">
        <f t="shared" si="58"/>
        <v>2630077.08</v>
      </c>
      <c r="X101" s="602">
        <v>1083671.24</v>
      </c>
      <c r="Y101" s="602">
        <v>1546405.84</v>
      </c>
      <c r="Z101" s="612">
        <v>0</v>
      </c>
      <c r="AA101" s="711">
        <v>0</v>
      </c>
      <c r="AB101" s="612">
        <v>0</v>
      </c>
      <c r="AC101" s="602">
        <v>0</v>
      </c>
      <c r="AD101" s="602">
        <v>0</v>
      </c>
      <c r="AE101" s="590"/>
    </row>
    <row r="102" spans="1:31" s="399" customFormat="1" hidden="1" x14ac:dyDescent="0.2">
      <c r="A102" s="606">
        <v>4</v>
      </c>
      <c r="B102" s="614" t="s">
        <v>1136</v>
      </c>
      <c r="C102" s="606" t="s">
        <v>1137</v>
      </c>
      <c r="D102" s="608">
        <v>42174</v>
      </c>
      <c r="E102" s="606" t="s">
        <v>1111</v>
      </c>
      <c r="F102" s="606" t="s">
        <v>1109</v>
      </c>
      <c r="G102" s="609">
        <v>9</v>
      </c>
      <c r="H102" s="611">
        <v>9</v>
      </c>
      <c r="I102" s="610">
        <v>159.30000000000001</v>
      </c>
      <c r="J102" s="609">
        <f>K102+L102</f>
        <v>5</v>
      </c>
      <c r="K102" s="611">
        <v>2</v>
      </c>
      <c r="L102" s="611">
        <v>3</v>
      </c>
      <c r="M102" s="610">
        <v>159.30000000000001</v>
      </c>
      <c r="N102" s="610">
        <v>65.400000000000006</v>
      </c>
      <c r="O102" s="610">
        <v>93.9</v>
      </c>
      <c r="P102" s="602">
        <f t="shared" si="56"/>
        <v>7635132.9800000004</v>
      </c>
      <c r="Q102" s="602">
        <f t="shared" si="57"/>
        <v>3639139.62</v>
      </c>
      <c r="R102" s="670">
        <v>3639139.62</v>
      </c>
      <c r="S102" s="602">
        <v>0</v>
      </c>
      <c r="T102" s="612">
        <v>0</v>
      </c>
      <c r="U102" s="711">
        <v>0</v>
      </c>
      <c r="V102" s="657">
        <v>0</v>
      </c>
      <c r="W102" s="602">
        <f t="shared" si="58"/>
        <v>3995993.36</v>
      </c>
      <c r="X102" s="602">
        <v>1764244.38</v>
      </c>
      <c r="Y102" s="602">
        <v>2231748.98</v>
      </c>
      <c r="Z102" s="612">
        <v>0</v>
      </c>
      <c r="AA102" s="711">
        <v>0</v>
      </c>
      <c r="AB102" s="612">
        <v>0</v>
      </c>
      <c r="AC102" s="602">
        <v>0</v>
      </c>
      <c r="AD102" s="602">
        <v>0</v>
      </c>
      <c r="AE102" s="590"/>
    </row>
    <row r="103" spans="1:31" s="399" customFormat="1" hidden="1" x14ac:dyDescent="0.2">
      <c r="A103" s="606">
        <v>5</v>
      </c>
      <c r="B103" s="614" t="s">
        <v>1138</v>
      </c>
      <c r="C103" s="606" t="s">
        <v>1137</v>
      </c>
      <c r="D103" s="608">
        <v>42174</v>
      </c>
      <c r="E103" s="606" t="s">
        <v>1111</v>
      </c>
      <c r="F103" s="606" t="s">
        <v>1109</v>
      </c>
      <c r="G103" s="609">
        <v>12</v>
      </c>
      <c r="H103" s="611">
        <v>12</v>
      </c>
      <c r="I103" s="610">
        <v>227.5</v>
      </c>
      <c r="J103" s="609">
        <v>9</v>
      </c>
      <c r="K103" s="611">
        <v>9</v>
      </c>
      <c r="L103" s="611">
        <v>0</v>
      </c>
      <c r="M103" s="610">
        <v>227.5</v>
      </c>
      <c r="N103" s="610">
        <v>227.5</v>
      </c>
      <c r="O103" s="610">
        <v>0</v>
      </c>
      <c r="P103" s="602">
        <f t="shared" si="56"/>
        <v>10547846.050000001</v>
      </c>
      <c r="Q103" s="602">
        <f t="shared" si="57"/>
        <v>4949002.07</v>
      </c>
      <c r="R103" s="670">
        <v>4949002.07</v>
      </c>
      <c r="S103" s="602">
        <v>0</v>
      </c>
      <c r="T103" s="612">
        <v>0</v>
      </c>
      <c r="U103" s="711">
        <v>0</v>
      </c>
      <c r="V103" s="657">
        <v>0</v>
      </c>
      <c r="W103" s="602">
        <f t="shared" si="58"/>
        <v>5598843.9800000004</v>
      </c>
      <c r="X103" s="602">
        <v>2399261.9300000002</v>
      </c>
      <c r="Y103" s="602">
        <v>3199582.05</v>
      </c>
      <c r="Z103" s="612">
        <v>0</v>
      </c>
      <c r="AA103" s="711">
        <v>0</v>
      </c>
      <c r="AB103" s="612">
        <v>0</v>
      </c>
      <c r="AC103" s="602">
        <v>0</v>
      </c>
      <c r="AD103" s="602">
        <v>0</v>
      </c>
      <c r="AE103" s="590"/>
    </row>
    <row r="104" spans="1:31" s="399" customFormat="1" hidden="1" x14ac:dyDescent="0.2">
      <c r="A104" s="606">
        <v>6</v>
      </c>
      <c r="B104" s="614" t="s">
        <v>1139</v>
      </c>
      <c r="C104" s="606" t="s">
        <v>1137</v>
      </c>
      <c r="D104" s="608">
        <v>42174</v>
      </c>
      <c r="E104" s="606" t="s">
        <v>1111</v>
      </c>
      <c r="F104" s="606" t="s">
        <v>1109</v>
      </c>
      <c r="G104" s="609">
        <v>2</v>
      </c>
      <c r="H104" s="611">
        <v>2</v>
      </c>
      <c r="I104" s="610">
        <v>16</v>
      </c>
      <c r="J104" s="609">
        <v>1</v>
      </c>
      <c r="K104" s="611">
        <v>0</v>
      </c>
      <c r="L104" s="611">
        <v>1</v>
      </c>
      <c r="M104" s="610">
        <v>16</v>
      </c>
      <c r="N104" s="610">
        <v>0</v>
      </c>
      <c r="O104" s="610">
        <v>16</v>
      </c>
      <c r="P104" s="602">
        <f t="shared" si="56"/>
        <v>1175384</v>
      </c>
      <c r="Q104" s="602">
        <f t="shared" si="57"/>
        <v>455604.33</v>
      </c>
      <c r="R104" s="670">
        <v>455604.33</v>
      </c>
      <c r="S104" s="602">
        <v>0</v>
      </c>
      <c r="T104" s="612">
        <v>0</v>
      </c>
      <c r="U104" s="711">
        <v>0</v>
      </c>
      <c r="V104" s="657">
        <v>0</v>
      </c>
      <c r="W104" s="602">
        <f t="shared" si="58"/>
        <v>719779.67</v>
      </c>
      <c r="X104" s="602">
        <v>220875.67</v>
      </c>
      <c r="Y104" s="602">
        <v>498904</v>
      </c>
      <c r="Z104" s="612">
        <v>0</v>
      </c>
      <c r="AA104" s="711">
        <v>0</v>
      </c>
      <c r="AB104" s="612">
        <v>0</v>
      </c>
      <c r="AC104" s="602">
        <v>0</v>
      </c>
      <c r="AD104" s="602">
        <v>0</v>
      </c>
      <c r="AE104" s="590"/>
    </row>
    <row r="105" spans="1:31" s="399" customFormat="1" ht="30" hidden="1" customHeight="1" x14ac:dyDescent="0.2">
      <c r="A105" s="739" t="s">
        <v>1927</v>
      </c>
      <c r="B105" s="739"/>
      <c r="C105" s="739"/>
      <c r="D105" s="739"/>
      <c r="E105" s="739"/>
      <c r="F105" s="739"/>
      <c r="G105" s="588">
        <f>G106</f>
        <v>4</v>
      </c>
      <c r="H105" s="588">
        <f t="shared" ref="H105:O105" si="59">H106</f>
        <v>4</v>
      </c>
      <c r="I105" s="589">
        <f t="shared" si="59"/>
        <v>116.6</v>
      </c>
      <c r="J105" s="588">
        <f t="shared" si="59"/>
        <v>2</v>
      </c>
      <c r="K105" s="588">
        <f t="shared" si="59"/>
        <v>0</v>
      </c>
      <c r="L105" s="588">
        <f t="shared" si="59"/>
        <v>2</v>
      </c>
      <c r="M105" s="589">
        <f t="shared" si="59"/>
        <v>116.6</v>
      </c>
      <c r="N105" s="589">
        <f t="shared" si="59"/>
        <v>0</v>
      </c>
      <c r="O105" s="589">
        <f t="shared" si="59"/>
        <v>116.6</v>
      </c>
      <c r="P105" s="589">
        <f>P106</f>
        <v>4929848</v>
      </c>
      <c r="Q105" s="589">
        <f t="shared" ref="Q105:AD105" si="60">Q106</f>
        <v>3169297.65</v>
      </c>
      <c r="R105" s="414">
        <f t="shared" si="60"/>
        <v>3169297.65</v>
      </c>
      <c r="S105" s="589">
        <f t="shared" si="60"/>
        <v>0</v>
      </c>
      <c r="T105" s="589">
        <f t="shared" si="60"/>
        <v>0</v>
      </c>
      <c r="U105" s="589">
        <f t="shared" si="60"/>
        <v>0</v>
      </c>
      <c r="V105" s="414">
        <f t="shared" si="60"/>
        <v>0</v>
      </c>
      <c r="W105" s="589">
        <f t="shared" si="60"/>
        <v>1760550.35</v>
      </c>
      <c r="X105" s="589">
        <f t="shared" si="60"/>
        <v>1760550.35</v>
      </c>
      <c r="Y105" s="589">
        <f t="shared" si="60"/>
        <v>0</v>
      </c>
      <c r="Z105" s="589">
        <f t="shared" si="60"/>
        <v>0</v>
      </c>
      <c r="AA105" s="589">
        <f t="shared" si="60"/>
        <v>0</v>
      </c>
      <c r="AB105" s="589">
        <f t="shared" si="60"/>
        <v>0</v>
      </c>
      <c r="AC105" s="589">
        <f t="shared" si="60"/>
        <v>0</v>
      </c>
      <c r="AD105" s="589">
        <f t="shared" si="60"/>
        <v>0</v>
      </c>
      <c r="AE105" s="590"/>
    </row>
    <row r="106" spans="1:31" s="399" customFormat="1" hidden="1" x14ac:dyDescent="0.2">
      <c r="A106" s="606">
        <v>1</v>
      </c>
      <c r="B106" s="614" t="s">
        <v>781</v>
      </c>
      <c r="C106" s="606">
        <v>214</v>
      </c>
      <c r="D106" s="608">
        <v>41272</v>
      </c>
      <c r="E106" s="606" t="s">
        <v>1111</v>
      </c>
      <c r="F106" s="606" t="s">
        <v>1109</v>
      </c>
      <c r="G106" s="609">
        <v>4</v>
      </c>
      <c r="H106" s="611">
        <v>4</v>
      </c>
      <c r="I106" s="610">
        <v>116.6</v>
      </c>
      <c r="J106" s="609">
        <v>2</v>
      </c>
      <c r="K106" s="611">
        <v>0</v>
      </c>
      <c r="L106" s="611">
        <v>2</v>
      </c>
      <c r="M106" s="610">
        <v>116.6</v>
      </c>
      <c r="N106" s="610">
        <v>0</v>
      </c>
      <c r="O106" s="610">
        <v>116.6</v>
      </c>
      <c r="P106" s="602">
        <f>Q106+W106+AC106+AD106</f>
        <v>4929848</v>
      </c>
      <c r="Q106" s="602">
        <f>R106+S106+T106+U106+V106</f>
        <v>3169297.65</v>
      </c>
      <c r="R106" s="670">
        <v>3169297.65</v>
      </c>
      <c r="S106" s="602">
        <v>0</v>
      </c>
      <c r="T106" s="612">
        <v>0</v>
      </c>
      <c r="U106" s="711">
        <v>0</v>
      </c>
      <c r="V106" s="657">
        <v>0</v>
      </c>
      <c r="W106" s="602">
        <f>X106+Y106+Z106+AA106+AB106</f>
        <v>1760550.35</v>
      </c>
      <c r="X106" s="602">
        <v>1760550.35</v>
      </c>
      <c r="Y106" s="602">
        <v>0</v>
      </c>
      <c r="Z106" s="612">
        <v>0</v>
      </c>
      <c r="AA106" s="711">
        <v>0</v>
      </c>
      <c r="AB106" s="612">
        <v>0</v>
      </c>
      <c r="AC106" s="612">
        <v>0</v>
      </c>
      <c r="AD106" s="612">
        <v>0</v>
      </c>
      <c r="AE106" s="590"/>
    </row>
    <row r="107" spans="1:31" s="561" customFormat="1" ht="41.25" hidden="1" customHeight="1" x14ac:dyDescent="0.2">
      <c r="A107" s="748" t="s">
        <v>1928</v>
      </c>
      <c r="B107" s="748"/>
      <c r="C107" s="748"/>
      <c r="D107" s="748"/>
      <c r="E107" s="748"/>
      <c r="F107" s="748"/>
      <c r="G107" s="595">
        <f>SUM(G108:G114)</f>
        <v>76</v>
      </c>
      <c r="H107" s="595">
        <f t="shared" ref="H107:O107" si="61">SUM(H108:H114)</f>
        <v>76</v>
      </c>
      <c r="I107" s="596">
        <f t="shared" si="61"/>
        <v>938.57</v>
      </c>
      <c r="J107" s="595">
        <f t="shared" si="61"/>
        <v>27</v>
      </c>
      <c r="K107" s="595">
        <f t="shared" si="61"/>
        <v>19</v>
      </c>
      <c r="L107" s="595">
        <f t="shared" si="61"/>
        <v>8</v>
      </c>
      <c r="M107" s="596">
        <f t="shared" si="61"/>
        <v>938.57</v>
      </c>
      <c r="N107" s="596">
        <f t="shared" si="61"/>
        <v>743.17</v>
      </c>
      <c r="O107" s="596">
        <f t="shared" si="61"/>
        <v>195.4</v>
      </c>
      <c r="P107" s="596">
        <f>SUM(P108:P114)</f>
        <v>43673044.200000003</v>
      </c>
      <c r="Q107" s="596">
        <f t="shared" ref="Q107:AD107" si="62">SUM(Q108:Q114)</f>
        <v>35583764.009999998</v>
      </c>
      <c r="R107" s="392">
        <f t="shared" si="62"/>
        <v>32955800.219999999</v>
      </c>
      <c r="S107" s="596">
        <f t="shared" si="62"/>
        <v>2627963.79</v>
      </c>
      <c r="T107" s="596">
        <f t="shared" si="62"/>
        <v>0</v>
      </c>
      <c r="U107" s="596">
        <f t="shared" si="62"/>
        <v>0</v>
      </c>
      <c r="V107" s="392">
        <f>SUM(V108:V114)</f>
        <v>0</v>
      </c>
      <c r="W107" s="596">
        <f t="shared" si="62"/>
        <v>8089280.1900000004</v>
      </c>
      <c r="X107" s="596">
        <f t="shared" si="62"/>
        <v>7239161.6699999999</v>
      </c>
      <c r="Y107" s="596">
        <f t="shared" si="62"/>
        <v>850118.52</v>
      </c>
      <c r="Z107" s="596">
        <f t="shared" si="62"/>
        <v>0</v>
      </c>
      <c r="AA107" s="596">
        <f t="shared" si="62"/>
        <v>0</v>
      </c>
      <c r="AB107" s="596">
        <f>SUM(AB108:AB114)</f>
        <v>0</v>
      </c>
      <c r="AC107" s="596">
        <f t="shared" si="62"/>
        <v>0</v>
      </c>
      <c r="AD107" s="596">
        <f t="shared" si="62"/>
        <v>0</v>
      </c>
      <c r="AE107" s="590"/>
    </row>
    <row r="108" spans="1:31" ht="31.5" hidden="1" x14ac:dyDescent="0.2">
      <c r="A108" s="606">
        <v>1</v>
      </c>
      <c r="B108" s="613" t="s">
        <v>1057</v>
      </c>
      <c r="C108" s="626" t="s">
        <v>1105</v>
      </c>
      <c r="D108" s="621">
        <v>41992</v>
      </c>
      <c r="E108" s="606" t="s">
        <v>1111</v>
      </c>
      <c r="F108" s="606" t="s">
        <v>1109</v>
      </c>
      <c r="G108" s="609">
        <v>11</v>
      </c>
      <c r="H108" s="609">
        <v>11</v>
      </c>
      <c r="I108" s="610">
        <v>79.7</v>
      </c>
      <c r="J108" s="609">
        <v>2</v>
      </c>
      <c r="K108" s="603">
        <v>0</v>
      </c>
      <c r="L108" s="603">
        <v>2</v>
      </c>
      <c r="M108" s="610">
        <v>79.7</v>
      </c>
      <c r="N108" s="602">
        <v>0</v>
      </c>
      <c r="O108" s="602">
        <v>79.7</v>
      </c>
      <c r="P108" s="602">
        <f t="shared" ref="P108:P114" si="63">Q108+W108+AC108+AD108</f>
        <v>4118917.6</v>
      </c>
      <c r="Q108" s="602">
        <f t="shared" ref="Q108:Q114" si="64">R108+S108+T108+U108+V108</f>
        <v>3025972.12</v>
      </c>
      <c r="R108" s="670">
        <v>2477167.4700000002</v>
      </c>
      <c r="S108" s="602">
        <v>548804.65</v>
      </c>
      <c r="T108" s="612">
        <v>0</v>
      </c>
      <c r="U108" s="711">
        <v>0</v>
      </c>
      <c r="V108" s="657">
        <v>0</v>
      </c>
      <c r="W108" s="602">
        <f t="shared" ref="W108:W114" si="65">X108+Y108+Z108+AA108+AB108</f>
        <v>1092945.48</v>
      </c>
      <c r="X108" s="602">
        <v>413646.42</v>
      </c>
      <c r="Y108" s="602">
        <v>679299.06</v>
      </c>
      <c r="Z108" s="612">
        <v>0</v>
      </c>
      <c r="AA108" s="711">
        <v>0</v>
      </c>
      <c r="AB108" s="612">
        <v>0</v>
      </c>
      <c r="AC108" s="602">
        <v>0</v>
      </c>
      <c r="AD108" s="602">
        <v>0</v>
      </c>
      <c r="AE108" s="590"/>
    </row>
    <row r="109" spans="1:31" ht="31.5" hidden="1" x14ac:dyDescent="0.2">
      <c r="A109" s="606">
        <v>2</v>
      </c>
      <c r="B109" s="613" t="s">
        <v>1058</v>
      </c>
      <c r="C109" s="626" t="s">
        <v>1105</v>
      </c>
      <c r="D109" s="621">
        <v>41992</v>
      </c>
      <c r="E109" s="606" t="s">
        <v>1111</v>
      </c>
      <c r="F109" s="606" t="s">
        <v>1109</v>
      </c>
      <c r="G109" s="609">
        <v>13</v>
      </c>
      <c r="H109" s="609">
        <v>13</v>
      </c>
      <c r="I109" s="610">
        <v>173.7</v>
      </c>
      <c r="J109" s="609">
        <v>4</v>
      </c>
      <c r="K109" s="603">
        <v>4</v>
      </c>
      <c r="L109" s="603">
        <v>0</v>
      </c>
      <c r="M109" s="610">
        <v>173.7</v>
      </c>
      <c r="N109" s="602">
        <v>173.7</v>
      </c>
      <c r="O109" s="602">
        <v>0</v>
      </c>
      <c r="P109" s="602">
        <f t="shared" si="63"/>
        <v>7844549.4000000004</v>
      </c>
      <c r="Q109" s="602">
        <f t="shared" si="64"/>
        <v>6559110.2599999998</v>
      </c>
      <c r="R109" s="670">
        <v>6236010.8399999999</v>
      </c>
      <c r="S109" s="602">
        <v>323099.42</v>
      </c>
      <c r="T109" s="612">
        <v>0</v>
      </c>
      <c r="U109" s="711">
        <v>0</v>
      </c>
      <c r="V109" s="657">
        <v>0</v>
      </c>
      <c r="W109" s="602">
        <f t="shared" si="65"/>
        <v>1285439.1399999999</v>
      </c>
      <c r="X109" s="602">
        <v>1285439.1399999999</v>
      </c>
      <c r="Y109" s="602">
        <v>0</v>
      </c>
      <c r="Z109" s="612">
        <v>0</v>
      </c>
      <c r="AA109" s="711">
        <v>0</v>
      </c>
      <c r="AB109" s="612">
        <v>0</v>
      </c>
      <c r="AC109" s="602">
        <v>0</v>
      </c>
      <c r="AD109" s="602">
        <v>0</v>
      </c>
      <c r="AE109" s="590"/>
    </row>
    <row r="110" spans="1:31" ht="31.5" hidden="1" x14ac:dyDescent="0.2">
      <c r="A110" s="606">
        <v>3</v>
      </c>
      <c r="B110" s="613" t="s">
        <v>1056</v>
      </c>
      <c r="C110" s="626" t="s">
        <v>1105</v>
      </c>
      <c r="D110" s="621">
        <v>41992</v>
      </c>
      <c r="E110" s="606" t="s">
        <v>1111</v>
      </c>
      <c r="F110" s="606" t="s">
        <v>1109</v>
      </c>
      <c r="G110" s="609">
        <v>11</v>
      </c>
      <c r="H110" s="609">
        <v>11</v>
      </c>
      <c r="I110" s="610">
        <v>201.3</v>
      </c>
      <c r="J110" s="609">
        <v>4</v>
      </c>
      <c r="K110" s="603">
        <v>3</v>
      </c>
      <c r="L110" s="603">
        <v>1</v>
      </c>
      <c r="M110" s="610">
        <v>201.3</v>
      </c>
      <c r="N110" s="602">
        <f>M110-O110</f>
        <v>159.5</v>
      </c>
      <c r="O110" s="602">
        <v>41.8</v>
      </c>
      <c r="P110" s="602">
        <f t="shared" si="63"/>
        <v>8859774</v>
      </c>
      <c r="Q110" s="602">
        <f t="shared" si="64"/>
        <v>7642762.6900000004</v>
      </c>
      <c r="R110" s="670">
        <v>7636223.6200000001</v>
      </c>
      <c r="S110" s="602">
        <v>6539.07</v>
      </c>
      <c r="T110" s="612">
        <v>0</v>
      </c>
      <c r="U110" s="711">
        <v>0</v>
      </c>
      <c r="V110" s="657">
        <v>0</v>
      </c>
      <c r="W110" s="602">
        <f t="shared" si="65"/>
        <v>1217011.31</v>
      </c>
      <c r="X110" s="602">
        <v>1217011.31</v>
      </c>
      <c r="Y110" s="602">
        <v>0</v>
      </c>
      <c r="Z110" s="612">
        <v>0</v>
      </c>
      <c r="AA110" s="711">
        <v>0</v>
      </c>
      <c r="AB110" s="612">
        <v>0</v>
      </c>
      <c r="AC110" s="602">
        <v>0</v>
      </c>
      <c r="AD110" s="602">
        <v>0</v>
      </c>
      <c r="AE110" s="590"/>
    </row>
    <row r="111" spans="1:31" ht="31.5" hidden="1" x14ac:dyDescent="0.2">
      <c r="A111" s="606">
        <v>4</v>
      </c>
      <c r="B111" s="613" t="s">
        <v>1060</v>
      </c>
      <c r="C111" s="626" t="s">
        <v>1105</v>
      </c>
      <c r="D111" s="621">
        <v>41992</v>
      </c>
      <c r="E111" s="606" t="s">
        <v>1111</v>
      </c>
      <c r="F111" s="606" t="s">
        <v>1109</v>
      </c>
      <c r="G111" s="609">
        <v>2</v>
      </c>
      <c r="H111" s="609">
        <v>2</v>
      </c>
      <c r="I111" s="610">
        <v>71.569999999999993</v>
      </c>
      <c r="J111" s="609">
        <v>2</v>
      </c>
      <c r="K111" s="611">
        <v>2</v>
      </c>
      <c r="L111" s="611">
        <v>0</v>
      </c>
      <c r="M111" s="610">
        <v>71.569999999999993</v>
      </c>
      <c r="N111" s="610">
        <v>71.569999999999993</v>
      </c>
      <c r="O111" s="610">
        <v>0</v>
      </c>
      <c r="P111" s="602">
        <f t="shared" si="63"/>
        <v>3009067.6</v>
      </c>
      <c r="Q111" s="602">
        <f t="shared" si="64"/>
        <v>2702113.37</v>
      </c>
      <c r="R111" s="670">
        <v>1636378.9</v>
      </c>
      <c r="S111" s="602">
        <v>1065734.47</v>
      </c>
      <c r="T111" s="612">
        <v>0</v>
      </c>
      <c r="U111" s="711">
        <v>0</v>
      </c>
      <c r="V111" s="657">
        <v>0</v>
      </c>
      <c r="W111" s="602">
        <f t="shared" si="65"/>
        <v>306954.23</v>
      </c>
      <c r="X111" s="602">
        <v>306954.23</v>
      </c>
      <c r="Y111" s="602">
        <v>0</v>
      </c>
      <c r="Z111" s="612">
        <v>0</v>
      </c>
      <c r="AA111" s="711">
        <v>0</v>
      </c>
      <c r="AB111" s="612">
        <v>0</v>
      </c>
      <c r="AC111" s="602">
        <v>0</v>
      </c>
      <c r="AD111" s="602">
        <v>0</v>
      </c>
      <c r="AE111" s="590"/>
    </row>
    <row r="112" spans="1:31" ht="31.5" hidden="1" x14ac:dyDescent="0.2">
      <c r="A112" s="606">
        <v>5</v>
      </c>
      <c r="B112" s="613" t="s">
        <v>1055</v>
      </c>
      <c r="C112" s="626" t="s">
        <v>1105</v>
      </c>
      <c r="D112" s="621">
        <v>41992</v>
      </c>
      <c r="E112" s="606" t="s">
        <v>1111</v>
      </c>
      <c r="F112" s="606" t="s">
        <v>1109</v>
      </c>
      <c r="G112" s="609">
        <v>4</v>
      </c>
      <c r="H112" s="609">
        <v>4</v>
      </c>
      <c r="I112" s="610">
        <v>108.2</v>
      </c>
      <c r="J112" s="609">
        <v>4</v>
      </c>
      <c r="K112" s="611">
        <v>3</v>
      </c>
      <c r="L112" s="611">
        <v>1</v>
      </c>
      <c r="M112" s="610">
        <v>108.2</v>
      </c>
      <c r="N112" s="610">
        <f>M112-O112</f>
        <v>81.900000000000006</v>
      </c>
      <c r="O112" s="610">
        <v>26.3</v>
      </c>
      <c r="P112" s="602">
        <f t="shared" si="63"/>
        <v>5399156</v>
      </c>
      <c r="Q112" s="602">
        <f t="shared" si="64"/>
        <v>4108032.42</v>
      </c>
      <c r="R112" s="670">
        <v>4108032.42</v>
      </c>
      <c r="S112" s="602">
        <v>0</v>
      </c>
      <c r="T112" s="612">
        <v>0</v>
      </c>
      <c r="U112" s="711">
        <v>0</v>
      </c>
      <c r="V112" s="657">
        <v>0</v>
      </c>
      <c r="W112" s="602">
        <f t="shared" si="65"/>
        <v>1291123.58</v>
      </c>
      <c r="X112" s="602">
        <v>1291123.58</v>
      </c>
      <c r="Y112" s="602">
        <v>0</v>
      </c>
      <c r="Z112" s="612">
        <v>0</v>
      </c>
      <c r="AA112" s="711">
        <v>0</v>
      </c>
      <c r="AB112" s="612">
        <v>0</v>
      </c>
      <c r="AC112" s="602">
        <v>0</v>
      </c>
      <c r="AD112" s="602">
        <v>0</v>
      </c>
      <c r="AE112" s="590"/>
    </row>
    <row r="113" spans="1:31" ht="31.5" hidden="1" x14ac:dyDescent="0.2">
      <c r="A113" s="606">
        <v>6</v>
      </c>
      <c r="B113" s="613" t="s">
        <v>1053</v>
      </c>
      <c r="C113" s="626" t="s">
        <v>1105</v>
      </c>
      <c r="D113" s="621">
        <v>41992</v>
      </c>
      <c r="E113" s="606" t="s">
        <v>1111</v>
      </c>
      <c r="F113" s="606" t="s">
        <v>1109</v>
      </c>
      <c r="G113" s="609">
        <v>12</v>
      </c>
      <c r="H113" s="609">
        <v>12</v>
      </c>
      <c r="I113" s="610">
        <v>124</v>
      </c>
      <c r="J113" s="609">
        <v>4</v>
      </c>
      <c r="K113" s="611">
        <v>1</v>
      </c>
      <c r="L113" s="611">
        <v>3</v>
      </c>
      <c r="M113" s="610">
        <v>124</v>
      </c>
      <c r="N113" s="610">
        <v>99.9</v>
      </c>
      <c r="O113" s="610">
        <v>24.1</v>
      </c>
      <c r="P113" s="602">
        <f t="shared" si="63"/>
        <v>5457925.2000000002</v>
      </c>
      <c r="Q113" s="602">
        <f t="shared" si="64"/>
        <v>4707911.4400000004</v>
      </c>
      <c r="R113" s="670">
        <v>4707911.4400000004</v>
      </c>
      <c r="S113" s="602">
        <v>0</v>
      </c>
      <c r="T113" s="612">
        <v>0</v>
      </c>
      <c r="U113" s="711">
        <v>0</v>
      </c>
      <c r="V113" s="657">
        <v>0</v>
      </c>
      <c r="W113" s="602">
        <f t="shared" si="65"/>
        <v>750013.76</v>
      </c>
      <c r="X113" s="602">
        <v>750013.76</v>
      </c>
      <c r="Y113" s="602">
        <v>0</v>
      </c>
      <c r="Z113" s="612">
        <v>0</v>
      </c>
      <c r="AA113" s="711">
        <v>0</v>
      </c>
      <c r="AB113" s="612">
        <v>0</v>
      </c>
      <c r="AC113" s="612">
        <v>0</v>
      </c>
      <c r="AD113" s="612">
        <v>0</v>
      </c>
      <c r="AE113" s="590"/>
    </row>
    <row r="114" spans="1:31" ht="31.5" hidden="1" x14ac:dyDescent="0.2">
      <c r="A114" s="606">
        <v>7</v>
      </c>
      <c r="B114" s="613" t="s">
        <v>1052</v>
      </c>
      <c r="C114" s="626" t="s">
        <v>1105</v>
      </c>
      <c r="D114" s="621">
        <v>41992</v>
      </c>
      <c r="E114" s="606" t="s">
        <v>1111</v>
      </c>
      <c r="F114" s="606" t="s">
        <v>1109</v>
      </c>
      <c r="G114" s="609">
        <v>23</v>
      </c>
      <c r="H114" s="609">
        <v>23</v>
      </c>
      <c r="I114" s="610">
        <v>180.1</v>
      </c>
      <c r="J114" s="609">
        <v>7</v>
      </c>
      <c r="K114" s="611">
        <v>6</v>
      </c>
      <c r="L114" s="611">
        <v>1</v>
      </c>
      <c r="M114" s="610">
        <v>180.1</v>
      </c>
      <c r="N114" s="610">
        <f>M114-O114</f>
        <v>156.6</v>
      </c>
      <c r="O114" s="610">
        <v>23.5</v>
      </c>
      <c r="P114" s="602">
        <f t="shared" si="63"/>
        <v>8983654.4000000004</v>
      </c>
      <c r="Q114" s="602">
        <f t="shared" si="64"/>
        <v>6837861.71</v>
      </c>
      <c r="R114" s="670">
        <v>6154075.5300000003</v>
      </c>
      <c r="S114" s="602">
        <v>683786.18</v>
      </c>
      <c r="T114" s="612">
        <v>0</v>
      </c>
      <c r="U114" s="711">
        <v>0</v>
      </c>
      <c r="V114" s="657">
        <v>0</v>
      </c>
      <c r="W114" s="602">
        <f t="shared" si="65"/>
        <v>2145792.69</v>
      </c>
      <c r="X114" s="602">
        <v>1974973.23</v>
      </c>
      <c r="Y114" s="602">
        <v>170819.46</v>
      </c>
      <c r="Z114" s="612">
        <v>0</v>
      </c>
      <c r="AA114" s="711">
        <v>0</v>
      </c>
      <c r="AB114" s="612">
        <v>0</v>
      </c>
      <c r="AC114" s="612">
        <v>0</v>
      </c>
      <c r="AD114" s="612">
        <v>0</v>
      </c>
      <c r="AE114" s="590"/>
    </row>
    <row r="115" spans="1:31" s="561" customFormat="1" ht="28.5" hidden="1" customHeight="1" x14ac:dyDescent="0.2">
      <c r="A115" s="739" t="s">
        <v>1929</v>
      </c>
      <c r="B115" s="739"/>
      <c r="C115" s="754"/>
      <c r="D115" s="739"/>
      <c r="E115" s="739"/>
      <c r="F115" s="739"/>
      <c r="G115" s="595">
        <f>SUM(G116:G127)</f>
        <v>110</v>
      </c>
      <c r="H115" s="595">
        <f t="shared" ref="H115:O115" si="66">SUM(H116:H127)</f>
        <v>110</v>
      </c>
      <c r="I115" s="596">
        <f t="shared" si="66"/>
        <v>1233.3</v>
      </c>
      <c r="J115" s="595">
        <f t="shared" si="66"/>
        <v>37</v>
      </c>
      <c r="K115" s="595">
        <f t="shared" si="66"/>
        <v>11</v>
      </c>
      <c r="L115" s="595">
        <f t="shared" si="66"/>
        <v>26</v>
      </c>
      <c r="M115" s="596">
        <f t="shared" si="66"/>
        <v>1233.3</v>
      </c>
      <c r="N115" s="596">
        <f t="shared" si="66"/>
        <v>441.7</v>
      </c>
      <c r="O115" s="596">
        <f t="shared" si="66"/>
        <v>791.6</v>
      </c>
      <c r="P115" s="596">
        <f>SUM(P116:P127)</f>
        <v>56743810.409999996</v>
      </c>
      <c r="Q115" s="596">
        <f t="shared" ref="Q115:AD115" si="67">SUM(Q116:Q127)</f>
        <v>33354642.469999999</v>
      </c>
      <c r="R115" s="392">
        <f t="shared" si="67"/>
        <v>33354642.469999999</v>
      </c>
      <c r="S115" s="596">
        <f t="shared" si="67"/>
        <v>0</v>
      </c>
      <c r="T115" s="596">
        <f t="shared" si="67"/>
        <v>0</v>
      </c>
      <c r="U115" s="596">
        <f t="shared" si="67"/>
        <v>0</v>
      </c>
      <c r="V115" s="392">
        <f>SUM(V116:V127)</f>
        <v>0</v>
      </c>
      <c r="W115" s="596">
        <f t="shared" si="67"/>
        <v>23389167.940000001</v>
      </c>
      <c r="X115" s="596">
        <f t="shared" si="67"/>
        <v>23389167.940000001</v>
      </c>
      <c r="Y115" s="596">
        <f t="shared" si="67"/>
        <v>0</v>
      </c>
      <c r="Z115" s="596">
        <f t="shared" si="67"/>
        <v>0</v>
      </c>
      <c r="AA115" s="596">
        <f t="shared" si="67"/>
        <v>0</v>
      </c>
      <c r="AB115" s="596">
        <f>SUM(AB116:AB127)</f>
        <v>0</v>
      </c>
      <c r="AC115" s="596">
        <f t="shared" si="67"/>
        <v>0</v>
      </c>
      <c r="AD115" s="596">
        <f t="shared" si="67"/>
        <v>0</v>
      </c>
      <c r="AE115" s="590"/>
    </row>
    <row r="116" spans="1:31" hidden="1" x14ac:dyDescent="0.2">
      <c r="A116" s="606">
        <v>1</v>
      </c>
      <c r="B116" s="627" t="s">
        <v>816</v>
      </c>
      <c r="C116" s="606">
        <v>390</v>
      </c>
      <c r="D116" s="628">
        <v>42004</v>
      </c>
      <c r="E116" s="606" t="s">
        <v>1111</v>
      </c>
      <c r="F116" s="606" t="s">
        <v>1109</v>
      </c>
      <c r="G116" s="609">
        <v>12</v>
      </c>
      <c r="H116" s="609">
        <v>12</v>
      </c>
      <c r="I116" s="602">
        <v>125.4</v>
      </c>
      <c r="J116" s="611">
        <v>4</v>
      </c>
      <c r="K116" s="603">
        <v>1</v>
      </c>
      <c r="L116" s="603">
        <v>3</v>
      </c>
      <c r="M116" s="610">
        <v>125.4</v>
      </c>
      <c r="N116" s="602">
        <v>31.5</v>
      </c>
      <c r="O116" s="602">
        <v>93.9</v>
      </c>
      <c r="P116" s="602">
        <f t="shared" ref="P116:P127" si="68">Q116+W116+AC116+AD116</f>
        <v>5776439.4699999997</v>
      </c>
      <c r="Q116" s="602">
        <f t="shared" ref="Q116:Q127" si="69">R116+S116+T116+U116+V116</f>
        <v>3391447.47</v>
      </c>
      <c r="R116" s="397">
        <v>3391447.47</v>
      </c>
      <c r="S116" s="612">
        <v>0</v>
      </c>
      <c r="T116" s="612">
        <v>0</v>
      </c>
      <c r="U116" s="711">
        <v>0</v>
      </c>
      <c r="V116" s="657">
        <v>0</v>
      </c>
      <c r="W116" s="602">
        <f t="shared" ref="W116:W127" si="70">X116+Y116+Z116+AA116+AB116</f>
        <v>2384992</v>
      </c>
      <c r="X116" s="610">
        <v>2384992</v>
      </c>
      <c r="Y116" s="612">
        <v>0</v>
      </c>
      <c r="Z116" s="612">
        <v>0</v>
      </c>
      <c r="AA116" s="711">
        <v>0</v>
      </c>
      <c r="AB116" s="612">
        <v>0</v>
      </c>
      <c r="AC116" s="602">
        <v>0</v>
      </c>
      <c r="AD116" s="602">
        <v>0</v>
      </c>
      <c r="AE116" s="590"/>
    </row>
    <row r="117" spans="1:31" hidden="1" x14ac:dyDescent="0.2">
      <c r="A117" s="606">
        <v>2</v>
      </c>
      <c r="B117" s="627" t="s">
        <v>817</v>
      </c>
      <c r="C117" s="606">
        <v>127</v>
      </c>
      <c r="D117" s="628">
        <v>41274</v>
      </c>
      <c r="E117" s="606" t="s">
        <v>1111</v>
      </c>
      <c r="F117" s="606" t="s">
        <v>1109</v>
      </c>
      <c r="G117" s="609">
        <v>40</v>
      </c>
      <c r="H117" s="609">
        <v>40</v>
      </c>
      <c r="I117" s="602">
        <v>85.2</v>
      </c>
      <c r="J117" s="611">
        <v>2</v>
      </c>
      <c r="K117" s="603">
        <v>1</v>
      </c>
      <c r="L117" s="603">
        <v>1</v>
      </c>
      <c r="M117" s="610">
        <v>85.2</v>
      </c>
      <c r="N117" s="602">
        <v>42.3</v>
      </c>
      <c r="O117" s="602">
        <v>42.9</v>
      </c>
      <c r="P117" s="602">
        <f t="shared" si="68"/>
        <v>3938406.91</v>
      </c>
      <c r="Q117" s="602">
        <f t="shared" si="69"/>
        <v>2304237.04</v>
      </c>
      <c r="R117" s="397">
        <v>2304237.04</v>
      </c>
      <c r="S117" s="612">
        <v>0</v>
      </c>
      <c r="T117" s="612">
        <v>0</v>
      </c>
      <c r="U117" s="711">
        <v>0</v>
      </c>
      <c r="V117" s="657">
        <v>0</v>
      </c>
      <c r="W117" s="602">
        <f t="shared" si="70"/>
        <v>1634169.87</v>
      </c>
      <c r="X117" s="610">
        <v>1634169.87</v>
      </c>
      <c r="Y117" s="612">
        <v>0</v>
      </c>
      <c r="Z117" s="612">
        <v>0</v>
      </c>
      <c r="AA117" s="711">
        <v>0</v>
      </c>
      <c r="AB117" s="612">
        <v>0</v>
      </c>
      <c r="AC117" s="602">
        <v>0</v>
      </c>
      <c r="AD117" s="602">
        <v>0</v>
      </c>
      <c r="AE117" s="590"/>
    </row>
    <row r="118" spans="1:31" s="399" customFormat="1" hidden="1" x14ac:dyDescent="0.2">
      <c r="A118" s="606">
        <v>3</v>
      </c>
      <c r="B118" s="627" t="s">
        <v>818</v>
      </c>
      <c r="C118" s="606">
        <v>128</v>
      </c>
      <c r="D118" s="628">
        <v>41274</v>
      </c>
      <c r="E118" s="606" t="s">
        <v>1111</v>
      </c>
      <c r="F118" s="606" t="s">
        <v>1109</v>
      </c>
      <c r="G118" s="609">
        <v>9</v>
      </c>
      <c r="H118" s="609">
        <v>9</v>
      </c>
      <c r="I118" s="602">
        <v>107.8</v>
      </c>
      <c r="J118" s="611">
        <v>4</v>
      </c>
      <c r="K118" s="603">
        <v>1</v>
      </c>
      <c r="L118" s="603">
        <v>3</v>
      </c>
      <c r="M118" s="610">
        <v>107.8</v>
      </c>
      <c r="N118" s="602">
        <v>26.8</v>
      </c>
      <c r="O118" s="602">
        <v>81</v>
      </c>
      <c r="P118" s="602">
        <f t="shared" si="68"/>
        <v>4966198.2300000004</v>
      </c>
      <c r="Q118" s="602">
        <f t="shared" si="69"/>
        <v>2915454.84</v>
      </c>
      <c r="R118" s="397">
        <v>2915454.84</v>
      </c>
      <c r="S118" s="612">
        <v>0</v>
      </c>
      <c r="T118" s="612">
        <v>0</v>
      </c>
      <c r="U118" s="711">
        <v>0</v>
      </c>
      <c r="V118" s="657">
        <v>0</v>
      </c>
      <c r="W118" s="602">
        <f t="shared" si="70"/>
        <v>2050743.39</v>
      </c>
      <c r="X118" s="610">
        <v>2050743.39</v>
      </c>
      <c r="Y118" s="612">
        <v>0</v>
      </c>
      <c r="Z118" s="612">
        <v>0</v>
      </c>
      <c r="AA118" s="711">
        <v>0</v>
      </c>
      <c r="AB118" s="612">
        <v>0</v>
      </c>
      <c r="AC118" s="602">
        <v>0</v>
      </c>
      <c r="AD118" s="602">
        <v>0</v>
      </c>
      <c r="AE118" s="590"/>
    </row>
    <row r="119" spans="1:31" s="399" customFormat="1" hidden="1" x14ac:dyDescent="0.2">
      <c r="A119" s="606">
        <v>4</v>
      </c>
      <c r="B119" s="627" t="s">
        <v>1357</v>
      </c>
      <c r="C119" s="606">
        <v>392</v>
      </c>
      <c r="D119" s="628">
        <v>42004</v>
      </c>
      <c r="E119" s="606" t="s">
        <v>1111</v>
      </c>
      <c r="F119" s="606" t="s">
        <v>1109</v>
      </c>
      <c r="G119" s="609">
        <v>3</v>
      </c>
      <c r="H119" s="609">
        <v>3</v>
      </c>
      <c r="I119" s="602">
        <v>41.2</v>
      </c>
      <c r="J119" s="611">
        <v>1</v>
      </c>
      <c r="K119" s="603">
        <v>0</v>
      </c>
      <c r="L119" s="603">
        <v>1</v>
      </c>
      <c r="M119" s="610">
        <v>41.2</v>
      </c>
      <c r="N119" s="602">
        <v>0</v>
      </c>
      <c r="O119" s="602">
        <v>41.2</v>
      </c>
      <c r="P119" s="602">
        <f t="shared" si="68"/>
        <v>1902397.51</v>
      </c>
      <c r="Q119" s="602">
        <f t="shared" si="69"/>
        <v>1114255.47</v>
      </c>
      <c r="R119" s="397">
        <v>1114255.47</v>
      </c>
      <c r="S119" s="612">
        <v>0</v>
      </c>
      <c r="T119" s="612">
        <v>0</v>
      </c>
      <c r="U119" s="711">
        <v>0</v>
      </c>
      <c r="V119" s="657">
        <v>0</v>
      </c>
      <c r="W119" s="602">
        <f t="shared" si="70"/>
        <v>788142.04</v>
      </c>
      <c r="X119" s="610">
        <v>788142.04</v>
      </c>
      <c r="Y119" s="612">
        <v>0</v>
      </c>
      <c r="Z119" s="612">
        <v>0</v>
      </c>
      <c r="AA119" s="711">
        <v>0</v>
      </c>
      <c r="AB119" s="612">
        <v>0</v>
      </c>
      <c r="AC119" s="602">
        <v>0</v>
      </c>
      <c r="AD119" s="602">
        <v>0</v>
      </c>
      <c r="AE119" s="590"/>
    </row>
    <row r="120" spans="1:31" hidden="1" x14ac:dyDescent="0.2">
      <c r="A120" s="606">
        <v>5</v>
      </c>
      <c r="B120" s="613" t="s">
        <v>819</v>
      </c>
      <c r="C120" s="606">
        <v>393</v>
      </c>
      <c r="D120" s="608">
        <v>42004</v>
      </c>
      <c r="E120" s="629" t="s">
        <v>1111</v>
      </c>
      <c r="F120" s="606" t="s">
        <v>1109</v>
      </c>
      <c r="G120" s="609">
        <v>10</v>
      </c>
      <c r="H120" s="609">
        <v>10</v>
      </c>
      <c r="I120" s="602">
        <v>80.5</v>
      </c>
      <c r="J120" s="611">
        <v>2</v>
      </c>
      <c r="K120" s="603">
        <v>1</v>
      </c>
      <c r="L120" s="603">
        <v>1</v>
      </c>
      <c r="M120" s="610">
        <v>80.5</v>
      </c>
      <c r="N120" s="602">
        <v>40.299999999999997</v>
      </c>
      <c r="O120" s="602">
        <v>40.200000000000003</v>
      </c>
      <c r="P120" s="602">
        <f t="shared" si="68"/>
        <v>3708347.09</v>
      </c>
      <c r="Q120" s="602">
        <f t="shared" si="69"/>
        <v>2177125.37</v>
      </c>
      <c r="R120" s="397">
        <v>2177125.37</v>
      </c>
      <c r="S120" s="612">
        <v>0</v>
      </c>
      <c r="T120" s="612">
        <v>0</v>
      </c>
      <c r="U120" s="711">
        <v>0</v>
      </c>
      <c r="V120" s="657">
        <v>0</v>
      </c>
      <c r="W120" s="602">
        <f t="shared" si="70"/>
        <v>1531221.72</v>
      </c>
      <c r="X120" s="610">
        <v>1531221.72</v>
      </c>
      <c r="Y120" s="612">
        <v>0</v>
      </c>
      <c r="Z120" s="612">
        <v>0</v>
      </c>
      <c r="AA120" s="711">
        <v>0</v>
      </c>
      <c r="AB120" s="612">
        <v>0</v>
      </c>
      <c r="AC120" s="602">
        <v>0</v>
      </c>
      <c r="AD120" s="602">
        <v>0</v>
      </c>
      <c r="AE120" s="590"/>
    </row>
    <row r="121" spans="1:31" hidden="1" x14ac:dyDescent="0.2">
      <c r="A121" s="606">
        <v>6</v>
      </c>
      <c r="B121" s="613" t="s">
        <v>820</v>
      </c>
      <c r="C121" s="606">
        <v>394</v>
      </c>
      <c r="D121" s="608">
        <v>42004</v>
      </c>
      <c r="E121" s="629" t="s">
        <v>1111</v>
      </c>
      <c r="F121" s="606" t="s">
        <v>1109</v>
      </c>
      <c r="G121" s="609">
        <v>4</v>
      </c>
      <c r="H121" s="609">
        <v>4</v>
      </c>
      <c r="I121" s="602">
        <v>82.8</v>
      </c>
      <c r="J121" s="611">
        <v>3</v>
      </c>
      <c r="K121" s="603">
        <v>1</v>
      </c>
      <c r="L121" s="603">
        <v>2</v>
      </c>
      <c r="M121" s="610">
        <v>82.8</v>
      </c>
      <c r="N121" s="602">
        <v>22.6</v>
      </c>
      <c r="O121" s="602">
        <v>60.2</v>
      </c>
      <c r="P121" s="602">
        <f t="shared" si="68"/>
        <v>3814359.96</v>
      </c>
      <c r="Q121" s="602">
        <f t="shared" si="69"/>
        <v>2239328.9500000002</v>
      </c>
      <c r="R121" s="397">
        <v>2239328.9500000002</v>
      </c>
      <c r="S121" s="612">
        <v>0</v>
      </c>
      <c r="T121" s="612">
        <v>0</v>
      </c>
      <c r="U121" s="711">
        <v>0</v>
      </c>
      <c r="V121" s="657">
        <v>0</v>
      </c>
      <c r="W121" s="602">
        <f t="shared" si="70"/>
        <v>1575031.01</v>
      </c>
      <c r="X121" s="610">
        <v>1575031.01</v>
      </c>
      <c r="Y121" s="612">
        <v>0</v>
      </c>
      <c r="Z121" s="612">
        <v>0</v>
      </c>
      <c r="AA121" s="711">
        <v>0</v>
      </c>
      <c r="AB121" s="612">
        <v>0</v>
      </c>
      <c r="AC121" s="602">
        <v>0</v>
      </c>
      <c r="AD121" s="602">
        <v>0</v>
      </c>
      <c r="AE121" s="590"/>
    </row>
    <row r="122" spans="1:31" hidden="1" x14ac:dyDescent="0.2">
      <c r="A122" s="606">
        <v>7</v>
      </c>
      <c r="B122" s="613" t="s">
        <v>821</v>
      </c>
      <c r="C122" s="606">
        <v>395</v>
      </c>
      <c r="D122" s="608">
        <v>42004</v>
      </c>
      <c r="E122" s="629" t="s">
        <v>1111</v>
      </c>
      <c r="F122" s="606" t="s">
        <v>1109</v>
      </c>
      <c r="G122" s="609">
        <v>2</v>
      </c>
      <c r="H122" s="609">
        <v>2</v>
      </c>
      <c r="I122" s="602">
        <v>77.5</v>
      </c>
      <c r="J122" s="611">
        <v>2</v>
      </c>
      <c r="K122" s="603">
        <v>0</v>
      </c>
      <c r="L122" s="603">
        <v>2</v>
      </c>
      <c r="M122" s="610">
        <v>77.5</v>
      </c>
      <c r="N122" s="602">
        <v>0</v>
      </c>
      <c r="O122" s="602">
        <v>77.5</v>
      </c>
      <c r="P122" s="602">
        <f t="shared" si="68"/>
        <v>3569842.8</v>
      </c>
      <c r="Q122" s="602">
        <f t="shared" si="69"/>
        <v>2095990.27</v>
      </c>
      <c r="R122" s="397">
        <v>2095990.27</v>
      </c>
      <c r="S122" s="612">
        <v>0</v>
      </c>
      <c r="T122" s="612">
        <v>0</v>
      </c>
      <c r="U122" s="711">
        <v>0</v>
      </c>
      <c r="V122" s="657">
        <v>0</v>
      </c>
      <c r="W122" s="602">
        <f t="shared" si="70"/>
        <v>1473852.53</v>
      </c>
      <c r="X122" s="610">
        <v>1473852.53</v>
      </c>
      <c r="Y122" s="612">
        <v>0</v>
      </c>
      <c r="Z122" s="612">
        <v>0</v>
      </c>
      <c r="AA122" s="711">
        <v>0</v>
      </c>
      <c r="AB122" s="612">
        <v>0</v>
      </c>
      <c r="AC122" s="602">
        <v>0</v>
      </c>
      <c r="AD122" s="602">
        <v>0</v>
      </c>
      <c r="AE122" s="590"/>
    </row>
    <row r="123" spans="1:31" hidden="1" x14ac:dyDescent="0.2">
      <c r="A123" s="606">
        <v>8</v>
      </c>
      <c r="B123" s="613" t="s">
        <v>822</v>
      </c>
      <c r="C123" s="606">
        <v>125</v>
      </c>
      <c r="D123" s="608">
        <v>42004</v>
      </c>
      <c r="E123" s="629" t="s">
        <v>1111</v>
      </c>
      <c r="F123" s="606" t="s">
        <v>1109</v>
      </c>
      <c r="G123" s="609">
        <v>5</v>
      </c>
      <c r="H123" s="609">
        <v>5</v>
      </c>
      <c r="I123" s="602">
        <v>139.1</v>
      </c>
      <c r="J123" s="611">
        <v>5</v>
      </c>
      <c r="K123" s="603">
        <v>2</v>
      </c>
      <c r="L123" s="603">
        <v>3</v>
      </c>
      <c r="M123" s="610">
        <v>139.1</v>
      </c>
      <c r="N123" s="602">
        <v>59</v>
      </c>
      <c r="O123" s="602">
        <v>80.099999999999994</v>
      </c>
      <c r="P123" s="602">
        <f t="shared" si="68"/>
        <v>6272007.5700000003</v>
      </c>
      <c r="Q123" s="602">
        <f t="shared" si="69"/>
        <v>3761964.46</v>
      </c>
      <c r="R123" s="397">
        <v>3761964.46</v>
      </c>
      <c r="S123" s="612">
        <v>0</v>
      </c>
      <c r="T123" s="612">
        <v>0</v>
      </c>
      <c r="U123" s="711">
        <v>0</v>
      </c>
      <c r="V123" s="657">
        <v>0</v>
      </c>
      <c r="W123" s="602">
        <f t="shared" si="70"/>
        <v>2510043.11</v>
      </c>
      <c r="X123" s="610">
        <v>2510043.11</v>
      </c>
      <c r="Y123" s="612">
        <v>0</v>
      </c>
      <c r="Z123" s="612">
        <v>0</v>
      </c>
      <c r="AA123" s="711">
        <v>0</v>
      </c>
      <c r="AB123" s="612">
        <v>0</v>
      </c>
      <c r="AC123" s="602">
        <v>0</v>
      </c>
      <c r="AD123" s="602">
        <v>0</v>
      </c>
      <c r="AE123" s="590"/>
    </row>
    <row r="124" spans="1:31" hidden="1" x14ac:dyDescent="0.2">
      <c r="A124" s="606">
        <v>9</v>
      </c>
      <c r="B124" s="613" t="s">
        <v>823</v>
      </c>
      <c r="C124" s="606">
        <v>126</v>
      </c>
      <c r="D124" s="608">
        <v>42004</v>
      </c>
      <c r="E124" s="629" t="s">
        <v>1111</v>
      </c>
      <c r="F124" s="606" t="s">
        <v>1109</v>
      </c>
      <c r="G124" s="609">
        <v>6</v>
      </c>
      <c r="H124" s="609">
        <v>6</v>
      </c>
      <c r="I124" s="602">
        <v>134.69999999999999</v>
      </c>
      <c r="J124" s="611">
        <v>5</v>
      </c>
      <c r="K124" s="603">
        <v>0</v>
      </c>
      <c r="L124" s="603">
        <v>5</v>
      </c>
      <c r="M124" s="610">
        <v>134.69999999999999</v>
      </c>
      <c r="N124" s="602">
        <v>0</v>
      </c>
      <c r="O124" s="602">
        <v>134.69999999999999</v>
      </c>
      <c r="P124" s="602">
        <f t="shared" si="68"/>
        <v>6195863.4100000001</v>
      </c>
      <c r="Q124" s="602">
        <f t="shared" si="69"/>
        <v>3642966.3</v>
      </c>
      <c r="R124" s="397">
        <v>3642966.3</v>
      </c>
      <c r="S124" s="612">
        <v>0</v>
      </c>
      <c r="T124" s="612">
        <v>0</v>
      </c>
      <c r="U124" s="711">
        <v>0</v>
      </c>
      <c r="V124" s="657">
        <v>0</v>
      </c>
      <c r="W124" s="602">
        <f t="shared" si="70"/>
        <v>2552897.11</v>
      </c>
      <c r="X124" s="610">
        <v>2552897.11</v>
      </c>
      <c r="Y124" s="612">
        <v>0</v>
      </c>
      <c r="Z124" s="612">
        <v>0</v>
      </c>
      <c r="AA124" s="711">
        <v>0</v>
      </c>
      <c r="AB124" s="612">
        <v>0</v>
      </c>
      <c r="AC124" s="602">
        <v>0</v>
      </c>
      <c r="AD124" s="602">
        <v>0</v>
      </c>
      <c r="AE124" s="590"/>
    </row>
    <row r="125" spans="1:31" hidden="1" x14ac:dyDescent="0.2">
      <c r="A125" s="606">
        <v>10</v>
      </c>
      <c r="B125" s="613" t="s">
        <v>824</v>
      </c>
      <c r="C125" s="606">
        <v>129</v>
      </c>
      <c r="D125" s="608">
        <v>42004</v>
      </c>
      <c r="E125" s="629" t="s">
        <v>1111</v>
      </c>
      <c r="F125" s="606" t="s">
        <v>1109</v>
      </c>
      <c r="G125" s="609">
        <v>3</v>
      </c>
      <c r="H125" s="609">
        <v>3</v>
      </c>
      <c r="I125" s="602">
        <v>82.5</v>
      </c>
      <c r="J125" s="611">
        <v>2</v>
      </c>
      <c r="K125" s="603">
        <v>1</v>
      </c>
      <c r="L125" s="603">
        <v>1</v>
      </c>
      <c r="M125" s="610">
        <v>82.5</v>
      </c>
      <c r="N125" s="602">
        <v>41.3</v>
      </c>
      <c r="O125" s="602">
        <v>41.2</v>
      </c>
      <c r="P125" s="602">
        <f t="shared" si="68"/>
        <v>3800155.23</v>
      </c>
      <c r="Q125" s="602">
        <f t="shared" si="69"/>
        <v>2231215.44</v>
      </c>
      <c r="R125" s="397">
        <v>2231215.44</v>
      </c>
      <c r="S125" s="612">
        <v>0</v>
      </c>
      <c r="T125" s="612">
        <v>0</v>
      </c>
      <c r="U125" s="711">
        <v>0</v>
      </c>
      <c r="V125" s="657">
        <v>0</v>
      </c>
      <c r="W125" s="602">
        <f t="shared" si="70"/>
        <v>1568939.79</v>
      </c>
      <c r="X125" s="610">
        <v>1568939.79</v>
      </c>
      <c r="Y125" s="612">
        <v>0</v>
      </c>
      <c r="Z125" s="612">
        <v>0</v>
      </c>
      <c r="AA125" s="711">
        <v>0</v>
      </c>
      <c r="AB125" s="612">
        <v>0</v>
      </c>
      <c r="AC125" s="602">
        <v>0</v>
      </c>
      <c r="AD125" s="602">
        <v>0</v>
      </c>
      <c r="AE125" s="590"/>
    </row>
    <row r="126" spans="1:31" hidden="1" x14ac:dyDescent="0.2">
      <c r="A126" s="606">
        <v>11</v>
      </c>
      <c r="B126" s="613" t="s">
        <v>814</v>
      </c>
      <c r="C126" s="606">
        <v>388</v>
      </c>
      <c r="D126" s="608">
        <v>42004</v>
      </c>
      <c r="E126" s="629" t="s">
        <v>1111</v>
      </c>
      <c r="F126" s="606" t="s">
        <v>1109</v>
      </c>
      <c r="G126" s="609">
        <v>11</v>
      </c>
      <c r="H126" s="609">
        <v>11</v>
      </c>
      <c r="I126" s="602">
        <v>159.1</v>
      </c>
      <c r="J126" s="611">
        <v>4</v>
      </c>
      <c r="K126" s="603">
        <v>2</v>
      </c>
      <c r="L126" s="603">
        <v>2</v>
      </c>
      <c r="M126" s="610">
        <v>159.1</v>
      </c>
      <c r="N126" s="602">
        <v>119.4</v>
      </c>
      <c r="O126" s="602">
        <v>39.700000000000003</v>
      </c>
      <c r="P126" s="602">
        <f t="shared" si="68"/>
        <v>7362425.6799999997</v>
      </c>
      <c r="Q126" s="602">
        <f t="shared" si="69"/>
        <v>4302865.17</v>
      </c>
      <c r="R126" s="397">
        <v>4302865.17</v>
      </c>
      <c r="S126" s="612">
        <v>0</v>
      </c>
      <c r="T126" s="612">
        <v>0</v>
      </c>
      <c r="U126" s="711">
        <v>0</v>
      </c>
      <c r="V126" s="657">
        <v>0</v>
      </c>
      <c r="W126" s="602">
        <f t="shared" si="70"/>
        <v>3059560.51</v>
      </c>
      <c r="X126" s="610">
        <v>3059560.51</v>
      </c>
      <c r="Y126" s="612">
        <v>0</v>
      </c>
      <c r="Z126" s="612">
        <v>0</v>
      </c>
      <c r="AA126" s="711">
        <v>0</v>
      </c>
      <c r="AB126" s="612">
        <v>0</v>
      </c>
      <c r="AC126" s="602">
        <v>0</v>
      </c>
      <c r="AD126" s="602">
        <v>0</v>
      </c>
      <c r="AE126" s="590"/>
    </row>
    <row r="127" spans="1:31" hidden="1" x14ac:dyDescent="0.2">
      <c r="A127" s="606">
        <v>12</v>
      </c>
      <c r="B127" s="613" t="s">
        <v>815</v>
      </c>
      <c r="C127" s="606">
        <v>389</v>
      </c>
      <c r="D127" s="608">
        <v>42004</v>
      </c>
      <c r="E127" s="629" t="s">
        <v>1111</v>
      </c>
      <c r="F127" s="606" t="s">
        <v>1109</v>
      </c>
      <c r="G127" s="609">
        <v>5</v>
      </c>
      <c r="H127" s="609">
        <v>5</v>
      </c>
      <c r="I127" s="602">
        <v>117.5</v>
      </c>
      <c r="J127" s="611">
        <v>3</v>
      </c>
      <c r="K127" s="603">
        <v>1</v>
      </c>
      <c r="L127" s="603">
        <v>2</v>
      </c>
      <c r="M127" s="610">
        <v>117.5</v>
      </c>
      <c r="N127" s="602">
        <v>58.5</v>
      </c>
      <c r="O127" s="602">
        <v>59</v>
      </c>
      <c r="P127" s="602">
        <f t="shared" si="68"/>
        <v>5437366.5499999998</v>
      </c>
      <c r="Q127" s="602">
        <f t="shared" si="69"/>
        <v>3177791.69</v>
      </c>
      <c r="R127" s="397">
        <v>3177791.69</v>
      </c>
      <c r="S127" s="612">
        <v>0</v>
      </c>
      <c r="T127" s="612">
        <v>0</v>
      </c>
      <c r="U127" s="711">
        <v>0</v>
      </c>
      <c r="V127" s="657">
        <v>0</v>
      </c>
      <c r="W127" s="602">
        <f t="shared" si="70"/>
        <v>2259574.86</v>
      </c>
      <c r="X127" s="610">
        <v>2259574.86</v>
      </c>
      <c r="Y127" s="612">
        <v>0</v>
      </c>
      <c r="Z127" s="612">
        <v>0</v>
      </c>
      <c r="AA127" s="711">
        <v>0</v>
      </c>
      <c r="AB127" s="612">
        <v>0</v>
      </c>
      <c r="AC127" s="602">
        <v>0</v>
      </c>
      <c r="AD127" s="602">
        <v>0</v>
      </c>
      <c r="AE127" s="590"/>
    </row>
    <row r="128" spans="1:31" ht="39" hidden="1" customHeight="1" x14ac:dyDescent="0.2">
      <c r="A128" s="753" t="s">
        <v>1930</v>
      </c>
      <c r="B128" s="753"/>
      <c r="C128" s="753"/>
      <c r="D128" s="753"/>
      <c r="E128" s="739"/>
      <c r="F128" s="739"/>
      <c r="G128" s="588">
        <f>SUM(G129:G130)</f>
        <v>49</v>
      </c>
      <c r="H128" s="588">
        <f t="shared" ref="H128:O128" si="71">SUM(H129:H130)</f>
        <v>49</v>
      </c>
      <c r="I128" s="589">
        <f t="shared" si="71"/>
        <v>710.2</v>
      </c>
      <c r="J128" s="588">
        <f t="shared" si="71"/>
        <v>20</v>
      </c>
      <c r="K128" s="588">
        <f t="shared" si="71"/>
        <v>13</v>
      </c>
      <c r="L128" s="588">
        <f t="shared" si="71"/>
        <v>7</v>
      </c>
      <c r="M128" s="589">
        <f t="shared" si="71"/>
        <v>710.2</v>
      </c>
      <c r="N128" s="589">
        <f t="shared" si="71"/>
        <v>448.6</v>
      </c>
      <c r="O128" s="589">
        <f t="shared" si="71"/>
        <v>261.60000000000002</v>
      </c>
      <c r="P128" s="589">
        <f>SUM(P129:P130)</f>
        <v>41797204.68</v>
      </c>
      <c r="Q128" s="589">
        <f t="shared" ref="Q128:AD128" si="72">SUM(Q129:Q130)</f>
        <v>24513446.989999998</v>
      </c>
      <c r="R128" s="414">
        <f t="shared" si="72"/>
        <v>24513446.989999998</v>
      </c>
      <c r="S128" s="589">
        <f t="shared" si="72"/>
        <v>0</v>
      </c>
      <c r="T128" s="589">
        <f t="shared" si="72"/>
        <v>0</v>
      </c>
      <c r="U128" s="589">
        <f t="shared" si="72"/>
        <v>0</v>
      </c>
      <c r="V128" s="414">
        <f>SUM(V129:V130)</f>
        <v>0</v>
      </c>
      <c r="W128" s="589">
        <f t="shared" si="72"/>
        <v>17283757.690000001</v>
      </c>
      <c r="X128" s="589">
        <f t="shared" si="72"/>
        <v>17283757.690000001</v>
      </c>
      <c r="Y128" s="589">
        <f t="shared" si="72"/>
        <v>0</v>
      </c>
      <c r="Z128" s="589">
        <f t="shared" si="72"/>
        <v>0</v>
      </c>
      <c r="AA128" s="589">
        <f t="shared" si="72"/>
        <v>0</v>
      </c>
      <c r="AB128" s="589">
        <f>SUM(AB129:AB130)</f>
        <v>0</v>
      </c>
      <c r="AC128" s="589">
        <f t="shared" si="72"/>
        <v>0</v>
      </c>
      <c r="AD128" s="589">
        <f t="shared" si="72"/>
        <v>0</v>
      </c>
      <c r="AE128" s="590"/>
    </row>
    <row r="129" spans="1:31" hidden="1" x14ac:dyDescent="0.2">
      <c r="A129" s="606">
        <v>1</v>
      </c>
      <c r="B129" s="613" t="s">
        <v>1268</v>
      </c>
      <c r="C129" s="606" t="s">
        <v>1322</v>
      </c>
      <c r="D129" s="608">
        <v>42004</v>
      </c>
      <c r="E129" s="606" t="s">
        <v>1111</v>
      </c>
      <c r="F129" s="606" t="s">
        <v>1109</v>
      </c>
      <c r="G129" s="609">
        <v>45</v>
      </c>
      <c r="H129" s="611">
        <v>45</v>
      </c>
      <c r="I129" s="602">
        <v>602.20000000000005</v>
      </c>
      <c r="J129" s="609">
        <v>16</v>
      </c>
      <c r="K129" s="603">
        <v>9</v>
      </c>
      <c r="L129" s="603">
        <v>7</v>
      </c>
      <c r="M129" s="610">
        <v>602.20000000000005</v>
      </c>
      <c r="N129" s="602">
        <v>340.6</v>
      </c>
      <c r="O129" s="602">
        <v>261.60000000000002</v>
      </c>
      <c r="P129" s="602">
        <f>Q129+W129+AC129+AD129</f>
        <v>34540371.18</v>
      </c>
      <c r="Q129" s="602">
        <f>R129+S129+T129+U129+V129</f>
        <v>20788287.300000001</v>
      </c>
      <c r="R129" s="670">
        <v>20788287.300000001</v>
      </c>
      <c r="S129" s="612">
        <v>0</v>
      </c>
      <c r="T129" s="612">
        <v>0</v>
      </c>
      <c r="U129" s="711">
        <v>0</v>
      </c>
      <c r="V129" s="657">
        <v>0</v>
      </c>
      <c r="W129" s="602">
        <f>X129+Y129+Z129+AA129+AB129</f>
        <v>13752083.880000001</v>
      </c>
      <c r="X129" s="602">
        <v>13752083.880000001</v>
      </c>
      <c r="Y129" s="612">
        <v>0</v>
      </c>
      <c r="Z129" s="612">
        <v>0</v>
      </c>
      <c r="AA129" s="711">
        <v>0</v>
      </c>
      <c r="AB129" s="612">
        <v>0</v>
      </c>
      <c r="AC129" s="602">
        <v>0</v>
      </c>
      <c r="AD129" s="602">
        <v>0</v>
      </c>
      <c r="AE129" s="590"/>
    </row>
    <row r="130" spans="1:31" hidden="1" x14ac:dyDescent="0.2">
      <c r="A130" s="606">
        <v>2</v>
      </c>
      <c r="B130" s="613" t="s">
        <v>1243</v>
      </c>
      <c r="C130" s="606" t="s">
        <v>1288</v>
      </c>
      <c r="D130" s="608">
        <v>42059</v>
      </c>
      <c r="E130" s="606" t="s">
        <v>1111</v>
      </c>
      <c r="F130" s="606" t="s">
        <v>1109</v>
      </c>
      <c r="G130" s="609">
        <v>4</v>
      </c>
      <c r="H130" s="611">
        <v>4</v>
      </c>
      <c r="I130" s="602">
        <v>108</v>
      </c>
      <c r="J130" s="609">
        <v>4</v>
      </c>
      <c r="K130" s="603">
        <v>4</v>
      </c>
      <c r="L130" s="603">
        <v>0</v>
      </c>
      <c r="M130" s="610">
        <v>108</v>
      </c>
      <c r="N130" s="602">
        <v>108</v>
      </c>
      <c r="O130" s="602">
        <v>0</v>
      </c>
      <c r="P130" s="602">
        <f>Q130+W130+AC130+AD130</f>
        <v>7256833.5</v>
      </c>
      <c r="Q130" s="602">
        <f>R130+S130+T130+U130+V130</f>
        <v>3725159.69</v>
      </c>
      <c r="R130" s="670">
        <v>3725159.69</v>
      </c>
      <c r="S130" s="612">
        <v>0</v>
      </c>
      <c r="T130" s="612">
        <v>0</v>
      </c>
      <c r="U130" s="711">
        <v>0</v>
      </c>
      <c r="V130" s="657">
        <v>0</v>
      </c>
      <c r="W130" s="602">
        <f>X130+Y130+Z130+AA130+AB130</f>
        <v>3531673.81</v>
      </c>
      <c r="X130" s="602">
        <v>3531673.81</v>
      </c>
      <c r="Y130" s="612">
        <v>0</v>
      </c>
      <c r="Z130" s="612">
        <v>0</v>
      </c>
      <c r="AA130" s="711">
        <v>0</v>
      </c>
      <c r="AB130" s="612">
        <v>0</v>
      </c>
      <c r="AC130" s="602">
        <v>0</v>
      </c>
      <c r="AD130" s="602">
        <v>0</v>
      </c>
      <c r="AE130" s="590"/>
    </row>
    <row r="131" spans="1:31" s="561" customFormat="1" ht="39" hidden="1" customHeight="1" x14ac:dyDescent="0.2">
      <c r="A131" s="739" t="s">
        <v>1931</v>
      </c>
      <c r="B131" s="739"/>
      <c r="C131" s="739"/>
      <c r="D131" s="739"/>
      <c r="E131" s="739"/>
      <c r="F131" s="739"/>
      <c r="G131" s="595">
        <f>SUM(G132:G134)</f>
        <v>68</v>
      </c>
      <c r="H131" s="595">
        <f t="shared" ref="H131:O131" si="73">SUM(H132:H134)</f>
        <v>68</v>
      </c>
      <c r="I131" s="596">
        <f t="shared" si="73"/>
        <v>1211.8</v>
      </c>
      <c r="J131" s="595">
        <f t="shared" si="73"/>
        <v>25</v>
      </c>
      <c r="K131" s="595">
        <f t="shared" si="73"/>
        <v>10</v>
      </c>
      <c r="L131" s="595">
        <f t="shared" si="73"/>
        <v>15</v>
      </c>
      <c r="M131" s="596">
        <f t="shared" si="73"/>
        <v>1211.8</v>
      </c>
      <c r="N131" s="596">
        <f t="shared" si="73"/>
        <v>557.4</v>
      </c>
      <c r="O131" s="596">
        <f t="shared" si="73"/>
        <v>654.4</v>
      </c>
      <c r="P131" s="596">
        <f>SUM(P132:P134)</f>
        <v>55641205.439999998</v>
      </c>
      <c r="Q131" s="596">
        <f t="shared" ref="Q131:AD131" si="74">SUM(Q132:Q134)</f>
        <v>48395301.229999997</v>
      </c>
      <c r="R131" s="392">
        <f t="shared" si="74"/>
        <v>48395301.229999997</v>
      </c>
      <c r="S131" s="596">
        <f t="shared" si="74"/>
        <v>0</v>
      </c>
      <c r="T131" s="596">
        <f t="shared" si="74"/>
        <v>0</v>
      </c>
      <c r="U131" s="596">
        <f t="shared" si="74"/>
        <v>0</v>
      </c>
      <c r="V131" s="392">
        <f>SUM(V132:V134)</f>
        <v>0</v>
      </c>
      <c r="W131" s="596">
        <f t="shared" si="74"/>
        <v>7245904.21</v>
      </c>
      <c r="X131" s="596">
        <f t="shared" si="74"/>
        <v>7245904.21</v>
      </c>
      <c r="Y131" s="596">
        <f t="shared" si="74"/>
        <v>0</v>
      </c>
      <c r="Z131" s="596">
        <f t="shared" si="74"/>
        <v>0</v>
      </c>
      <c r="AA131" s="596">
        <f t="shared" si="74"/>
        <v>0</v>
      </c>
      <c r="AB131" s="596">
        <f>SUM(AB132:AB134)</f>
        <v>0</v>
      </c>
      <c r="AC131" s="596">
        <f t="shared" si="74"/>
        <v>0</v>
      </c>
      <c r="AD131" s="596">
        <f t="shared" si="74"/>
        <v>0</v>
      </c>
      <c r="AE131" s="590"/>
    </row>
    <row r="132" spans="1:31" hidden="1" x14ac:dyDescent="0.2">
      <c r="A132" s="606">
        <v>1</v>
      </c>
      <c r="B132" s="614" t="s">
        <v>828</v>
      </c>
      <c r="C132" s="630">
        <v>183</v>
      </c>
      <c r="D132" s="631">
        <v>41605</v>
      </c>
      <c r="E132" s="606" t="s">
        <v>1109</v>
      </c>
      <c r="F132" s="606" t="s">
        <v>1110</v>
      </c>
      <c r="G132" s="609">
        <v>30</v>
      </c>
      <c r="H132" s="611">
        <v>30</v>
      </c>
      <c r="I132" s="610">
        <v>409.4</v>
      </c>
      <c r="J132" s="609">
        <v>9</v>
      </c>
      <c r="K132" s="611">
        <v>4</v>
      </c>
      <c r="L132" s="611">
        <v>5</v>
      </c>
      <c r="M132" s="610">
        <v>409.4</v>
      </c>
      <c r="N132" s="610">
        <v>250.8</v>
      </c>
      <c r="O132" s="610">
        <v>158.6</v>
      </c>
      <c r="P132" s="602">
        <f>Q132+W132+AC132+AD132</f>
        <v>18442874.239999998</v>
      </c>
      <c r="Q132" s="602">
        <f>R132+S132+T132+U132+V132</f>
        <v>16361740.6</v>
      </c>
      <c r="R132" s="670">
        <v>16361740.6</v>
      </c>
      <c r="S132" s="612">
        <v>0</v>
      </c>
      <c r="T132" s="612">
        <v>0</v>
      </c>
      <c r="U132" s="711">
        <v>0</v>
      </c>
      <c r="V132" s="657">
        <v>0</v>
      </c>
      <c r="W132" s="602">
        <f>X132+Y132+Z132+AA132+AB132</f>
        <v>2081133.64</v>
      </c>
      <c r="X132" s="610">
        <v>2081133.64</v>
      </c>
      <c r="Y132" s="612">
        <v>0</v>
      </c>
      <c r="Z132" s="612">
        <v>0</v>
      </c>
      <c r="AA132" s="711">
        <v>0</v>
      </c>
      <c r="AB132" s="612">
        <v>0</v>
      </c>
      <c r="AC132" s="602">
        <v>0</v>
      </c>
      <c r="AD132" s="602">
        <v>0</v>
      </c>
      <c r="AE132" s="590"/>
    </row>
    <row r="133" spans="1:31" hidden="1" x14ac:dyDescent="0.2">
      <c r="A133" s="606">
        <v>2</v>
      </c>
      <c r="B133" s="614" t="s">
        <v>920</v>
      </c>
      <c r="C133" s="604">
        <v>161</v>
      </c>
      <c r="D133" s="608">
        <v>41914</v>
      </c>
      <c r="E133" s="606" t="s">
        <v>1109</v>
      </c>
      <c r="F133" s="606" t="s">
        <v>1110</v>
      </c>
      <c r="G133" s="609">
        <v>8</v>
      </c>
      <c r="H133" s="611">
        <v>8</v>
      </c>
      <c r="I133" s="610">
        <v>230.2</v>
      </c>
      <c r="J133" s="609">
        <v>4</v>
      </c>
      <c r="K133" s="611">
        <v>2</v>
      </c>
      <c r="L133" s="611">
        <v>2</v>
      </c>
      <c r="M133" s="610">
        <v>230.2</v>
      </c>
      <c r="N133" s="610">
        <v>98.8</v>
      </c>
      <c r="O133" s="610">
        <v>131.4</v>
      </c>
      <c r="P133" s="602">
        <f>Q133+W133+AC133+AD133</f>
        <v>10365703.039999999</v>
      </c>
      <c r="Q133" s="602">
        <f>R133+S133+T133+U133+V133</f>
        <v>9199982.1300000008</v>
      </c>
      <c r="R133" s="670">
        <v>9199982.1300000008</v>
      </c>
      <c r="S133" s="612">
        <v>0</v>
      </c>
      <c r="T133" s="612">
        <v>0</v>
      </c>
      <c r="U133" s="711">
        <v>0</v>
      </c>
      <c r="V133" s="657">
        <v>0</v>
      </c>
      <c r="W133" s="602">
        <f>X133+Y133+Z133+AA133+AB133</f>
        <v>1165720.9099999999</v>
      </c>
      <c r="X133" s="610">
        <v>1165720.9099999999</v>
      </c>
      <c r="Y133" s="612">
        <v>0</v>
      </c>
      <c r="Z133" s="612">
        <v>0</v>
      </c>
      <c r="AA133" s="711">
        <v>0</v>
      </c>
      <c r="AB133" s="612">
        <v>0</v>
      </c>
      <c r="AC133" s="602">
        <v>0</v>
      </c>
      <c r="AD133" s="602">
        <v>0</v>
      </c>
      <c r="AE133" s="590"/>
    </row>
    <row r="134" spans="1:31" hidden="1" x14ac:dyDescent="0.2">
      <c r="A134" s="606">
        <v>3</v>
      </c>
      <c r="B134" s="614" t="s">
        <v>827</v>
      </c>
      <c r="C134" s="604">
        <v>233</v>
      </c>
      <c r="D134" s="631">
        <v>41605</v>
      </c>
      <c r="E134" s="606" t="s">
        <v>1109</v>
      </c>
      <c r="F134" s="606" t="s">
        <v>1110</v>
      </c>
      <c r="G134" s="609">
        <v>30</v>
      </c>
      <c r="H134" s="611">
        <v>30</v>
      </c>
      <c r="I134" s="610">
        <v>572.20000000000005</v>
      </c>
      <c r="J134" s="609">
        <v>12</v>
      </c>
      <c r="K134" s="611">
        <v>4</v>
      </c>
      <c r="L134" s="611">
        <v>8</v>
      </c>
      <c r="M134" s="610">
        <v>572.20000000000005</v>
      </c>
      <c r="N134" s="610">
        <v>207.8</v>
      </c>
      <c r="O134" s="610">
        <v>364.4</v>
      </c>
      <c r="P134" s="602">
        <f>Q134+W134+AC134+AD134</f>
        <v>26832628.16</v>
      </c>
      <c r="Q134" s="602">
        <f>R134+S134+T134+U134+V134</f>
        <v>22833578.5</v>
      </c>
      <c r="R134" s="670">
        <v>22833578.5</v>
      </c>
      <c r="S134" s="612">
        <v>0</v>
      </c>
      <c r="T134" s="612">
        <v>0</v>
      </c>
      <c r="U134" s="711">
        <v>0</v>
      </c>
      <c r="V134" s="657">
        <v>0</v>
      </c>
      <c r="W134" s="602">
        <f>X134+Y134+Z134+AA134+AB134</f>
        <v>3999049.66</v>
      </c>
      <c r="X134" s="610">
        <v>3999049.66</v>
      </c>
      <c r="Y134" s="612">
        <v>0</v>
      </c>
      <c r="Z134" s="612">
        <v>0</v>
      </c>
      <c r="AA134" s="711">
        <v>0</v>
      </c>
      <c r="AB134" s="612">
        <v>0</v>
      </c>
      <c r="AC134" s="602">
        <v>0</v>
      </c>
      <c r="AD134" s="602">
        <v>0</v>
      </c>
      <c r="AE134" s="590"/>
    </row>
    <row r="135" spans="1:31" s="561" customFormat="1" ht="35.25" hidden="1" customHeight="1" x14ac:dyDescent="0.2">
      <c r="A135" s="739" t="s">
        <v>1932</v>
      </c>
      <c r="B135" s="739"/>
      <c r="C135" s="739"/>
      <c r="D135" s="739"/>
      <c r="E135" s="739"/>
      <c r="F135" s="739"/>
      <c r="G135" s="595">
        <f>SUM(G136:G138)</f>
        <v>87</v>
      </c>
      <c r="H135" s="595">
        <f t="shared" ref="H135:O135" si="75">SUM(H136:H138)</f>
        <v>87</v>
      </c>
      <c r="I135" s="596">
        <f t="shared" si="75"/>
        <v>1133.3</v>
      </c>
      <c r="J135" s="595">
        <f t="shared" si="75"/>
        <v>31</v>
      </c>
      <c r="K135" s="595">
        <f t="shared" si="75"/>
        <v>22</v>
      </c>
      <c r="L135" s="595">
        <f t="shared" si="75"/>
        <v>9</v>
      </c>
      <c r="M135" s="596">
        <f t="shared" si="75"/>
        <v>1169.3</v>
      </c>
      <c r="N135" s="596">
        <f t="shared" si="75"/>
        <v>805.8</v>
      </c>
      <c r="O135" s="596">
        <f t="shared" si="75"/>
        <v>363.5</v>
      </c>
      <c r="P135" s="596">
        <f>SUM(P136:P138)</f>
        <v>53900778.289999999</v>
      </c>
      <c r="Q135" s="596">
        <f t="shared" ref="Q135:AD135" si="76">SUM(Q136:Q138)</f>
        <v>43704624.600000001</v>
      </c>
      <c r="R135" s="392">
        <f t="shared" si="76"/>
        <v>43704624.600000001</v>
      </c>
      <c r="S135" s="596">
        <f t="shared" si="76"/>
        <v>0</v>
      </c>
      <c r="T135" s="596">
        <f t="shared" si="76"/>
        <v>0</v>
      </c>
      <c r="U135" s="596">
        <f t="shared" si="76"/>
        <v>0</v>
      </c>
      <c r="V135" s="392">
        <f>SUM(V136:V138)</f>
        <v>0</v>
      </c>
      <c r="W135" s="596">
        <f t="shared" si="76"/>
        <v>10196153.689999999</v>
      </c>
      <c r="X135" s="596">
        <f t="shared" si="76"/>
        <v>2463232.7999999998</v>
      </c>
      <c r="Y135" s="596">
        <f t="shared" si="76"/>
        <v>7732920.8899999997</v>
      </c>
      <c r="Z135" s="596">
        <f t="shared" si="76"/>
        <v>0</v>
      </c>
      <c r="AA135" s="596">
        <f t="shared" si="76"/>
        <v>0</v>
      </c>
      <c r="AB135" s="596">
        <f>SUM(AB136:AB138)</f>
        <v>0</v>
      </c>
      <c r="AC135" s="596">
        <f t="shared" si="76"/>
        <v>0</v>
      </c>
      <c r="AD135" s="596">
        <f t="shared" si="76"/>
        <v>0</v>
      </c>
      <c r="AE135" s="590"/>
    </row>
    <row r="136" spans="1:31" s="399" customFormat="1" hidden="1" x14ac:dyDescent="0.2">
      <c r="A136" s="606">
        <v>1</v>
      </c>
      <c r="B136" s="614" t="s">
        <v>1068</v>
      </c>
      <c r="C136" s="606">
        <v>155</v>
      </c>
      <c r="D136" s="608">
        <v>41274</v>
      </c>
      <c r="E136" s="606" t="s">
        <v>1109</v>
      </c>
      <c r="F136" s="606" t="s">
        <v>1110</v>
      </c>
      <c r="G136" s="609">
        <v>47</v>
      </c>
      <c r="H136" s="611">
        <v>47</v>
      </c>
      <c r="I136" s="610">
        <v>455.2</v>
      </c>
      <c r="J136" s="609">
        <v>12</v>
      </c>
      <c r="K136" s="611">
        <v>9</v>
      </c>
      <c r="L136" s="611">
        <v>3</v>
      </c>
      <c r="M136" s="610">
        <v>469.7</v>
      </c>
      <c r="N136" s="610">
        <v>306.2</v>
      </c>
      <c r="O136" s="610">
        <f>M136-N136</f>
        <v>163.5</v>
      </c>
      <c r="P136" s="602">
        <f>Q136+W136+AC136+AD136</f>
        <v>24663388.800000001</v>
      </c>
      <c r="Q136" s="602">
        <f>R136+S136+T136+U136+V136</f>
        <v>19564858.600000001</v>
      </c>
      <c r="R136" s="670">
        <v>19564858.600000001</v>
      </c>
      <c r="S136" s="612">
        <v>0</v>
      </c>
      <c r="T136" s="602">
        <v>0</v>
      </c>
      <c r="U136" s="711">
        <v>0</v>
      </c>
      <c r="V136" s="657">
        <v>0</v>
      </c>
      <c r="W136" s="602">
        <f>X136+Y136+Z136+AA136+AB136</f>
        <v>5098530.2</v>
      </c>
      <c r="X136" s="602">
        <v>1192718.8</v>
      </c>
      <c r="Y136" s="602">
        <v>3905811.4</v>
      </c>
      <c r="Z136" s="602">
        <v>0</v>
      </c>
      <c r="AA136" s="711">
        <v>0</v>
      </c>
      <c r="AB136" s="612">
        <v>0</v>
      </c>
      <c r="AC136" s="602">
        <v>0</v>
      </c>
      <c r="AD136" s="602">
        <v>0</v>
      </c>
      <c r="AE136" s="590"/>
    </row>
    <row r="137" spans="1:31" hidden="1" x14ac:dyDescent="0.2">
      <c r="A137" s="606">
        <v>2</v>
      </c>
      <c r="B137" s="614" t="s">
        <v>1070</v>
      </c>
      <c r="C137" s="606">
        <v>153</v>
      </c>
      <c r="D137" s="608">
        <v>41274</v>
      </c>
      <c r="E137" s="606" t="s">
        <v>1109</v>
      </c>
      <c r="F137" s="606" t="s">
        <v>1110</v>
      </c>
      <c r="G137" s="609">
        <v>27</v>
      </c>
      <c r="H137" s="611">
        <v>27</v>
      </c>
      <c r="I137" s="610">
        <v>540.5</v>
      </c>
      <c r="J137" s="609">
        <v>14</v>
      </c>
      <c r="K137" s="611">
        <v>9</v>
      </c>
      <c r="L137" s="611">
        <v>5</v>
      </c>
      <c r="M137" s="610">
        <v>541.1</v>
      </c>
      <c r="N137" s="610">
        <v>385.3</v>
      </c>
      <c r="O137" s="610">
        <f>M137-N137</f>
        <v>155.80000000000001</v>
      </c>
      <c r="P137" s="602">
        <f>Q137+W137+AC137+AD137</f>
        <v>21288237.899999999</v>
      </c>
      <c r="Q137" s="602">
        <f>R137+S137+T137+U137+V137</f>
        <v>18612924.399999999</v>
      </c>
      <c r="R137" s="670">
        <v>18612924.399999999</v>
      </c>
      <c r="S137" s="602">
        <v>0</v>
      </c>
      <c r="T137" s="602">
        <v>0</v>
      </c>
      <c r="U137" s="711">
        <v>0</v>
      </c>
      <c r="V137" s="657">
        <v>0</v>
      </c>
      <c r="W137" s="602">
        <f>X137+Y137+Z137+AA137+AB137</f>
        <v>2675313.5</v>
      </c>
      <c r="X137" s="602">
        <v>979627.6</v>
      </c>
      <c r="Y137" s="602">
        <v>1695685.9</v>
      </c>
      <c r="Z137" s="602">
        <v>0</v>
      </c>
      <c r="AA137" s="711">
        <v>0</v>
      </c>
      <c r="AB137" s="612">
        <v>0</v>
      </c>
      <c r="AC137" s="602">
        <v>0</v>
      </c>
      <c r="AD137" s="602">
        <v>0</v>
      </c>
      <c r="AE137" s="590"/>
    </row>
    <row r="138" spans="1:31" hidden="1" x14ac:dyDescent="0.2">
      <c r="A138" s="606">
        <v>3</v>
      </c>
      <c r="B138" s="614" t="s">
        <v>1065</v>
      </c>
      <c r="C138" s="619" t="s">
        <v>1289</v>
      </c>
      <c r="D138" s="608">
        <v>41274</v>
      </c>
      <c r="E138" s="606" t="s">
        <v>1109</v>
      </c>
      <c r="F138" s="606" t="s">
        <v>1110</v>
      </c>
      <c r="G138" s="609">
        <v>13</v>
      </c>
      <c r="H138" s="611">
        <v>13</v>
      </c>
      <c r="I138" s="610">
        <v>137.6</v>
      </c>
      <c r="J138" s="609">
        <v>5</v>
      </c>
      <c r="K138" s="611">
        <v>4</v>
      </c>
      <c r="L138" s="611">
        <v>1</v>
      </c>
      <c r="M138" s="610">
        <v>158.5</v>
      </c>
      <c r="N138" s="610">
        <v>114.3</v>
      </c>
      <c r="O138" s="610">
        <f>M138-N138</f>
        <v>44.2</v>
      </c>
      <c r="P138" s="602">
        <f>Q138+W138+AC138+AD138</f>
        <v>7949151.5899999999</v>
      </c>
      <c r="Q138" s="602">
        <f>R138+S138+T138+U138+V138</f>
        <v>5526841.5999999996</v>
      </c>
      <c r="R138" s="670">
        <v>5526841.5999999996</v>
      </c>
      <c r="S138" s="612">
        <v>0</v>
      </c>
      <c r="T138" s="602">
        <v>0</v>
      </c>
      <c r="U138" s="711">
        <v>0</v>
      </c>
      <c r="V138" s="657">
        <v>0</v>
      </c>
      <c r="W138" s="602">
        <f>X138+Y138+Z138+AA138+AB138</f>
        <v>2422309.9900000002</v>
      </c>
      <c r="X138" s="602">
        <v>290886.40000000002</v>
      </c>
      <c r="Y138" s="602">
        <v>2131423.59</v>
      </c>
      <c r="Z138" s="602">
        <v>0</v>
      </c>
      <c r="AA138" s="711">
        <v>0</v>
      </c>
      <c r="AB138" s="612">
        <v>0</v>
      </c>
      <c r="AC138" s="602">
        <v>0</v>
      </c>
      <c r="AD138" s="602">
        <v>0</v>
      </c>
      <c r="AE138" s="590"/>
    </row>
    <row r="139" spans="1:31" ht="26.25" hidden="1" customHeight="1" x14ac:dyDescent="0.2">
      <c r="A139" s="739" t="s">
        <v>1875</v>
      </c>
      <c r="B139" s="739"/>
      <c r="C139" s="739"/>
      <c r="D139" s="739"/>
      <c r="E139" s="739"/>
      <c r="F139" s="739"/>
      <c r="G139" s="609">
        <v>0</v>
      </c>
      <c r="H139" s="611">
        <v>0</v>
      </c>
      <c r="I139" s="610">
        <v>0</v>
      </c>
      <c r="J139" s="609">
        <v>0</v>
      </c>
      <c r="K139" s="611">
        <v>0</v>
      </c>
      <c r="L139" s="611">
        <v>0</v>
      </c>
      <c r="M139" s="610">
        <v>0</v>
      </c>
      <c r="N139" s="610">
        <v>0</v>
      </c>
      <c r="O139" s="610">
        <v>0</v>
      </c>
      <c r="P139" s="596">
        <f>SUM(P140:P142)</f>
        <v>10260306.949999999</v>
      </c>
      <c r="Q139" s="596">
        <f>SUM(Q140:Q142)</f>
        <v>9909404.8300000001</v>
      </c>
      <c r="R139" s="670">
        <v>0</v>
      </c>
      <c r="S139" s="612">
        <v>0</v>
      </c>
      <c r="T139" s="596">
        <f>T140+T141+T142</f>
        <v>9909404.8300000001</v>
      </c>
      <c r="U139" s="596">
        <f>SUM(U140:U142)</f>
        <v>0</v>
      </c>
      <c r="V139" s="392">
        <f>SUM(V140:V142)</f>
        <v>0</v>
      </c>
      <c r="W139" s="596">
        <f>SUM(W140:W142)</f>
        <v>350902.12</v>
      </c>
      <c r="X139" s="596">
        <v>0</v>
      </c>
      <c r="Y139" s="596">
        <v>0</v>
      </c>
      <c r="Z139" s="596">
        <f>SUM(Z140:Z142)</f>
        <v>21084.3</v>
      </c>
      <c r="AA139" s="596">
        <f>SUM(AA140:AA142)</f>
        <v>329817.82</v>
      </c>
      <c r="AB139" s="618">
        <v>0</v>
      </c>
      <c r="AC139" s="596">
        <v>0</v>
      </c>
      <c r="AD139" s="596">
        <v>0</v>
      </c>
      <c r="AE139" s="590"/>
    </row>
    <row r="140" spans="1:31" hidden="1" x14ac:dyDescent="0.2">
      <c r="A140" s="606">
        <v>1</v>
      </c>
      <c r="B140" s="614" t="s">
        <v>1068</v>
      </c>
      <c r="C140" s="606">
        <v>155</v>
      </c>
      <c r="D140" s="608">
        <v>41274</v>
      </c>
      <c r="E140" s="606" t="s">
        <v>1109</v>
      </c>
      <c r="F140" s="606" t="s">
        <v>1110</v>
      </c>
      <c r="G140" s="609">
        <v>0</v>
      </c>
      <c r="H140" s="611">
        <v>0</v>
      </c>
      <c r="I140" s="610">
        <v>0</v>
      </c>
      <c r="J140" s="609">
        <v>0</v>
      </c>
      <c r="K140" s="611">
        <v>0</v>
      </c>
      <c r="L140" s="611">
        <v>0</v>
      </c>
      <c r="M140" s="610">
        <v>0</v>
      </c>
      <c r="N140" s="610">
        <v>0</v>
      </c>
      <c r="O140" s="610">
        <v>0</v>
      </c>
      <c r="P140" s="602">
        <f>Q140+W140+AC140+AD140</f>
        <v>2847530.02</v>
      </c>
      <c r="Q140" s="602">
        <f>R140+S140+T140+U140+V140</f>
        <v>2730158.63</v>
      </c>
      <c r="R140" s="670">
        <v>0</v>
      </c>
      <c r="S140" s="612">
        <v>0</v>
      </c>
      <c r="T140" s="602">
        <v>2730158.63</v>
      </c>
      <c r="U140" s="711">
        <v>0</v>
      </c>
      <c r="V140" s="657">
        <v>0</v>
      </c>
      <c r="W140" s="602">
        <f>X140+Y140+Z140+AA140+AB140</f>
        <v>117371.39</v>
      </c>
      <c r="X140" s="602">
        <v>0</v>
      </c>
      <c r="Y140" s="602">
        <v>0</v>
      </c>
      <c r="Z140" s="602">
        <v>7028.1</v>
      </c>
      <c r="AA140" s="711">
        <v>110343.29</v>
      </c>
      <c r="AB140" s="612">
        <v>0</v>
      </c>
      <c r="AC140" s="602">
        <v>0</v>
      </c>
      <c r="AD140" s="602">
        <v>0</v>
      </c>
      <c r="AE140" s="590"/>
    </row>
    <row r="141" spans="1:31" hidden="1" x14ac:dyDescent="0.2">
      <c r="A141" s="606">
        <v>2</v>
      </c>
      <c r="B141" s="614" t="s">
        <v>1070</v>
      </c>
      <c r="C141" s="606">
        <v>153</v>
      </c>
      <c r="D141" s="608">
        <v>41274</v>
      </c>
      <c r="E141" s="606" t="s">
        <v>1109</v>
      </c>
      <c r="F141" s="606" t="s">
        <v>1110</v>
      </c>
      <c r="G141" s="609">
        <v>0</v>
      </c>
      <c r="H141" s="611">
        <v>0</v>
      </c>
      <c r="I141" s="610">
        <v>0</v>
      </c>
      <c r="J141" s="609">
        <v>0</v>
      </c>
      <c r="K141" s="611">
        <v>0</v>
      </c>
      <c r="L141" s="611">
        <v>0</v>
      </c>
      <c r="M141" s="610">
        <v>0</v>
      </c>
      <c r="N141" s="610">
        <v>0</v>
      </c>
      <c r="O141" s="610">
        <v>0</v>
      </c>
      <c r="P141" s="602">
        <f>Q141+W141+AC141+AD141</f>
        <v>6224549.3099999996</v>
      </c>
      <c r="Q141" s="602">
        <f>R141+S141+T141+U141+V141</f>
        <v>6224549.3099999996</v>
      </c>
      <c r="R141" s="670">
        <v>0</v>
      </c>
      <c r="S141" s="612">
        <v>0</v>
      </c>
      <c r="T141" s="602">
        <v>6224549.3099999996</v>
      </c>
      <c r="U141" s="711">
        <v>0</v>
      </c>
      <c r="V141" s="657">
        <v>0</v>
      </c>
      <c r="W141" s="602">
        <f>X141+Y141+Z141+AA141+AB141</f>
        <v>0</v>
      </c>
      <c r="X141" s="602">
        <v>0</v>
      </c>
      <c r="Y141" s="602">
        <v>0</v>
      </c>
      <c r="Z141" s="602">
        <v>0</v>
      </c>
      <c r="AA141" s="711">
        <v>0</v>
      </c>
      <c r="AB141" s="612">
        <v>0</v>
      </c>
      <c r="AC141" s="602">
        <v>0</v>
      </c>
      <c r="AD141" s="602">
        <v>0</v>
      </c>
      <c r="AE141" s="590"/>
    </row>
    <row r="142" spans="1:31" hidden="1" x14ac:dyDescent="0.2">
      <c r="A142" s="606">
        <v>3</v>
      </c>
      <c r="B142" s="614" t="s">
        <v>1065</v>
      </c>
      <c r="C142" s="619" t="s">
        <v>1289</v>
      </c>
      <c r="D142" s="608">
        <v>41274</v>
      </c>
      <c r="E142" s="606" t="s">
        <v>1109</v>
      </c>
      <c r="F142" s="606" t="s">
        <v>1110</v>
      </c>
      <c r="G142" s="609">
        <v>0</v>
      </c>
      <c r="H142" s="611">
        <v>0</v>
      </c>
      <c r="I142" s="610">
        <v>0</v>
      </c>
      <c r="J142" s="609">
        <v>0</v>
      </c>
      <c r="K142" s="611">
        <v>0</v>
      </c>
      <c r="L142" s="611">
        <v>0</v>
      </c>
      <c r="M142" s="610">
        <v>0</v>
      </c>
      <c r="N142" s="610">
        <v>0</v>
      </c>
      <c r="O142" s="610">
        <v>0</v>
      </c>
      <c r="P142" s="602">
        <f>Q142+W142+AC142+AD142</f>
        <v>1188227.6200000001</v>
      </c>
      <c r="Q142" s="602">
        <f>R142+S142+T142+U142+V142</f>
        <v>954696.89</v>
      </c>
      <c r="R142" s="670">
        <v>0</v>
      </c>
      <c r="S142" s="612">
        <v>0</v>
      </c>
      <c r="T142" s="602">
        <v>954696.89</v>
      </c>
      <c r="U142" s="711">
        <v>0</v>
      </c>
      <c r="V142" s="657">
        <v>0</v>
      </c>
      <c r="W142" s="602">
        <f>X142+Y142+Z142+AA142+AB142</f>
        <v>233530.73</v>
      </c>
      <c r="X142" s="602">
        <v>0</v>
      </c>
      <c r="Y142" s="602">
        <v>0</v>
      </c>
      <c r="Z142" s="602">
        <v>14056.2</v>
      </c>
      <c r="AA142" s="711">
        <v>219474.53</v>
      </c>
      <c r="AB142" s="612">
        <v>0</v>
      </c>
      <c r="AC142" s="602">
        <v>0</v>
      </c>
      <c r="AD142" s="602">
        <v>0</v>
      </c>
      <c r="AE142" s="590"/>
    </row>
    <row r="143" spans="1:31" s="561" customFormat="1" ht="25.5" hidden="1" customHeight="1" x14ac:dyDescent="0.2">
      <c r="A143" s="739" t="s">
        <v>1115</v>
      </c>
      <c r="B143" s="739"/>
      <c r="C143" s="739"/>
      <c r="D143" s="739"/>
      <c r="E143" s="739"/>
      <c r="F143" s="739"/>
      <c r="G143" s="595">
        <f>G144+G145</f>
        <v>25</v>
      </c>
      <c r="H143" s="622">
        <f>H144+H145</f>
        <v>25</v>
      </c>
      <c r="I143" s="618">
        <f t="shared" ref="I143:O143" si="77">I144+I145</f>
        <v>345.1</v>
      </c>
      <c r="J143" s="622">
        <f t="shared" si="77"/>
        <v>11</v>
      </c>
      <c r="K143" s="622">
        <f t="shared" si="77"/>
        <v>6</v>
      </c>
      <c r="L143" s="622">
        <f t="shared" si="77"/>
        <v>5</v>
      </c>
      <c r="M143" s="618">
        <f t="shared" si="77"/>
        <v>345.1</v>
      </c>
      <c r="N143" s="618">
        <f t="shared" si="77"/>
        <v>190.8</v>
      </c>
      <c r="O143" s="618">
        <f t="shared" si="77"/>
        <v>154.30000000000001</v>
      </c>
      <c r="P143" s="596">
        <f t="shared" ref="P143:AD143" si="78">SUM(P144:P145)</f>
        <v>18613282.879999999</v>
      </c>
      <c r="Q143" s="596">
        <f t="shared" si="78"/>
        <v>8953353.4000000004</v>
      </c>
      <c r="R143" s="392">
        <f t="shared" si="78"/>
        <v>8953353.4000000004</v>
      </c>
      <c r="S143" s="596">
        <f t="shared" si="78"/>
        <v>0</v>
      </c>
      <c r="T143" s="596">
        <f t="shared" si="78"/>
        <v>0</v>
      </c>
      <c r="U143" s="596">
        <f t="shared" si="78"/>
        <v>0</v>
      </c>
      <c r="V143" s="392">
        <f>SUM(V144:V145)</f>
        <v>0</v>
      </c>
      <c r="W143" s="596">
        <f t="shared" si="78"/>
        <v>9659929.4800000004</v>
      </c>
      <c r="X143" s="596">
        <f t="shared" si="78"/>
        <v>9659929.4800000004</v>
      </c>
      <c r="Y143" s="596">
        <f t="shared" si="78"/>
        <v>0</v>
      </c>
      <c r="Z143" s="596">
        <f t="shared" si="78"/>
        <v>0</v>
      </c>
      <c r="AA143" s="596">
        <f t="shared" si="78"/>
        <v>0</v>
      </c>
      <c r="AB143" s="596">
        <f>SUM(AB144:AB145)</f>
        <v>0</v>
      </c>
      <c r="AC143" s="596">
        <f t="shared" si="78"/>
        <v>0</v>
      </c>
      <c r="AD143" s="596">
        <f t="shared" si="78"/>
        <v>0</v>
      </c>
      <c r="AE143" s="590"/>
    </row>
    <row r="144" spans="1:31" s="399" customFormat="1" hidden="1" x14ac:dyDescent="0.2">
      <c r="A144" s="606">
        <v>1</v>
      </c>
      <c r="B144" s="614" t="s">
        <v>1074</v>
      </c>
      <c r="C144" s="611">
        <v>3620</v>
      </c>
      <c r="D144" s="608">
        <v>41999</v>
      </c>
      <c r="E144" s="606" t="s">
        <v>1111</v>
      </c>
      <c r="F144" s="606" t="s">
        <v>1109</v>
      </c>
      <c r="G144" s="609">
        <v>10</v>
      </c>
      <c r="H144" s="611">
        <v>10</v>
      </c>
      <c r="I144" s="610">
        <v>159.1</v>
      </c>
      <c r="J144" s="609">
        <v>5</v>
      </c>
      <c r="K144" s="611">
        <v>2</v>
      </c>
      <c r="L144" s="611">
        <v>3</v>
      </c>
      <c r="M144" s="610">
        <v>159.1</v>
      </c>
      <c r="N144" s="610">
        <v>66.599999999999994</v>
      </c>
      <c r="O144" s="610">
        <v>92.5</v>
      </c>
      <c r="P144" s="602">
        <f>Q144+W144+AC144+AD144</f>
        <v>8351639.1900000004</v>
      </c>
      <c r="Q144" s="602">
        <f>R144+S144+T144+U144+V144</f>
        <v>4038880.21</v>
      </c>
      <c r="R144" s="670">
        <v>4038880.21</v>
      </c>
      <c r="S144" s="612">
        <v>0</v>
      </c>
      <c r="T144" s="612">
        <v>0</v>
      </c>
      <c r="U144" s="711">
        <v>0</v>
      </c>
      <c r="V144" s="657">
        <v>0</v>
      </c>
      <c r="W144" s="602">
        <f>X144+Y144+Z144+AA144+AB144</f>
        <v>4312758.9800000004</v>
      </c>
      <c r="X144" s="602">
        <v>4312758.9800000004</v>
      </c>
      <c r="Y144" s="612">
        <v>0</v>
      </c>
      <c r="Z144" s="612">
        <v>0</v>
      </c>
      <c r="AA144" s="711">
        <v>0</v>
      </c>
      <c r="AB144" s="612">
        <v>0</v>
      </c>
      <c r="AC144" s="602">
        <v>0</v>
      </c>
      <c r="AD144" s="602">
        <v>0</v>
      </c>
      <c r="AE144" s="590"/>
    </row>
    <row r="145" spans="1:31" hidden="1" x14ac:dyDescent="0.2">
      <c r="A145" s="606">
        <v>2</v>
      </c>
      <c r="B145" s="614" t="s">
        <v>1075</v>
      </c>
      <c r="C145" s="611">
        <v>3620</v>
      </c>
      <c r="D145" s="608">
        <v>41999</v>
      </c>
      <c r="E145" s="606" t="s">
        <v>1111</v>
      </c>
      <c r="F145" s="606" t="s">
        <v>1109</v>
      </c>
      <c r="G145" s="609">
        <v>15</v>
      </c>
      <c r="H145" s="611">
        <v>15</v>
      </c>
      <c r="I145" s="610">
        <v>186</v>
      </c>
      <c r="J145" s="609">
        <v>6</v>
      </c>
      <c r="K145" s="611">
        <v>4</v>
      </c>
      <c r="L145" s="611">
        <v>2</v>
      </c>
      <c r="M145" s="610">
        <v>186</v>
      </c>
      <c r="N145" s="610">
        <v>124.2</v>
      </c>
      <c r="O145" s="610">
        <v>61.8</v>
      </c>
      <c r="P145" s="602">
        <f>Q145+W145+AC145+AD145</f>
        <v>10261643.689999999</v>
      </c>
      <c r="Q145" s="602">
        <f>R145+S145+T145+U145+V145</f>
        <v>4914473.1900000004</v>
      </c>
      <c r="R145" s="670">
        <v>4914473.1900000004</v>
      </c>
      <c r="S145" s="612">
        <v>0</v>
      </c>
      <c r="T145" s="612">
        <v>0</v>
      </c>
      <c r="U145" s="711">
        <v>0</v>
      </c>
      <c r="V145" s="657">
        <v>0</v>
      </c>
      <c r="W145" s="602">
        <f>X145+Y145+Z145+AA145+AB145</f>
        <v>5347170.5</v>
      </c>
      <c r="X145" s="602">
        <v>5347170.5</v>
      </c>
      <c r="Y145" s="612">
        <v>0</v>
      </c>
      <c r="Z145" s="612">
        <v>0</v>
      </c>
      <c r="AA145" s="711">
        <v>0</v>
      </c>
      <c r="AB145" s="612">
        <v>0</v>
      </c>
      <c r="AC145" s="602">
        <v>0</v>
      </c>
      <c r="AD145" s="602">
        <v>0</v>
      </c>
      <c r="AE145" s="590"/>
    </row>
    <row r="146" spans="1:31" s="561" customFormat="1" ht="24" hidden="1" customHeight="1" x14ac:dyDescent="0.2">
      <c r="A146" s="739" t="s">
        <v>1209</v>
      </c>
      <c r="B146" s="739"/>
      <c r="C146" s="739"/>
      <c r="D146" s="739"/>
      <c r="E146" s="739"/>
      <c r="F146" s="739"/>
      <c r="G146" s="595">
        <f>SUM(G147:G149)</f>
        <v>55</v>
      </c>
      <c r="H146" s="595">
        <f t="shared" ref="H146:O146" si="79">SUM(H147:H149)</f>
        <v>55</v>
      </c>
      <c r="I146" s="596">
        <f t="shared" si="79"/>
        <v>785</v>
      </c>
      <c r="J146" s="595">
        <f t="shared" si="79"/>
        <v>18</v>
      </c>
      <c r="K146" s="595">
        <f t="shared" si="79"/>
        <v>9</v>
      </c>
      <c r="L146" s="595">
        <f t="shared" si="79"/>
        <v>9</v>
      </c>
      <c r="M146" s="596">
        <f t="shared" si="79"/>
        <v>785</v>
      </c>
      <c r="N146" s="596">
        <f t="shared" si="79"/>
        <v>319.3</v>
      </c>
      <c r="O146" s="596">
        <f t="shared" si="79"/>
        <v>465.7</v>
      </c>
      <c r="P146" s="596">
        <f>SUM(P147:P149)</f>
        <v>33189800</v>
      </c>
      <c r="Q146" s="596">
        <f t="shared" ref="Q146:AD146" si="80">SUM(Q147:Q149)</f>
        <v>21337038.170000002</v>
      </c>
      <c r="R146" s="392">
        <f t="shared" si="80"/>
        <v>21337038.170000002</v>
      </c>
      <c r="S146" s="596">
        <f t="shared" si="80"/>
        <v>0</v>
      </c>
      <c r="T146" s="596">
        <f t="shared" si="80"/>
        <v>0</v>
      </c>
      <c r="U146" s="596">
        <f t="shared" si="80"/>
        <v>0</v>
      </c>
      <c r="V146" s="392">
        <f>SUM(V147:V149)</f>
        <v>0</v>
      </c>
      <c r="W146" s="596">
        <f t="shared" si="80"/>
        <v>11852761.83</v>
      </c>
      <c r="X146" s="596">
        <f t="shared" si="80"/>
        <v>11852761.83</v>
      </c>
      <c r="Y146" s="596">
        <f t="shared" si="80"/>
        <v>0</v>
      </c>
      <c r="Z146" s="596">
        <f t="shared" si="80"/>
        <v>0</v>
      </c>
      <c r="AA146" s="596">
        <f t="shared" si="80"/>
        <v>0</v>
      </c>
      <c r="AB146" s="596">
        <f>SUM(AB147:AB149)</f>
        <v>0</v>
      </c>
      <c r="AC146" s="596">
        <f t="shared" si="80"/>
        <v>0</v>
      </c>
      <c r="AD146" s="596">
        <f t="shared" si="80"/>
        <v>0</v>
      </c>
      <c r="AE146" s="590"/>
    </row>
    <row r="147" spans="1:31" hidden="1" x14ac:dyDescent="0.2">
      <c r="A147" s="606">
        <v>1</v>
      </c>
      <c r="B147" s="614" t="s">
        <v>1683</v>
      </c>
      <c r="C147" s="606">
        <v>1085</v>
      </c>
      <c r="D147" s="608">
        <v>42004</v>
      </c>
      <c r="E147" s="606" t="s">
        <v>1111</v>
      </c>
      <c r="F147" s="606" t="s">
        <v>1109</v>
      </c>
      <c r="G147" s="609">
        <v>14</v>
      </c>
      <c r="H147" s="611">
        <v>14</v>
      </c>
      <c r="I147" s="610">
        <v>291.2</v>
      </c>
      <c r="J147" s="609">
        <v>6</v>
      </c>
      <c r="K147" s="611">
        <v>2</v>
      </c>
      <c r="L147" s="611">
        <v>4</v>
      </c>
      <c r="M147" s="610">
        <v>291.2</v>
      </c>
      <c r="N147" s="610">
        <v>80.599999999999994</v>
      </c>
      <c r="O147" s="610">
        <v>210.6</v>
      </c>
      <c r="P147" s="602">
        <f>Q147+W147+AC147+AD147</f>
        <v>12311936</v>
      </c>
      <c r="Q147" s="602">
        <f>R147+S147+T147+U147+V147</f>
        <v>7915089.8300000001</v>
      </c>
      <c r="R147" s="670">
        <v>7915089.8300000001</v>
      </c>
      <c r="S147" s="612">
        <v>0</v>
      </c>
      <c r="T147" s="612">
        <v>0</v>
      </c>
      <c r="U147" s="711">
        <v>0</v>
      </c>
      <c r="V147" s="657">
        <v>0</v>
      </c>
      <c r="W147" s="602">
        <f>X147+Y147+Z147+AA147+AB147</f>
        <v>4396846.17</v>
      </c>
      <c r="X147" s="602">
        <v>4396846.17</v>
      </c>
      <c r="Y147" s="612">
        <v>0</v>
      </c>
      <c r="Z147" s="612">
        <v>0</v>
      </c>
      <c r="AA147" s="711">
        <v>0</v>
      </c>
      <c r="AB147" s="612">
        <v>0</v>
      </c>
      <c r="AC147" s="602">
        <v>0</v>
      </c>
      <c r="AD147" s="602">
        <v>0</v>
      </c>
      <c r="AE147" s="590"/>
    </row>
    <row r="148" spans="1:31" hidden="1" x14ac:dyDescent="0.2">
      <c r="A148" s="606">
        <v>2</v>
      </c>
      <c r="B148" s="614" t="s">
        <v>1682</v>
      </c>
      <c r="C148" s="606">
        <v>1085</v>
      </c>
      <c r="D148" s="608">
        <v>42004</v>
      </c>
      <c r="E148" s="606" t="s">
        <v>1111</v>
      </c>
      <c r="F148" s="606" t="s">
        <v>1109</v>
      </c>
      <c r="G148" s="609">
        <v>25</v>
      </c>
      <c r="H148" s="611">
        <v>25</v>
      </c>
      <c r="I148" s="610">
        <v>291.2</v>
      </c>
      <c r="J148" s="609">
        <v>6</v>
      </c>
      <c r="K148" s="611">
        <v>2</v>
      </c>
      <c r="L148" s="611">
        <v>4</v>
      </c>
      <c r="M148" s="610">
        <v>291.2</v>
      </c>
      <c r="N148" s="610">
        <v>97.1</v>
      </c>
      <c r="O148" s="610">
        <v>194.1</v>
      </c>
      <c r="P148" s="602">
        <f>Q148+W148+AC148+AD148</f>
        <v>12311936</v>
      </c>
      <c r="Q148" s="602">
        <f>R148+S148+T148+U148+V148</f>
        <v>7915089.8300000001</v>
      </c>
      <c r="R148" s="670">
        <v>7915089.8300000001</v>
      </c>
      <c r="S148" s="612">
        <v>0</v>
      </c>
      <c r="T148" s="612">
        <v>0</v>
      </c>
      <c r="U148" s="711">
        <v>0</v>
      </c>
      <c r="V148" s="657">
        <v>0</v>
      </c>
      <c r="W148" s="602">
        <f>X148+Y148+Z148+AA148+AB148</f>
        <v>4396846.17</v>
      </c>
      <c r="X148" s="602">
        <v>4396846.17</v>
      </c>
      <c r="Y148" s="612">
        <v>0</v>
      </c>
      <c r="Z148" s="612">
        <v>0</v>
      </c>
      <c r="AA148" s="711">
        <v>0</v>
      </c>
      <c r="AB148" s="612">
        <v>0</v>
      </c>
      <c r="AC148" s="602">
        <v>0</v>
      </c>
      <c r="AD148" s="602">
        <v>0</v>
      </c>
      <c r="AE148" s="590"/>
    </row>
    <row r="149" spans="1:31" hidden="1" x14ac:dyDescent="0.2">
      <c r="A149" s="606">
        <v>3</v>
      </c>
      <c r="B149" s="614" t="s">
        <v>1681</v>
      </c>
      <c r="C149" s="606">
        <v>1085</v>
      </c>
      <c r="D149" s="608">
        <v>42004</v>
      </c>
      <c r="E149" s="606" t="s">
        <v>1111</v>
      </c>
      <c r="F149" s="606" t="s">
        <v>1109</v>
      </c>
      <c r="G149" s="609">
        <v>16</v>
      </c>
      <c r="H149" s="611">
        <v>16</v>
      </c>
      <c r="I149" s="610">
        <v>202.6</v>
      </c>
      <c r="J149" s="609">
        <v>6</v>
      </c>
      <c r="K149" s="611">
        <v>5</v>
      </c>
      <c r="L149" s="611">
        <v>1</v>
      </c>
      <c r="M149" s="610">
        <v>202.6</v>
      </c>
      <c r="N149" s="610">
        <v>141.6</v>
      </c>
      <c r="O149" s="610">
        <v>61</v>
      </c>
      <c r="P149" s="602">
        <f>Q149+W149+AC149+AD149</f>
        <v>8565928</v>
      </c>
      <c r="Q149" s="602">
        <f>R149+S149+T149+U149+V149</f>
        <v>5506858.5099999998</v>
      </c>
      <c r="R149" s="670">
        <v>5506858.5099999998</v>
      </c>
      <c r="S149" s="612">
        <v>0</v>
      </c>
      <c r="T149" s="612">
        <v>0</v>
      </c>
      <c r="U149" s="711">
        <v>0</v>
      </c>
      <c r="V149" s="657">
        <v>0</v>
      </c>
      <c r="W149" s="602">
        <f>X149+Y149+Z149+AA149+AB149</f>
        <v>3059069.49</v>
      </c>
      <c r="X149" s="602">
        <v>3059069.49</v>
      </c>
      <c r="Y149" s="612">
        <v>0</v>
      </c>
      <c r="Z149" s="612">
        <v>0</v>
      </c>
      <c r="AA149" s="711">
        <v>0</v>
      </c>
      <c r="AB149" s="612">
        <v>0</v>
      </c>
      <c r="AC149" s="602">
        <v>0</v>
      </c>
      <c r="AD149" s="602">
        <v>0</v>
      </c>
      <c r="AE149" s="590"/>
    </row>
    <row r="150" spans="1:31" ht="57.75" hidden="1" customHeight="1" x14ac:dyDescent="0.2">
      <c r="A150" s="739" t="s">
        <v>1861</v>
      </c>
      <c r="B150" s="744"/>
      <c r="C150" s="744"/>
      <c r="D150" s="744"/>
      <c r="E150" s="744"/>
      <c r="F150" s="744"/>
      <c r="G150" s="588">
        <f t="shared" ref="G150:O150" si="81">G151</f>
        <v>63</v>
      </c>
      <c r="H150" s="588">
        <f t="shared" si="81"/>
        <v>63</v>
      </c>
      <c r="I150" s="589">
        <f t="shared" si="81"/>
        <v>975</v>
      </c>
      <c r="J150" s="588">
        <f t="shared" si="81"/>
        <v>20</v>
      </c>
      <c r="K150" s="588">
        <f t="shared" si="81"/>
        <v>12</v>
      </c>
      <c r="L150" s="588">
        <f t="shared" si="81"/>
        <v>8</v>
      </c>
      <c r="M150" s="589">
        <f t="shared" si="81"/>
        <v>975</v>
      </c>
      <c r="N150" s="589">
        <f t="shared" si="81"/>
        <v>600.9</v>
      </c>
      <c r="O150" s="589">
        <f t="shared" si="81"/>
        <v>374.1</v>
      </c>
      <c r="P150" s="589">
        <f t="shared" ref="P150:AD150" si="82">P151</f>
        <v>0</v>
      </c>
      <c r="Q150" s="589">
        <f t="shared" si="82"/>
        <v>0</v>
      </c>
      <c r="R150" s="414">
        <f t="shared" si="82"/>
        <v>0</v>
      </c>
      <c r="S150" s="589">
        <f t="shared" si="82"/>
        <v>0</v>
      </c>
      <c r="T150" s="589">
        <f t="shared" si="82"/>
        <v>0</v>
      </c>
      <c r="U150" s="589">
        <f t="shared" si="82"/>
        <v>0</v>
      </c>
      <c r="V150" s="414">
        <f t="shared" si="82"/>
        <v>0</v>
      </c>
      <c r="W150" s="589">
        <f t="shared" si="82"/>
        <v>0</v>
      </c>
      <c r="X150" s="589">
        <f t="shared" si="82"/>
        <v>0</v>
      </c>
      <c r="Y150" s="589">
        <f t="shared" si="82"/>
        <v>0</v>
      </c>
      <c r="Z150" s="589">
        <f t="shared" si="82"/>
        <v>0</v>
      </c>
      <c r="AA150" s="589">
        <f t="shared" si="82"/>
        <v>0</v>
      </c>
      <c r="AB150" s="589">
        <f t="shared" si="82"/>
        <v>0</v>
      </c>
      <c r="AC150" s="589">
        <f t="shared" si="82"/>
        <v>0</v>
      </c>
      <c r="AD150" s="589">
        <f t="shared" si="82"/>
        <v>0</v>
      </c>
      <c r="AE150" s="590"/>
    </row>
    <row r="151" spans="1:31" ht="36.75" hidden="1" customHeight="1" x14ac:dyDescent="0.2">
      <c r="A151" s="739" t="s">
        <v>1148</v>
      </c>
      <c r="B151" s="744"/>
      <c r="C151" s="744"/>
      <c r="D151" s="744"/>
      <c r="E151" s="744"/>
      <c r="F151" s="744"/>
      <c r="G151" s="588">
        <f>SUM(G152:G153)</f>
        <v>63</v>
      </c>
      <c r="H151" s="588">
        <f t="shared" ref="H151:P151" si="83">SUM(H152:H153)</f>
        <v>63</v>
      </c>
      <c r="I151" s="589">
        <f t="shared" si="83"/>
        <v>975</v>
      </c>
      <c r="J151" s="588">
        <f t="shared" si="83"/>
        <v>20</v>
      </c>
      <c r="K151" s="588">
        <f t="shared" si="83"/>
        <v>12</v>
      </c>
      <c r="L151" s="588">
        <f t="shared" si="83"/>
        <v>8</v>
      </c>
      <c r="M151" s="589">
        <f t="shared" si="83"/>
        <v>975</v>
      </c>
      <c r="N151" s="589">
        <f t="shared" si="83"/>
        <v>600.9</v>
      </c>
      <c r="O151" s="589">
        <f t="shared" si="83"/>
        <v>374.1</v>
      </c>
      <c r="P151" s="589">
        <f t="shared" si="83"/>
        <v>0</v>
      </c>
      <c r="Q151" s="589">
        <f t="shared" ref="Q151:AD151" si="84">SUM(Q152:Q153)</f>
        <v>0</v>
      </c>
      <c r="R151" s="414">
        <f t="shared" si="84"/>
        <v>0</v>
      </c>
      <c r="S151" s="589">
        <f t="shared" si="84"/>
        <v>0</v>
      </c>
      <c r="T151" s="589">
        <f t="shared" si="84"/>
        <v>0</v>
      </c>
      <c r="U151" s="589">
        <f t="shared" si="84"/>
        <v>0</v>
      </c>
      <c r="V151" s="414">
        <f>SUM(V152:V153)</f>
        <v>0</v>
      </c>
      <c r="W151" s="589">
        <f t="shared" si="84"/>
        <v>0</v>
      </c>
      <c r="X151" s="589">
        <f t="shared" si="84"/>
        <v>0</v>
      </c>
      <c r="Y151" s="589">
        <f t="shared" si="84"/>
        <v>0</v>
      </c>
      <c r="Z151" s="589">
        <f t="shared" si="84"/>
        <v>0</v>
      </c>
      <c r="AA151" s="589">
        <f t="shared" si="84"/>
        <v>0</v>
      </c>
      <c r="AB151" s="589">
        <f>SUM(AB152:AB153)</f>
        <v>0</v>
      </c>
      <c r="AC151" s="589">
        <f t="shared" si="84"/>
        <v>0</v>
      </c>
      <c r="AD151" s="589">
        <f t="shared" si="84"/>
        <v>0</v>
      </c>
      <c r="AE151" s="590"/>
    </row>
    <row r="152" spans="1:31" hidden="1" x14ac:dyDescent="0.2">
      <c r="A152" s="606">
        <v>1</v>
      </c>
      <c r="B152" s="613" t="s">
        <v>1680</v>
      </c>
      <c r="C152" s="606" t="s">
        <v>1144</v>
      </c>
      <c r="D152" s="608">
        <v>41123</v>
      </c>
      <c r="E152" s="606" t="s">
        <v>1111</v>
      </c>
      <c r="F152" s="606" t="s">
        <v>1109</v>
      </c>
      <c r="G152" s="609">
        <v>40</v>
      </c>
      <c r="H152" s="611">
        <v>40</v>
      </c>
      <c r="I152" s="610">
        <v>560.1</v>
      </c>
      <c r="J152" s="609">
        <v>12</v>
      </c>
      <c r="K152" s="611">
        <v>7</v>
      </c>
      <c r="L152" s="611">
        <v>5</v>
      </c>
      <c r="M152" s="610">
        <v>560.1</v>
      </c>
      <c r="N152" s="610">
        <v>344.9</v>
      </c>
      <c r="O152" s="610">
        <v>215.2</v>
      </c>
      <c r="P152" s="602">
        <f>Q152+W152+AC152+AD152</f>
        <v>0</v>
      </c>
      <c r="Q152" s="602">
        <f>R152+S152+T152+U152+V152</f>
        <v>0</v>
      </c>
      <c r="R152" s="670">
        <v>0</v>
      </c>
      <c r="S152" s="612">
        <v>0</v>
      </c>
      <c r="T152" s="612">
        <v>0</v>
      </c>
      <c r="U152" s="711">
        <v>0</v>
      </c>
      <c r="V152" s="657">
        <v>0</v>
      </c>
      <c r="W152" s="602">
        <f>X152+Y152+Z152+AA152+AB152</f>
        <v>0</v>
      </c>
      <c r="X152" s="602">
        <v>0</v>
      </c>
      <c r="Y152" s="612">
        <v>0</v>
      </c>
      <c r="Z152" s="612">
        <v>0</v>
      </c>
      <c r="AA152" s="711">
        <v>0</v>
      </c>
      <c r="AB152" s="612">
        <v>0</v>
      </c>
      <c r="AC152" s="612">
        <v>0</v>
      </c>
      <c r="AD152" s="612">
        <v>0</v>
      </c>
      <c r="AE152" s="590"/>
    </row>
    <row r="153" spans="1:31" hidden="1" x14ac:dyDescent="0.2">
      <c r="A153" s="606">
        <v>2</v>
      </c>
      <c r="B153" s="613" t="s">
        <v>1679</v>
      </c>
      <c r="C153" s="606" t="s">
        <v>1145</v>
      </c>
      <c r="D153" s="608">
        <v>41855</v>
      </c>
      <c r="E153" s="606" t="s">
        <v>1111</v>
      </c>
      <c r="F153" s="606" t="s">
        <v>1109</v>
      </c>
      <c r="G153" s="609">
        <v>23</v>
      </c>
      <c r="H153" s="611">
        <v>23</v>
      </c>
      <c r="I153" s="610">
        <v>414.9</v>
      </c>
      <c r="J153" s="609">
        <v>8</v>
      </c>
      <c r="K153" s="611">
        <v>5</v>
      </c>
      <c r="L153" s="611">
        <v>3</v>
      </c>
      <c r="M153" s="610">
        <v>414.9</v>
      </c>
      <c r="N153" s="610">
        <v>256</v>
      </c>
      <c r="O153" s="610">
        <v>158.9</v>
      </c>
      <c r="P153" s="602">
        <f>Q153+W153+AC153+AD153</f>
        <v>0</v>
      </c>
      <c r="Q153" s="602">
        <f>R153+S153+T153+U153+V153</f>
        <v>0</v>
      </c>
      <c r="R153" s="670">
        <v>0</v>
      </c>
      <c r="S153" s="612">
        <v>0</v>
      </c>
      <c r="T153" s="612">
        <v>0</v>
      </c>
      <c r="U153" s="711">
        <v>0</v>
      </c>
      <c r="V153" s="657">
        <v>0</v>
      </c>
      <c r="W153" s="602">
        <f>X153+Y153+Z153+AA153+AB153</f>
        <v>0</v>
      </c>
      <c r="X153" s="602">
        <v>0</v>
      </c>
      <c r="Y153" s="612">
        <v>0</v>
      </c>
      <c r="Z153" s="612">
        <v>0</v>
      </c>
      <c r="AA153" s="711">
        <v>0</v>
      </c>
      <c r="AB153" s="612">
        <v>0</v>
      </c>
      <c r="AC153" s="612">
        <v>0</v>
      </c>
      <c r="AD153" s="612">
        <v>0</v>
      </c>
      <c r="AE153" s="590"/>
    </row>
    <row r="154" spans="1:31" s="586" customFormat="1" ht="55.5" hidden="1" customHeight="1" x14ac:dyDescent="0.2">
      <c r="A154" s="748" t="s">
        <v>2032</v>
      </c>
      <c r="B154" s="748"/>
      <c r="C154" s="748"/>
      <c r="D154" s="748"/>
      <c r="E154" s="748"/>
      <c r="F154" s="748"/>
      <c r="G154" s="588">
        <f t="shared" ref="G154:AD154" si="85">G155+G465</f>
        <v>4676</v>
      </c>
      <c r="H154" s="588">
        <f t="shared" si="85"/>
        <v>4660</v>
      </c>
      <c r="I154" s="589">
        <f t="shared" si="85"/>
        <v>76193</v>
      </c>
      <c r="J154" s="588">
        <f t="shared" si="85"/>
        <v>1903</v>
      </c>
      <c r="K154" s="588">
        <f t="shared" si="85"/>
        <v>963</v>
      </c>
      <c r="L154" s="588">
        <f t="shared" si="85"/>
        <v>940</v>
      </c>
      <c r="M154" s="589">
        <f t="shared" si="85"/>
        <v>72914.55</v>
      </c>
      <c r="N154" s="589">
        <f t="shared" si="85"/>
        <v>37246.28</v>
      </c>
      <c r="O154" s="589">
        <f t="shared" si="85"/>
        <v>35668.269999999997</v>
      </c>
      <c r="P154" s="589">
        <f t="shared" si="85"/>
        <v>3070722401.9400001</v>
      </c>
      <c r="Q154" s="589">
        <f t="shared" si="85"/>
        <v>2221678951.1300001</v>
      </c>
      <c r="R154" s="414">
        <f t="shared" si="85"/>
        <v>0</v>
      </c>
      <c r="S154" s="683">
        <f t="shared" si="85"/>
        <v>1357262687.4200001</v>
      </c>
      <c r="T154" s="683">
        <f t="shared" si="85"/>
        <v>619014484.24000001</v>
      </c>
      <c r="U154" s="589">
        <f t="shared" si="85"/>
        <v>190688392.38</v>
      </c>
      <c r="V154" s="414">
        <f t="shared" si="85"/>
        <v>54713387.090000004</v>
      </c>
      <c r="W154" s="589">
        <f t="shared" si="85"/>
        <v>821861638.80999994</v>
      </c>
      <c r="X154" s="589">
        <f t="shared" si="85"/>
        <v>0</v>
      </c>
      <c r="Y154" s="683">
        <f t="shared" si="85"/>
        <v>444539791.20999998</v>
      </c>
      <c r="Z154" s="589">
        <f t="shared" si="85"/>
        <v>247546338.19</v>
      </c>
      <c r="AA154" s="589">
        <f t="shared" si="85"/>
        <v>129775509.41</v>
      </c>
      <c r="AB154" s="589">
        <f t="shared" si="85"/>
        <v>0</v>
      </c>
      <c r="AC154" s="589">
        <f t="shared" si="85"/>
        <v>13590906</v>
      </c>
      <c r="AD154" s="589">
        <f t="shared" si="85"/>
        <v>13590906</v>
      </c>
      <c r="AE154" s="590"/>
    </row>
    <row r="155" spans="1:31" s="561" customFormat="1" ht="61.5" hidden="1" customHeight="1" x14ac:dyDescent="0.2">
      <c r="A155" s="748" t="s">
        <v>2031</v>
      </c>
      <c r="B155" s="748"/>
      <c r="C155" s="748"/>
      <c r="D155" s="748"/>
      <c r="E155" s="748"/>
      <c r="F155" s="748"/>
      <c r="G155" s="595">
        <f t="shared" ref="G155:AD155" si="86">G156+G164+G167+G178+G181+G191+G198+G203+G205+G209+G211+G220+G234+G239+G251+G253+G256+G264+G272+G288+G290+G294+G298+G305+G315+G324+G333+G351+G358+G360+G363+G368+G406+G414+G417+G425+G437+G461+G310+G225+G383</f>
        <v>4310</v>
      </c>
      <c r="H155" s="588">
        <f t="shared" si="86"/>
        <v>4294</v>
      </c>
      <c r="I155" s="596">
        <f t="shared" si="86"/>
        <v>70379.710000000006</v>
      </c>
      <c r="J155" s="595">
        <f t="shared" si="86"/>
        <v>1771</v>
      </c>
      <c r="K155" s="595">
        <f t="shared" si="86"/>
        <v>899</v>
      </c>
      <c r="L155" s="595">
        <f t="shared" si="86"/>
        <v>872</v>
      </c>
      <c r="M155" s="596">
        <f t="shared" si="86"/>
        <v>67342.740000000005</v>
      </c>
      <c r="N155" s="596">
        <f t="shared" si="86"/>
        <v>34572.339999999997</v>
      </c>
      <c r="O155" s="596">
        <f t="shared" si="86"/>
        <v>32770.400000000001</v>
      </c>
      <c r="P155" s="596">
        <f t="shared" si="86"/>
        <v>3062331935.9400001</v>
      </c>
      <c r="Q155" s="596">
        <f t="shared" si="86"/>
        <v>2221678951.1300001</v>
      </c>
      <c r="R155" s="392">
        <f t="shared" si="86"/>
        <v>0</v>
      </c>
      <c r="S155" s="596">
        <f t="shared" si="86"/>
        <v>1357262687.4200001</v>
      </c>
      <c r="T155" s="596">
        <f t="shared" si="86"/>
        <v>619014484.24000001</v>
      </c>
      <c r="U155" s="596">
        <f>U156+U164+U167+U178+U181+U191+U198+U203+U205+U209+U211+U220+U234+U239+U251+U253+U256+U264+U272+U288+U290+U294+U298+U305+U315+U324+U333+U351+U358+U360+U363+U368+U406+U414+U417+U425+U437+U461+U310+U225+U383</f>
        <v>190688392.38</v>
      </c>
      <c r="V155" s="392">
        <f>V156+V164+V167+V178+V181+V191+V198+V203+V205+V209+V211+V220+V234+V239+V251+V253+V256+V264+V272+V288+V290+V294+V298+V305+V315+V324+V333+V351+V358+V360+V363+V368+V406+V414+V417+V425+V437+V461+V310+V225+V383</f>
        <v>54713387.090000004</v>
      </c>
      <c r="W155" s="596">
        <f t="shared" si="86"/>
        <v>813471172.80999994</v>
      </c>
      <c r="X155" s="596">
        <f t="shared" si="86"/>
        <v>0</v>
      </c>
      <c r="Y155" s="596">
        <f t="shared" si="86"/>
        <v>436149325.20999998</v>
      </c>
      <c r="Z155" s="596">
        <f t="shared" si="86"/>
        <v>247546338.19</v>
      </c>
      <c r="AA155" s="596">
        <f t="shared" si="86"/>
        <v>129775509.41</v>
      </c>
      <c r="AB155" s="596">
        <f t="shared" si="86"/>
        <v>0</v>
      </c>
      <c r="AC155" s="596">
        <f t="shared" si="86"/>
        <v>13590906</v>
      </c>
      <c r="AD155" s="596">
        <f t="shared" si="86"/>
        <v>13590906</v>
      </c>
      <c r="AE155" s="590"/>
    </row>
    <row r="156" spans="1:31" s="561" customFormat="1" ht="34.5" hidden="1" customHeight="1" x14ac:dyDescent="0.2">
      <c r="A156" s="745" t="s">
        <v>2062</v>
      </c>
      <c r="B156" s="745"/>
      <c r="C156" s="745"/>
      <c r="D156" s="745"/>
      <c r="E156" s="745"/>
      <c r="F156" s="745"/>
      <c r="G156" s="595">
        <f t="shared" ref="G156:T156" si="87">SUM(G157:G163)</f>
        <v>50</v>
      </c>
      <c r="H156" s="595">
        <f t="shared" si="87"/>
        <v>50</v>
      </c>
      <c r="I156" s="596">
        <f t="shared" si="87"/>
        <v>776.98</v>
      </c>
      <c r="J156" s="595">
        <f t="shared" si="87"/>
        <v>24</v>
      </c>
      <c r="K156" s="595">
        <f t="shared" si="87"/>
        <v>11</v>
      </c>
      <c r="L156" s="595">
        <f t="shared" si="87"/>
        <v>13</v>
      </c>
      <c r="M156" s="596">
        <f t="shared" si="87"/>
        <v>776.98</v>
      </c>
      <c r="N156" s="596">
        <f t="shared" si="87"/>
        <v>416.28</v>
      </c>
      <c r="O156" s="596">
        <f t="shared" si="87"/>
        <v>360.7</v>
      </c>
      <c r="P156" s="596">
        <f t="shared" si="87"/>
        <v>33053517.760000002</v>
      </c>
      <c r="Q156" s="596">
        <f t="shared" si="87"/>
        <v>26108684.82</v>
      </c>
      <c r="R156" s="392">
        <f t="shared" si="87"/>
        <v>0</v>
      </c>
      <c r="S156" s="596">
        <f t="shared" si="87"/>
        <v>10910995.6</v>
      </c>
      <c r="T156" s="596">
        <f t="shared" si="87"/>
        <v>5356047.3</v>
      </c>
      <c r="U156" s="596">
        <f t="shared" ref="U156:AD156" si="88">SUM(U157:U163)</f>
        <v>9841641.9199999999</v>
      </c>
      <c r="V156" s="392">
        <f t="shared" si="88"/>
        <v>0</v>
      </c>
      <c r="W156" s="596">
        <f t="shared" si="88"/>
        <v>6944832.9400000004</v>
      </c>
      <c r="X156" s="596">
        <f t="shared" si="88"/>
        <v>0</v>
      </c>
      <c r="Y156" s="596">
        <f t="shared" si="88"/>
        <v>2275728.0699999998</v>
      </c>
      <c r="Z156" s="596">
        <f t="shared" si="88"/>
        <v>1554890.05</v>
      </c>
      <c r="AA156" s="596">
        <f t="shared" si="88"/>
        <v>3114214.82</v>
      </c>
      <c r="AB156" s="596">
        <f t="shared" si="88"/>
        <v>0</v>
      </c>
      <c r="AC156" s="596">
        <f t="shared" si="88"/>
        <v>0</v>
      </c>
      <c r="AD156" s="596">
        <f t="shared" si="88"/>
        <v>0</v>
      </c>
      <c r="AE156" s="590"/>
    </row>
    <row r="157" spans="1:31" s="399" customFormat="1" hidden="1" x14ac:dyDescent="0.2">
      <c r="A157" s="606">
        <v>1</v>
      </c>
      <c r="B157" s="614" t="s">
        <v>1039</v>
      </c>
      <c r="C157" s="606">
        <v>63</v>
      </c>
      <c r="D157" s="608">
        <v>41689</v>
      </c>
      <c r="E157" s="606" t="s">
        <v>1109</v>
      </c>
      <c r="F157" s="606" t="s">
        <v>1110</v>
      </c>
      <c r="G157" s="609">
        <v>7</v>
      </c>
      <c r="H157" s="611">
        <v>7</v>
      </c>
      <c r="I157" s="610">
        <v>81.7</v>
      </c>
      <c r="J157" s="611">
        <v>2</v>
      </c>
      <c r="K157" s="611">
        <v>2</v>
      </c>
      <c r="L157" s="611">
        <v>0</v>
      </c>
      <c r="M157" s="610">
        <v>81.7</v>
      </c>
      <c r="N157" s="610">
        <v>81.7</v>
      </c>
      <c r="O157" s="610">
        <v>0</v>
      </c>
      <c r="P157" s="602">
        <f t="shared" ref="P157:P163" si="89">Q157+W157+AC157+AD157</f>
        <v>3401000</v>
      </c>
      <c r="Q157" s="602">
        <f>R157+S157+T157+U157+V157</f>
        <v>2693592</v>
      </c>
      <c r="R157" s="670">
        <v>0</v>
      </c>
      <c r="S157" s="602">
        <v>2693592</v>
      </c>
      <c r="T157" s="602">
        <v>0</v>
      </c>
      <c r="U157" s="711">
        <v>0</v>
      </c>
      <c r="V157" s="657">
        <v>0</v>
      </c>
      <c r="W157" s="602">
        <f>X157+Y157+Z157+AA157+AB157</f>
        <v>707408</v>
      </c>
      <c r="X157" s="602">
        <v>0</v>
      </c>
      <c r="Y157" s="602">
        <v>707408</v>
      </c>
      <c r="Z157" s="602">
        <v>0</v>
      </c>
      <c r="AA157" s="711">
        <v>0</v>
      </c>
      <c r="AB157" s="612">
        <v>0</v>
      </c>
      <c r="AC157" s="602">
        <v>0</v>
      </c>
      <c r="AD157" s="602">
        <v>0</v>
      </c>
      <c r="AE157" s="590"/>
    </row>
    <row r="158" spans="1:31" hidden="1" x14ac:dyDescent="0.2">
      <c r="A158" s="606">
        <v>2</v>
      </c>
      <c r="B158" s="614" t="s">
        <v>1086</v>
      </c>
      <c r="C158" s="606">
        <v>134</v>
      </c>
      <c r="D158" s="608">
        <v>41729</v>
      </c>
      <c r="E158" s="606" t="s">
        <v>1109</v>
      </c>
      <c r="F158" s="606" t="s">
        <v>1110</v>
      </c>
      <c r="G158" s="609">
        <v>2</v>
      </c>
      <c r="H158" s="611">
        <v>2</v>
      </c>
      <c r="I158" s="602">
        <v>84</v>
      </c>
      <c r="J158" s="611">
        <v>2</v>
      </c>
      <c r="K158" s="603">
        <v>2</v>
      </c>
      <c r="L158" s="603">
        <v>0</v>
      </c>
      <c r="M158" s="610">
        <v>84</v>
      </c>
      <c r="N158" s="602">
        <v>84</v>
      </c>
      <c r="O158" s="602">
        <v>0</v>
      </c>
      <c r="P158" s="602">
        <f t="shared" si="89"/>
        <v>3548000</v>
      </c>
      <c r="Q158" s="679">
        <f t="shared" ref="Q158:Q163" si="90">R158+S158+T158+U158+V158</f>
        <v>2810016</v>
      </c>
      <c r="R158" s="670">
        <v>0</v>
      </c>
      <c r="S158" s="602">
        <v>2810016</v>
      </c>
      <c r="T158" s="602">
        <v>0</v>
      </c>
      <c r="U158" s="711">
        <v>0</v>
      </c>
      <c r="V158" s="397">
        <v>0</v>
      </c>
      <c r="W158" s="679">
        <f t="shared" ref="W158:W163" si="91">X158+Y158+Z158+AA158+AB158</f>
        <v>737984</v>
      </c>
      <c r="X158" s="610">
        <v>0</v>
      </c>
      <c r="Y158" s="602">
        <v>737984</v>
      </c>
      <c r="Z158" s="602">
        <v>0</v>
      </c>
      <c r="AA158" s="711">
        <v>0</v>
      </c>
      <c r="AB158" s="610">
        <v>0</v>
      </c>
      <c r="AC158" s="602">
        <v>0</v>
      </c>
      <c r="AD158" s="602">
        <v>0</v>
      </c>
      <c r="AE158" s="590"/>
    </row>
    <row r="159" spans="1:31" s="399" customFormat="1" hidden="1" x14ac:dyDescent="0.2">
      <c r="A159" s="606">
        <v>3</v>
      </c>
      <c r="B159" s="614" t="s">
        <v>1040</v>
      </c>
      <c r="C159" s="606">
        <v>666</v>
      </c>
      <c r="D159" s="608">
        <v>41272</v>
      </c>
      <c r="E159" s="606" t="s">
        <v>1110</v>
      </c>
      <c r="F159" s="606" t="s">
        <v>1112</v>
      </c>
      <c r="G159" s="611">
        <v>22</v>
      </c>
      <c r="H159" s="611">
        <v>22</v>
      </c>
      <c r="I159" s="610">
        <v>126.75</v>
      </c>
      <c r="J159" s="611">
        <v>9</v>
      </c>
      <c r="K159" s="611">
        <v>3</v>
      </c>
      <c r="L159" s="611">
        <v>6</v>
      </c>
      <c r="M159" s="610">
        <v>126.75</v>
      </c>
      <c r="N159" s="610">
        <v>60.85</v>
      </c>
      <c r="O159" s="610">
        <v>65.900000000000006</v>
      </c>
      <c r="P159" s="602">
        <f t="shared" si="89"/>
        <v>5304795.1900000004</v>
      </c>
      <c r="Q159" s="679">
        <f t="shared" si="90"/>
        <v>4188064</v>
      </c>
      <c r="R159" s="670">
        <v>0</v>
      </c>
      <c r="S159" s="602">
        <v>2150455.5099999998</v>
      </c>
      <c r="T159" s="602">
        <v>2037608.49</v>
      </c>
      <c r="U159" s="711">
        <v>0</v>
      </c>
      <c r="V159" s="657">
        <v>0</v>
      </c>
      <c r="W159" s="679">
        <f t="shared" si="91"/>
        <v>1116731.19</v>
      </c>
      <c r="X159" s="602">
        <v>0</v>
      </c>
      <c r="Y159" s="602">
        <v>579541.93000000005</v>
      </c>
      <c r="Z159" s="602">
        <v>537189.26</v>
      </c>
      <c r="AA159" s="711">
        <v>0</v>
      </c>
      <c r="AB159" s="612">
        <v>0</v>
      </c>
      <c r="AC159" s="602">
        <v>0</v>
      </c>
      <c r="AD159" s="602">
        <v>0</v>
      </c>
      <c r="AE159" s="590"/>
    </row>
    <row r="160" spans="1:31" s="399" customFormat="1" hidden="1" x14ac:dyDescent="0.2">
      <c r="A160" s="606">
        <v>4</v>
      </c>
      <c r="B160" s="614" t="s">
        <v>1040</v>
      </c>
      <c r="C160" s="606">
        <v>666</v>
      </c>
      <c r="D160" s="608">
        <v>41272</v>
      </c>
      <c r="E160" s="606" t="s">
        <v>1112</v>
      </c>
      <c r="F160" s="606" t="s">
        <v>1112</v>
      </c>
      <c r="G160" s="691">
        <v>7</v>
      </c>
      <c r="H160" s="611">
        <v>7</v>
      </c>
      <c r="I160" s="692">
        <v>312.83</v>
      </c>
      <c r="J160" s="611">
        <v>6</v>
      </c>
      <c r="K160" s="691">
        <v>4</v>
      </c>
      <c r="L160" s="691">
        <v>2</v>
      </c>
      <c r="M160" s="610">
        <v>312.83</v>
      </c>
      <c r="N160" s="692">
        <v>189.73</v>
      </c>
      <c r="O160" s="692">
        <v>123.1</v>
      </c>
      <c r="P160" s="602">
        <f t="shared" si="89"/>
        <v>11861730.57</v>
      </c>
      <c r="Q160" s="679">
        <f t="shared" si="90"/>
        <v>9356324.6999999993</v>
      </c>
      <c r="R160" s="670">
        <v>0</v>
      </c>
      <c r="S160" s="602">
        <v>0</v>
      </c>
      <c r="T160" s="602">
        <v>0</v>
      </c>
      <c r="U160" s="711">
        <v>9356324.6999999993</v>
      </c>
      <c r="V160" s="657">
        <v>0</v>
      </c>
      <c r="W160" s="679">
        <f t="shared" si="91"/>
        <v>2505405.87</v>
      </c>
      <c r="X160" s="602">
        <v>0</v>
      </c>
      <c r="Y160" s="602">
        <v>0</v>
      </c>
      <c r="Z160" s="602">
        <v>0</v>
      </c>
      <c r="AA160" s="711">
        <v>2505405.87</v>
      </c>
      <c r="AB160" s="612">
        <v>0</v>
      </c>
      <c r="AC160" s="602">
        <v>0</v>
      </c>
      <c r="AD160" s="602">
        <v>0</v>
      </c>
      <c r="AE160" s="590"/>
    </row>
    <row r="161" spans="1:32" s="399" customFormat="1" hidden="1" x14ac:dyDescent="0.2">
      <c r="A161" s="606">
        <v>5</v>
      </c>
      <c r="B161" s="614" t="s">
        <v>1041</v>
      </c>
      <c r="C161" s="606">
        <v>402</v>
      </c>
      <c r="D161" s="608">
        <v>41862</v>
      </c>
      <c r="E161" s="606" t="s">
        <v>1110</v>
      </c>
      <c r="F161" s="606" t="s">
        <v>1112</v>
      </c>
      <c r="G161" s="609">
        <v>4</v>
      </c>
      <c r="H161" s="609">
        <v>4</v>
      </c>
      <c r="I161" s="610">
        <v>50.7</v>
      </c>
      <c r="J161" s="611">
        <v>2</v>
      </c>
      <c r="K161" s="611">
        <v>0</v>
      </c>
      <c r="L161" s="611">
        <v>2</v>
      </c>
      <c r="M161" s="610">
        <v>50.7</v>
      </c>
      <c r="N161" s="610">
        <v>0</v>
      </c>
      <c r="O161" s="610">
        <v>50.7</v>
      </c>
      <c r="P161" s="602">
        <f t="shared" si="89"/>
        <v>4336139.5999999996</v>
      </c>
      <c r="Q161" s="679">
        <f t="shared" si="90"/>
        <v>3318438.81</v>
      </c>
      <c r="R161" s="670">
        <v>0</v>
      </c>
      <c r="S161" s="602">
        <v>0</v>
      </c>
      <c r="T161" s="602">
        <v>3318438.81</v>
      </c>
      <c r="U161" s="711">
        <v>0</v>
      </c>
      <c r="V161" s="657">
        <v>0</v>
      </c>
      <c r="W161" s="679">
        <f t="shared" si="91"/>
        <v>1017700.79</v>
      </c>
      <c r="X161" s="602">
        <v>0</v>
      </c>
      <c r="Y161" s="602">
        <v>0</v>
      </c>
      <c r="Z161" s="602">
        <v>1017700.79</v>
      </c>
      <c r="AA161" s="711">
        <v>0</v>
      </c>
      <c r="AB161" s="612">
        <v>0</v>
      </c>
      <c r="AC161" s="602">
        <v>0</v>
      </c>
      <c r="AD161" s="602">
        <v>0</v>
      </c>
      <c r="AE161" s="590"/>
    </row>
    <row r="162" spans="1:32" s="399" customFormat="1" hidden="1" x14ac:dyDescent="0.2">
      <c r="A162" s="606">
        <v>6</v>
      </c>
      <c r="B162" s="614" t="s">
        <v>1041</v>
      </c>
      <c r="C162" s="606">
        <v>402</v>
      </c>
      <c r="D162" s="608">
        <v>41862</v>
      </c>
      <c r="E162" s="606" t="s">
        <v>1112</v>
      </c>
      <c r="F162" s="606" t="s">
        <v>1112</v>
      </c>
      <c r="G162" s="693">
        <v>5</v>
      </c>
      <c r="H162" s="609">
        <v>5</v>
      </c>
      <c r="I162" s="692">
        <v>92.8</v>
      </c>
      <c r="J162" s="611">
        <v>2</v>
      </c>
      <c r="K162" s="691">
        <v>0</v>
      </c>
      <c r="L162" s="691">
        <v>2</v>
      </c>
      <c r="M162" s="610">
        <v>92.8</v>
      </c>
      <c r="N162" s="692">
        <v>0</v>
      </c>
      <c r="O162" s="692">
        <v>92.8</v>
      </c>
      <c r="P162" s="685">
        <f t="shared" si="89"/>
        <v>1731040.4</v>
      </c>
      <c r="Q162" s="685">
        <f t="shared" si="90"/>
        <v>1468566.21</v>
      </c>
      <c r="R162" s="670">
        <v>0</v>
      </c>
      <c r="S162" s="602">
        <v>1218881.6599999999</v>
      </c>
      <c r="T162" s="602">
        <v>0</v>
      </c>
      <c r="U162" s="711">
        <v>249684.55</v>
      </c>
      <c r="V162" s="657">
        <v>0</v>
      </c>
      <c r="W162" s="685">
        <f t="shared" si="91"/>
        <v>262474.19</v>
      </c>
      <c r="X162" s="602">
        <v>0</v>
      </c>
      <c r="Y162" s="602">
        <v>0</v>
      </c>
      <c r="Z162" s="602">
        <v>0</v>
      </c>
      <c r="AA162" s="711">
        <v>262474.19</v>
      </c>
      <c r="AB162" s="612">
        <v>0</v>
      </c>
      <c r="AC162" s="602">
        <v>0</v>
      </c>
      <c r="AD162" s="602">
        <v>0</v>
      </c>
      <c r="AE162" s="590"/>
    </row>
    <row r="163" spans="1:32" s="399" customFormat="1" hidden="1" x14ac:dyDescent="0.2">
      <c r="A163" s="606">
        <v>7</v>
      </c>
      <c r="B163" s="614" t="s">
        <v>1038</v>
      </c>
      <c r="C163" s="606">
        <v>667</v>
      </c>
      <c r="D163" s="608">
        <v>41272</v>
      </c>
      <c r="E163" s="606" t="s">
        <v>1109</v>
      </c>
      <c r="F163" s="606" t="s">
        <v>1110</v>
      </c>
      <c r="G163" s="609">
        <v>3</v>
      </c>
      <c r="H163" s="611">
        <v>3</v>
      </c>
      <c r="I163" s="610">
        <v>28.2</v>
      </c>
      <c r="J163" s="611">
        <f>K163+L163</f>
        <v>1</v>
      </c>
      <c r="K163" s="611">
        <v>0</v>
      </c>
      <c r="L163" s="611">
        <v>1</v>
      </c>
      <c r="M163" s="610">
        <f>N163+O163</f>
        <v>28.2</v>
      </c>
      <c r="N163" s="610">
        <v>0</v>
      </c>
      <c r="O163" s="610">
        <v>28.2</v>
      </c>
      <c r="P163" s="602">
        <f t="shared" si="89"/>
        <v>2870812</v>
      </c>
      <c r="Q163" s="679">
        <f t="shared" si="90"/>
        <v>2273683.1</v>
      </c>
      <c r="R163" s="670">
        <v>0</v>
      </c>
      <c r="S163" s="602">
        <v>2038050.43</v>
      </c>
      <c r="T163" s="602">
        <v>0</v>
      </c>
      <c r="U163" s="711">
        <v>235632.67</v>
      </c>
      <c r="V163" s="657">
        <v>0</v>
      </c>
      <c r="W163" s="679">
        <f t="shared" si="91"/>
        <v>597128.9</v>
      </c>
      <c r="X163" s="602">
        <v>0</v>
      </c>
      <c r="Y163" s="602">
        <v>250794.14</v>
      </c>
      <c r="Z163" s="602">
        <v>0</v>
      </c>
      <c r="AA163" s="711">
        <v>346334.76</v>
      </c>
      <c r="AB163" s="612">
        <v>0</v>
      </c>
      <c r="AC163" s="602">
        <v>0</v>
      </c>
      <c r="AD163" s="602">
        <v>0</v>
      </c>
      <c r="AE163" s="590"/>
    </row>
    <row r="164" spans="1:32" s="399" customFormat="1" ht="30" hidden="1" customHeight="1" x14ac:dyDescent="0.2">
      <c r="A164" s="745" t="s">
        <v>1915</v>
      </c>
      <c r="B164" s="745"/>
      <c r="C164" s="745"/>
      <c r="D164" s="745"/>
      <c r="E164" s="745"/>
      <c r="F164" s="745"/>
      <c r="G164" s="588">
        <f t="shared" ref="G164:AD164" si="92">SUM(G165:G166)</f>
        <v>59</v>
      </c>
      <c r="H164" s="588">
        <f t="shared" si="92"/>
        <v>59</v>
      </c>
      <c r="I164" s="589">
        <f t="shared" si="92"/>
        <v>771.42</v>
      </c>
      <c r="J164" s="588">
        <f t="shared" si="92"/>
        <v>19</v>
      </c>
      <c r="K164" s="588">
        <f t="shared" si="92"/>
        <v>7</v>
      </c>
      <c r="L164" s="588">
        <f t="shared" si="92"/>
        <v>12</v>
      </c>
      <c r="M164" s="589">
        <f t="shared" si="92"/>
        <v>771.42</v>
      </c>
      <c r="N164" s="589">
        <f t="shared" si="92"/>
        <v>309.62</v>
      </c>
      <c r="O164" s="589">
        <f t="shared" si="92"/>
        <v>461.8</v>
      </c>
      <c r="P164" s="589">
        <f t="shared" si="92"/>
        <v>33150902.399999999</v>
      </c>
      <c r="Q164" s="589">
        <f t="shared" si="92"/>
        <v>23618340.359999999</v>
      </c>
      <c r="R164" s="414">
        <f t="shared" si="92"/>
        <v>0</v>
      </c>
      <c r="S164" s="589">
        <f t="shared" si="92"/>
        <v>22437423.34</v>
      </c>
      <c r="T164" s="589">
        <f>SUM(T165:T166)</f>
        <v>1180917.02</v>
      </c>
      <c r="U164" s="589">
        <f t="shared" si="92"/>
        <v>0</v>
      </c>
      <c r="V164" s="414">
        <f>SUM(V165:V166)</f>
        <v>0</v>
      </c>
      <c r="W164" s="589">
        <f t="shared" si="92"/>
        <v>9532562.0399999991</v>
      </c>
      <c r="X164" s="589">
        <f t="shared" si="92"/>
        <v>0</v>
      </c>
      <c r="Y164" s="589">
        <f t="shared" si="92"/>
        <v>9532562.0399999991</v>
      </c>
      <c r="Z164" s="589">
        <f t="shared" si="92"/>
        <v>0</v>
      </c>
      <c r="AA164" s="589">
        <f t="shared" si="92"/>
        <v>0</v>
      </c>
      <c r="AB164" s="589">
        <f>SUM(AB165:AB166)</f>
        <v>0</v>
      </c>
      <c r="AC164" s="589">
        <f t="shared" si="92"/>
        <v>0</v>
      </c>
      <c r="AD164" s="589">
        <f t="shared" si="92"/>
        <v>0</v>
      </c>
      <c r="AE164" s="590"/>
    </row>
    <row r="165" spans="1:32" hidden="1" x14ac:dyDescent="0.2">
      <c r="A165" s="606">
        <v>1</v>
      </c>
      <c r="B165" s="616" t="s">
        <v>956</v>
      </c>
      <c r="C165" s="606">
        <v>535</v>
      </c>
      <c r="D165" s="608">
        <v>41922</v>
      </c>
      <c r="E165" s="606" t="s">
        <v>1112</v>
      </c>
      <c r="F165" s="606" t="s">
        <v>1112</v>
      </c>
      <c r="G165" s="609">
        <v>30</v>
      </c>
      <c r="H165" s="611">
        <v>30</v>
      </c>
      <c r="I165" s="602">
        <v>391.22</v>
      </c>
      <c r="J165" s="609">
        <v>9</v>
      </c>
      <c r="K165" s="603">
        <v>3</v>
      </c>
      <c r="L165" s="603">
        <v>6</v>
      </c>
      <c r="M165" s="610">
        <v>391.22</v>
      </c>
      <c r="N165" s="602">
        <v>111.72</v>
      </c>
      <c r="O165" s="602">
        <v>279.5</v>
      </c>
      <c r="P165" s="602">
        <f>Q165+W165+AC165+AD165</f>
        <v>16643539.16</v>
      </c>
      <c r="Q165" s="602">
        <f>R165+S165+T165+U165+V165</f>
        <v>11809170.18</v>
      </c>
      <c r="R165" s="670">
        <v>0</v>
      </c>
      <c r="S165" s="602">
        <v>11218711.67</v>
      </c>
      <c r="T165" s="610">
        <v>590458.51</v>
      </c>
      <c r="U165" s="610">
        <v>0</v>
      </c>
      <c r="V165" s="397">
        <v>0</v>
      </c>
      <c r="W165" s="602">
        <f>X165+Y165+Z165+AA165+AB165</f>
        <v>4834368.9800000004</v>
      </c>
      <c r="X165" s="610">
        <v>0</v>
      </c>
      <c r="Y165" s="602">
        <v>4834368.9800000004</v>
      </c>
      <c r="Z165" s="610">
        <v>0</v>
      </c>
      <c r="AA165" s="610">
        <v>0</v>
      </c>
      <c r="AB165" s="610">
        <v>0</v>
      </c>
      <c r="AC165" s="602">
        <v>0</v>
      </c>
      <c r="AD165" s="602">
        <v>0</v>
      </c>
      <c r="AE165" s="590"/>
    </row>
    <row r="166" spans="1:32" hidden="1" x14ac:dyDescent="0.2">
      <c r="A166" s="606">
        <v>2</v>
      </c>
      <c r="B166" s="616" t="s">
        <v>957</v>
      </c>
      <c r="C166" s="606">
        <v>536</v>
      </c>
      <c r="D166" s="608">
        <v>41922</v>
      </c>
      <c r="E166" s="606" t="s">
        <v>1112</v>
      </c>
      <c r="F166" s="606" t="s">
        <v>1112</v>
      </c>
      <c r="G166" s="609">
        <v>29</v>
      </c>
      <c r="H166" s="611">
        <v>29</v>
      </c>
      <c r="I166" s="602">
        <v>380.2</v>
      </c>
      <c r="J166" s="609">
        <v>10</v>
      </c>
      <c r="K166" s="603">
        <v>4</v>
      </c>
      <c r="L166" s="603">
        <v>6</v>
      </c>
      <c r="M166" s="610">
        <v>380.2</v>
      </c>
      <c r="N166" s="602">
        <v>197.9</v>
      </c>
      <c r="O166" s="602">
        <v>182.3</v>
      </c>
      <c r="P166" s="602">
        <f>Q166+W166+AC166+AD166</f>
        <v>16507363.24</v>
      </c>
      <c r="Q166" s="602">
        <f>R166+S166+T166+U166+V166</f>
        <v>11809170.18</v>
      </c>
      <c r="R166" s="670">
        <v>0</v>
      </c>
      <c r="S166" s="602">
        <v>11218711.67</v>
      </c>
      <c r="T166" s="610">
        <v>590458.51</v>
      </c>
      <c r="U166" s="610">
        <v>0</v>
      </c>
      <c r="V166" s="397">
        <v>0</v>
      </c>
      <c r="W166" s="602">
        <f>X166+Y166+Z166+AA166+AB166</f>
        <v>4698193.0599999996</v>
      </c>
      <c r="X166" s="610">
        <v>0</v>
      </c>
      <c r="Y166" s="602">
        <v>4698193.0599999996</v>
      </c>
      <c r="Z166" s="610">
        <v>0</v>
      </c>
      <c r="AA166" s="610">
        <v>0</v>
      </c>
      <c r="AB166" s="610">
        <v>0</v>
      </c>
      <c r="AC166" s="602">
        <v>0</v>
      </c>
      <c r="AD166" s="602">
        <v>0</v>
      </c>
      <c r="AE166" s="590"/>
    </row>
    <row r="167" spans="1:32" ht="36.75" hidden="1" customHeight="1" x14ac:dyDescent="0.2">
      <c r="A167" s="739" t="s">
        <v>2063</v>
      </c>
      <c r="B167" s="739"/>
      <c r="C167" s="739"/>
      <c r="D167" s="739"/>
      <c r="E167" s="739"/>
      <c r="F167" s="739"/>
      <c r="G167" s="588">
        <f t="shared" ref="G167:U167" si="93">SUM(G168:G177)</f>
        <v>132</v>
      </c>
      <c r="H167" s="588">
        <f t="shared" si="93"/>
        <v>132</v>
      </c>
      <c r="I167" s="589">
        <f t="shared" si="93"/>
        <v>1797.67</v>
      </c>
      <c r="J167" s="588">
        <f t="shared" si="93"/>
        <v>40</v>
      </c>
      <c r="K167" s="588">
        <f t="shared" si="93"/>
        <v>14</v>
      </c>
      <c r="L167" s="588">
        <f t="shared" si="93"/>
        <v>26</v>
      </c>
      <c r="M167" s="589">
        <f t="shared" si="93"/>
        <v>1576.07</v>
      </c>
      <c r="N167" s="589">
        <f t="shared" si="93"/>
        <v>445.77</v>
      </c>
      <c r="O167" s="589">
        <f t="shared" si="93"/>
        <v>1130.3</v>
      </c>
      <c r="P167" s="589">
        <f t="shared" si="93"/>
        <v>86210822.049999997</v>
      </c>
      <c r="Q167" s="589">
        <f t="shared" si="93"/>
        <v>47221516.039999999</v>
      </c>
      <c r="R167" s="414">
        <f t="shared" si="93"/>
        <v>0</v>
      </c>
      <c r="S167" s="589">
        <f t="shared" si="93"/>
        <v>25329005.09</v>
      </c>
      <c r="T167" s="589">
        <f t="shared" si="93"/>
        <v>12979564.66</v>
      </c>
      <c r="U167" s="589">
        <f t="shared" si="93"/>
        <v>8912946.2899999991</v>
      </c>
      <c r="V167" s="414">
        <v>0</v>
      </c>
      <c r="W167" s="589">
        <f>SUM(W168:W177)</f>
        <v>38989306.009999998</v>
      </c>
      <c r="X167" s="589">
        <f>SUM(X168:X177)</f>
        <v>0</v>
      </c>
      <c r="Y167" s="589">
        <f>SUM(Y168:Y177)</f>
        <v>9898884.6300000008</v>
      </c>
      <c r="Z167" s="589">
        <f>SUM(Z168:Z177)</f>
        <v>14227914.279999999</v>
      </c>
      <c r="AA167" s="589">
        <f>SUM(AA168:AA177)</f>
        <v>14862507.1</v>
      </c>
      <c r="AB167" s="589">
        <v>0</v>
      </c>
      <c r="AC167" s="589">
        <f>SUM(AC168:AC177)</f>
        <v>0</v>
      </c>
      <c r="AD167" s="589">
        <f>SUM(AD168:AD177)</f>
        <v>0</v>
      </c>
      <c r="AE167" s="590"/>
    </row>
    <row r="168" spans="1:32" hidden="1" x14ac:dyDescent="0.2">
      <c r="A168" s="606">
        <v>1</v>
      </c>
      <c r="B168" s="616" t="s">
        <v>929</v>
      </c>
      <c r="C168" s="606" t="s">
        <v>1319</v>
      </c>
      <c r="D168" s="608">
        <v>42004</v>
      </c>
      <c r="E168" s="606" t="s">
        <v>1109</v>
      </c>
      <c r="F168" s="606" t="s">
        <v>1110</v>
      </c>
      <c r="G168" s="609">
        <v>10</v>
      </c>
      <c r="H168" s="611">
        <v>10</v>
      </c>
      <c r="I168" s="602">
        <v>122.37</v>
      </c>
      <c r="J168" s="609">
        <v>4</v>
      </c>
      <c r="K168" s="603">
        <v>1</v>
      </c>
      <c r="L168" s="603">
        <v>3</v>
      </c>
      <c r="M168" s="610">
        <v>122.37</v>
      </c>
      <c r="N168" s="602">
        <v>28.77</v>
      </c>
      <c r="O168" s="602">
        <f>M168-N168</f>
        <v>93.6</v>
      </c>
      <c r="P168" s="602">
        <f t="shared" ref="P168:P177" si="94">Q168+W168+AC168+AD168</f>
        <v>5173803.5999999996</v>
      </c>
      <c r="Q168" s="602">
        <f t="shared" ref="Q168:Q177" si="95">R168+S168+T168+U168+V168</f>
        <v>3600967.31</v>
      </c>
      <c r="R168" s="670">
        <v>0</v>
      </c>
      <c r="S168" s="602">
        <v>794525.76</v>
      </c>
      <c r="T168" s="610">
        <v>2806441.55</v>
      </c>
      <c r="U168" s="610">
        <v>0</v>
      </c>
      <c r="V168" s="397">
        <v>0</v>
      </c>
      <c r="W168" s="602">
        <f t="shared" ref="W168:W177" si="96">X168+Y168+Z168+AA168+AB168</f>
        <v>1572836.29</v>
      </c>
      <c r="X168" s="610">
        <v>0</v>
      </c>
      <c r="Y168" s="602">
        <v>1555484.58</v>
      </c>
      <c r="Z168" s="610">
        <v>17351.71</v>
      </c>
      <c r="AA168" s="610">
        <v>0</v>
      </c>
      <c r="AB168" s="610">
        <v>0</v>
      </c>
      <c r="AC168" s="602">
        <v>0</v>
      </c>
      <c r="AD168" s="602">
        <v>0</v>
      </c>
      <c r="AE168" s="590"/>
    </row>
    <row r="169" spans="1:32" hidden="1" x14ac:dyDescent="0.2">
      <c r="A169" s="606">
        <v>2</v>
      </c>
      <c r="B169" s="616" t="s">
        <v>930</v>
      </c>
      <c r="C169" s="606" t="s">
        <v>1319</v>
      </c>
      <c r="D169" s="608">
        <v>42004</v>
      </c>
      <c r="E169" s="606" t="s">
        <v>1109</v>
      </c>
      <c r="F169" s="606" t="s">
        <v>1110</v>
      </c>
      <c r="G169" s="609">
        <v>12</v>
      </c>
      <c r="H169" s="611">
        <v>12</v>
      </c>
      <c r="I169" s="602">
        <v>133.69999999999999</v>
      </c>
      <c r="J169" s="609">
        <v>4</v>
      </c>
      <c r="K169" s="603">
        <v>2</v>
      </c>
      <c r="L169" s="603">
        <v>2</v>
      </c>
      <c r="M169" s="610">
        <v>133.69999999999999</v>
      </c>
      <c r="N169" s="602">
        <v>68.7</v>
      </c>
      <c r="O169" s="602">
        <f t="shared" ref="O169:O174" si="97">M169-N169</f>
        <v>65</v>
      </c>
      <c r="P169" s="602">
        <f t="shared" si="94"/>
        <v>5652836</v>
      </c>
      <c r="Q169" s="602">
        <f t="shared" si="95"/>
        <v>3934373.86</v>
      </c>
      <c r="R169" s="670">
        <v>0</v>
      </c>
      <c r="S169" s="602">
        <v>0</v>
      </c>
      <c r="T169" s="610">
        <v>3934373.86</v>
      </c>
      <c r="U169" s="610">
        <v>0</v>
      </c>
      <c r="V169" s="397">
        <v>0</v>
      </c>
      <c r="W169" s="602">
        <f t="shared" si="96"/>
        <v>1718462.14</v>
      </c>
      <c r="X169" s="610">
        <v>0</v>
      </c>
      <c r="Y169" s="602">
        <v>1718462.14</v>
      </c>
      <c r="Z169" s="610">
        <v>0</v>
      </c>
      <c r="AA169" s="610">
        <v>0</v>
      </c>
      <c r="AB169" s="610">
        <v>0</v>
      </c>
      <c r="AC169" s="602">
        <v>0</v>
      </c>
      <c r="AD169" s="602">
        <v>0</v>
      </c>
      <c r="AE169" s="590"/>
    </row>
    <row r="170" spans="1:32" hidden="1" x14ac:dyDescent="0.2">
      <c r="A170" s="606">
        <f>A169+1</f>
        <v>3</v>
      </c>
      <c r="B170" s="616" t="s">
        <v>1183</v>
      </c>
      <c r="C170" s="606">
        <v>5</v>
      </c>
      <c r="D170" s="608">
        <v>42111</v>
      </c>
      <c r="E170" s="606" t="s">
        <v>1112</v>
      </c>
      <c r="F170" s="606" t="s">
        <v>1112</v>
      </c>
      <c r="G170" s="609">
        <v>30</v>
      </c>
      <c r="H170" s="611">
        <v>30</v>
      </c>
      <c r="I170" s="602">
        <v>402</v>
      </c>
      <c r="J170" s="609">
        <v>8</v>
      </c>
      <c r="K170" s="603">
        <v>2</v>
      </c>
      <c r="L170" s="603">
        <v>6</v>
      </c>
      <c r="M170" s="610">
        <v>402</v>
      </c>
      <c r="N170" s="602">
        <v>110.8</v>
      </c>
      <c r="O170" s="602">
        <f t="shared" si="97"/>
        <v>291.2</v>
      </c>
      <c r="P170" s="602">
        <f t="shared" si="94"/>
        <v>15707042.84</v>
      </c>
      <c r="Q170" s="602">
        <f t="shared" si="95"/>
        <v>10186261.439999999</v>
      </c>
      <c r="R170" s="670">
        <v>0</v>
      </c>
      <c r="S170" s="602">
        <v>7471864.0599999996</v>
      </c>
      <c r="T170" s="610">
        <v>0</v>
      </c>
      <c r="U170" s="610">
        <v>2714397.38</v>
      </c>
      <c r="V170" s="397">
        <v>0</v>
      </c>
      <c r="W170" s="602">
        <f t="shared" si="96"/>
        <v>5520781.4000000004</v>
      </c>
      <c r="X170" s="610">
        <v>0</v>
      </c>
      <c r="Y170" s="602">
        <v>1656234.48</v>
      </c>
      <c r="Z170" s="684">
        <v>2875735.84</v>
      </c>
      <c r="AA170" s="610">
        <v>988811.08</v>
      </c>
      <c r="AB170" s="610">
        <v>0</v>
      </c>
      <c r="AC170" s="602">
        <v>0</v>
      </c>
      <c r="AD170" s="602">
        <v>0</v>
      </c>
      <c r="AE170" s="590"/>
      <c r="AF170" s="386" t="s">
        <v>2092</v>
      </c>
    </row>
    <row r="171" spans="1:32" hidden="1" x14ac:dyDescent="0.2">
      <c r="A171" s="606">
        <f t="shared" ref="A171:A177" si="98">A170+1</f>
        <v>4</v>
      </c>
      <c r="B171" s="616" t="s">
        <v>1184</v>
      </c>
      <c r="C171" s="606">
        <v>27</v>
      </c>
      <c r="D171" s="608">
        <v>42139</v>
      </c>
      <c r="E171" s="606" t="s">
        <v>1112</v>
      </c>
      <c r="F171" s="606" t="s">
        <v>1112</v>
      </c>
      <c r="G171" s="609">
        <v>31</v>
      </c>
      <c r="H171" s="611">
        <v>31</v>
      </c>
      <c r="I171" s="602">
        <v>398.3</v>
      </c>
      <c r="J171" s="609">
        <v>8</v>
      </c>
      <c r="K171" s="603">
        <v>2</v>
      </c>
      <c r="L171" s="603">
        <v>6</v>
      </c>
      <c r="M171" s="610">
        <v>398.3</v>
      </c>
      <c r="N171" s="602">
        <v>89.5</v>
      </c>
      <c r="O171" s="602">
        <f t="shared" si="97"/>
        <v>308.8</v>
      </c>
      <c r="P171" s="602">
        <f t="shared" si="94"/>
        <v>15613288.68</v>
      </c>
      <c r="Q171" s="602">
        <f t="shared" si="95"/>
        <v>10092507.289999999</v>
      </c>
      <c r="R171" s="670">
        <v>0</v>
      </c>
      <c r="S171" s="602">
        <v>7403093.1699999999</v>
      </c>
      <c r="T171" s="610">
        <v>0</v>
      </c>
      <c r="U171" s="610">
        <v>2689414.12</v>
      </c>
      <c r="V171" s="397">
        <v>0</v>
      </c>
      <c r="W171" s="602">
        <f t="shared" si="96"/>
        <v>5520781.3899999997</v>
      </c>
      <c r="X171" s="610">
        <v>0</v>
      </c>
      <c r="Y171" s="602">
        <v>1656234.47</v>
      </c>
      <c r="Z171" s="684">
        <v>2875735.84</v>
      </c>
      <c r="AA171" s="610">
        <v>988811.08</v>
      </c>
      <c r="AB171" s="610">
        <v>0</v>
      </c>
      <c r="AC171" s="602">
        <v>0</v>
      </c>
      <c r="AD171" s="602">
        <v>0</v>
      </c>
      <c r="AE171" s="590"/>
    </row>
    <row r="172" spans="1:32" hidden="1" x14ac:dyDescent="0.2">
      <c r="A172" s="606">
        <f t="shared" si="98"/>
        <v>5</v>
      </c>
      <c r="B172" s="616" t="s">
        <v>1185</v>
      </c>
      <c r="C172" s="606">
        <v>28</v>
      </c>
      <c r="D172" s="608">
        <v>42139</v>
      </c>
      <c r="E172" s="606" t="s">
        <v>1112</v>
      </c>
      <c r="F172" s="606" t="s">
        <v>1112</v>
      </c>
      <c r="G172" s="609">
        <v>35</v>
      </c>
      <c r="H172" s="611">
        <v>35</v>
      </c>
      <c r="I172" s="602">
        <v>398.2</v>
      </c>
      <c r="J172" s="609">
        <v>8</v>
      </c>
      <c r="K172" s="603">
        <v>2</v>
      </c>
      <c r="L172" s="603">
        <v>6</v>
      </c>
      <c r="M172" s="610">
        <v>398.2</v>
      </c>
      <c r="N172" s="602">
        <v>89.5</v>
      </c>
      <c r="O172" s="602">
        <f t="shared" si="97"/>
        <v>308.7</v>
      </c>
      <c r="P172" s="602">
        <f t="shared" si="94"/>
        <v>15610754.789999999</v>
      </c>
      <c r="Q172" s="602">
        <f t="shared" si="95"/>
        <v>10089973.390000001</v>
      </c>
      <c r="R172" s="670">
        <v>0</v>
      </c>
      <c r="S172" s="602">
        <v>7401234.5</v>
      </c>
      <c r="T172" s="610">
        <v>0</v>
      </c>
      <c r="U172" s="610">
        <v>2688738.89</v>
      </c>
      <c r="V172" s="397">
        <v>0</v>
      </c>
      <c r="W172" s="602">
        <f t="shared" si="96"/>
        <v>5520781.4000000004</v>
      </c>
      <c r="X172" s="610">
        <v>0</v>
      </c>
      <c r="Y172" s="602">
        <v>1656234.48</v>
      </c>
      <c r="Z172" s="684">
        <v>2875735.84</v>
      </c>
      <c r="AA172" s="610">
        <v>988811.08</v>
      </c>
      <c r="AB172" s="610">
        <v>0</v>
      </c>
      <c r="AC172" s="602">
        <v>0</v>
      </c>
      <c r="AD172" s="602">
        <v>0</v>
      </c>
      <c r="AE172" s="590"/>
    </row>
    <row r="173" spans="1:32" hidden="1" x14ac:dyDescent="0.2">
      <c r="A173" s="606">
        <f t="shared" si="98"/>
        <v>6</v>
      </c>
      <c r="B173" s="616" t="s">
        <v>1189</v>
      </c>
      <c r="C173" s="606">
        <v>38</v>
      </c>
      <c r="D173" s="608">
        <v>42139</v>
      </c>
      <c r="E173" s="606" t="s">
        <v>1112</v>
      </c>
      <c r="F173" s="606" t="s">
        <v>1112</v>
      </c>
      <c r="G173" s="609">
        <v>5</v>
      </c>
      <c r="H173" s="611">
        <v>5</v>
      </c>
      <c r="I173" s="602">
        <v>121.5</v>
      </c>
      <c r="J173" s="609">
        <v>4</v>
      </c>
      <c r="K173" s="603">
        <v>2</v>
      </c>
      <c r="L173" s="603">
        <v>2</v>
      </c>
      <c r="M173" s="610">
        <v>121.5</v>
      </c>
      <c r="N173" s="602">
        <v>58.5</v>
      </c>
      <c r="O173" s="602">
        <f t="shared" si="97"/>
        <v>63</v>
      </c>
      <c r="P173" s="602">
        <f t="shared" si="94"/>
        <v>8599464.9100000001</v>
      </c>
      <c r="Q173" s="602">
        <f t="shared" si="95"/>
        <v>3078683.5</v>
      </c>
      <c r="R173" s="670">
        <v>0</v>
      </c>
      <c r="S173" s="602">
        <v>2258287.6</v>
      </c>
      <c r="T173" s="610">
        <v>0</v>
      </c>
      <c r="U173" s="610">
        <v>820395.9</v>
      </c>
      <c r="V173" s="397">
        <v>0</v>
      </c>
      <c r="W173" s="602">
        <f t="shared" si="96"/>
        <v>5520781.4100000001</v>
      </c>
      <c r="X173" s="610">
        <v>0</v>
      </c>
      <c r="Y173" s="602">
        <v>1656234.48</v>
      </c>
      <c r="Z173" s="684">
        <v>2875735.84</v>
      </c>
      <c r="AA173" s="610">
        <v>988811.09</v>
      </c>
      <c r="AB173" s="610">
        <v>0</v>
      </c>
      <c r="AC173" s="602">
        <v>0</v>
      </c>
      <c r="AD173" s="602">
        <v>0</v>
      </c>
      <c r="AE173" s="590"/>
    </row>
    <row r="174" spans="1:32" hidden="1" x14ac:dyDescent="0.2">
      <c r="A174" s="606">
        <f t="shared" si="98"/>
        <v>7</v>
      </c>
      <c r="B174" s="616" t="s">
        <v>1517</v>
      </c>
      <c r="C174" s="606" t="s">
        <v>1290</v>
      </c>
      <c r="D174" s="608">
        <v>42138</v>
      </c>
      <c r="E174" s="606" t="s">
        <v>1112</v>
      </c>
      <c r="F174" s="606" t="s">
        <v>1822</v>
      </c>
      <c r="G174" s="609">
        <v>9</v>
      </c>
      <c r="H174" s="611">
        <v>9</v>
      </c>
      <c r="I174" s="602">
        <v>221.6</v>
      </c>
      <c r="J174" s="609">
        <v>4</v>
      </c>
      <c r="K174" s="603">
        <v>3</v>
      </c>
      <c r="L174" s="603">
        <v>1</v>
      </c>
      <c r="M174" s="610">
        <v>0</v>
      </c>
      <c r="N174" s="602">
        <v>0</v>
      </c>
      <c r="O174" s="602">
        <f t="shared" si="97"/>
        <v>0</v>
      </c>
      <c r="P174" s="602">
        <f t="shared" si="94"/>
        <v>4783417.12</v>
      </c>
      <c r="Q174" s="602">
        <f t="shared" si="95"/>
        <v>1935165.73</v>
      </c>
      <c r="R174" s="670">
        <v>0</v>
      </c>
      <c r="S174" s="602">
        <v>0</v>
      </c>
      <c r="T174" s="610">
        <v>1935165.73</v>
      </c>
      <c r="U174" s="610">
        <v>0</v>
      </c>
      <c r="V174" s="397">
        <v>0</v>
      </c>
      <c r="W174" s="602">
        <f t="shared" si="96"/>
        <v>2848251.39</v>
      </c>
      <c r="X174" s="610">
        <v>0</v>
      </c>
      <c r="Y174" s="602">
        <v>0</v>
      </c>
      <c r="Z174" s="610">
        <v>586196.69999999995</v>
      </c>
      <c r="AA174" s="610">
        <v>2262054.69</v>
      </c>
      <c r="AB174" s="610">
        <v>0</v>
      </c>
      <c r="AC174" s="602">
        <v>0</v>
      </c>
      <c r="AD174" s="602">
        <v>0</v>
      </c>
      <c r="AE174" s="590"/>
    </row>
    <row r="175" spans="1:32" hidden="1" x14ac:dyDescent="0.2">
      <c r="A175" s="606">
        <f t="shared" si="98"/>
        <v>8</v>
      </c>
      <c r="B175" s="616" t="s">
        <v>1518</v>
      </c>
      <c r="C175" s="606" t="s">
        <v>1290</v>
      </c>
      <c r="D175" s="608">
        <v>42138</v>
      </c>
      <c r="E175" s="606" t="s">
        <v>1112</v>
      </c>
      <c r="F175" s="606" t="s">
        <v>1822</v>
      </c>
      <c r="G175" s="609">
        <v>0</v>
      </c>
      <c r="H175" s="611">
        <v>0</v>
      </c>
      <c r="I175" s="602">
        <v>0</v>
      </c>
      <c r="J175" s="609">
        <v>0</v>
      </c>
      <c r="K175" s="603">
        <v>0</v>
      </c>
      <c r="L175" s="603">
        <v>0</v>
      </c>
      <c r="M175" s="610">
        <v>0</v>
      </c>
      <c r="N175" s="602">
        <v>0</v>
      </c>
      <c r="O175" s="602">
        <v>0</v>
      </c>
      <c r="P175" s="602">
        <f t="shared" si="94"/>
        <v>4406116</v>
      </c>
      <c r="Q175" s="602">
        <f t="shared" si="95"/>
        <v>915966.55</v>
      </c>
      <c r="R175" s="670">
        <v>0</v>
      </c>
      <c r="S175" s="602">
        <v>0</v>
      </c>
      <c r="T175" s="610">
        <v>915966.55</v>
      </c>
      <c r="U175" s="610">
        <v>0</v>
      </c>
      <c r="V175" s="397">
        <v>0</v>
      </c>
      <c r="W175" s="602">
        <f t="shared" si="96"/>
        <v>3490149.45</v>
      </c>
      <c r="X175" s="610">
        <v>0</v>
      </c>
      <c r="Y175" s="602">
        <v>0</v>
      </c>
      <c r="Z175" s="610">
        <v>691018.64</v>
      </c>
      <c r="AA175" s="610">
        <v>2799130.81</v>
      </c>
      <c r="AB175" s="610">
        <v>0</v>
      </c>
      <c r="AC175" s="602">
        <v>0</v>
      </c>
      <c r="AD175" s="602">
        <v>0</v>
      </c>
      <c r="AE175" s="590"/>
    </row>
    <row r="176" spans="1:32" hidden="1" x14ac:dyDescent="0.2">
      <c r="A176" s="606">
        <f t="shared" si="98"/>
        <v>9</v>
      </c>
      <c r="B176" s="616" t="s">
        <v>1519</v>
      </c>
      <c r="C176" s="606" t="s">
        <v>1290</v>
      </c>
      <c r="D176" s="608">
        <v>42138</v>
      </c>
      <c r="E176" s="606" t="s">
        <v>1112</v>
      </c>
      <c r="F176" s="606" t="s">
        <v>1822</v>
      </c>
      <c r="G176" s="609">
        <v>0</v>
      </c>
      <c r="H176" s="611">
        <v>0</v>
      </c>
      <c r="I176" s="602">
        <v>0</v>
      </c>
      <c r="J176" s="609">
        <v>0</v>
      </c>
      <c r="K176" s="603">
        <v>0</v>
      </c>
      <c r="L176" s="603">
        <v>0</v>
      </c>
      <c r="M176" s="610">
        <v>0</v>
      </c>
      <c r="N176" s="602">
        <v>0</v>
      </c>
      <c r="O176" s="602">
        <v>0</v>
      </c>
      <c r="P176" s="602">
        <f t="shared" si="94"/>
        <v>4704337.3099999996</v>
      </c>
      <c r="Q176" s="602">
        <f t="shared" si="95"/>
        <v>1656849.42</v>
      </c>
      <c r="R176" s="670">
        <v>0</v>
      </c>
      <c r="S176" s="602">
        <v>0</v>
      </c>
      <c r="T176" s="610">
        <v>1656849.42</v>
      </c>
      <c r="U176" s="610">
        <v>0</v>
      </c>
      <c r="V176" s="397">
        <v>0</v>
      </c>
      <c r="W176" s="602">
        <f t="shared" si="96"/>
        <v>3047487.89</v>
      </c>
      <c r="X176" s="610">
        <v>0</v>
      </c>
      <c r="Y176" s="602">
        <v>0</v>
      </c>
      <c r="Z176" s="610">
        <v>618732.02</v>
      </c>
      <c r="AA176" s="610">
        <v>2428755.87</v>
      </c>
      <c r="AB176" s="610">
        <v>0</v>
      </c>
      <c r="AC176" s="602">
        <v>0</v>
      </c>
      <c r="AD176" s="602">
        <v>0</v>
      </c>
      <c r="AE176" s="590"/>
    </row>
    <row r="177" spans="1:31" hidden="1" x14ac:dyDescent="0.2">
      <c r="A177" s="606">
        <f t="shared" si="98"/>
        <v>10</v>
      </c>
      <c r="B177" s="616" t="s">
        <v>1678</v>
      </c>
      <c r="C177" s="606" t="s">
        <v>1319</v>
      </c>
      <c r="D177" s="608">
        <v>42004</v>
      </c>
      <c r="E177" s="606" t="s">
        <v>1112</v>
      </c>
      <c r="F177" s="606" t="s">
        <v>1822</v>
      </c>
      <c r="G177" s="609">
        <v>0</v>
      </c>
      <c r="H177" s="611">
        <v>0</v>
      </c>
      <c r="I177" s="602">
        <v>0</v>
      </c>
      <c r="J177" s="609">
        <v>0</v>
      </c>
      <c r="K177" s="603">
        <v>0</v>
      </c>
      <c r="L177" s="603">
        <v>0</v>
      </c>
      <c r="M177" s="610">
        <v>0</v>
      </c>
      <c r="N177" s="602">
        <v>0</v>
      </c>
      <c r="O177" s="602">
        <v>0</v>
      </c>
      <c r="P177" s="602">
        <f t="shared" si="94"/>
        <v>5959760.7999999998</v>
      </c>
      <c r="Q177" s="602">
        <f t="shared" si="95"/>
        <v>1730767.55</v>
      </c>
      <c r="R177" s="670">
        <v>0</v>
      </c>
      <c r="S177" s="602">
        <v>0</v>
      </c>
      <c r="T177" s="610">
        <v>1730767.55</v>
      </c>
      <c r="U177" s="610">
        <v>0</v>
      </c>
      <c r="V177" s="397">
        <v>0</v>
      </c>
      <c r="W177" s="602">
        <f t="shared" si="96"/>
        <v>4228993.25</v>
      </c>
      <c r="X177" s="610">
        <v>0</v>
      </c>
      <c r="Y177" s="602">
        <v>0</v>
      </c>
      <c r="Z177" s="610">
        <v>811671.85</v>
      </c>
      <c r="AA177" s="610">
        <v>3417321.4</v>
      </c>
      <c r="AB177" s="610">
        <v>0</v>
      </c>
      <c r="AC177" s="602">
        <v>0</v>
      </c>
      <c r="AD177" s="602">
        <v>0</v>
      </c>
      <c r="AE177" s="590"/>
    </row>
    <row r="178" spans="1:31" ht="40.5" hidden="1" customHeight="1" x14ac:dyDescent="0.2">
      <c r="A178" s="745" t="s">
        <v>1933</v>
      </c>
      <c r="B178" s="745"/>
      <c r="C178" s="745"/>
      <c r="D178" s="745"/>
      <c r="E178" s="745"/>
      <c r="F178" s="745"/>
      <c r="G178" s="632">
        <f t="shared" ref="G178:AD178" si="99">SUM(G179:G180)</f>
        <v>19</v>
      </c>
      <c r="H178" s="632">
        <f t="shared" si="99"/>
        <v>4</v>
      </c>
      <c r="I178" s="596">
        <f t="shared" si="99"/>
        <v>89.3</v>
      </c>
      <c r="J178" s="632">
        <f t="shared" si="99"/>
        <v>2</v>
      </c>
      <c r="K178" s="632">
        <f t="shared" si="99"/>
        <v>1</v>
      </c>
      <c r="L178" s="632">
        <f t="shared" si="99"/>
        <v>1</v>
      </c>
      <c r="M178" s="596">
        <f t="shared" si="99"/>
        <v>89.3</v>
      </c>
      <c r="N178" s="633">
        <f t="shared" si="99"/>
        <v>63.8</v>
      </c>
      <c r="O178" s="633">
        <f t="shared" si="99"/>
        <v>25.5</v>
      </c>
      <c r="P178" s="589">
        <f t="shared" si="99"/>
        <v>4172140</v>
      </c>
      <c r="Q178" s="589">
        <f t="shared" si="99"/>
        <v>3099770.8799999999</v>
      </c>
      <c r="R178" s="414">
        <f t="shared" si="99"/>
        <v>0</v>
      </c>
      <c r="S178" s="589">
        <f t="shared" si="99"/>
        <v>3099770.8799999999</v>
      </c>
      <c r="T178" s="589">
        <f>SUM(T179:T180)</f>
        <v>0</v>
      </c>
      <c r="U178" s="589">
        <f t="shared" si="99"/>
        <v>0</v>
      </c>
      <c r="V178" s="414">
        <v>0</v>
      </c>
      <c r="W178" s="589">
        <f t="shared" si="99"/>
        <v>1072369.1200000001</v>
      </c>
      <c r="X178" s="589">
        <f t="shared" si="99"/>
        <v>0</v>
      </c>
      <c r="Y178" s="589">
        <f t="shared" si="99"/>
        <v>1072369.1200000001</v>
      </c>
      <c r="Z178" s="589">
        <f t="shared" si="99"/>
        <v>0</v>
      </c>
      <c r="AA178" s="589">
        <f t="shared" si="99"/>
        <v>0</v>
      </c>
      <c r="AB178" s="589">
        <v>0</v>
      </c>
      <c r="AC178" s="589">
        <f t="shared" si="99"/>
        <v>0</v>
      </c>
      <c r="AD178" s="589">
        <f t="shared" si="99"/>
        <v>0</v>
      </c>
      <c r="AE178" s="590"/>
    </row>
    <row r="179" spans="1:31" s="399" customFormat="1" hidden="1" x14ac:dyDescent="0.2">
      <c r="A179" s="606">
        <v>1</v>
      </c>
      <c r="B179" s="614" t="s">
        <v>1197</v>
      </c>
      <c r="C179" s="606">
        <v>1</v>
      </c>
      <c r="D179" s="608">
        <v>42185</v>
      </c>
      <c r="E179" s="606" t="s">
        <v>1109</v>
      </c>
      <c r="F179" s="606" t="s">
        <v>1110</v>
      </c>
      <c r="G179" s="609">
        <v>7</v>
      </c>
      <c r="H179" s="611">
        <v>2</v>
      </c>
      <c r="I179" s="602">
        <v>25.5</v>
      </c>
      <c r="J179" s="609">
        <v>1</v>
      </c>
      <c r="K179" s="603">
        <v>0</v>
      </c>
      <c r="L179" s="603">
        <v>1</v>
      </c>
      <c r="M179" s="610">
        <v>25.5</v>
      </c>
      <c r="N179" s="602">
        <v>0</v>
      </c>
      <c r="O179" s="602">
        <v>25.5</v>
      </c>
      <c r="P179" s="602">
        <f>Q179+W179+AC179+AD179</f>
        <v>1078140</v>
      </c>
      <c r="Q179" s="602">
        <f>R179+S179+T179+U179+V179</f>
        <v>885152.94</v>
      </c>
      <c r="R179" s="670">
        <v>0</v>
      </c>
      <c r="S179" s="602">
        <v>885152.94</v>
      </c>
      <c r="T179" s="610">
        <v>0</v>
      </c>
      <c r="U179" s="610">
        <v>0</v>
      </c>
      <c r="V179" s="397">
        <v>0</v>
      </c>
      <c r="W179" s="602">
        <f>X179+Y179+Z179+AA179+AB179</f>
        <v>192987.06</v>
      </c>
      <c r="X179" s="610">
        <v>0</v>
      </c>
      <c r="Y179" s="602">
        <v>192987.06</v>
      </c>
      <c r="Z179" s="610">
        <v>0</v>
      </c>
      <c r="AA179" s="610">
        <v>0</v>
      </c>
      <c r="AB179" s="610">
        <v>0</v>
      </c>
      <c r="AC179" s="602">
        <v>0</v>
      </c>
      <c r="AD179" s="602">
        <v>0</v>
      </c>
      <c r="AE179" s="590"/>
    </row>
    <row r="180" spans="1:31" s="399" customFormat="1" hidden="1" x14ac:dyDescent="0.2">
      <c r="A180" s="606">
        <v>2</v>
      </c>
      <c r="B180" s="614" t="s">
        <v>1196</v>
      </c>
      <c r="C180" s="606">
        <v>1</v>
      </c>
      <c r="D180" s="608">
        <v>42185</v>
      </c>
      <c r="E180" s="606" t="s">
        <v>1109</v>
      </c>
      <c r="F180" s="606" t="s">
        <v>1110</v>
      </c>
      <c r="G180" s="609">
        <v>12</v>
      </c>
      <c r="H180" s="611">
        <v>2</v>
      </c>
      <c r="I180" s="602">
        <v>63.8</v>
      </c>
      <c r="J180" s="609">
        <v>1</v>
      </c>
      <c r="K180" s="603">
        <v>1</v>
      </c>
      <c r="L180" s="603">
        <v>0</v>
      </c>
      <c r="M180" s="610">
        <v>63.8</v>
      </c>
      <c r="N180" s="602">
        <v>63.8</v>
      </c>
      <c r="O180" s="602">
        <v>0</v>
      </c>
      <c r="P180" s="602">
        <f>Q180+W180+AC180+AD180</f>
        <v>3094000</v>
      </c>
      <c r="Q180" s="602">
        <f>R180+S180+T180+U180+V180</f>
        <v>2214617.94</v>
      </c>
      <c r="R180" s="670">
        <v>0</v>
      </c>
      <c r="S180" s="602">
        <v>2214617.94</v>
      </c>
      <c r="T180" s="610">
        <v>0</v>
      </c>
      <c r="U180" s="610">
        <v>0</v>
      </c>
      <c r="V180" s="397">
        <v>0</v>
      </c>
      <c r="W180" s="602">
        <f>X180+Y180+Z180+AA180+AB180</f>
        <v>879382.06</v>
      </c>
      <c r="X180" s="610">
        <v>0</v>
      </c>
      <c r="Y180" s="602">
        <v>879382.06</v>
      </c>
      <c r="Z180" s="610">
        <v>0</v>
      </c>
      <c r="AA180" s="610">
        <v>0</v>
      </c>
      <c r="AB180" s="610">
        <v>0</v>
      </c>
      <c r="AC180" s="602">
        <v>0</v>
      </c>
      <c r="AD180" s="602">
        <v>0</v>
      </c>
      <c r="AE180" s="590"/>
    </row>
    <row r="181" spans="1:31" s="561" customFormat="1" ht="37.5" hidden="1" customHeight="1" x14ac:dyDescent="0.2">
      <c r="A181" s="745" t="s">
        <v>2064</v>
      </c>
      <c r="B181" s="745"/>
      <c r="C181" s="745"/>
      <c r="D181" s="745"/>
      <c r="E181" s="745"/>
      <c r="F181" s="745"/>
      <c r="G181" s="595">
        <f t="shared" ref="G181:U181" si="100">SUM(G182:G190)</f>
        <v>214</v>
      </c>
      <c r="H181" s="595">
        <f t="shared" si="100"/>
        <v>214</v>
      </c>
      <c r="I181" s="596">
        <f t="shared" si="100"/>
        <v>3737</v>
      </c>
      <c r="J181" s="595">
        <f t="shared" si="100"/>
        <v>87</v>
      </c>
      <c r="K181" s="595">
        <f t="shared" si="100"/>
        <v>53</v>
      </c>
      <c r="L181" s="595">
        <f t="shared" si="100"/>
        <v>34</v>
      </c>
      <c r="M181" s="596">
        <f t="shared" si="100"/>
        <v>3737.13</v>
      </c>
      <c r="N181" s="596">
        <f t="shared" si="100"/>
        <v>2142.17</v>
      </c>
      <c r="O181" s="596">
        <f t="shared" si="100"/>
        <v>1594.96</v>
      </c>
      <c r="P181" s="596">
        <f t="shared" si="100"/>
        <v>161331412.55000001</v>
      </c>
      <c r="Q181" s="596">
        <f t="shared" si="100"/>
        <v>117795834.22</v>
      </c>
      <c r="R181" s="392">
        <f t="shared" si="100"/>
        <v>0</v>
      </c>
      <c r="S181" s="596">
        <f t="shared" si="100"/>
        <v>77681261.530000001</v>
      </c>
      <c r="T181" s="596">
        <f t="shared" si="100"/>
        <v>5143329.0199999996</v>
      </c>
      <c r="U181" s="596">
        <f t="shared" si="100"/>
        <v>34971243.670000002</v>
      </c>
      <c r="V181" s="392">
        <v>0</v>
      </c>
      <c r="W181" s="596">
        <f>SUM(W182:W190)</f>
        <v>43535578.329999998</v>
      </c>
      <c r="X181" s="596">
        <f>SUM(X182:X190)</f>
        <v>0</v>
      </c>
      <c r="Y181" s="596">
        <f>SUM(Y182:Y190)</f>
        <v>18051689.859999999</v>
      </c>
      <c r="Z181" s="596">
        <f>SUM(Z182:Z190)</f>
        <v>1960259.1</v>
      </c>
      <c r="AA181" s="596">
        <f>SUM(AA182:AA190)</f>
        <v>23523629.370000001</v>
      </c>
      <c r="AB181" s="596">
        <v>0</v>
      </c>
      <c r="AC181" s="596">
        <f>SUM(AC182:AC190)</f>
        <v>0</v>
      </c>
      <c r="AD181" s="596">
        <f>SUM(AD182:AD190)</f>
        <v>0</v>
      </c>
      <c r="AE181" s="590"/>
    </row>
    <row r="182" spans="1:31" hidden="1" x14ac:dyDescent="0.2">
      <c r="A182" s="604">
        <v>1</v>
      </c>
      <c r="B182" s="614" t="s">
        <v>936</v>
      </c>
      <c r="C182" s="606">
        <v>272</v>
      </c>
      <c r="D182" s="608">
        <v>41799</v>
      </c>
      <c r="E182" s="606" t="s">
        <v>1109</v>
      </c>
      <c r="F182" s="606" t="s">
        <v>1822</v>
      </c>
      <c r="G182" s="672">
        <v>13</v>
      </c>
      <c r="H182" s="713">
        <v>13</v>
      </c>
      <c r="I182" s="671">
        <v>90.1</v>
      </c>
      <c r="J182" s="714">
        <v>3</v>
      </c>
      <c r="K182" s="665">
        <v>3</v>
      </c>
      <c r="L182" s="665">
        <v>0</v>
      </c>
      <c r="M182" s="610">
        <v>90.1</v>
      </c>
      <c r="N182" s="610">
        <v>90.1</v>
      </c>
      <c r="O182" s="610">
        <v>0</v>
      </c>
      <c r="P182" s="602">
        <f t="shared" ref="P182:P183" si="101">Q182+W182+AC182+AD182</f>
        <v>3622900</v>
      </c>
      <c r="Q182" s="602">
        <f t="shared" ref="Q182:Q183" si="102">R182+S182+T182+U182+V182</f>
        <v>2295091.7000000002</v>
      </c>
      <c r="R182" s="670">
        <v>0</v>
      </c>
      <c r="S182" s="602">
        <v>2295091.7000000002</v>
      </c>
      <c r="T182" s="610">
        <v>0</v>
      </c>
      <c r="U182" s="610">
        <v>0</v>
      </c>
      <c r="V182" s="397">
        <v>0</v>
      </c>
      <c r="W182" s="602">
        <f t="shared" ref="W182:W183" si="103">X182+Y182+Z182+AA182+AB182</f>
        <v>1327808.3</v>
      </c>
      <c r="X182" s="610">
        <v>0</v>
      </c>
      <c r="Y182" s="602">
        <v>1327808.3</v>
      </c>
      <c r="Z182" s="610"/>
      <c r="AA182" s="610"/>
      <c r="AB182" s="610">
        <v>0</v>
      </c>
      <c r="AC182" s="602">
        <v>0</v>
      </c>
      <c r="AD182" s="602">
        <v>0</v>
      </c>
      <c r="AE182" s="590"/>
    </row>
    <row r="183" spans="1:31" hidden="1" x14ac:dyDescent="0.2">
      <c r="A183" s="604">
        <v>2</v>
      </c>
      <c r="B183" s="614" t="s">
        <v>936</v>
      </c>
      <c r="C183" s="606">
        <v>272</v>
      </c>
      <c r="D183" s="608">
        <v>41799</v>
      </c>
      <c r="E183" s="606" t="s">
        <v>1112</v>
      </c>
      <c r="F183" s="606" t="s">
        <v>1822</v>
      </c>
      <c r="G183" s="672">
        <v>16</v>
      </c>
      <c r="H183" s="713">
        <v>16</v>
      </c>
      <c r="I183" s="671">
        <v>240</v>
      </c>
      <c r="J183" s="713">
        <v>5</v>
      </c>
      <c r="K183" s="672">
        <v>1</v>
      </c>
      <c r="L183" s="672">
        <v>4</v>
      </c>
      <c r="M183" s="610">
        <v>240.13</v>
      </c>
      <c r="N183" s="610">
        <v>44.67</v>
      </c>
      <c r="O183" s="610">
        <v>195.46</v>
      </c>
      <c r="P183" s="602">
        <f t="shared" si="101"/>
        <v>10855604.77</v>
      </c>
      <c r="Q183" s="602">
        <f t="shared" si="102"/>
        <v>7994993.9800000004</v>
      </c>
      <c r="R183" s="670">
        <v>0</v>
      </c>
      <c r="S183" s="602">
        <v>5443714.8899999997</v>
      </c>
      <c r="T183" s="610">
        <v>2039757.16</v>
      </c>
      <c r="U183" s="610">
        <v>511521.93</v>
      </c>
      <c r="V183" s="397">
        <v>0</v>
      </c>
      <c r="W183" s="602">
        <f t="shared" si="103"/>
        <v>2860610.79</v>
      </c>
      <c r="X183" s="610">
        <v>0</v>
      </c>
      <c r="Y183" s="602">
        <v>1942601.11</v>
      </c>
      <c r="Z183" s="610">
        <v>781971.76</v>
      </c>
      <c r="AA183" s="610">
        <v>136037.92000000001</v>
      </c>
      <c r="AB183" s="610">
        <v>0</v>
      </c>
      <c r="AC183" s="602">
        <v>0</v>
      </c>
      <c r="AD183" s="602">
        <v>0</v>
      </c>
      <c r="AE183" s="590"/>
    </row>
    <row r="184" spans="1:31" hidden="1" x14ac:dyDescent="0.2">
      <c r="A184" s="604">
        <v>3</v>
      </c>
      <c r="B184" s="614" t="s">
        <v>937</v>
      </c>
      <c r="C184" s="606">
        <v>273</v>
      </c>
      <c r="D184" s="608">
        <v>41799</v>
      </c>
      <c r="E184" s="606" t="s">
        <v>1109</v>
      </c>
      <c r="F184" s="606" t="s">
        <v>1822</v>
      </c>
      <c r="G184" s="674">
        <v>5</v>
      </c>
      <c r="H184" s="713">
        <v>5</v>
      </c>
      <c r="I184" s="671">
        <v>143.9</v>
      </c>
      <c r="J184" s="714">
        <v>4</v>
      </c>
      <c r="K184" s="665">
        <v>4</v>
      </c>
      <c r="L184" s="665">
        <v>0</v>
      </c>
      <c r="M184" s="635">
        <v>143.9</v>
      </c>
      <c r="N184" s="635">
        <v>143.9</v>
      </c>
      <c r="O184" s="637">
        <v>0</v>
      </c>
      <c r="P184" s="637">
        <f t="shared" ref="P184:P188" si="104">Q184+W184+AC184+AD184</f>
        <v>5815000</v>
      </c>
      <c r="Q184" s="637">
        <f t="shared" ref="Q184:Q188" si="105">R184+S184+T184+U184+V184</f>
        <v>4285655</v>
      </c>
      <c r="R184" s="437">
        <v>0</v>
      </c>
      <c r="S184" s="637">
        <v>4285655</v>
      </c>
      <c r="T184" s="635">
        <v>0</v>
      </c>
      <c r="U184" s="635">
        <v>0</v>
      </c>
      <c r="V184" s="438">
        <v>0</v>
      </c>
      <c r="W184" s="602">
        <f t="shared" ref="W184:W188" si="106">X184+Y184+Z184+AA184+AB184</f>
        <v>1529345</v>
      </c>
      <c r="X184" s="635">
        <v>0</v>
      </c>
      <c r="Y184" s="637">
        <v>1529345</v>
      </c>
      <c r="Z184" s="635">
        <v>0</v>
      </c>
      <c r="AA184" s="635">
        <v>0</v>
      </c>
      <c r="AB184" s="635">
        <v>0</v>
      </c>
      <c r="AC184" s="637">
        <v>0</v>
      </c>
      <c r="AD184" s="637">
        <v>0</v>
      </c>
      <c r="AE184" s="590"/>
    </row>
    <row r="185" spans="1:31" hidden="1" x14ac:dyDescent="0.2">
      <c r="A185" s="604">
        <v>4</v>
      </c>
      <c r="B185" s="614" t="s">
        <v>937</v>
      </c>
      <c r="C185" s="606">
        <v>273</v>
      </c>
      <c r="D185" s="608">
        <v>41799</v>
      </c>
      <c r="E185" s="606" t="s">
        <v>1112</v>
      </c>
      <c r="F185" s="606" t="s">
        <v>1822</v>
      </c>
      <c r="G185" s="674">
        <v>12</v>
      </c>
      <c r="H185" s="713">
        <v>12</v>
      </c>
      <c r="I185" s="671">
        <v>164.1</v>
      </c>
      <c r="J185" s="713">
        <v>5</v>
      </c>
      <c r="K185" s="674">
        <v>1</v>
      </c>
      <c r="L185" s="674">
        <v>4</v>
      </c>
      <c r="M185" s="610">
        <v>164.1</v>
      </c>
      <c r="N185" s="610">
        <v>67.3</v>
      </c>
      <c r="O185" s="610">
        <v>96.8</v>
      </c>
      <c r="P185" s="637">
        <f t="shared" si="104"/>
        <v>7207240</v>
      </c>
      <c r="Q185" s="637">
        <f t="shared" si="105"/>
        <v>5311735.88</v>
      </c>
      <c r="R185" s="397">
        <v>0</v>
      </c>
      <c r="S185" s="610">
        <v>2009843.22</v>
      </c>
      <c r="T185" s="610">
        <v>3103571.86</v>
      </c>
      <c r="U185" s="610">
        <v>198320.8</v>
      </c>
      <c r="V185" s="397">
        <v>0</v>
      </c>
      <c r="W185" s="602">
        <f t="shared" si="106"/>
        <v>1895504.12</v>
      </c>
      <c r="X185" s="610">
        <v>0</v>
      </c>
      <c r="Y185" s="610">
        <v>717216.78</v>
      </c>
      <c r="Z185" s="610">
        <v>1178287.3400000001</v>
      </c>
      <c r="AA185" s="610">
        <v>0</v>
      </c>
      <c r="AB185" s="610">
        <v>0</v>
      </c>
      <c r="AC185" s="610">
        <v>0</v>
      </c>
      <c r="AD185" s="610">
        <v>0</v>
      </c>
      <c r="AE185" s="590"/>
    </row>
    <row r="186" spans="1:31" hidden="1" x14ac:dyDescent="0.2">
      <c r="A186" s="604">
        <v>5</v>
      </c>
      <c r="B186" s="614" t="s">
        <v>1750</v>
      </c>
      <c r="C186" s="606">
        <v>138</v>
      </c>
      <c r="D186" s="608">
        <v>41729</v>
      </c>
      <c r="E186" s="606" t="s">
        <v>1109</v>
      </c>
      <c r="F186" s="606" t="s">
        <v>1110</v>
      </c>
      <c r="G186" s="672">
        <v>11</v>
      </c>
      <c r="H186" s="713">
        <v>11</v>
      </c>
      <c r="I186" s="671">
        <v>255.4</v>
      </c>
      <c r="J186" s="714">
        <v>5</v>
      </c>
      <c r="K186" s="665">
        <v>5</v>
      </c>
      <c r="L186" s="665">
        <v>0</v>
      </c>
      <c r="M186" s="610">
        <v>255.4</v>
      </c>
      <c r="N186" s="610">
        <v>255.4</v>
      </c>
      <c r="O186" s="610">
        <v>0</v>
      </c>
      <c r="P186" s="602">
        <f t="shared" si="104"/>
        <v>10819300</v>
      </c>
      <c r="Q186" s="602">
        <f t="shared" si="105"/>
        <v>7696411.4100000001</v>
      </c>
      <c r="R186" s="670">
        <v>0</v>
      </c>
      <c r="S186" s="602">
        <v>7696411.4100000001</v>
      </c>
      <c r="T186" s="610">
        <v>0</v>
      </c>
      <c r="U186" s="610">
        <v>0</v>
      </c>
      <c r="V186" s="397">
        <v>0</v>
      </c>
      <c r="W186" s="602">
        <f t="shared" si="106"/>
        <v>3122888.59</v>
      </c>
      <c r="X186" s="610">
        <v>0</v>
      </c>
      <c r="Y186" s="602">
        <v>3122888.59</v>
      </c>
      <c r="Z186" s="610">
        <v>0</v>
      </c>
      <c r="AA186" s="610">
        <v>0</v>
      </c>
      <c r="AB186" s="610">
        <v>0</v>
      </c>
      <c r="AC186" s="602">
        <v>0</v>
      </c>
      <c r="AD186" s="602">
        <v>0</v>
      </c>
      <c r="AE186" s="590"/>
    </row>
    <row r="187" spans="1:31" s="399" customFormat="1" hidden="1" x14ac:dyDescent="0.2">
      <c r="A187" s="604">
        <v>6</v>
      </c>
      <c r="B187" s="614" t="s">
        <v>1593</v>
      </c>
      <c r="C187" s="604">
        <v>274</v>
      </c>
      <c r="D187" s="608">
        <v>41799</v>
      </c>
      <c r="E187" s="606" t="s">
        <v>1110</v>
      </c>
      <c r="F187" s="606" t="s">
        <v>1822</v>
      </c>
      <c r="G187" s="665">
        <v>6</v>
      </c>
      <c r="H187" s="713">
        <v>6</v>
      </c>
      <c r="I187" s="671">
        <v>40.5</v>
      </c>
      <c r="J187" s="714">
        <v>1</v>
      </c>
      <c r="K187" s="672">
        <v>0</v>
      </c>
      <c r="L187" s="672">
        <v>1</v>
      </c>
      <c r="M187" s="610">
        <v>40.5</v>
      </c>
      <c r="N187" s="610">
        <v>0</v>
      </c>
      <c r="O187" s="610">
        <v>40.5</v>
      </c>
      <c r="P187" s="602">
        <f t="shared" si="104"/>
        <v>4500527.78</v>
      </c>
      <c r="Q187" s="602">
        <f t="shared" si="105"/>
        <v>4125752.53</v>
      </c>
      <c r="R187" s="670">
        <v>0</v>
      </c>
      <c r="S187" s="602">
        <v>1050225</v>
      </c>
      <c r="T187" s="610">
        <v>0</v>
      </c>
      <c r="U187" s="610">
        <v>3075527.53</v>
      </c>
      <c r="V187" s="594">
        <v>0</v>
      </c>
      <c r="W187" s="602">
        <f t="shared" si="106"/>
        <v>374775.25</v>
      </c>
      <c r="X187" s="610">
        <v>0</v>
      </c>
      <c r="Y187" s="602">
        <v>374775.25</v>
      </c>
      <c r="Z187" s="610">
        <v>0</v>
      </c>
      <c r="AA187" s="610">
        <v>0</v>
      </c>
      <c r="AB187" s="610">
        <v>0</v>
      </c>
      <c r="AC187" s="610">
        <v>0</v>
      </c>
      <c r="AD187" s="610">
        <v>0</v>
      </c>
      <c r="AE187" s="590"/>
    </row>
    <row r="188" spans="1:31" s="399" customFormat="1" hidden="1" x14ac:dyDescent="0.2">
      <c r="A188" s="604">
        <v>7</v>
      </c>
      <c r="B188" s="617" t="s">
        <v>933</v>
      </c>
      <c r="C188" s="606">
        <v>142</v>
      </c>
      <c r="D188" s="608">
        <v>41729</v>
      </c>
      <c r="E188" s="606" t="s">
        <v>1112</v>
      </c>
      <c r="F188" s="606" t="s">
        <v>1822</v>
      </c>
      <c r="G188" s="665">
        <v>1</v>
      </c>
      <c r="H188" s="713">
        <v>1</v>
      </c>
      <c r="I188" s="671">
        <v>64.099999999999994</v>
      </c>
      <c r="J188" s="714">
        <v>4</v>
      </c>
      <c r="K188" s="665">
        <v>4</v>
      </c>
      <c r="L188" s="665">
        <v>0</v>
      </c>
      <c r="M188" s="610">
        <f>N188</f>
        <v>64.099999999999994</v>
      </c>
      <c r="N188" s="610">
        <v>64.099999999999994</v>
      </c>
      <c r="O188" s="610">
        <v>0</v>
      </c>
      <c r="P188" s="602">
        <f t="shared" si="104"/>
        <v>2710148</v>
      </c>
      <c r="Q188" s="602">
        <f t="shared" si="105"/>
        <v>1308202.27</v>
      </c>
      <c r="R188" s="670">
        <v>0</v>
      </c>
      <c r="S188" s="602">
        <v>0</v>
      </c>
      <c r="T188" s="602">
        <v>0</v>
      </c>
      <c r="U188" s="610">
        <v>1308202.27</v>
      </c>
      <c r="V188" s="657">
        <v>0</v>
      </c>
      <c r="W188" s="602">
        <f t="shared" si="106"/>
        <v>1401945.73</v>
      </c>
      <c r="X188" s="602">
        <v>0</v>
      </c>
      <c r="Y188" s="602">
        <v>0</v>
      </c>
      <c r="Z188" s="610">
        <v>0</v>
      </c>
      <c r="AA188" s="610">
        <v>1401945.73</v>
      </c>
      <c r="AB188" s="612">
        <v>0</v>
      </c>
      <c r="AC188" s="602">
        <v>0</v>
      </c>
      <c r="AD188" s="602">
        <v>0</v>
      </c>
      <c r="AE188" s="590"/>
    </row>
    <row r="189" spans="1:31" s="399" customFormat="1" hidden="1" x14ac:dyDescent="0.2">
      <c r="A189" s="604">
        <v>8</v>
      </c>
      <c r="B189" s="614" t="s">
        <v>1592</v>
      </c>
      <c r="C189" s="606" t="s">
        <v>1366</v>
      </c>
      <c r="D189" s="608">
        <v>41820</v>
      </c>
      <c r="E189" s="606" t="s">
        <v>1109</v>
      </c>
      <c r="F189" s="606" t="s">
        <v>1822</v>
      </c>
      <c r="G189" s="665">
        <v>1</v>
      </c>
      <c r="H189" s="713">
        <v>1</v>
      </c>
      <c r="I189" s="671">
        <v>46.2</v>
      </c>
      <c r="J189" s="714">
        <v>1</v>
      </c>
      <c r="K189" s="665">
        <v>1</v>
      </c>
      <c r="L189" s="665">
        <v>0</v>
      </c>
      <c r="M189" s="635">
        <v>46.2</v>
      </c>
      <c r="N189" s="635">
        <v>46.2</v>
      </c>
      <c r="O189" s="635">
        <v>0</v>
      </c>
      <c r="P189" s="602">
        <f t="shared" ref="P189:P190" si="107">Q189+W189+AC189+AD189</f>
        <v>1950000</v>
      </c>
      <c r="Q189" s="602">
        <f t="shared" ref="Q189:Q190" si="108">R189+S189+T189+U189+V189</f>
        <v>1437150</v>
      </c>
      <c r="R189" s="437">
        <v>0</v>
      </c>
      <c r="S189" s="637">
        <v>1437150</v>
      </c>
      <c r="T189" s="637">
        <v>0</v>
      </c>
      <c r="U189" s="635">
        <v>0</v>
      </c>
      <c r="V189" s="658">
        <v>0</v>
      </c>
      <c r="W189" s="602">
        <f t="shared" ref="W189:W190" si="109">X189+Y189+Z189+AA189+AB189</f>
        <v>512850</v>
      </c>
      <c r="X189" s="637">
        <v>0</v>
      </c>
      <c r="Y189" s="637">
        <v>512850</v>
      </c>
      <c r="Z189" s="635">
        <v>0</v>
      </c>
      <c r="AA189" s="635">
        <v>0</v>
      </c>
      <c r="AB189" s="638">
        <v>0</v>
      </c>
      <c r="AC189" s="637">
        <v>0</v>
      </c>
      <c r="AD189" s="637">
        <v>0</v>
      </c>
      <c r="AE189" s="590"/>
    </row>
    <row r="190" spans="1:31" hidden="1" x14ac:dyDescent="0.2">
      <c r="A190" s="604">
        <v>9</v>
      </c>
      <c r="B190" s="614" t="s">
        <v>1592</v>
      </c>
      <c r="C190" s="606" t="s">
        <v>1366</v>
      </c>
      <c r="D190" s="608">
        <v>41820</v>
      </c>
      <c r="E190" s="606" t="s">
        <v>1112</v>
      </c>
      <c r="F190" s="606" t="s">
        <v>1822</v>
      </c>
      <c r="G190" s="674">
        <v>149</v>
      </c>
      <c r="H190" s="713">
        <v>149</v>
      </c>
      <c r="I190" s="671">
        <v>2692.7</v>
      </c>
      <c r="J190" s="713">
        <v>59</v>
      </c>
      <c r="K190" s="672">
        <v>34</v>
      </c>
      <c r="L190" s="672">
        <v>25</v>
      </c>
      <c r="M190" s="610">
        <v>2692.7</v>
      </c>
      <c r="N190" s="610">
        <v>1430.5</v>
      </c>
      <c r="O190" s="610">
        <v>1262.2</v>
      </c>
      <c r="P190" s="602">
        <f t="shared" si="107"/>
        <v>113850692</v>
      </c>
      <c r="Q190" s="602">
        <f t="shared" si="108"/>
        <v>83340841.450000003</v>
      </c>
      <c r="R190" s="397">
        <v>0</v>
      </c>
      <c r="S190" s="610">
        <v>53463170.310000002</v>
      </c>
      <c r="T190" s="610">
        <v>0</v>
      </c>
      <c r="U190" s="610">
        <v>29877671.140000001</v>
      </c>
      <c r="V190" s="397">
        <v>0</v>
      </c>
      <c r="W190" s="602">
        <f t="shared" si="109"/>
        <v>30509850.550000001</v>
      </c>
      <c r="X190" s="610">
        <v>0</v>
      </c>
      <c r="Y190" s="610">
        <v>8524204.8300000001</v>
      </c>
      <c r="Z190" s="610">
        <v>0</v>
      </c>
      <c r="AA190" s="610">
        <v>21985645.719999999</v>
      </c>
      <c r="AB190" s="610">
        <v>0</v>
      </c>
      <c r="AC190" s="610">
        <v>0</v>
      </c>
      <c r="AD190" s="610">
        <v>0</v>
      </c>
      <c r="AE190" s="590"/>
    </row>
    <row r="191" spans="1:31" ht="26.25" hidden="1" customHeight="1" x14ac:dyDescent="0.2">
      <c r="A191" s="740" t="s">
        <v>1281</v>
      </c>
      <c r="B191" s="752"/>
      <c r="C191" s="752"/>
      <c r="D191" s="752"/>
      <c r="E191" s="752"/>
      <c r="F191" s="752"/>
      <c r="G191" s="588">
        <f t="shared" ref="G191:AD191" si="110">SUM(G192:G197)</f>
        <v>52</v>
      </c>
      <c r="H191" s="588">
        <f t="shared" si="110"/>
        <v>51</v>
      </c>
      <c r="I191" s="589">
        <f t="shared" si="110"/>
        <v>1089.7</v>
      </c>
      <c r="J191" s="588">
        <f t="shared" si="110"/>
        <v>21</v>
      </c>
      <c r="K191" s="588">
        <f t="shared" si="110"/>
        <v>9</v>
      </c>
      <c r="L191" s="588">
        <f t="shared" si="110"/>
        <v>12</v>
      </c>
      <c r="M191" s="589">
        <f t="shared" si="110"/>
        <v>794.17</v>
      </c>
      <c r="N191" s="589">
        <f t="shared" si="110"/>
        <v>406.79</v>
      </c>
      <c r="O191" s="589">
        <f t="shared" si="110"/>
        <v>387.38</v>
      </c>
      <c r="P191" s="589">
        <f t="shared" si="110"/>
        <v>34333051.200000003</v>
      </c>
      <c r="Q191" s="589">
        <f t="shared" si="110"/>
        <v>23378049.600000001</v>
      </c>
      <c r="R191" s="414">
        <f t="shared" si="110"/>
        <v>0</v>
      </c>
      <c r="S191" s="589">
        <f t="shared" si="110"/>
        <v>23378049.600000001</v>
      </c>
      <c r="T191" s="589">
        <f>SUM(T192:T197)</f>
        <v>0</v>
      </c>
      <c r="U191" s="589">
        <f t="shared" si="110"/>
        <v>0</v>
      </c>
      <c r="V191" s="414">
        <f>SUM(V192:V197)</f>
        <v>0</v>
      </c>
      <c r="W191" s="589">
        <f t="shared" si="110"/>
        <v>10955001.6</v>
      </c>
      <c r="X191" s="589">
        <f t="shared" si="110"/>
        <v>0</v>
      </c>
      <c r="Y191" s="589">
        <f t="shared" si="110"/>
        <v>10955001.6</v>
      </c>
      <c r="Z191" s="589">
        <f t="shared" si="110"/>
        <v>0</v>
      </c>
      <c r="AA191" s="589">
        <f t="shared" si="110"/>
        <v>0</v>
      </c>
      <c r="AB191" s="589">
        <f>SUM(AB192:AB197)</f>
        <v>0</v>
      </c>
      <c r="AC191" s="589">
        <f t="shared" si="110"/>
        <v>0</v>
      </c>
      <c r="AD191" s="589">
        <f t="shared" si="110"/>
        <v>0</v>
      </c>
      <c r="AE191" s="590"/>
    </row>
    <row r="192" spans="1:31" hidden="1" x14ac:dyDescent="0.2">
      <c r="A192" s="606">
        <v>1</v>
      </c>
      <c r="B192" s="613" t="s">
        <v>837</v>
      </c>
      <c r="C192" s="606" t="s">
        <v>1030</v>
      </c>
      <c r="D192" s="608">
        <v>41939</v>
      </c>
      <c r="E192" s="606" t="s">
        <v>1109</v>
      </c>
      <c r="F192" s="606" t="s">
        <v>1110</v>
      </c>
      <c r="G192" s="609">
        <v>6</v>
      </c>
      <c r="H192" s="611">
        <v>6</v>
      </c>
      <c r="I192" s="610">
        <v>100.4</v>
      </c>
      <c r="J192" s="611">
        <f>K192+L192</f>
        <v>3</v>
      </c>
      <c r="K192" s="611">
        <v>1</v>
      </c>
      <c r="L192" s="611">
        <v>2</v>
      </c>
      <c r="M192" s="610">
        <v>100.4</v>
      </c>
      <c r="N192" s="610">
        <v>31.9</v>
      </c>
      <c r="O192" s="610">
        <f t="shared" ref="O192:O197" si="111">M192-N192</f>
        <v>68.5</v>
      </c>
      <c r="P192" s="602">
        <f t="shared" ref="P192:P197" si="112">Q192+W192+AC192+AD192</f>
        <v>4511276</v>
      </c>
      <c r="Q192" s="602">
        <f t="shared" ref="Q192:Q197" si="113">R192+S192+T192+U192+V192</f>
        <v>3023607.7</v>
      </c>
      <c r="R192" s="670">
        <v>0</v>
      </c>
      <c r="S192" s="602">
        <v>3023607.7</v>
      </c>
      <c r="T192" s="610">
        <v>0</v>
      </c>
      <c r="U192" s="610">
        <v>0</v>
      </c>
      <c r="V192" s="397">
        <v>0</v>
      </c>
      <c r="W192" s="602">
        <f t="shared" ref="W192:W197" si="114">X192+Y192+Z192+AA192+AB192</f>
        <v>1487668.3</v>
      </c>
      <c r="X192" s="610">
        <v>0</v>
      </c>
      <c r="Y192" s="602">
        <v>1487668.3</v>
      </c>
      <c r="Z192" s="610">
        <v>0</v>
      </c>
      <c r="AA192" s="610">
        <v>0</v>
      </c>
      <c r="AB192" s="610">
        <v>0</v>
      </c>
      <c r="AC192" s="602">
        <v>0</v>
      </c>
      <c r="AD192" s="602">
        <v>0</v>
      </c>
      <c r="AE192" s="590"/>
    </row>
    <row r="193" spans="1:31" hidden="1" x14ac:dyDescent="0.2">
      <c r="A193" s="606">
        <v>2</v>
      </c>
      <c r="B193" s="613" t="s">
        <v>783</v>
      </c>
      <c r="C193" s="606" t="s">
        <v>1030</v>
      </c>
      <c r="D193" s="608">
        <v>41940</v>
      </c>
      <c r="E193" s="606" t="s">
        <v>1109</v>
      </c>
      <c r="F193" s="606" t="s">
        <v>1110</v>
      </c>
      <c r="G193" s="609">
        <v>18</v>
      </c>
      <c r="H193" s="611">
        <v>18</v>
      </c>
      <c r="I193" s="610">
        <v>274.3</v>
      </c>
      <c r="J193" s="611">
        <f>K193+L193</f>
        <v>6</v>
      </c>
      <c r="K193" s="611">
        <v>4</v>
      </c>
      <c r="L193" s="611">
        <v>2</v>
      </c>
      <c r="M193" s="610">
        <v>274.3</v>
      </c>
      <c r="N193" s="610">
        <v>199.29</v>
      </c>
      <c r="O193" s="610">
        <f t="shared" si="111"/>
        <v>75.010000000000005</v>
      </c>
      <c r="P193" s="602">
        <f t="shared" si="112"/>
        <v>11597404</v>
      </c>
      <c r="Q193" s="602">
        <f t="shared" si="113"/>
        <v>7890124.1299999999</v>
      </c>
      <c r="R193" s="670">
        <v>0</v>
      </c>
      <c r="S193" s="602">
        <v>7890124.1299999999</v>
      </c>
      <c r="T193" s="610">
        <v>0</v>
      </c>
      <c r="U193" s="610">
        <v>0</v>
      </c>
      <c r="V193" s="397">
        <v>0</v>
      </c>
      <c r="W193" s="602">
        <f t="shared" si="114"/>
        <v>3707279.87</v>
      </c>
      <c r="X193" s="610">
        <v>0</v>
      </c>
      <c r="Y193" s="602">
        <v>3707279.87</v>
      </c>
      <c r="Z193" s="610">
        <v>0</v>
      </c>
      <c r="AA193" s="610">
        <v>0</v>
      </c>
      <c r="AB193" s="610">
        <v>0</v>
      </c>
      <c r="AC193" s="602">
        <v>0</v>
      </c>
      <c r="AD193" s="602">
        <v>0</v>
      </c>
      <c r="AE193" s="590"/>
    </row>
    <row r="194" spans="1:31" hidden="1" x14ac:dyDescent="0.2">
      <c r="A194" s="606">
        <v>3</v>
      </c>
      <c r="B194" s="613" t="s">
        <v>784</v>
      </c>
      <c r="C194" s="606" t="s">
        <v>1030</v>
      </c>
      <c r="D194" s="608">
        <v>41941</v>
      </c>
      <c r="E194" s="606" t="s">
        <v>1109</v>
      </c>
      <c r="F194" s="606" t="s">
        <v>1110</v>
      </c>
      <c r="G194" s="609">
        <v>11</v>
      </c>
      <c r="H194" s="611">
        <v>10</v>
      </c>
      <c r="I194" s="610">
        <v>196.6</v>
      </c>
      <c r="J194" s="611">
        <v>5</v>
      </c>
      <c r="K194" s="611">
        <v>3</v>
      </c>
      <c r="L194" s="611">
        <v>2</v>
      </c>
      <c r="M194" s="610">
        <v>196.6</v>
      </c>
      <c r="N194" s="610">
        <v>133.1</v>
      </c>
      <c r="O194" s="610">
        <f t="shared" si="111"/>
        <v>63.5</v>
      </c>
      <c r="P194" s="602">
        <f t="shared" si="112"/>
        <v>8379896</v>
      </c>
      <c r="Q194" s="602">
        <f t="shared" si="113"/>
        <v>5890458.0499999998</v>
      </c>
      <c r="R194" s="670">
        <v>0</v>
      </c>
      <c r="S194" s="602">
        <v>5890458.0499999998</v>
      </c>
      <c r="T194" s="610">
        <v>0</v>
      </c>
      <c r="U194" s="610">
        <v>0</v>
      </c>
      <c r="V194" s="397">
        <v>0</v>
      </c>
      <c r="W194" s="602">
        <f t="shared" si="114"/>
        <v>2489437.9500000002</v>
      </c>
      <c r="X194" s="610">
        <v>0</v>
      </c>
      <c r="Y194" s="602">
        <v>2489437.9500000002</v>
      </c>
      <c r="Z194" s="610">
        <v>0</v>
      </c>
      <c r="AA194" s="610">
        <v>0</v>
      </c>
      <c r="AB194" s="610">
        <v>0</v>
      </c>
      <c r="AC194" s="602">
        <v>0</v>
      </c>
      <c r="AD194" s="602">
        <v>0</v>
      </c>
      <c r="AE194" s="590"/>
    </row>
    <row r="195" spans="1:31" hidden="1" x14ac:dyDescent="0.2">
      <c r="A195" s="606">
        <v>4</v>
      </c>
      <c r="B195" s="613" t="s">
        <v>899</v>
      </c>
      <c r="C195" s="606" t="s">
        <v>1006</v>
      </c>
      <c r="D195" s="608">
        <v>41831</v>
      </c>
      <c r="E195" s="606" t="s">
        <v>1109</v>
      </c>
      <c r="F195" s="606" t="s">
        <v>1110</v>
      </c>
      <c r="G195" s="609">
        <v>7</v>
      </c>
      <c r="H195" s="611">
        <v>7</v>
      </c>
      <c r="I195" s="610">
        <v>239.9</v>
      </c>
      <c r="J195" s="611">
        <v>3</v>
      </c>
      <c r="K195" s="611">
        <v>0</v>
      </c>
      <c r="L195" s="611">
        <v>3</v>
      </c>
      <c r="M195" s="610">
        <v>97.7</v>
      </c>
      <c r="N195" s="610">
        <v>0</v>
      </c>
      <c r="O195" s="610">
        <f t="shared" si="111"/>
        <v>97.7</v>
      </c>
      <c r="P195" s="602">
        <f t="shared" si="112"/>
        <v>4402193.5999999996</v>
      </c>
      <c r="Q195" s="602">
        <f t="shared" si="113"/>
        <v>2915083.39</v>
      </c>
      <c r="R195" s="670">
        <v>0</v>
      </c>
      <c r="S195" s="602">
        <v>2915083.39</v>
      </c>
      <c r="T195" s="610">
        <v>0</v>
      </c>
      <c r="U195" s="610">
        <v>0</v>
      </c>
      <c r="V195" s="397">
        <v>0</v>
      </c>
      <c r="W195" s="602">
        <f t="shared" si="114"/>
        <v>1487110.21</v>
      </c>
      <c r="X195" s="610">
        <v>0</v>
      </c>
      <c r="Y195" s="602">
        <v>1487110.21</v>
      </c>
      <c r="Z195" s="610">
        <v>0</v>
      </c>
      <c r="AA195" s="610">
        <v>0</v>
      </c>
      <c r="AB195" s="610">
        <v>0</v>
      </c>
      <c r="AC195" s="602">
        <v>0</v>
      </c>
      <c r="AD195" s="602">
        <v>0</v>
      </c>
      <c r="AE195" s="590"/>
    </row>
    <row r="196" spans="1:31" hidden="1" x14ac:dyDescent="0.2">
      <c r="A196" s="606">
        <v>5</v>
      </c>
      <c r="B196" s="613" t="s">
        <v>785</v>
      </c>
      <c r="C196" s="606" t="s">
        <v>1007</v>
      </c>
      <c r="D196" s="608">
        <v>41831</v>
      </c>
      <c r="E196" s="606" t="s">
        <v>1109</v>
      </c>
      <c r="F196" s="606" t="s">
        <v>1110</v>
      </c>
      <c r="G196" s="609">
        <v>6</v>
      </c>
      <c r="H196" s="611">
        <v>6</v>
      </c>
      <c r="I196" s="610">
        <v>163.69999999999999</v>
      </c>
      <c r="J196" s="611">
        <f>K196+L196</f>
        <v>2</v>
      </c>
      <c r="K196" s="611">
        <v>0</v>
      </c>
      <c r="L196" s="611">
        <v>2</v>
      </c>
      <c r="M196" s="610">
        <v>56.07</v>
      </c>
      <c r="N196" s="610">
        <v>0</v>
      </c>
      <c r="O196" s="610">
        <f t="shared" si="111"/>
        <v>56.07</v>
      </c>
      <c r="P196" s="602">
        <f t="shared" si="112"/>
        <v>2681397.6</v>
      </c>
      <c r="Q196" s="602">
        <f t="shared" si="113"/>
        <v>1690266.03</v>
      </c>
      <c r="R196" s="670">
        <v>0</v>
      </c>
      <c r="S196" s="602">
        <v>1690266.03</v>
      </c>
      <c r="T196" s="610">
        <v>0</v>
      </c>
      <c r="U196" s="610">
        <v>0</v>
      </c>
      <c r="V196" s="397">
        <v>0</v>
      </c>
      <c r="W196" s="602">
        <f t="shared" si="114"/>
        <v>991131.57</v>
      </c>
      <c r="X196" s="610">
        <v>0</v>
      </c>
      <c r="Y196" s="602">
        <v>991131.57</v>
      </c>
      <c r="Z196" s="610">
        <v>0</v>
      </c>
      <c r="AA196" s="610">
        <v>0</v>
      </c>
      <c r="AB196" s="610">
        <v>0</v>
      </c>
      <c r="AC196" s="602">
        <v>0</v>
      </c>
      <c r="AD196" s="602">
        <v>0</v>
      </c>
      <c r="AE196" s="590"/>
    </row>
    <row r="197" spans="1:31" hidden="1" x14ac:dyDescent="0.2">
      <c r="A197" s="606">
        <v>6</v>
      </c>
      <c r="B197" s="613" t="s">
        <v>1677</v>
      </c>
      <c r="C197" s="606" t="s">
        <v>1286</v>
      </c>
      <c r="D197" s="608">
        <v>41120</v>
      </c>
      <c r="E197" s="606" t="s">
        <v>1109</v>
      </c>
      <c r="F197" s="606" t="s">
        <v>1110</v>
      </c>
      <c r="G197" s="609">
        <v>4</v>
      </c>
      <c r="H197" s="611">
        <v>4</v>
      </c>
      <c r="I197" s="610">
        <v>114.8</v>
      </c>
      <c r="J197" s="611">
        <f>K197+L197</f>
        <v>2</v>
      </c>
      <c r="K197" s="611">
        <v>1</v>
      </c>
      <c r="L197" s="611">
        <v>1</v>
      </c>
      <c r="M197" s="610">
        <v>69.099999999999994</v>
      </c>
      <c r="N197" s="610">
        <v>42.5</v>
      </c>
      <c r="O197" s="610">
        <f t="shared" si="111"/>
        <v>26.6</v>
      </c>
      <c r="P197" s="602">
        <f t="shared" si="112"/>
        <v>2760884</v>
      </c>
      <c r="Q197" s="602">
        <f t="shared" si="113"/>
        <v>1968510.3</v>
      </c>
      <c r="R197" s="670">
        <v>0</v>
      </c>
      <c r="S197" s="602">
        <v>1968510.3</v>
      </c>
      <c r="T197" s="610">
        <v>0</v>
      </c>
      <c r="U197" s="610">
        <v>0</v>
      </c>
      <c r="V197" s="397">
        <v>0</v>
      </c>
      <c r="W197" s="602">
        <f t="shared" si="114"/>
        <v>792373.7</v>
      </c>
      <c r="X197" s="610">
        <v>0</v>
      </c>
      <c r="Y197" s="602">
        <v>792373.7</v>
      </c>
      <c r="Z197" s="610">
        <v>0</v>
      </c>
      <c r="AA197" s="610">
        <v>0</v>
      </c>
      <c r="AB197" s="610">
        <v>0</v>
      </c>
      <c r="AC197" s="602">
        <v>0</v>
      </c>
      <c r="AD197" s="602">
        <v>0</v>
      </c>
      <c r="AE197" s="590"/>
    </row>
    <row r="198" spans="1:31" s="561" customFormat="1" ht="24" hidden="1" customHeight="1" x14ac:dyDescent="0.2">
      <c r="A198" s="745" t="s">
        <v>2065</v>
      </c>
      <c r="B198" s="745"/>
      <c r="C198" s="745"/>
      <c r="D198" s="745"/>
      <c r="E198" s="745"/>
      <c r="F198" s="745"/>
      <c r="G198" s="595">
        <f t="shared" ref="G198:AD198" si="115">SUM(G199:G202)</f>
        <v>42</v>
      </c>
      <c r="H198" s="595">
        <f t="shared" si="115"/>
        <v>42</v>
      </c>
      <c r="I198" s="596">
        <f t="shared" si="115"/>
        <v>901.4</v>
      </c>
      <c r="J198" s="595">
        <f t="shared" si="115"/>
        <v>22</v>
      </c>
      <c r="K198" s="595">
        <f t="shared" si="115"/>
        <v>15</v>
      </c>
      <c r="L198" s="595">
        <f t="shared" si="115"/>
        <v>7</v>
      </c>
      <c r="M198" s="596">
        <f t="shared" si="115"/>
        <v>901.4</v>
      </c>
      <c r="N198" s="596">
        <f t="shared" si="115"/>
        <v>618.79999999999995</v>
      </c>
      <c r="O198" s="596">
        <f t="shared" si="115"/>
        <v>282.60000000000002</v>
      </c>
      <c r="P198" s="596">
        <f t="shared" si="115"/>
        <v>38111192</v>
      </c>
      <c r="Q198" s="596">
        <f t="shared" si="115"/>
        <v>30488953.600000001</v>
      </c>
      <c r="R198" s="392">
        <f t="shared" si="115"/>
        <v>0</v>
      </c>
      <c r="S198" s="596">
        <f t="shared" si="115"/>
        <v>29705928</v>
      </c>
      <c r="T198" s="596">
        <f t="shared" si="115"/>
        <v>783025.6</v>
      </c>
      <c r="U198" s="596">
        <f t="shared" si="115"/>
        <v>0</v>
      </c>
      <c r="V198" s="392">
        <f t="shared" si="115"/>
        <v>0</v>
      </c>
      <c r="W198" s="596">
        <f t="shared" si="115"/>
        <v>7622238.4000000004</v>
      </c>
      <c r="X198" s="596">
        <f t="shared" si="115"/>
        <v>0</v>
      </c>
      <c r="Y198" s="596">
        <f t="shared" si="115"/>
        <v>7622238.4000000004</v>
      </c>
      <c r="Z198" s="596">
        <f t="shared" si="115"/>
        <v>0</v>
      </c>
      <c r="AA198" s="596">
        <f t="shared" si="115"/>
        <v>0</v>
      </c>
      <c r="AB198" s="596">
        <f t="shared" si="115"/>
        <v>0</v>
      </c>
      <c r="AC198" s="596">
        <f t="shared" si="115"/>
        <v>0</v>
      </c>
      <c r="AD198" s="596">
        <f t="shared" si="115"/>
        <v>0</v>
      </c>
      <c r="AE198" s="590"/>
    </row>
    <row r="199" spans="1:31" s="426" customFormat="1" hidden="1" x14ac:dyDescent="0.2">
      <c r="A199" s="604">
        <v>1</v>
      </c>
      <c r="B199" s="617" t="s">
        <v>788</v>
      </c>
      <c r="C199" s="604" t="s">
        <v>1009</v>
      </c>
      <c r="D199" s="608">
        <v>41272</v>
      </c>
      <c r="E199" s="604" t="s">
        <v>1110</v>
      </c>
      <c r="F199" s="604" t="s">
        <v>1112</v>
      </c>
      <c r="G199" s="605">
        <v>28</v>
      </c>
      <c r="H199" s="605">
        <v>28</v>
      </c>
      <c r="I199" s="602">
        <v>673.6</v>
      </c>
      <c r="J199" s="605">
        <v>15</v>
      </c>
      <c r="K199" s="605">
        <v>11</v>
      </c>
      <c r="L199" s="605">
        <v>4</v>
      </c>
      <c r="M199" s="711">
        <v>673.6</v>
      </c>
      <c r="N199" s="602">
        <v>491.7</v>
      </c>
      <c r="O199" s="602">
        <v>181.9</v>
      </c>
      <c r="P199" s="602">
        <f>Q199+W199+AC199+AD199</f>
        <v>28479808</v>
      </c>
      <c r="Q199" s="602">
        <f>R199+S199+T199+U199+V199</f>
        <v>22783846.399999999</v>
      </c>
      <c r="R199" s="670">
        <v>0</v>
      </c>
      <c r="S199" s="602">
        <v>22783846.399999999</v>
      </c>
      <c r="T199" s="610">
        <v>0</v>
      </c>
      <c r="U199" s="610">
        <v>0</v>
      </c>
      <c r="V199" s="397">
        <v>0</v>
      </c>
      <c r="W199" s="602">
        <f>X199+Y199+Z199+AA199+AB199</f>
        <v>5695961.5999999996</v>
      </c>
      <c r="X199" s="610">
        <v>0</v>
      </c>
      <c r="Y199" s="602">
        <v>5695961.5999999996</v>
      </c>
      <c r="Z199" s="610">
        <v>0</v>
      </c>
      <c r="AA199" s="610">
        <v>0</v>
      </c>
      <c r="AB199" s="610">
        <v>0</v>
      </c>
      <c r="AC199" s="602">
        <v>0</v>
      </c>
      <c r="AD199" s="602">
        <v>0</v>
      </c>
      <c r="AE199" s="590"/>
    </row>
    <row r="200" spans="1:31" s="426" customFormat="1" hidden="1" x14ac:dyDescent="0.2">
      <c r="A200" s="604">
        <v>2</v>
      </c>
      <c r="B200" s="617" t="s">
        <v>788</v>
      </c>
      <c r="C200" s="604" t="s">
        <v>1009</v>
      </c>
      <c r="D200" s="608">
        <v>41272</v>
      </c>
      <c r="E200" s="604" t="s">
        <v>1109</v>
      </c>
      <c r="F200" s="604" t="s">
        <v>1112</v>
      </c>
      <c r="G200" s="605">
        <v>1</v>
      </c>
      <c r="H200" s="605">
        <v>1</v>
      </c>
      <c r="I200" s="602">
        <v>39.299999999999997</v>
      </c>
      <c r="J200" s="605">
        <v>1</v>
      </c>
      <c r="K200" s="605">
        <v>0</v>
      </c>
      <c r="L200" s="605">
        <v>1</v>
      </c>
      <c r="M200" s="711">
        <v>39.299999999999997</v>
      </c>
      <c r="N200" s="602">
        <v>0</v>
      </c>
      <c r="O200" s="602">
        <v>39.299999999999997</v>
      </c>
      <c r="P200" s="602">
        <f>Q200+W200+AC200+AD200</f>
        <v>1661604</v>
      </c>
      <c r="Q200" s="602">
        <f>R200+S200+T200+U200+V200</f>
        <v>1329283.2</v>
      </c>
      <c r="R200" s="670">
        <v>0</v>
      </c>
      <c r="S200" s="602">
        <v>1329283.2</v>
      </c>
      <c r="T200" s="610">
        <v>0</v>
      </c>
      <c r="U200" s="610">
        <v>0</v>
      </c>
      <c r="V200" s="397">
        <v>0</v>
      </c>
      <c r="W200" s="602">
        <f>X200+Y200+Z200+AA200+AB200</f>
        <v>332320.8</v>
      </c>
      <c r="X200" s="610">
        <v>0</v>
      </c>
      <c r="Y200" s="602">
        <v>332320.8</v>
      </c>
      <c r="Z200" s="610">
        <v>0</v>
      </c>
      <c r="AA200" s="610">
        <v>0</v>
      </c>
      <c r="AB200" s="610">
        <v>0</v>
      </c>
      <c r="AC200" s="602">
        <v>0</v>
      </c>
      <c r="AD200" s="602">
        <v>0</v>
      </c>
      <c r="AE200" s="590"/>
    </row>
    <row r="201" spans="1:31" s="426" customFormat="1" hidden="1" x14ac:dyDescent="0.2">
      <c r="A201" s="606">
        <v>3</v>
      </c>
      <c r="B201" s="613" t="s">
        <v>762</v>
      </c>
      <c r="C201" s="626" t="s">
        <v>1009</v>
      </c>
      <c r="D201" s="621">
        <v>41272</v>
      </c>
      <c r="E201" s="604" t="s">
        <v>1109</v>
      </c>
      <c r="F201" s="606" t="s">
        <v>1112</v>
      </c>
      <c r="G201" s="609">
        <v>3</v>
      </c>
      <c r="H201" s="609">
        <v>3</v>
      </c>
      <c r="I201" s="610">
        <v>95.9</v>
      </c>
      <c r="J201" s="609">
        <v>3</v>
      </c>
      <c r="K201" s="609">
        <v>3</v>
      </c>
      <c r="L201" s="609">
        <v>0</v>
      </c>
      <c r="M201" s="610">
        <v>95.9</v>
      </c>
      <c r="N201" s="610">
        <v>95.9</v>
      </c>
      <c r="O201" s="610">
        <v>0</v>
      </c>
      <c r="P201" s="602">
        <f>Q201+W201+AC201+AD201</f>
        <v>4054652</v>
      </c>
      <c r="Q201" s="602">
        <f>R201+S201+T201+U201+V201</f>
        <v>3243721.6</v>
      </c>
      <c r="R201" s="437">
        <v>0</v>
      </c>
      <c r="S201" s="637">
        <v>3243721.6</v>
      </c>
      <c r="T201" s="635">
        <v>0</v>
      </c>
      <c r="U201" s="635">
        <v>0</v>
      </c>
      <c r="V201" s="438">
        <v>0</v>
      </c>
      <c r="W201" s="602">
        <f>X201+Y201+Z201+AA201+AB201</f>
        <v>810930.4</v>
      </c>
      <c r="X201" s="635">
        <v>0</v>
      </c>
      <c r="Y201" s="637">
        <v>810930.4</v>
      </c>
      <c r="Z201" s="635">
        <v>0</v>
      </c>
      <c r="AA201" s="635">
        <v>0</v>
      </c>
      <c r="AB201" s="635">
        <v>0</v>
      </c>
      <c r="AC201" s="637">
        <v>0</v>
      </c>
      <c r="AD201" s="637">
        <v>0</v>
      </c>
      <c r="AE201" s="590"/>
    </row>
    <row r="202" spans="1:31" hidden="1" x14ac:dyDescent="0.2">
      <c r="A202" s="606">
        <v>4</v>
      </c>
      <c r="B202" s="613" t="s">
        <v>762</v>
      </c>
      <c r="C202" s="626" t="s">
        <v>1009</v>
      </c>
      <c r="D202" s="621">
        <v>41272</v>
      </c>
      <c r="E202" s="604" t="s">
        <v>1112</v>
      </c>
      <c r="F202" s="606" t="s">
        <v>1112</v>
      </c>
      <c r="G202" s="609">
        <v>10</v>
      </c>
      <c r="H202" s="609">
        <v>10</v>
      </c>
      <c r="I202" s="610">
        <v>92.6</v>
      </c>
      <c r="J202" s="609">
        <v>3</v>
      </c>
      <c r="K202" s="609">
        <v>1</v>
      </c>
      <c r="L202" s="609">
        <v>2</v>
      </c>
      <c r="M202" s="610">
        <v>92.6</v>
      </c>
      <c r="N202" s="610">
        <f>M202-O202</f>
        <v>31.2</v>
      </c>
      <c r="O202" s="610">
        <v>61.4</v>
      </c>
      <c r="P202" s="602">
        <f>Q202+W202+AC202+AD202</f>
        <v>3915128</v>
      </c>
      <c r="Q202" s="602">
        <f>R202+S202+T202+U202+V202</f>
        <v>3132102.4</v>
      </c>
      <c r="R202" s="670">
        <v>0</v>
      </c>
      <c r="S202" s="602">
        <v>2349076.7999999998</v>
      </c>
      <c r="T202" s="602">
        <v>783025.6</v>
      </c>
      <c r="U202" s="610">
        <v>0</v>
      </c>
      <c r="V202" s="397">
        <v>0</v>
      </c>
      <c r="W202" s="602">
        <f>X202+Y202+Z202+AA202+AB202</f>
        <v>783025.6</v>
      </c>
      <c r="X202" s="610">
        <v>0</v>
      </c>
      <c r="Y202" s="610">
        <v>783025.6</v>
      </c>
      <c r="Z202" s="602">
        <v>0</v>
      </c>
      <c r="AA202" s="610">
        <v>0</v>
      </c>
      <c r="AB202" s="610">
        <v>0</v>
      </c>
      <c r="AC202" s="602">
        <v>0</v>
      </c>
      <c r="AD202" s="602">
        <v>0</v>
      </c>
      <c r="AE202" s="590"/>
    </row>
    <row r="203" spans="1:31" ht="38.25" hidden="1" customHeight="1" x14ac:dyDescent="0.2">
      <c r="A203" s="740" t="s">
        <v>1934</v>
      </c>
      <c r="B203" s="740"/>
      <c r="C203" s="740"/>
      <c r="D203" s="740"/>
      <c r="E203" s="740"/>
      <c r="F203" s="740"/>
      <c r="G203" s="588">
        <f>G204</f>
        <v>0</v>
      </c>
      <c r="H203" s="588">
        <f t="shared" ref="H203:O203" si="116">H204</f>
        <v>0</v>
      </c>
      <c r="I203" s="589">
        <f t="shared" si="116"/>
        <v>0</v>
      </c>
      <c r="J203" s="588">
        <f t="shared" si="116"/>
        <v>0</v>
      </c>
      <c r="K203" s="588">
        <f t="shared" si="116"/>
        <v>0</v>
      </c>
      <c r="L203" s="588">
        <f t="shared" si="116"/>
        <v>0</v>
      </c>
      <c r="M203" s="589">
        <f t="shared" si="116"/>
        <v>0</v>
      </c>
      <c r="N203" s="589">
        <f t="shared" si="116"/>
        <v>0</v>
      </c>
      <c r="O203" s="589">
        <f t="shared" si="116"/>
        <v>0</v>
      </c>
      <c r="P203" s="589">
        <f>P204</f>
        <v>707868.67</v>
      </c>
      <c r="Q203" s="589">
        <f t="shared" ref="Q203:AD203" si="117">Q204</f>
        <v>0</v>
      </c>
      <c r="R203" s="414">
        <f t="shared" si="117"/>
        <v>0</v>
      </c>
      <c r="S203" s="589">
        <f t="shared" si="117"/>
        <v>0</v>
      </c>
      <c r="T203" s="589">
        <f>SUM(T204)</f>
        <v>0</v>
      </c>
      <c r="U203" s="589">
        <f t="shared" si="117"/>
        <v>0</v>
      </c>
      <c r="V203" s="414">
        <v>0</v>
      </c>
      <c r="W203" s="589">
        <f t="shared" si="117"/>
        <v>707868.67</v>
      </c>
      <c r="X203" s="589">
        <f t="shared" si="117"/>
        <v>0</v>
      </c>
      <c r="Y203" s="589">
        <f t="shared" si="117"/>
        <v>707868.67</v>
      </c>
      <c r="Z203" s="589">
        <f t="shared" si="117"/>
        <v>0</v>
      </c>
      <c r="AA203" s="589">
        <f t="shared" si="117"/>
        <v>0</v>
      </c>
      <c r="AB203" s="589">
        <f t="shared" si="117"/>
        <v>0</v>
      </c>
      <c r="AC203" s="589">
        <f t="shared" si="117"/>
        <v>0</v>
      </c>
      <c r="AD203" s="589">
        <f t="shared" si="117"/>
        <v>0</v>
      </c>
      <c r="AE203" s="590"/>
    </row>
    <row r="204" spans="1:31" hidden="1" x14ac:dyDescent="0.2">
      <c r="A204" s="606">
        <v>1</v>
      </c>
      <c r="B204" s="613" t="s">
        <v>1045</v>
      </c>
      <c r="C204" s="606" t="s">
        <v>626</v>
      </c>
      <c r="D204" s="608">
        <v>41351</v>
      </c>
      <c r="E204" s="606" t="s">
        <v>1110</v>
      </c>
      <c r="F204" s="606" t="s">
        <v>1112</v>
      </c>
      <c r="G204" s="609">
        <v>0</v>
      </c>
      <c r="H204" s="611">
        <v>0</v>
      </c>
      <c r="I204" s="610">
        <v>0</v>
      </c>
      <c r="J204" s="611">
        <v>0</v>
      </c>
      <c r="K204" s="611">
        <v>0</v>
      </c>
      <c r="L204" s="611">
        <v>0</v>
      </c>
      <c r="M204" s="610">
        <v>0</v>
      </c>
      <c r="N204" s="610">
        <v>0</v>
      </c>
      <c r="O204" s="610">
        <v>0</v>
      </c>
      <c r="P204" s="602">
        <f>Q204+W204+AC204+AD204</f>
        <v>707868.67</v>
      </c>
      <c r="Q204" s="602">
        <f>R204+S204+T204+U204+V204</f>
        <v>0</v>
      </c>
      <c r="R204" s="670">
        <v>0</v>
      </c>
      <c r="S204" s="602">
        <v>0</v>
      </c>
      <c r="T204" s="610">
        <v>0</v>
      </c>
      <c r="U204" s="610">
        <v>0</v>
      </c>
      <c r="V204" s="397">
        <v>0</v>
      </c>
      <c r="W204" s="602">
        <f>X204+Y204+Z204+AA204+AB204</f>
        <v>707868.67</v>
      </c>
      <c r="X204" s="610">
        <v>0</v>
      </c>
      <c r="Y204" s="602">
        <v>707868.67</v>
      </c>
      <c r="Z204" s="602">
        <v>0</v>
      </c>
      <c r="AA204" s="610">
        <v>0</v>
      </c>
      <c r="AB204" s="610">
        <v>0</v>
      </c>
      <c r="AC204" s="602">
        <v>0</v>
      </c>
      <c r="AD204" s="602">
        <v>0</v>
      </c>
      <c r="AE204" s="590"/>
    </row>
    <row r="205" spans="1:31" s="561" customFormat="1" ht="29.25" hidden="1" customHeight="1" x14ac:dyDescent="0.2">
      <c r="A205" s="748" t="s">
        <v>1847</v>
      </c>
      <c r="B205" s="748"/>
      <c r="C205" s="748"/>
      <c r="D205" s="748"/>
      <c r="E205" s="748"/>
      <c r="F205" s="748"/>
      <c r="G205" s="595">
        <f t="shared" ref="G205:AD205" si="118">SUM(G206:G208)</f>
        <v>105</v>
      </c>
      <c r="H205" s="595">
        <f t="shared" si="118"/>
        <v>105</v>
      </c>
      <c r="I205" s="596">
        <f t="shared" si="118"/>
        <v>1403.4</v>
      </c>
      <c r="J205" s="595">
        <f t="shared" si="118"/>
        <v>34</v>
      </c>
      <c r="K205" s="595">
        <f t="shared" si="118"/>
        <v>20</v>
      </c>
      <c r="L205" s="595">
        <f t="shared" si="118"/>
        <v>14</v>
      </c>
      <c r="M205" s="596">
        <f t="shared" si="118"/>
        <v>1403.4</v>
      </c>
      <c r="N205" s="596">
        <f t="shared" si="118"/>
        <v>831.1</v>
      </c>
      <c r="O205" s="596">
        <f t="shared" si="118"/>
        <v>572.29999999999995</v>
      </c>
      <c r="P205" s="596">
        <f t="shared" si="118"/>
        <v>68153567.329999998</v>
      </c>
      <c r="Q205" s="596">
        <f t="shared" si="118"/>
        <v>55443167.700000003</v>
      </c>
      <c r="R205" s="392">
        <f t="shared" si="118"/>
        <v>0</v>
      </c>
      <c r="S205" s="596">
        <f t="shared" si="118"/>
        <v>36044968.399999999</v>
      </c>
      <c r="T205" s="596">
        <f t="shared" si="118"/>
        <v>19398199.300000001</v>
      </c>
      <c r="U205" s="596">
        <f t="shared" si="118"/>
        <v>0</v>
      </c>
      <c r="V205" s="392">
        <f t="shared" si="118"/>
        <v>0</v>
      </c>
      <c r="W205" s="596">
        <f t="shared" si="118"/>
        <v>12710399.630000001</v>
      </c>
      <c r="X205" s="596">
        <f t="shared" si="118"/>
        <v>0</v>
      </c>
      <c r="Y205" s="596">
        <f t="shared" si="118"/>
        <v>11427015.6</v>
      </c>
      <c r="Z205" s="596">
        <f t="shared" si="118"/>
        <v>1283384.03</v>
      </c>
      <c r="AA205" s="596">
        <f t="shared" si="118"/>
        <v>0</v>
      </c>
      <c r="AB205" s="596">
        <f t="shared" si="118"/>
        <v>0</v>
      </c>
      <c r="AC205" s="596">
        <f t="shared" si="118"/>
        <v>0</v>
      </c>
      <c r="AD205" s="596">
        <f t="shared" si="118"/>
        <v>0</v>
      </c>
      <c r="AE205" s="590"/>
    </row>
    <row r="206" spans="1:31" s="399" customFormat="1" hidden="1" x14ac:dyDescent="0.2">
      <c r="A206" s="606">
        <v>1</v>
      </c>
      <c r="B206" s="614" t="s">
        <v>1046</v>
      </c>
      <c r="C206" s="619" t="s">
        <v>1098</v>
      </c>
      <c r="D206" s="608">
        <v>42004</v>
      </c>
      <c r="E206" s="606" t="s">
        <v>1109</v>
      </c>
      <c r="F206" s="606" t="s">
        <v>1110</v>
      </c>
      <c r="G206" s="609">
        <v>77</v>
      </c>
      <c r="H206" s="611">
        <v>77</v>
      </c>
      <c r="I206" s="610">
        <v>722.5</v>
      </c>
      <c r="J206" s="609">
        <v>22</v>
      </c>
      <c r="K206" s="611">
        <v>11</v>
      </c>
      <c r="L206" s="611">
        <v>11</v>
      </c>
      <c r="M206" s="610">
        <v>722.5</v>
      </c>
      <c r="N206" s="610">
        <v>287.89999999999998</v>
      </c>
      <c r="O206" s="610">
        <v>434.6</v>
      </c>
      <c r="P206" s="602">
        <f>Q206+W206+AC206+AD206</f>
        <v>37768724</v>
      </c>
      <c r="Q206" s="602">
        <f>R206+S206+T206+U206+V206</f>
        <v>29019935</v>
      </c>
      <c r="R206" s="670">
        <v>0</v>
      </c>
      <c r="S206" s="602">
        <v>29019935</v>
      </c>
      <c r="T206" s="610">
        <v>0</v>
      </c>
      <c r="U206" s="610">
        <v>0</v>
      </c>
      <c r="V206" s="397">
        <v>0</v>
      </c>
      <c r="W206" s="602">
        <f>X206+Y206+Z206+AA206+AB206</f>
        <v>8748789</v>
      </c>
      <c r="X206" s="610">
        <v>0</v>
      </c>
      <c r="Y206" s="602">
        <v>8748789</v>
      </c>
      <c r="Z206" s="610">
        <v>0</v>
      </c>
      <c r="AA206" s="610">
        <v>0</v>
      </c>
      <c r="AB206" s="610">
        <v>0</v>
      </c>
      <c r="AC206" s="602">
        <v>0</v>
      </c>
      <c r="AD206" s="602">
        <v>0</v>
      </c>
      <c r="AE206" s="590"/>
    </row>
    <row r="207" spans="1:31" hidden="1" x14ac:dyDescent="0.2">
      <c r="A207" s="606">
        <v>2</v>
      </c>
      <c r="B207" s="613" t="s">
        <v>1045</v>
      </c>
      <c r="C207" s="606" t="s">
        <v>626</v>
      </c>
      <c r="D207" s="608">
        <v>41351</v>
      </c>
      <c r="E207" s="606" t="s">
        <v>1110</v>
      </c>
      <c r="F207" s="606" t="s">
        <v>1112</v>
      </c>
      <c r="G207" s="609">
        <v>19</v>
      </c>
      <c r="H207" s="611">
        <v>19</v>
      </c>
      <c r="I207" s="610">
        <v>506</v>
      </c>
      <c r="J207" s="611">
        <v>8</v>
      </c>
      <c r="K207" s="611">
        <v>7</v>
      </c>
      <c r="L207" s="611">
        <v>1</v>
      </c>
      <c r="M207" s="610">
        <v>506</v>
      </c>
      <c r="N207" s="610">
        <v>444.3</v>
      </c>
      <c r="O207" s="610">
        <v>61.7</v>
      </c>
      <c r="P207" s="602">
        <f>Q207+W207+AC207+AD207</f>
        <v>20681583.329999998</v>
      </c>
      <c r="Q207" s="602">
        <f>R207+S207+T207+U207+V207</f>
        <v>19398199.300000001</v>
      </c>
      <c r="R207" s="670">
        <v>0</v>
      </c>
      <c r="S207" s="602">
        <v>0</v>
      </c>
      <c r="T207" s="610">
        <v>19398199.300000001</v>
      </c>
      <c r="U207" s="610">
        <v>0</v>
      </c>
      <c r="V207" s="397">
        <v>0</v>
      </c>
      <c r="W207" s="602">
        <f>X207+Y207+Z207+AA207+AB207</f>
        <v>1283384.03</v>
      </c>
      <c r="X207" s="610">
        <v>0</v>
      </c>
      <c r="Y207" s="602">
        <v>0</v>
      </c>
      <c r="Z207" s="602">
        <v>1283384.03</v>
      </c>
      <c r="AA207" s="610">
        <v>0</v>
      </c>
      <c r="AB207" s="610">
        <v>0</v>
      </c>
      <c r="AC207" s="602">
        <v>0</v>
      </c>
      <c r="AD207" s="602">
        <v>0</v>
      </c>
      <c r="AE207" s="590"/>
    </row>
    <row r="208" spans="1:31" s="399" customFormat="1" hidden="1" x14ac:dyDescent="0.2">
      <c r="A208" s="606">
        <v>3</v>
      </c>
      <c r="B208" s="613" t="s">
        <v>1077</v>
      </c>
      <c r="C208" s="619" t="s">
        <v>1149</v>
      </c>
      <c r="D208" s="608">
        <v>42004</v>
      </c>
      <c r="E208" s="606" t="s">
        <v>1109</v>
      </c>
      <c r="F208" s="606" t="s">
        <v>1110</v>
      </c>
      <c r="G208" s="609">
        <v>9</v>
      </c>
      <c r="H208" s="611">
        <v>9</v>
      </c>
      <c r="I208" s="610">
        <v>174.9</v>
      </c>
      <c r="J208" s="609">
        <v>4</v>
      </c>
      <c r="K208" s="611">
        <v>2</v>
      </c>
      <c r="L208" s="611">
        <v>2</v>
      </c>
      <c r="M208" s="610">
        <v>174.9</v>
      </c>
      <c r="N208" s="610">
        <v>98.9</v>
      </c>
      <c r="O208" s="610">
        <v>76</v>
      </c>
      <c r="P208" s="602">
        <f>Q208+W208+AC208+AD208</f>
        <v>9703260</v>
      </c>
      <c r="Q208" s="602">
        <f>R208+S208+T208+U208+V208</f>
        <v>7025033.4000000004</v>
      </c>
      <c r="R208" s="670">
        <v>0</v>
      </c>
      <c r="S208" s="602">
        <v>7025033.4000000004</v>
      </c>
      <c r="T208" s="610">
        <v>0</v>
      </c>
      <c r="U208" s="610">
        <v>0</v>
      </c>
      <c r="V208" s="397">
        <v>0</v>
      </c>
      <c r="W208" s="602">
        <f>X208+Y208+Z208+AA208+AB208</f>
        <v>2678226.6</v>
      </c>
      <c r="X208" s="610">
        <v>0</v>
      </c>
      <c r="Y208" s="602">
        <v>2678226.6</v>
      </c>
      <c r="Z208" s="610">
        <v>0</v>
      </c>
      <c r="AA208" s="610">
        <v>0</v>
      </c>
      <c r="AB208" s="610">
        <v>0</v>
      </c>
      <c r="AC208" s="602">
        <v>0</v>
      </c>
      <c r="AD208" s="602">
        <v>0</v>
      </c>
      <c r="AE208" s="590"/>
    </row>
    <row r="209" spans="1:31" s="399" customFormat="1" ht="39" hidden="1" customHeight="1" x14ac:dyDescent="0.2">
      <c r="A209" s="740" t="s">
        <v>1935</v>
      </c>
      <c r="B209" s="752"/>
      <c r="C209" s="752"/>
      <c r="D209" s="752"/>
      <c r="E209" s="752"/>
      <c r="F209" s="752"/>
      <c r="G209" s="588">
        <f>G210</f>
        <v>239</v>
      </c>
      <c r="H209" s="588">
        <f t="shared" ref="H209:O209" si="119">H210</f>
        <v>239</v>
      </c>
      <c r="I209" s="589">
        <f t="shared" si="119"/>
        <v>2433.23</v>
      </c>
      <c r="J209" s="588">
        <f t="shared" si="119"/>
        <v>84</v>
      </c>
      <c r="K209" s="588">
        <f t="shared" si="119"/>
        <v>0</v>
      </c>
      <c r="L209" s="588">
        <f t="shared" si="119"/>
        <v>84</v>
      </c>
      <c r="M209" s="589">
        <f t="shared" si="119"/>
        <v>2433.23</v>
      </c>
      <c r="N209" s="589">
        <f t="shared" si="119"/>
        <v>0</v>
      </c>
      <c r="O209" s="589">
        <f t="shared" si="119"/>
        <v>2433.23</v>
      </c>
      <c r="P209" s="589">
        <f>P210</f>
        <v>109082513.38</v>
      </c>
      <c r="Q209" s="589">
        <f t="shared" ref="Q209:AD209" si="120">Q210</f>
        <v>88679943.310000002</v>
      </c>
      <c r="R209" s="414">
        <f t="shared" si="120"/>
        <v>0</v>
      </c>
      <c r="S209" s="589">
        <f t="shared" si="120"/>
        <v>32003485.010000002</v>
      </c>
      <c r="T209" s="589">
        <f>T210</f>
        <v>56587134.119999997</v>
      </c>
      <c r="U209" s="589">
        <f t="shared" si="120"/>
        <v>89324.18</v>
      </c>
      <c r="V209" s="414">
        <v>0</v>
      </c>
      <c r="W209" s="589">
        <f t="shared" si="120"/>
        <v>20402570.07</v>
      </c>
      <c r="X209" s="589">
        <f t="shared" si="120"/>
        <v>0</v>
      </c>
      <c r="Y209" s="589">
        <f t="shared" si="120"/>
        <v>20402570.07</v>
      </c>
      <c r="Z209" s="589">
        <f t="shared" si="120"/>
        <v>0</v>
      </c>
      <c r="AA209" s="589">
        <f t="shared" si="120"/>
        <v>0</v>
      </c>
      <c r="AB209" s="589">
        <f t="shared" si="120"/>
        <v>0</v>
      </c>
      <c r="AC209" s="589">
        <f t="shared" si="120"/>
        <v>0</v>
      </c>
      <c r="AD209" s="589">
        <f t="shared" si="120"/>
        <v>0</v>
      </c>
      <c r="AE209" s="590"/>
    </row>
    <row r="210" spans="1:31" s="399" customFormat="1" ht="18" hidden="1" customHeight="1" x14ac:dyDescent="0.2">
      <c r="A210" s="606">
        <v>1</v>
      </c>
      <c r="B210" s="613" t="s">
        <v>1783</v>
      </c>
      <c r="C210" s="606" t="s">
        <v>1154</v>
      </c>
      <c r="D210" s="608">
        <v>41635</v>
      </c>
      <c r="E210" s="606" t="s">
        <v>1112</v>
      </c>
      <c r="F210" s="606" t="s">
        <v>1112</v>
      </c>
      <c r="G210" s="609">
        <v>239</v>
      </c>
      <c r="H210" s="611">
        <v>239</v>
      </c>
      <c r="I210" s="610">
        <v>2433.23</v>
      </c>
      <c r="J210" s="609">
        <v>84</v>
      </c>
      <c r="K210" s="611">
        <v>0</v>
      </c>
      <c r="L210" s="611">
        <v>84</v>
      </c>
      <c r="M210" s="610">
        <f>N210+O210</f>
        <v>2433.23</v>
      </c>
      <c r="N210" s="610">
        <v>0</v>
      </c>
      <c r="O210" s="610">
        <v>2433.23</v>
      </c>
      <c r="P210" s="602">
        <f>Q210+W210+AC210+AD210</f>
        <v>109082513.38</v>
      </c>
      <c r="Q210" s="602">
        <f>R210+S210+T210+U210+V210</f>
        <v>88679943.310000002</v>
      </c>
      <c r="R210" s="670">
        <v>0</v>
      </c>
      <c r="S210" s="602">
        <v>32003485.010000002</v>
      </c>
      <c r="T210" s="610">
        <v>56587134.119999997</v>
      </c>
      <c r="U210" s="610">
        <v>89324.18</v>
      </c>
      <c r="V210" s="397">
        <v>0</v>
      </c>
      <c r="W210" s="602">
        <f>X210+Y210+Z210+AA210+AB210</f>
        <v>20402570.07</v>
      </c>
      <c r="X210" s="610">
        <v>0</v>
      </c>
      <c r="Y210" s="602">
        <v>20402570.07</v>
      </c>
      <c r="Z210" s="610">
        <v>0</v>
      </c>
      <c r="AA210" s="610">
        <v>0</v>
      </c>
      <c r="AB210" s="610">
        <v>0</v>
      </c>
      <c r="AC210" s="602">
        <v>0</v>
      </c>
      <c r="AD210" s="602">
        <v>0</v>
      </c>
      <c r="AE210" s="590"/>
    </row>
    <row r="211" spans="1:31" s="561" customFormat="1" ht="37.5" hidden="1" customHeight="1" x14ac:dyDescent="0.2">
      <c r="A211" s="740" t="s">
        <v>1919</v>
      </c>
      <c r="B211" s="740"/>
      <c r="C211" s="740"/>
      <c r="D211" s="740"/>
      <c r="E211" s="740"/>
      <c r="F211" s="740"/>
      <c r="G211" s="595">
        <f t="shared" ref="G211:AD211" si="121">SUM(G212:G219)</f>
        <v>63</v>
      </c>
      <c r="H211" s="595">
        <f t="shared" si="121"/>
        <v>63</v>
      </c>
      <c r="I211" s="596">
        <f t="shared" si="121"/>
        <v>1085.4000000000001</v>
      </c>
      <c r="J211" s="595">
        <f t="shared" si="121"/>
        <v>22</v>
      </c>
      <c r="K211" s="595">
        <f t="shared" si="121"/>
        <v>8</v>
      </c>
      <c r="L211" s="595">
        <f t="shared" si="121"/>
        <v>14</v>
      </c>
      <c r="M211" s="596">
        <f t="shared" si="121"/>
        <v>1012.5</v>
      </c>
      <c r="N211" s="596">
        <f t="shared" si="121"/>
        <v>357.8</v>
      </c>
      <c r="O211" s="596">
        <f t="shared" si="121"/>
        <v>654.70000000000005</v>
      </c>
      <c r="P211" s="596">
        <f t="shared" si="121"/>
        <v>42812728</v>
      </c>
      <c r="Q211" s="596">
        <f t="shared" si="121"/>
        <v>32580486.02</v>
      </c>
      <c r="R211" s="392">
        <f t="shared" si="121"/>
        <v>0</v>
      </c>
      <c r="S211" s="596">
        <f t="shared" si="121"/>
        <v>25484375.719999999</v>
      </c>
      <c r="T211" s="596">
        <f t="shared" si="121"/>
        <v>7092892.7999999998</v>
      </c>
      <c r="U211" s="596">
        <f t="shared" si="121"/>
        <v>3217.5</v>
      </c>
      <c r="V211" s="392">
        <f t="shared" si="121"/>
        <v>0</v>
      </c>
      <c r="W211" s="596">
        <f t="shared" si="121"/>
        <v>10232241.98</v>
      </c>
      <c r="X211" s="596">
        <f t="shared" si="121"/>
        <v>0</v>
      </c>
      <c r="Y211" s="596">
        <f t="shared" si="121"/>
        <v>10232241.98</v>
      </c>
      <c r="Z211" s="596">
        <f t="shared" si="121"/>
        <v>0</v>
      </c>
      <c r="AA211" s="596">
        <f t="shared" si="121"/>
        <v>0</v>
      </c>
      <c r="AB211" s="596">
        <f t="shared" si="121"/>
        <v>0</v>
      </c>
      <c r="AC211" s="596">
        <f t="shared" si="121"/>
        <v>0</v>
      </c>
      <c r="AD211" s="596">
        <f t="shared" si="121"/>
        <v>0</v>
      </c>
      <c r="AE211" s="590"/>
    </row>
    <row r="212" spans="1:31" s="399" customFormat="1" hidden="1" x14ac:dyDescent="0.2">
      <c r="A212" s="606">
        <v>1</v>
      </c>
      <c r="B212" s="614" t="s">
        <v>809</v>
      </c>
      <c r="C212" s="615" t="s">
        <v>1009</v>
      </c>
      <c r="D212" s="621">
        <v>41272</v>
      </c>
      <c r="E212" s="606" t="s">
        <v>1112</v>
      </c>
      <c r="F212" s="606" t="s">
        <v>1112</v>
      </c>
      <c r="G212" s="609">
        <v>6</v>
      </c>
      <c r="H212" s="611">
        <v>6</v>
      </c>
      <c r="I212" s="602">
        <v>69.099999999999994</v>
      </c>
      <c r="J212" s="609">
        <v>2</v>
      </c>
      <c r="K212" s="603">
        <v>0</v>
      </c>
      <c r="L212" s="603">
        <v>2</v>
      </c>
      <c r="M212" s="610">
        <v>69.099999999999994</v>
      </c>
      <c r="N212" s="602">
        <v>0</v>
      </c>
      <c r="O212" s="602">
        <v>69.099999999999994</v>
      </c>
      <c r="P212" s="602">
        <f t="shared" ref="P212:P217" si="122">Q212+W212+AC212+AD212</f>
        <v>2921548</v>
      </c>
      <c r="Q212" s="602">
        <f t="shared" ref="Q212:Q217" si="123">R212+S212+T212+U212+V212</f>
        <v>2223298.0299999998</v>
      </c>
      <c r="R212" s="670">
        <v>0</v>
      </c>
      <c r="S212" s="602">
        <v>1638988.43</v>
      </c>
      <c r="T212" s="610">
        <v>584309.6</v>
      </c>
      <c r="U212" s="610">
        <v>0</v>
      </c>
      <c r="V212" s="397">
        <v>0</v>
      </c>
      <c r="W212" s="602">
        <f t="shared" ref="W212:W217" si="124">X212+Y212+Z212+AA212+AB212</f>
        <v>698249.97</v>
      </c>
      <c r="X212" s="610">
        <v>0</v>
      </c>
      <c r="Y212" s="602">
        <v>698249.97</v>
      </c>
      <c r="Z212" s="610">
        <v>0</v>
      </c>
      <c r="AA212" s="610">
        <v>0</v>
      </c>
      <c r="AB212" s="610">
        <v>0</v>
      </c>
      <c r="AC212" s="602">
        <v>0</v>
      </c>
      <c r="AD212" s="602">
        <v>0</v>
      </c>
      <c r="AE212" s="590"/>
    </row>
    <row r="213" spans="1:31" s="399" customFormat="1" hidden="1" x14ac:dyDescent="0.2">
      <c r="A213" s="606">
        <f>A212+1</f>
        <v>2</v>
      </c>
      <c r="B213" s="614" t="s">
        <v>884</v>
      </c>
      <c r="C213" s="615" t="s">
        <v>1009</v>
      </c>
      <c r="D213" s="621">
        <v>41272</v>
      </c>
      <c r="E213" s="606" t="s">
        <v>1109</v>
      </c>
      <c r="F213" s="606" t="s">
        <v>1112</v>
      </c>
      <c r="G213" s="636">
        <v>2</v>
      </c>
      <c r="H213" s="634">
        <v>2</v>
      </c>
      <c r="I213" s="637">
        <v>56.3</v>
      </c>
      <c r="J213" s="636">
        <v>1</v>
      </c>
      <c r="K213" s="639">
        <v>1</v>
      </c>
      <c r="L213" s="639">
        <v>0</v>
      </c>
      <c r="M213" s="635">
        <v>56.3</v>
      </c>
      <c r="N213" s="637">
        <v>56.3</v>
      </c>
      <c r="O213" s="637">
        <v>0</v>
      </c>
      <c r="P213" s="602">
        <f t="shared" si="122"/>
        <v>2380364</v>
      </c>
      <c r="Q213" s="602">
        <f t="shared" si="123"/>
        <v>1811457</v>
      </c>
      <c r="R213" s="437">
        <v>0</v>
      </c>
      <c r="S213" s="637">
        <v>1811457</v>
      </c>
      <c r="T213" s="635">
        <v>0</v>
      </c>
      <c r="U213" s="635">
        <v>0</v>
      </c>
      <c r="V213" s="438">
        <v>0</v>
      </c>
      <c r="W213" s="602">
        <f t="shared" si="124"/>
        <v>568907</v>
      </c>
      <c r="X213" s="635">
        <v>0</v>
      </c>
      <c r="Y213" s="637">
        <v>568907</v>
      </c>
      <c r="Z213" s="635">
        <v>0</v>
      </c>
      <c r="AA213" s="635">
        <v>0</v>
      </c>
      <c r="AB213" s="635">
        <v>0</v>
      </c>
      <c r="AC213" s="637">
        <v>0</v>
      </c>
      <c r="AD213" s="637">
        <v>0</v>
      </c>
      <c r="AE213" s="590"/>
    </row>
    <row r="214" spans="1:31" s="399" customFormat="1" hidden="1" x14ac:dyDescent="0.2">
      <c r="A214" s="606">
        <f t="shared" ref="A214:A219" si="125">A213+1</f>
        <v>3</v>
      </c>
      <c r="B214" s="614" t="s">
        <v>884</v>
      </c>
      <c r="C214" s="615" t="s">
        <v>1009</v>
      </c>
      <c r="D214" s="621">
        <v>41272</v>
      </c>
      <c r="E214" s="606" t="s">
        <v>1112</v>
      </c>
      <c r="F214" s="606" t="s">
        <v>1112</v>
      </c>
      <c r="G214" s="636">
        <v>9</v>
      </c>
      <c r="H214" s="634">
        <v>9</v>
      </c>
      <c r="I214" s="637">
        <v>111.7</v>
      </c>
      <c r="J214" s="634">
        <v>2</v>
      </c>
      <c r="K214" s="634">
        <v>0</v>
      </c>
      <c r="L214" s="634">
        <v>2</v>
      </c>
      <c r="M214" s="637">
        <v>111.7</v>
      </c>
      <c r="N214" s="637">
        <v>0</v>
      </c>
      <c r="O214" s="637">
        <v>111.7</v>
      </c>
      <c r="P214" s="602">
        <f t="shared" si="122"/>
        <v>4722676</v>
      </c>
      <c r="Q214" s="602">
        <f t="shared" si="123"/>
        <v>3593956.44</v>
      </c>
      <c r="R214" s="437">
        <v>0</v>
      </c>
      <c r="S214" s="637">
        <v>2649421.2400000002</v>
      </c>
      <c r="T214" s="637">
        <v>944535.2</v>
      </c>
      <c r="U214" s="637">
        <v>0</v>
      </c>
      <c r="V214" s="437">
        <v>0</v>
      </c>
      <c r="W214" s="602">
        <f t="shared" si="124"/>
        <v>1128719.56</v>
      </c>
      <c r="X214" s="635">
        <v>0</v>
      </c>
      <c r="Y214" s="635">
        <v>1128719.56</v>
      </c>
      <c r="Z214" s="635">
        <v>0</v>
      </c>
      <c r="AA214" s="635">
        <v>0</v>
      </c>
      <c r="AB214" s="635">
        <v>0</v>
      </c>
      <c r="AC214" s="637">
        <v>0</v>
      </c>
      <c r="AD214" s="637">
        <v>0</v>
      </c>
      <c r="AE214" s="590"/>
    </row>
    <row r="215" spans="1:31" s="399" customFormat="1" hidden="1" x14ac:dyDescent="0.2">
      <c r="A215" s="606">
        <f t="shared" si="125"/>
        <v>4</v>
      </c>
      <c r="B215" s="614" t="s">
        <v>885</v>
      </c>
      <c r="C215" s="615" t="s">
        <v>1009</v>
      </c>
      <c r="D215" s="621">
        <v>41272</v>
      </c>
      <c r="E215" s="606" t="s">
        <v>1112</v>
      </c>
      <c r="F215" s="606" t="s">
        <v>1112</v>
      </c>
      <c r="G215" s="609">
        <v>15</v>
      </c>
      <c r="H215" s="611">
        <v>15</v>
      </c>
      <c r="I215" s="602">
        <v>220.6</v>
      </c>
      <c r="J215" s="609">
        <v>4</v>
      </c>
      <c r="K215" s="603">
        <v>2</v>
      </c>
      <c r="L215" s="603">
        <v>2</v>
      </c>
      <c r="M215" s="610">
        <v>220.6</v>
      </c>
      <c r="N215" s="602">
        <v>112.8</v>
      </c>
      <c r="O215" s="602">
        <v>107.8</v>
      </c>
      <c r="P215" s="602">
        <f t="shared" si="122"/>
        <v>9326968</v>
      </c>
      <c r="Q215" s="602">
        <f t="shared" si="123"/>
        <v>7097822.6500000004</v>
      </c>
      <c r="R215" s="670">
        <v>0</v>
      </c>
      <c r="S215" s="602">
        <v>5232429.05</v>
      </c>
      <c r="T215" s="610">
        <v>1865393.6</v>
      </c>
      <c r="U215" s="610">
        <v>0</v>
      </c>
      <c r="V215" s="397">
        <v>0</v>
      </c>
      <c r="W215" s="602">
        <f t="shared" si="124"/>
        <v>2229145.35</v>
      </c>
      <c r="X215" s="610">
        <v>0</v>
      </c>
      <c r="Y215" s="602">
        <v>2229145.35</v>
      </c>
      <c r="Z215" s="610">
        <v>0</v>
      </c>
      <c r="AA215" s="610">
        <v>0</v>
      </c>
      <c r="AB215" s="610">
        <v>0</v>
      </c>
      <c r="AC215" s="602">
        <v>0</v>
      </c>
      <c r="AD215" s="602">
        <v>0</v>
      </c>
      <c r="AE215" s="590"/>
    </row>
    <row r="216" spans="1:31" s="399" customFormat="1" hidden="1" x14ac:dyDescent="0.2">
      <c r="A216" s="606">
        <f t="shared" si="125"/>
        <v>5</v>
      </c>
      <c r="B216" s="614" t="s">
        <v>886</v>
      </c>
      <c r="C216" s="615" t="s">
        <v>1009</v>
      </c>
      <c r="D216" s="621">
        <v>41272</v>
      </c>
      <c r="E216" s="606" t="s">
        <v>1112</v>
      </c>
      <c r="F216" s="606" t="s">
        <v>1112</v>
      </c>
      <c r="G216" s="609">
        <v>8</v>
      </c>
      <c r="H216" s="611">
        <v>8</v>
      </c>
      <c r="I216" s="602">
        <v>165.6</v>
      </c>
      <c r="J216" s="609">
        <v>4</v>
      </c>
      <c r="K216" s="603">
        <v>0</v>
      </c>
      <c r="L216" s="603">
        <v>4</v>
      </c>
      <c r="M216" s="610">
        <v>165.6</v>
      </c>
      <c r="N216" s="602">
        <v>0</v>
      </c>
      <c r="O216" s="602">
        <v>165.6</v>
      </c>
      <c r="P216" s="602">
        <f t="shared" si="122"/>
        <v>7001568</v>
      </c>
      <c r="Q216" s="602">
        <f t="shared" si="123"/>
        <v>5328193.25</v>
      </c>
      <c r="R216" s="670">
        <v>0</v>
      </c>
      <c r="S216" s="602">
        <v>3927879.65</v>
      </c>
      <c r="T216" s="610">
        <v>1400313.6</v>
      </c>
      <c r="U216" s="610">
        <v>0</v>
      </c>
      <c r="V216" s="397">
        <v>0</v>
      </c>
      <c r="W216" s="602">
        <f t="shared" si="124"/>
        <v>1673374.75</v>
      </c>
      <c r="X216" s="610">
        <v>0</v>
      </c>
      <c r="Y216" s="602">
        <v>1673374.75</v>
      </c>
      <c r="Z216" s="610">
        <v>0</v>
      </c>
      <c r="AA216" s="610">
        <v>0</v>
      </c>
      <c r="AB216" s="610">
        <v>0</v>
      </c>
      <c r="AC216" s="602">
        <v>0</v>
      </c>
      <c r="AD216" s="602">
        <v>0</v>
      </c>
      <c r="AE216" s="590"/>
    </row>
    <row r="217" spans="1:31" s="399" customFormat="1" hidden="1" x14ac:dyDescent="0.2">
      <c r="A217" s="606">
        <f t="shared" si="125"/>
        <v>6</v>
      </c>
      <c r="B217" s="614" t="s">
        <v>887</v>
      </c>
      <c r="C217" s="615" t="s">
        <v>1009</v>
      </c>
      <c r="D217" s="621">
        <v>41272</v>
      </c>
      <c r="E217" s="606" t="s">
        <v>1112</v>
      </c>
      <c r="F217" s="606" t="s">
        <v>1112</v>
      </c>
      <c r="G217" s="609">
        <v>9</v>
      </c>
      <c r="H217" s="611">
        <f>11-2</f>
        <v>9</v>
      </c>
      <c r="I217" s="602">
        <v>214.2</v>
      </c>
      <c r="J217" s="609">
        <f>4-1</f>
        <v>3</v>
      </c>
      <c r="K217" s="603">
        <v>0</v>
      </c>
      <c r="L217" s="603">
        <v>3</v>
      </c>
      <c r="M217" s="610">
        <f>188.3-47</f>
        <v>141.30000000000001</v>
      </c>
      <c r="N217" s="602">
        <v>0</v>
      </c>
      <c r="O217" s="602">
        <v>141.30000000000001</v>
      </c>
      <c r="P217" s="602">
        <f t="shared" si="122"/>
        <v>5974164</v>
      </c>
      <c r="Q217" s="602">
        <f t="shared" si="123"/>
        <v>4546338.8099999996</v>
      </c>
      <c r="R217" s="670">
        <v>0</v>
      </c>
      <c r="S217" s="602">
        <v>3351506.01</v>
      </c>
      <c r="T217" s="610">
        <v>1194832.8</v>
      </c>
      <c r="U217" s="610">
        <v>0</v>
      </c>
      <c r="V217" s="397">
        <v>0</v>
      </c>
      <c r="W217" s="602">
        <f t="shared" si="124"/>
        <v>1427825.19</v>
      </c>
      <c r="X217" s="610">
        <v>0</v>
      </c>
      <c r="Y217" s="602">
        <v>1427825.19</v>
      </c>
      <c r="Z217" s="610">
        <v>0</v>
      </c>
      <c r="AA217" s="610">
        <v>0</v>
      </c>
      <c r="AB217" s="610">
        <v>0</v>
      </c>
      <c r="AC217" s="602">
        <v>0</v>
      </c>
      <c r="AD217" s="602">
        <v>0</v>
      </c>
      <c r="AE217" s="590"/>
    </row>
    <row r="218" spans="1:31" s="399" customFormat="1" hidden="1" x14ac:dyDescent="0.2">
      <c r="A218" s="606">
        <f t="shared" si="125"/>
        <v>7</v>
      </c>
      <c r="B218" s="614" t="s">
        <v>767</v>
      </c>
      <c r="C218" s="615" t="s">
        <v>1152</v>
      </c>
      <c r="D218" s="621">
        <v>41448</v>
      </c>
      <c r="E218" s="606" t="s">
        <v>1109</v>
      </c>
      <c r="F218" s="606" t="s">
        <v>1112</v>
      </c>
      <c r="G218" s="609">
        <v>9</v>
      </c>
      <c r="H218" s="611">
        <v>9</v>
      </c>
      <c r="I218" s="602">
        <v>117.4</v>
      </c>
      <c r="J218" s="609">
        <v>3</v>
      </c>
      <c r="K218" s="603">
        <v>3</v>
      </c>
      <c r="L218" s="603">
        <v>0</v>
      </c>
      <c r="M218" s="610">
        <v>117.4</v>
      </c>
      <c r="N218" s="602">
        <v>117.4</v>
      </c>
      <c r="O218" s="602">
        <v>0</v>
      </c>
      <c r="P218" s="602">
        <f t="shared" ref="P218:P219" si="126">Q218+W218+AC218+AD218</f>
        <v>4967900</v>
      </c>
      <c r="Q218" s="602">
        <f t="shared" ref="Q218:Q219" si="127">R218+S218+T218+U218+V218</f>
        <v>3777354.4</v>
      </c>
      <c r="R218" s="670">
        <v>0</v>
      </c>
      <c r="S218" s="602">
        <v>3777354.4</v>
      </c>
      <c r="T218" s="610">
        <v>0</v>
      </c>
      <c r="U218" s="610">
        <v>0</v>
      </c>
      <c r="V218" s="397">
        <v>0</v>
      </c>
      <c r="W218" s="602">
        <f t="shared" ref="W218:W219" si="128">X218+Y218+Z218+AA218+AB218</f>
        <v>1190545.6000000001</v>
      </c>
      <c r="X218" s="610">
        <v>0</v>
      </c>
      <c r="Y218" s="602">
        <v>1190545.6000000001</v>
      </c>
      <c r="Z218" s="610">
        <v>0</v>
      </c>
      <c r="AA218" s="610">
        <v>0</v>
      </c>
      <c r="AB218" s="610">
        <v>0</v>
      </c>
      <c r="AC218" s="602">
        <v>0</v>
      </c>
      <c r="AD218" s="602">
        <v>0</v>
      </c>
      <c r="AE218" s="590"/>
    </row>
    <row r="219" spans="1:31" s="399" customFormat="1" hidden="1" x14ac:dyDescent="0.2">
      <c r="A219" s="606">
        <f t="shared" si="125"/>
        <v>8</v>
      </c>
      <c r="B219" s="614" t="s">
        <v>767</v>
      </c>
      <c r="C219" s="615" t="s">
        <v>1152</v>
      </c>
      <c r="D219" s="621">
        <v>41448</v>
      </c>
      <c r="E219" s="606" t="s">
        <v>1112</v>
      </c>
      <c r="F219" s="606" t="s">
        <v>1112</v>
      </c>
      <c r="G219" s="609">
        <v>5</v>
      </c>
      <c r="H219" s="609">
        <v>5</v>
      </c>
      <c r="I219" s="602">
        <v>130.5</v>
      </c>
      <c r="J219" s="609">
        <v>3</v>
      </c>
      <c r="K219" s="609">
        <v>2</v>
      </c>
      <c r="L219" s="609">
        <v>1</v>
      </c>
      <c r="M219" s="711">
        <v>130.5</v>
      </c>
      <c r="N219" s="602">
        <v>71.3</v>
      </c>
      <c r="O219" s="602">
        <v>59.2</v>
      </c>
      <c r="P219" s="602">
        <f t="shared" si="126"/>
        <v>5517540</v>
      </c>
      <c r="Q219" s="602">
        <f t="shared" si="127"/>
        <v>4202065.4400000004</v>
      </c>
      <c r="R219" s="670">
        <v>0</v>
      </c>
      <c r="S219" s="602">
        <v>3095339.94</v>
      </c>
      <c r="T219" s="602">
        <v>1103508</v>
      </c>
      <c r="U219" s="711">
        <v>3217.5</v>
      </c>
      <c r="V219" s="594">
        <v>0</v>
      </c>
      <c r="W219" s="602">
        <f t="shared" si="128"/>
        <v>1315474.56</v>
      </c>
      <c r="X219" s="602">
        <v>0</v>
      </c>
      <c r="Y219" s="602">
        <v>1315474.56</v>
      </c>
      <c r="Z219" s="602">
        <v>0</v>
      </c>
      <c r="AA219" s="711">
        <v>0</v>
      </c>
      <c r="AB219" s="711">
        <v>0</v>
      </c>
      <c r="AC219" s="602">
        <v>0</v>
      </c>
      <c r="AD219" s="602">
        <v>0</v>
      </c>
      <c r="AE219" s="590"/>
    </row>
    <row r="220" spans="1:31" s="561" customFormat="1" ht="35.25" hidden="1" customHeight="1" x14ac:dyDescent="0.2">
      <c r="A220" s="740" t="s">
        <v>1936</v>
      </c>
      <c r="B220" s="740"/>
      <c r="C220" s="740"/>
      <c r="D220" s="740"/>
      <c r="E220" s="740"/>
      <c r="F220" s="740"/>
      <c r="G220" s="595">
        <f t="shared" ref="G220:AD220" si="129">SUM(G221:G224)</f>
        <v>0</v>
      </c>
      <c r="H220" s="595">
        <f t="shared" si="129"/>
        <v>0</v>
      </c>
      <c r="I220" s="596">
        <f t="shared" si="129"/>
        <v>0</v>
      </c>
      <c r="J220" s="595">
        <f t="shared" si="129"/>
        <v>0</v>
      </c>
      <c r="K220" s="595">
        <f t="shared" si="129"/>
        <v>0</v>
      </c>
      <c r="L220" s="595">
        <f t="shared" si="129"/>
        <v>0</v>
      </c>
      <c r="M220" s="596">
        <f t="shared" si="129"/>
        <v>0</v>
      </c>
      <c r="N220" s="596">
        <f t="shared" si="129"/>
        <v>0</v>
      </c>
      <c r="O220" s="596">
        <f t="shared" si="129"/>
        <v>0</v>
      </c>
      <c r="P220" s="596">
        <f t="shared" si="129"/>
        <v>23222924.199999999</v>
      </c>
      <c r="Q220" s="596">
        <f t="shared" si="129"/>
        <v>16268337.74</v>
      </c>
      <c r="R220" s="392">
        <f t="shared" si="129"/>
        <v>0</v>
      </c>
      <c r="S220" s="596">
        <f t="shared" si="129"/>
        <v>16268337.74</v>
      </c>
      <c r="T220" s="596">
        <f t="shared" si="129"/>
        <v>0</v>
      </c>
      <c r="U220" s="596">
        <f t="shared" si="129"/>
        <v>0</v>
      </c>
      <c r="V220" s="392">
        <f t="shared" si="129"/>
        <v>0</v>
      </c>
      <c r="W220" s="596">
        <f t="shared" si="129"/>
        <v>6954586.46</v>
      </c>
      <c r="X220" s="596">
        <f t="shared" si="129"/>
        <v>0</v>
      </c>
      <c r="Y220" s="596">
        <f t="shared" si="129"/>
        <v>6954586.46</v>
      </c>
      <c r="Z220" s="596">
        <f t="shared" si="129"/>
        <v>0</v>
      </c>
      <c r="AA220" s="596">
        <f t="shared" si="129"/>
        <v>0</v>
      </c>
      <c r="AB220" s="596">
        <f t="shared" si="129"/>
        <v>0</v>
      </c>
      <c r="AC220" s="596">
        <f t="shared" si="129"/>
        <v>0</v>
      </c>
      <c r="AD220" s="596">
        <f t="shared" si="129"/>
        <v>0</v>
      </c>
      <c r="AE220" s="590"/>
    </row>
    <row r="221" spans="1:31" hidden="1" x14ac:dyDescent="0.2">
      <c r="A221" s="606">
        <v>1</v>
      </c>
      <c r="B221" s="614" t="s">
        <v>1263</v>
      </c>
      <c r="C221" s="640">
        <v>1437</v>
      </c>
      <c r="D221" s="641">
        <v>41638</v>
      </c>
      <c r="E221" s="606" t="s">
        <v>1110</v>
      </c>
      <c r="F221" s="606" t="s">
        <v>1112</v>
      </c>
      <c r="G221" s="609">
        <v>0</v>
      </c>
      <c r="H221" s="611">
        <v>0</v>
      </c>
      <c r="I221" s="610">
        <v>0</v>
      </c>
      <c r="J221" s="609">
        <v>0</v>
      </c>
      <c r="K221" s="611">
        <v>0</v>
      </c>
      <c r="L221" s="611">
        <v>0</v>
      </c>
      <c r="M221" s="610">
        <v>0</v>
      </c>
      <c r="N221" s="610">
        <v>0</v>
      </c>
      <c r="O221" s="610">
        <v>0</v>
      </c>
      <c r="P221" s="602">
        <f>Q221+W221+AC221+AD221</f>
        <v>5145476</v>
      </c>
      <c r="Q221" s="602">
        <f>R221+S221+T221+U221+V221</f>
        <v>3492577.45</v>
      </c>
      <c r="R221" s="670">
        <v>0</v>
      </c>
      <c r="S221" s="602">
        <v>3492577.45</v>
      </c>
      <c r="T221" s="602">
        <v>0</v>
      </c>
      <c r="U221" s="610">
        <v>0</v>
      </c>
      <c r="V221" s="397">
        <v>0</v>
      </c>
      <c r="W221" s="602">
        <f>X221+Y221+Z221+AA221+AB221</f>
        <v>1652898.55</v>
      </c>
      <c r="X221" s="610">
        <v>0</v>
      </c>
      <c r="Y221" s="602">
        <v>1652898.55</v>
      </c>
      <c r="Z221" s="602">
        <v>0</v>
      </c>
      <c r="AA221" s="610">
        <v>0</v>
      </c>
      <c r="AB221" s="610">
        <v>0</v>
      </c>
      <c r="AC221" s="602">
        <v>0</v>
      </c>
      <c r="AD221" s="602">
        <v>0</v>
      </c>
      <c r="AE221" s="590"/>
    </row>
    <row r="222" spans="1:31" hidden="1" x14ac:dyDescent="0.2">
      <c r="A222" s="606">
        <v>2</v>
      </c>
      <c r="B222" s="614" t="s">
        <v>923</v>
      </c>
      <c r="C222" s="640">
        <v>1437</v>
      </c>
      <c r="D222" s="641">
        <v>41638</v>
      </c>
      <c r="E222" s="606" t="s">
        <v>1110</v>
      </c>
      <c r="F222" s="606" t="s">
        <v>1112</v>
      </c>
      <c r="G222" s="609">
        <v>0</v>
      </c>
      <c r="H222" s="611">
        <v>0</v>
      </c>
      <c r="I222" s="610">
        <v>0</v>
      </c>
      <c r="J222" s="609">
        <v>0</v>
      </c>
      <c r="K222" s="611">
        <v>0</v>
      </c>
      <c r="L222" s="611">
        <v>0</v>
      </c>
      <c r="M222" s="610">
        <v>0</v>
      </c>
      <c r="N222" s="610">
        <v>0</v>
      </c>
      <c r="O222" s="610">
        <v>0</v>
      </c>
      <c r="P222" s="602">
        <f>Q222+W222+AC222+AD222</f>
        <v>1589728</v>
      </c>
      <c r="Q222" s="602">
        <f>R222+S222+T222+U222+V222</f>
        <v>1141424.7</v>
      </c>
      <c r="R222" s="670">
        <v>0</v>
      </c>
      <c r="S222" s="602">
        <v>1141424.7</v>
      </c>
      <c r="T222" s="602">
        <v>0</v>
      </c>
      <c r="U222" s="610">
        <v>0</v>
      </c>
      <c r="V222" s="397">
        <v>0</v>
      </c>
      <c r="W222" s="602">
        <f>X222+Y222+Z222+AA222+AB222</f>
        <v>448303.3</v>
      </c>
      <c r="X222" s="610">
        <v>0</v>
      </c>
      <c r="Y222" s="602">
        <v>448303.3</v>
      </c>
      <c r="Z222" s="602">
        <v>0</v>
      </c>
      <c r="AA222" s="610">
        <v>0</v>
      </c>
      <c r="AB222" s="610">
        <v>0</v>
      </c>
      <c r="AC222" s="602">
        <v>0</v>
      </c>
      <c r="AD222" s="602">
        <v>0</v>
      </c>
      <c r="AE222" s="590"/>
    </row>
    <row r="223" spans="1:31" hidden="1" x14ac:dyDescent="0.2">
      <c r="A223" s="606">
        <v>3</v>
      </c>
      <c r="B223" s="614" t="s">
        <v>1126</v>
      </c>
      <c r="C223" s="640">
        <v>235</v>
      </c>
      <c r="D223" s="641">
        <v>42101</v>
      </c>
      <c r="E223" s="606" t="s">
        <v>1110</v>
      </c>
      <c r="F223" s="606" t="s">
        <v>1112</v>
      </c>
      <c r="G223" s="609">
        <v>0</v>
      </c>
      <c r="H223" s="611">
        <v>0</v>
      </c>
      <c r="I223" s="610">
        <v>0</v>
      </c>
      <c r="J223" s="609">
        <v>0</v>
      </c>
      <c r="K223" s="611">
        <v>0</v>
      </c>
      <c r="L223" s="611">
        <v>0</v>
      </c>
      <c r="M223" s="610">
        <v>0</v>
      </c>
      <c r="N223" s="610">
        <v>0</v>
      </c>
      <c r="O223" s="610">
        <v>0</v>
      </c>
      <c r="P223" s="602">
        <f>Q223+W223+AC223+AD223</f>
        <v>7775080.5999999996</v>
      </c>
      <c r="Q223" s="602">
        <f>R223+S223+T223+U223+V223</f>
        <v>5439981.5700000003</v>
      </c>
      <c r="R223" s="670">
        <v>0</v>
      </c>
      <c r="S223" s="602">
        <v>5439981.5700000003</v>
      </c>
      <c r="T223" s="602">
        <v>0</v>
      </c>
      <c r="U223" s="610">
        <v>0</v>
      </c>
      <c r="V223" s="397">
        <v>0</v>
      </c>
      <c r="W223" s="602">
        <f>X223+Y223+Z223+AA223+AB223</f>
        <v>2335099.0299999998</v>
      </c>
      <c r="X223" s="610">
        <v>0</v>
      </c>
      <c r="Y223" s="602">
        <v>2335099.0299999998</v>
      </c>
      <c r="Z223" s="602">
        <v>0</v>
      </c>
      <c r="AA223" s="610">
        <v>0</v>
      </c>
      <c r="AB223" s="610">
        <v>0</v>
      </c>
      <c r="AC223" s="602">
        <v>0</v>
      </c>
      <c r="AD223" s="602">
        <v>0</v>
      </c>
      <c r="AE223" s="590"/>
    </row>
    <row r="224" spans="1:31" hidden="1" x14ac:dyDescent="0.2">
      <c r="A224" s="606">
        <v>4</v>
      </c>
      <c r="B224" s="614" t="s">
        <v>1171</v>
      </c>
      <c r="C224" s="640">
        <v>235</v>
      </c>
      <c r="D224" s="641">
        <v>42101</v>
      </c>
      <c r="E224" s="606" t="s">
        <v>1110</v>
      </c>
      <c r="F224" s="606" t="s">
        <v>1112</v>
      </c>
      <c r="G224" s="609">
        <v>0</v>
      </c>
      <c r="H224" s="611">
        <v>0</v>
      </c>
      <c r="I224" s="610">
        <v>0</v>
      </c>
      <c r="J224" s="609">
        <v>0</v>
      </c>
      <c r="K224" s="611">
        <v>0</v>
      </c>
      <c r="L224" s="611">
        <v>0</v>
      </c>
      <c r="M224" s="610">
        <v>0</v>
      </c>
      <c r="N224" s="610">
        <v>0</v>
      </c>
      <c r="O224" s="610">
        <v>0</v>
      </c>
      <c r="P224" s="602">
        <f>Q224+W224+AC224+AD224</f>
        <v>8712639.5999999996</v>
      </c>
      <c r="Q224" s="602">
        <f>R224+S224+T224+U224+V224</f>
        <v>6194354.0199999996</v>
      </c>
      <c r="R224" s="670">
        <v>0</v>
      </c>
      <c r="S224" s="602">
        <v>6194354.0199999996</v>
      </c>
      <c r="T224" s="602">
        <v>0</v>
      </c>
      <c r="U224" s="610">
        <v>0</v>
      </c>
      <c r="V224" s="397">
        <v>0</v>
      </c>
      <c r="W224" s="602">
        <f>X224+Y224+Z224+AA224+AB224</f>
        <v>2518285.58</v>
      </c>
      <c r="X224" s="610">
        <v>0</v>
      </c>
      <c r="Y224" s="602">
        <v>2518285.58</v>
      </c>
      <c r="Z224" s="602">
        <v>0</v>
      </c>
      <c r="AA224" s="610">
        <v>0</v>
      </c>
      <c r="AB224" s="610">
        <v>0</v>
      </c>
      <c r="AC224" s="602">
        <v>0</v>
      </c>
      <c r="AD224" s="602">
        <v>0</v>
      </c>
      <c r="AE224" s="590"/>
    </row>
    <row r="225" spans="1:31" s="561" customFormat="1" ht="27.75" hidden="1" customHeight="1" x14ac:dyDescent="0.2">
      <c r="A225" s="740" t="s">
        <v>2066</v>
      </c>
      <c r="B225" s="740"/>
      <c r="C225" s="740"/>
      <c r="D225" s="740"/>
      <c r="E225" s="740"/>
      <c r="F225" s="740"/>
      <c r="G225" s="595">
        <f t="shared" ref="G225:U225" si="130">SUM(G226:G233)</f>
        <v>61</v>
      </c>
      <c r="H225" s="595">
        <f t="shared" si="130"/>
        <v>61</v>
      </c>
      <c r="I225" s="596">
        <f t="shared" si="130"/>
        <v>1127.7</v>
      </c>
      <c r="J225" s="595">
        <f t="shared" si="130"/>
        <v>24</v>
      </c>
      <c r="K225" s="595">
        <f t="shared" si="130"/>
        <v>6</v>
      </c>
      <c r="L225" s="595">
        <f t="shared" si="130"/>
        <v>18</v>
      </c>
      <c r="M225" s="596">
        <f t="shared" si="130"/>
        <v>1127.7</v>
      </c>
      <c r="N225" s="596">
        <f t="shared" si="130"/>
        <v>221.1</v>
      </c>
      <c r="O225" s="596">
        <f t="shared" si="130"/>
        <v>906.6</v>
      </c>
      <c r="P225" s="596">
        <f t="shared" si="130"/>
        <v>25586376.199999999</v>
      </c>
      <c r="Q225" s="596">
        <f t="shared" si="130"/>
        <v>17965296.260000002</v>
      </c>
      <c r="R225" s="392">
        <f t="shared" si="130"/>
        <v>0</v>
      </c>
      <c r="S225" s="596">
        <f t="shared" si="130"/>
        <v>0</v>
      </c>
      <c r="T225" s="596">
        <f t="shared" si="130"/>
        <v>17965296.260000002</v>
      </c>
      <c r="U225" s="596">
        <f t="shared" si="130"/>
        <v>0</v>
      </c>
      <c r="V225" s="392">
        <v>0</v>
      </c>
      <c r="W225" s="596">
        <f t="shared" ref="W225:AD225" si="131">SUM(W226:W233)</f>
        <v>7621079.9400000004</v>
      </c>
      <c r="X225" s="596">
        <f t="shared" si="131"/>
        <v>0</v>
      </c>
      <c r="Y225" s="596">
        <f t="shared" si="131"/>
        <v>0</v>
      </c>
      <c r="Z225" s="596">
        <f t="shared" si="131"/>
        <v>7621079.9400000004</v>
      </c>
      <c r="AA225" s="596">
        <f t="shared" si="131"/>
        <v>0</v>
      </c>
      <c r="AB225" s="596">
        <f t="shared" si="131"/>
        <v>0</v>
      </c>
      <c r="AC225" s="596">
        <f t="shared" si="131"/>
        <v>0</v>
      </c>
      <c r="AD225" s="596">
        <f t="shared" si="131"/>
        <v>0</v>
      </c>
      <c r="AE225" s="590"/>
    </row>
    <row r="226" spans="1:31" hidden="1" x14ac:dyDescent="0.2">
      <c r="A226" s="606">
        <v>1</v>
      </c>
      <c r="B226" s="614" t="s">
        <v>1263</v>
      </c>
      <c r="C226" s="640">
        <v>1437</v>
      </c>
      <c r="D226" s="641">
        <v>41638</v>
      </c>
      <c r="E226" s="606" t="s">
        <v>1112</v>
      </c>
      <c r="F226" s="606" t="s">
        <v>1112</v>
      </c>
      <c r="G226" s="609">
        <v>14</v>
      </c>
      <c r="H226" s="611">
        <v>14</v>
      </c>
      <c r="I226" s="610">
        <v>230.1</v>
      </c>
      <c r="J226" s="609">
        <v>5</v>
      </c>
      <c r="K226" s="611">
        <v>0</v>
      </c>
      <c r="L226" s="611">
        <v>5</v>
      </c>
      <c r="M226" s="610">
        <v>230.1</v>
      </c>
      <c r="N226" s="610">
        <v>0</v>
      </c>
      <c r="O226" s="610">
        <v>230.1</v>
      </c>
      <c r="P226" s="602">
        <f>Q226+W226+AC226+AD226</f>
        <v>5145476</v>
      </c>
      <c r="Q226" s="602">
        <f>R226+S226+T226+U226+V226</f>
        <v>3492577.45</v>
      </c>
      <c r="R226" s="670">
        <v>0</v>
      </c>
      <c r="S226" s="602">
        <v>0</v>
      </c>
      <c r="T226" s="602">
        <v>3492577.45</v>
      </c>
      <c r="U226" s="610">
        <v>0</v>
      </c>
      <c r="V226" s="397">
        <v>0</v>
      </c>
      <c r="W226" s="602">
        <f>X226+Y226+Z226+AA226+AB226</f>
        <v>1652898.55</v>
      </c>
      <c r="X226" s="610">
        <v>0</v>
      </c>
      <c r="Y226" s="602">
        <v>0</v>
      </c>
      <c r="Z226" s="602">
        <v>1652898.55</v>
      </c>
      <c r="AA226" s="610">
        <v>0</v>
      </c>
      <c r="AB226" s="610">
        <v>0</v>
      </c>
      <c r="AC226" s="602">
        <v>0</v>
      </c>
      <c r="AD226" s="602">
        <v>0</v>
      </c>
      <c r="AE226" s="590"/>
    </row>
    <row r="227" spans="1:31" hidden="1" x14ac:dyDescent="0.2">
      <c r="A227" s="606">
        <f>A226+1</f>
        <v>2</v>
      </c>
      <c r="B227" s="614" t="s">
        <v>923</v>
      </c>
      <c r="C227" s="640">
        <v>1437</v>
      </c>
      <c r="D227" s="641">
        <v>41638</v>
      </c>
      <c r="E227" s="606" t="s">
        <v>1110</v>
      </c>
      <c r="F227" s="606" t="s">
        <v>1112</v>
      </c>
      <c r="G227" s="609">
        <v>2</v>
      </c>
      <c r="H227" s="611">
        <v>2</v>
      </c>
      <c r="I227" s="610">
        <v>47.9</v>
      </c>
      <c r="J227" s="609">
        <v>2</v>
      </c>
      <c r="K227" s="611">
        <v>2</v>
      </c>
      <c r="L227" s="611">
        <v>0</v>
      </c>
      <c r="M227" s="610">
        <v>47.9</v>
      </c>
      <c r="N227" s="610">
        <v>47.9</v>
      </c>
      <c r="O227" s="610">
        <v>0</v>
      </c>
      <c r="P227" s="602">
        <f t="shared" ref="P227:P228" si="132">Q227+W227+AC227+AD227</f>
        <v>2025212</v>
      </c>
      <c r="Q227" s="602">
        <f t="shared" ref="Q227:Q228" si="133">R227+S227+T227+U227+V227</f>
        <v>1454102.22</v>
      </c>
      <c r="R227" s="670">
        <v>0</v>
      </c>
      <c r="S227" s="602">
        <v>0</v>
      </c>
      <c r="T227" s="602">
        <v>1454102.22</v>
      </c>
      <c r="U227" s="610">
        <v>0</v>
      </c>
      <c r="V227" s="397">
        <v>0</v>
      </c>
      <c r="W227" s="602">
        <f t="shared" ref="W227:W228" si="134">X227+Y227+Z227+AA227+AB227</f>
        <v>571109.78</v>
      </c>
      <c r="X227" s="610">
        <v>0</v>
      </c>
      <c r="Y227" s="602">
        <v>0</v>
      </c>
      <c r="Z227" s="602">
        <v>571109.78</v>
      </c>
      <c r="AA227" s="610">
        <v>0</v>
      </c>
      <c r="AB227" s="610">
        <v>0</v>
      </c>
      <c r="AC227" s="602">
        <v>0</v>
      </c>
      <c r="AD227" s="602">
        <v>0</v>
      </c>
      <c r="AE227" s="590"/>
    </row>
    <row r="228" spans="1:31" hidden="1" x14ac:dyDescent="0.2">
      <c r="A228" s="606">
        <f t="shared" ref="A228:A233" si="135">A227+1</f>
        <v>3</v>
      </c>
      <c r="B228" s="614" t="s">
        <v>923</v>
      </c>
      <c r="C228" s="640">
        <v>1437</v>
      </c>
      <c r="D228" s="641">
        <v>41638</v>
      </c>
      <c r="E228" s="606" t="s">
        <v>1109</v>
      </c>
      <c r="F228" s="606" t="s">
        <v>1112</v>
      </c>
      <c r="G228" s="609">
        <v>1</v>
      </c>
      <c r="H228" s="609">
        <v>1</v>
      </c>
      <c r="I228" s="610">
        <v>37.6</v>
      </c>
      <c r="J228" s="609">
        <v>1</v>
      </c>
      <c r="K228" s="609">
        <v>1</v>
      </c>
      <c r="L228" s="609">
        <v>0</v>
      </c>
      <c r="M228" s="610">
        <v>37.6</v>
      </c>
      <c r="N228" s="610">
        <v>37.6</v>
      </c>
      <c r="O228" s="610">
        <v>0</v>
      </c>
      <c r="P228" s="602">
        <f t="shared" si="132"/>
        <v>0</v>
      </c>
      <c r="Q228" s="602">
        <f t="shared" si="133"/>
        <v>0</v>
      </c>
      <c r="R228" s="670">
        <v>0</v>
      </c>
      <c r="S228" s="602">
        <v>0</v>
      </c>
      <c r="T228" s="602">
        <v>0</v>
      </c>
      <c r="U228" s="610">
        <v>0</v>
      </c>
      <c r="V228" s="397">
        <v>0</v>
      </c>
      <c r="W228" s="602">
        <f t="shared" si="134"/>
        <v>0</v>
      </c>
      <c r="X228" s="610">
        <v>0</v>
      </c>
      <c r="Y228" s="602">
        <v>0</v>
      </c>
      <c r="Z228" s="602">
        <v>0</v>
      </c>
      <c r="AA228" s="610">
        <v>0</v>
      </c>
      <c r="AB228" s="610">
        <v>0</v>
      </c>
      <c r="AC228" s="602">
        <v>0</v>
      </c>
      <c r="AD228" s="602">
        <v>0</v>
      </c>
      <c r="AE228" s="590"/>
    </row>
    <row r="229" spans="1:31" hidden="1" x14ac:dyDescent="0.2">
      <c r="A229" s="606">
        <f t="shared" si="135"/>
        <v>4</v>
      </c>
      <c r="B229" s="614" t="s">
        <v>1126</v>
      </c>
      <c r="C229" s="640">
        <v>235</v>
      </c>
      <c r="D229" s="641">
        <v>42101</v>
      </c>
      <c r="E229" s="606" t="s">
        <v>1110</v>
      </c>
      <c r="F229" s="606" t="s">
        <v>1112</v>
      </c>
      <c r="G229" s="609">
        <v>3</v>
      </c>
      <c r="H229" s="611">
        <v>3</v>
      </c>
      <c r="I229" s="610">
        <v>45.2</v>
      </c>
      <c r="J229" s="609">
        <v>1</v>
      </c>
      <c r="K229" s="611">
        <v>1</v>
      </c>
      <c r="L229" s="611">
        <v>0</v>
      </c>
      <c r="M229" s="610">
        <v>45.2</v>
      </c>
      <c r="N229" s="610">
        <v>45.2</v>
      </c>
      <c r="O229" s="610">
        <v>0</v>
      </c>
      <c r="P229" s="602">
        <f t="shared" ref="P229:P231" si="136">Q229+W229+AC229+AD229</f>
        <v>9686136.5999999996</v>
      </c>
      <c r="Q229" s="602">
        <f t="shared" ref="Q229:Q231" si="137">R229+S229+T229+U229+V229</f>
        <v>6812119.7699999996</v>
      </c>
      <c r="R229" s="670">
        <v>0</v>
      </c>
      <c r="S229" s="602">
        <v>0</v>
      </c>
      <c r="T229" s="602">
        <v>6812119.7699999996</v>
      </c>
      <c r="U229" s="610">
        <v>0</v>
      </c>
      <c r="V229" s="397">
        <v>0</v>
      </c>
      <c r="W229" s="602">
        <f t="shared" ref="W229:W230" si="138">X229+Y229+Z229+AA229+AB229</f>
        <v>2874016.83</v>
      </c>
      <c r="X229" s="610">
        <v>0</v>
      </c>
      <c r="Y229" s="602">
        <v>0</v>
      </c>
      <c r="Z229" s="602">
        <v>2874016.83</v>
      </c>
      <c r="AA229" s="610">
        <v>0</v>
      </c>
      <c r="AB229" s="610">
        <v>0</v>
      </c>
      <c r="AC229" s="602">
        <v>0</v>
      </c>
      <c r="AD229" s="602">
        <v>0</v>
      </c>
      <c r="AE229" s="590"/>
    </row>
    <row r="230" spans="1:31" hidden="1" x14ac:dyDescent="0.2">
      <c r="A230" s="606">
        <f t="shared" si="135"/>
        <v>5</v>
      </c>
      <c r="B230" s="614" t="s">
        <v>1126</v>
      </c>
      <c r="C230" s="640">
        <v>235</v>
      </c>
      <c r="D230" s="641">
        <v>42101</v>
      </c>
      <c r="E230" s="606" t="s">
        <v>1112</v>
      </c>
      <c r="F230" s="606" t="s">
        <v>1112</v>
      </c>
      <c r="G230" s="609">
        <v>21</v>
      </c>
      <c r="H230" s="609">
        <v>21</v>
      </c>
      <c r="I230" s="610">
        <v>358.4</v>
      </c>
      <c r="J230" s="609">
        <v>7</v>
      </c>
      <c r="K230" s="609">
        <v>0</v>
      </c>
      <c r="L230" s="609">
        <v>7</v>
      </c>
      <c r="M230" s="610">
        <v>358.4</v>
      </c>
      <c r="N230" s="610">
        <v>0</v>
      </c>
      <c r="O230" s="610">
        <v>358.4</v>
      </c>
      <c r="P230" s="602">
        <f t="shared" si="136"/>
        <v>0</v>
      </c>
      <c r="Q230" s="602">
        <f t="shared" si="137"/>
        <v>0</v>
      </c>
      <c r="R230" s="670">
        <v>0</v>
      </c>
      <c r="S230" s="602">
        <v>0</v>
      </c>
      <c r="T230" s="602">
        <v>0</v>
      </c>
      <c r="U230" s="610">
        <v>0</v>
      </c>
      <c r="V230" s="397">
        <v>0</v>
      </c>
      <c r="W230" s="602">
        <f t="shared" si="138"/>
        <v>0</v>
      </c>
      <c r="X230" s="610">
        <v>0</v>
      </c>
      <c r="Y230" s="602">
        <v>0</v>
      </c>
      <c r="Z230" s="602">
        <v>0</v>
      </c>
      <c r="AA230" s="610">
        <v>0</v>
      </c>
      <c r="AB230" s="610">
        <v>0</v>
      </c>
      <c r="AC230" s="602">
        <v>0</v>
      </c>
      <c r="AD230" s="602">
        <v>0</v>
      </c>
      <c r="AE230" s="590"/>
    </row>
    <row r="231" spans="1:31" hidden="1" x14ac:dyDescent="0.2">
      <c r="A231" s="606">
        <f t="shared" si="135"/>
        <v>6</v>
      </c>
      <c r="B231" s="614" t="s">
        <v>1171</v>
      </c>
      <c r="C231" s="640">
        <v>235</v>
      </c>
      <c r="D231" s="641">
        <v>42101</v>
      </c>
      <c r="E231" s="606" t="s">
        <v>1109</v>
      </c>
      <c r="F231" s="606" t="s">
        <v>1112</v>
      </c>
      <c r="G231" s="609">
        <v>3</v>
      </c>
      <c r="H231" s="609">
        <v>3</v>
      </c>
      <c r="I231" s="610">
        <v>45</v>
      </c>
      <c r="J231" s="609">
        <v>1</v>
      </c>
      <c r="K231" s="609">
        <v>1</v>
      </c>
      <c r="L231" s="609">
        <v>0</v>
      </c>
      <c r="M231" s="610">
        <v>45</v>
      </c>
      <c r="N231" s="610">
        <v>45</v>
      </c>
      <c r="O231" s="610">
        <v>0</v>
      </c>
      <c r="P231" s="602">
        <f t="shared" si="136"/>
        <v>0</v>
      </c>
      <c r="Q231" s="602">
        <f t="shared" si="137"/>
        <v>0</v>
      </c>
      <c r="R231" s="670">
        <v>0</v>
      </c>
      <c r="S231" s="602">
        <v>0</v>
      </c>
      <c r="T231" s="602">
        <v>0</v>
      </c>
      <c r="U231" s="711">
        <v>0</v>
      </c>
      <c r="V231" s="594">
        <v>0</v>
      </c>
      <c r="W231" s="602">
        <v>0</v>
      </c>
      <c r="X231" s="602">
        <v>0</v>
      </c>
      <c r="Y231" s="602">
        <v>0</v>
      </c>
      <c r="Z231" s="602">
        <v>0</v>
      </c>
      <c r="AA231" s="711">
        <v>0</v>
      </c>
      <c r="AB231" s="711">
        <v>0</v>
      </c>
      <c r="AC231" s="602">
        <v>0</v>
      </c>
      <c r="AD231" s="602">
        <v>0</v>
      </c>
      <c r="AE231" s="590"/>
    </row>
    <row r="232" spans="1:31" hidden="1" x14ac:dyDescent="0.2">
      <c r="A232" s="606">
        <f t="shared" si="135"/>
        <v>7</v>
      </c>
      <c r="B232" s="614" t="s">
        <v>1171</v>
      </c>
      <c r="C232" s="640">
        <v>235</v>
      </c>
      <c r="D232" s="641">
        <v>42101</v>
      </c>
      <c r="E232" s="606" t="s">
        <v>1110</v>
      </c>
      <c r="F232" s="606" t="s">
        <v>1112</v>
      </c>
      <c r="G232" s="609">
        <v>1</v>
      </c>
      <c r="H232" s="611">
        <v>1</v>
      </c>
      <c r="I232" s="610">
        <v>45.4</v>
      </c>
      <c r="J232" s="609">
        <v>1</v>
      </c>
      <c r="K232" s="611">
        <v>1</v>
      </c>
      <c r="L232" s="611">
        <v>0</v>
      </c>
      <c r="M232" s="610">
        <v>45.4</v>
      </c>
      <c r="N232" s="610">
        <v>45.4</v>
      </c>
      <c r="O232" s="610">
        <v>0</v>
      </c>
      <c r="P232" s="602">
        <f>Q232+W232+AC232+AD232</f>
        <v>8729551.5999999996</v>
      </c>
      <c r="Q232" s="602">
        <f>R232+S232+T232+U232+V232</f>
        <v>6206496.8200000003</v>
      </c>
      <c r="R232" s="670">
        <v>0</v>
      </c>
      <c r="S232" s="602">
        <v>0</v>
      </c>
      <c r="T232" s="602">
        <v>6206496.8200000003</v>
      </c>
      <c r="U232" s="610">
        <v>0</v>
      </c>
      <c r="V232" s="397">
        <v>0</v>
      </c>
      <c r="W232" s="602">
        <f>X232+Y232+Z232+AA232+AB232</f>
        <v>2523054.7799999998</v>
      </c>
      <c r="X232" s="610">
        <v>0</v>
      </c>
      <c r="Y232" s="602">
        <v>0</v>
      </c>
      <c r="Z232" s="602">
        <v>2523054.7799999998</v>
      </c>
      <c r="AA232" s="610">
        <v>0</v>
      </c>
      <c r="AB232" s="610">
        <v>0</v>
      </c>
      <c r="AC232" s="602">
        <v>0</v>
      </c>
      <c r="AD232" s="602">
        <v>0</v>
      </c>
      <c r="AE232" s="590"/>
    </row>
    <row r="233" spans="1:31" hidden="1" x14ac:dyDescent="0.2">
      <c r="A233" s="606">
        <f t="shared" si="135"/>
        <v>8</v>
      </c>
      <c r="B233" s="614" t="s">
        <v>1171</v>
      </c>
      <c r="C233" s="640">
        <v>235</v>
      </c>
      <c r="D233" s="641">
        <v>42101</v>
      </c>
      <c r="E233" s="606" t="s">
        <v>1112</v>
      </c>
      <c r="F233" s="606" t="s">
        <v>1112</v>
      </c>
      <c r="G233" s="609">
        <v>16</v>
      </c>
      <c r="H233" s="609">
        <v>16</v>
      </c>
      <c r="I233" s="610">
        <v>318.10000000000002</v>
      </c>
      <c r="J233" s="609">
        <v>6</v>
      </c>
      <c r="K233" s="609">
        <v>0</v>
      </c>
      <c r="L233" s="609">
        <v>6</v>
      </c>
      <c r="M233" s="610">
        <v>318.10000000000002</v>
      </c>
      <c r="N233" s="610">
        <v>0</v>
      </c>
      <c r="O233" s="610">
        <v>318.10000000000002</v>
      </c>
      <c r="P233" s="602">
        <f t="shared" ref="P233" si="139">Q233+W233+AC233+AD233</f>
        <v>0</v>
      </c>
      <c r="Q233" s="602">
        <f t="shared" ref="Q233" si="140">R233+S233+T233+U233+V233</f>
        <v>0</v>
      </c>
      <c r="R233" s="670">
        <v>0</v>
      </c>
      <c r="S233" s="602">
        <v>0</v>
      </c>
      <c r="T233" s="602">
        <v>0</v>
      </c>
      <c r="U233" s="711">
        <v>0</v>
      </c>
      <c r="V233" s="594">
        <v>0</v>
      </c>
      <c r="W233" s="602">
        <v>0</v>
      </c>
      <c r="X233" s="602">
        <v>0</v>
      </c>
      <c r="Y233" s="602">
        <v>0</v>
      </c>
      <c r="Z233" s="602">
        <v>0</v>
      </c>
      <c r="AA233" s="711">
        <v>0</v>
      </c>
      <c r="AB233" s="711">
        <v>0</v>
      </c>
      <c r="AC233" s="602">
        <v>0</v>
      </c>
      <c r="AD233" s="602">
        <v>0</v>
      </c>
      <c r="AE233" s="590"/>
    </row>
    <row r="234" spans="1:31" ht="26.25" hidden="1" customHeight="1" x14ac:dyDescent="0.2">
      <c r="A234" s="740" t="s">
        <v>1937</v>
      </c>
      <c r="B234" s="740"/>
      <c r="C234" s="740"/>
      <c r="D234" s="740"/>
      <c r="E234" s="740"/>
      <c r="F234" s="740"/>
      <c r="G234" s="588">
        <f>SUM(G235:G238)</f>
        <v>85</v>
      </c>
      <c r="H234" s="588">
        <f t="shared" ref="H234:O234" si="141">SUM(H235:H238)</f>
        <v>85</v>
      </c>
      <c r="I234" s="589">
        <f t="shared" si="141"/>
        <v>1364.6</v>
      </c>
      <c r="J234" s="588">
        <f t="shared" si="141"/>
        <v>25</v>
      </c>
      <c r="K234" s="588">
        <f t="shared" si="141"/>
        <v>8</v>
      </c>
      <c r="L234" s="588">
        <f t="shared" si="141"/>
        <v>17</v>
      </c>
      <c r="M234" s="589">
        <f t="shared" si="141"/>
        <v>1312.7</v>
      </c>
      <c r="N234" s="589">
        <f t="shared" si="141"/>
        <v>431.2</v>
      </c>
      <c r="O234" s="589">
        <f t="shared" si="141"/>
        <v>881.5</v>
      </c>
      <c r="P234" s="589">
        <f>SUM(P235:P238)</f>
        <v>57860175.189999998</v>
      </c>
      <c r="Q234" s="589">
        <f t="shared" ref="Q234:AD234" si="142">SUM(Q235:Q238)</f>
        <v>44771543.479999997</v>
      </c>
      <c r="R234" s="414">
        <f t="shared" si="142"/>
        <v>0</v>
      </c>
      <c r="S234" s="589">
        <f t="shared" si="142"/>
        <v>35106641.469999999</v>
      </c>
      <c r="T234" s="589">
        <f>SUM(T235:T238)</f>
        <v>212099.23</v>
      </c>
      <c r="U234" s="589">
        <f t="shared" si="142"/>
        <v>9452802.7799999993</v>
      </c>
      <c r="V234" s="414">
        <v>0</v>
      </c>
      <c r="W234" s="589">
        <f t="shared" si="142"/>
        <v>13088631.710000001</v>
      </c>
      <c r="X234" s="589">
        <f t="shared" si="142"/>
        <v>0</v>
      </c>
      <c r="Y234" s="589">
        <f t="shared" si="142"/>
        <v>11045343.359999999</v>
      </c>
      <c r="Z234" s="589">
        <f t="shared" si="142"/>
        <v>2043288.35</v>
      </c>
      <c r="AA234" s="589">
        <f t="shared" si="142"/>
        <v>0</v>
      </c>
      <c r="AB234" s="589">
        <f>SUM(AB235:AB238)</f>
        <v>0</v>
      </c>
      <c r="AC234" s="589">
        <f t="shared" si="142"/>
        <v>0</v>
      </c>
      <c r="AD234" s="589">
        <f t="shared" si="142"/>
        <v>0</v>
      </c>
      <c r="AE234" s="590"/>
    </row>
    <row r="235" spans="1:31" hidden="1" x14ac:dyDescent="0.2">
      <c r="A235" s="606">
        <v>1</v>
      </c>
      <c r="B235" s="614" t="s">
        <v>1048</v>
      </c>
      <c r="C235" s="640" t="s">
        <v>1099</v>
      </c>
      <c r="D235" s="641">
        <v>41271</v>
      </c>
      <c r="E235" s="606" t="s">
        <v>1112</v>
      </c>
      <c r="F235" s="606" t="s">
        <v>1112</v>
      </c>
      <c r="G235" s="609">
        <v>22</v>
      </c>
      <c r="H235" s="611">
        <v>22</v>
      </c>
      <c r="I235" s="610">
        <v>433.3</v>
      </c>
      <c r="J235" s="609">
        <v>8</v>
      </c>
      <c r="K235" s="611">
        <v>3</v>
      </c>
      <c r="L235" s="611">
        <v>5</v>
      </c>
      <c r="M235" s="610">
        <f>N235+O235</f>
        <v>433.3</v>
      </c>
      <c r="N235" s="610">
        <v>161.19999999999999</v>
      </c>
      <c r="O235" s="610">
        <v>272.10000000000002</v>
      </c>
      <c r="P235" s="602">
        <f>Q235+W235+AC235+AD235</f>
        <v>18339860.280000001</v>
      </c>
      <c r="Q235" s="602">
        <f>R235+S235+T235+U235+V235</f>
        <v>14216261.02</v>
      </c>
      <c r="R235" s="670">
        <v>0</v>
      </c>
      <c r="S235" s="602">
        <v>11147374.869999999</v>
      </c>
      <c r="T235" s="610">
        <v>212099.23</v>
      </c>
      <c r="U235" s="610">
        <v>2856786.92</v>
      </c>
      <c r="V235" s="397">
        <v>0</v>
      </c>
      <c r="W235" s="602">
        <f>X235+Y235+Z235+AA235+AB235</f>
        <v>4123599.26</v>
      </c>
      <c r="X235" s="610">
        <v>0</v>
      </c>
      <c r="Y235" s="602">
        <v>3876548.08</v>
      </c>
      <c r="Z235" s="610">
        <v>247051.18</v>
      </c>
      <c r="AA235" s="610">
        <v>0</v>
      </c>
      <c r="AB235" s="610">
        <v>0</v>
      </c>
      <c r="AC235" s="602">
        <v>0</v>
      </c>
      <c r="AD235" s="602">
        <v>0</v>
      </c>
      <c r="AE235" s="590"/>
    </row>
    <row r="236" spans="1:31" hidden="1" x14ac:dyDescent="0.2">
      <c r="A236" s="606">
        <v>2</v>
      </c>
      <c r="B236" s="614" t="s">
        <v>1049</v>
      </c>
      <c r="C236" s="640" t="s">
        <v>1099</v>
      </c>
      <c r="D236" s="641">
        <v>41271</v>
      </c>
      <c r="E236" s="606" t="s">
        <v>1112</v>
      </c>
      <c r="F236" s="606" t="s">
        <v>1112</v>
      </c>
      <c r="G236" s="609">
        <v>26</v>
      </c>
      <c r="H236" s="611">
        <v>26</v>
      </c>
      <c r="I236" s="610">
        <v>428.9</v>
      </c>
      <c r="J236" s="609">
        <v>7</v>
      </c>
      <c r="K236" s="611">
        <v>1</v>
      </c>
      <c r="L236" s="611">
        <v>6</v>
      </c>
      <c r="M236" s="610">
        <v>375.1</v>
      </c>
      <c r="N236" s="610">
        <v>59.6</v>
      </c>
      <c r="O236" s="610">
        <f>M236-N236</f>
        <v>315.5</v>
      </c>
      <c r="P236" s="602">
        <f>Q236+W236+AC236+AD236</f>
        <v>18208906.07</v>
      </c>
      <c r="Q236" s="602">
        <f>R236+S236+T236+U236+V236</f>
        <v>14071900.189999999</v>
      </c>
      <c r="R236" s="670">
        <v>0</v>
      </c>
      <c r="S236" s="602">
        <v>11034177.439999999</v>
      </c>
      <c r="T236" s="610">
        <v>0</v>
      </c>
      <c r="U236" s="610">
        <v>3037722.75</v>
      </c>
      <c r="V236" s="397">
        <v>0</v>
      </c>
      <c r="W236" s="602">
        <f>X236+Y236+Z236+AA236+AB236</f>
        <v>4137005.88</v>
      </c>
      <c r="X236" s="610">
        <v>0</v>
      </c>
      <c r="Y236" s="602">
        <v>3207428.69</v>
      </c>
      <c r="Z236" s="610">
        <v>929577.19</v>
      </c>
      <c r="AA236" s="610">
        <v>0</v>
      </c>
      <c r="AB236" s="610">
        <v>0</v>
      </c>
      <c r="AC236" s="602">
        <v>0</v>
      </c>
      <c r="AD236" s="602">
        <v>0</v>
      </c>
      <c r="AE236" s="590"/>
    </row>
    <row r="237" spans="1:31" hidden="1" x14ac:dyDescent="0.2">
      <c r="A237" s="606">
        <v>3</v>
      </c>
      <c r="B237" s="614" t="s">
        <v>1120</v>
      </c>
      <c r="C237" s="640" t="s">
        <v>1121</v>
      </c>
      <c r="D237" s="641">
        <v>42149</v>
      </c>
      <c r="E237" s="606" t="s">
        <v>1112</v>
      </c>
      <c r="F237" s="606" t="s">
        <v>1112</v>
      </c>
      <c r="G237" s="609">
        <v>22</v>
      </c>
      <c r="H237" s="611">
        <v>22</v>
      </c>
      <c r="I237" s="610">
        <v>371.1</v>
      </c>
      <c r="J237" s="609">
        <v>8</v>
      </c>
      <c r="K237" s="611">
        <v>3</v>
      </c>
      <c r="L237" s="611">
        <v>5</v>
      </c>
      <c r="M237" s="610">
        <v>373</v>
      </c>
      <c r="N237" s="610">
        <v>134.1</v>
      </c>
      <c r="O237" s="610">
        <f>M237-N237</f>
        <v>238.9</v>
      </c>
      <c r="P237" s="602">
        <f>Q237+W237+AC237+AD237</f>
        <v>15740788.310000001</v>
      </c>
      <c r="Q237" s="602">
        <f>R237+S237+T237+U237+V237</f>
        <v>12175523.810000001</v>
      </c>
      <c r="R237" s="670">
        <v>0</v>
      </c>
      <c r="S237" s="602">
        <v>9547174.7400000002</v>
      </c>
      <c r="T237" s="610">
        <v>0</v>
      </c>
      <c r="U237" s="610">
        <v>2628349.0699999998</v>
      </c>
      <c r="V237" s="397">
        <v>0</v>
      </c>
      <c r="W237" s="602">
        <f>X237+Y237+Z237+AA237+AB237</f>
        <v>3565264.5</v>
      </c>
      <c r="X237" s="610">
        <v>0</v>
      </c>
      <c r="Y237" s="602">
        <v>2937232.14</v>
      </c>
      <c r="Z237" s="610">
        <v>628032.36</v>
      </c>
      <c r="AA237" s="610">
        <v>0</v>
      </c>
      <c r="AB237" s="610">
        <v>0</v>
      </c>
      <c r="AC237" s="602">
        <v>0</v>
      </c>
      <c r="AD237" s="602">
        <v>0</v>
      </c>
      <c r="AE237" s="590"/>
    </row>
    <row r="238" spans="1:31" hidden="1" x14ac:dyDescent="0.2">
      <c r="A238" s="606">
        <v>4</v>
      </c>
      <c r="B238" s="614" t="s">
        <v>1122</v>
      </c>
      <c r="C238" s="640" t="s">
        <v>1123</v>
      </c>
      <c r="D238" s="641">
        <v>42185</v>
      </c>
      <c r="E238" s="606" t="s">
        <v>1112</v>
      </c>
      <c r="F238" s="606" t="s">
        <v>1112</v>
      </c>
      <c r="G238" s="609">
        <v>15</v>
      </c>
      <c r="H238" s="611">
        <v>15</v>
      </c>
      <c r="I238" s="610">
        <v>131.30000000000001</v>
      </c>
      <c r="J238" s="609">
        <v>2</v>
      </c>
      <c r="K238" s="611">
        <v>1</v>
      </c>
      <c r="L238" s="611">
        <v>1</v>
      </c>
      <c r="M238" s="610">
        <f>N238+O238</f>
        <v>131.30000000000001</v>
      </c>
      <c r="N238" s="610">
        <v>76.3</v>
      </c>
      <c r="O238" s="610">
        <v>55</v>
      </c>
      <c r="P238" s="602">
        <f>Q238+W238+AC238+AD238</f>
        <v>5570620.5300000003</v>
      </c>
      <c r="Q238" s="602">
        <f>R238+S238+T238+U238+V238</f>
        <v>4307858.46</v>
      </c>
      <c r="R238" s="670">
        <v>0</v>
      </c>
      <c r="S238" s="602">
        <v>3377914.42</v>
      </c>
      <c r="T238" s="610">
        <v>0</v>
      </c>
      <c r="U238" s="610">
        <v>929944.04</v>
      </c>
      <c r="V238" s="397">
        <v>0</v>
      </c>
      <c r="W238" s="602">
        <f>X238+Y238+Z238+AA238+AB238</f>
        <v>1262762.07</v>
      </c>
      <c r="X238" s="610">
        <v>0</v>
      </c>
      <c r="Y238" s="602">
        <v>1024134.45</v>
      </c>
      <c r="Z238" s="610">
        <v>238627.62</v>
      </c>
      <c r="AA238" s="610">
        <v>0</v>
      </c>
      <c r="AB238" s="610">
        <v>0</v>
      </c>
      <c r="AC238" s="602">
        <v>0</v>
      </c>
      <c r="AD238" s="602">
        <v>0</v>
      </c>
      <c r="AE238" s="590"/>
    </row>
    <row r="239" spans="1:31" s="399" customFormat="1" ht="37.5" hidden="1" customHeight="1" x14ac:dyDescent="0.2">
      <c r="A239" s="740" t="s">
        <v>1938</v>
      </c>
      <c r="B239" s="740"/>
      <c r="C239" s="740"/>
      <c r="D239" s="740"/>
      <c r="E239" s="740"/>
      <c r="F239" s="740"/>
      <c r="G239" s="588">
        <f>SUM(G240:G250)</f>
        <v>399</v>
      </c>
      <c r="H239" s="588">
        <f t="shared" ref="H239:O239" si="143">SUM(H240:H250)</f>
        <v>399</v>
      </c>
      <c r="I239" s="589">
        <f t="shared" si="143"/>
        <v>6502.56</v>
      </c>
      <c r="J239" s="588">
        <f t="shared" si="143"/>
        <v>171</v>
      </c>
      <c r="K239" s="588">
        <f t="shared" si="143"/>
        <v>88</v>
      </c>
      <c r="L239" s="588">
        <f t="shared" si="143"/>
        <v>83</v>
      </c>
      <c r="M239" s="589">
        <f t="shared" si="143"/>
        <v>5879.5</v>
      </c>
      <c r="N239" s="589">
        <f t="shared" si="143"/>
        <v>2677.1</v>
      </c>
      <c r="O239" s="589">
        <f t="shared" si="143"/>
        <v>3202.4</v>
      </c>
      <c r="P239" s="589">
        <f>SUM(P240:P250)</f>
        <v>350146048.19999999</v>
      </c>
      <c r="Q239" s="589">
        <f t="shared" ref="Q239:AD239" si="144">SUM(Q240:Q250)</f>
        <v>163700718.91999999</v>
      </c>
      <c r="R239" s="414">
        <f t="shared" si="144"/>
        <v>0</v>
      </c>
      <c r="S239" s="589">
        <f t="shared" si="144"/>
        <v>153055595.58000001</v>
      </c>
      <c r="T239" s="589">
        <f>SUM(T240:T250)</f>
        <v>10155952.199999999</v>
      </c>
      <c r="U239" s="589">
        <f t="shared" si="144"/>
        <v>489171.14</v>
      </c>
      <c r="V239" s="414">
        <v>0</v>
      </c>
      <c r="W239" s="589">
        <f t="shared" si="144"/>
        <v>186445329.28</v>
      </c>
      <c r="X239" s="589">
        <f t="shared" si="144"/>
        <v>0</v>
      </c>
      <c r="Y239" s="589">
        <f t="shared" si="144"/>
        <v>78871302.180000007</v>
      </c>
      <c r="Z239" s="589">
        <f t="shared" si="144"/>
        <v>91417616.099999994</v>
      </c>
      <c r="AA239" s="589">
        <f t="shared" si="144"/>
        <v>16156411</v>
      </c>
      <c r="AB239" s="589">
        <f>SUM(AB240:AB250)</f>
        <v>0</v>
      </c>
      <c r="AC239" s="589">
        <f t="shared" si="144"/>
        <v>0</v>
      </c>
      <c r="AD239" s="589">
        <f t="shared" si="144"/>
        <v>0</v>
      </c>
      <c r="AE239" s="590"/>
    </row>
    <row r="240" spans="1:31" hidden="1" x14ac:dyDescent="0.2">
      <c r="A240" s="642">
        <v>1</v>
      </c>
      <c r="B240" s="643" t="s">
        <v>1589</v>
      </c>
      <c r="C240" s="640" t="s">
        <v>1496</v>
      </c>
      <c r="D240" s="641">
        <v>41613</v>
      </c>
      <c r="E240" s="606" t="s">
        <v>1112</v>
      </c>
      <c r="F240" s="606" t="s">
        <v>1112</v>
      </c>
      <c r="G240" s="609">
        <v>32</v>
      </c>
      <c r="H240" s="609">
        <v>32</v>
      </c>
      <c r="I240" s="610">
        <v>645.86</v>
      </c>
      <c r="J240" s="609">
        <v>16</v>
      </c>
      <c r="K240" s="609">
        <v>7</v>
      </c>
      <c r="L240" s="609">
        <v>9</v>
      </c>
      <c r="M240" s="610">
        <v>550.79999999999995</v>
      </c>
      <c r="N240" s="610">
        <v>148.69999999999999</v>
      </c>
      <c r="O240" s="610">
        <f>M240-N240</f>
        <v>402.1</v>
      </c>
      <c r="P240" s="602">
        <f t="shared" ref="P240:P250" si="145">Q240+W240+AC240+AD240</f>
        <v>36094436</v>
      </c>
      <c r="Q240" s="602">
        <f t="shared" ref="Q240:Q250" si="146">R240+S240+T240+U240+V240</f>
        <v>15369963.84</v>
      </c>
      <c r="R240" s="670">
        <v>0</v>
      </c>
      <c r="S240" s="602">
        <v>14601465.66</v>
      </c>
      <c r="T240" s="610">
        <v>768498.18</v>
      </c>
      <c r="U240" s="610">
        <v>0</v>
      </c>
      <c r="V240" s="397">
        <v>0</v>
      </c>
      <c r="W240" s="602">
        <f t="shared" ref="W240:W250" si="147">X240+Y240+Z240+AA240+AB240</f>
        <v>20724472.16</v>
      </c>
      <c r="X240" s="610">
        <v>0</v>
      </c>
      <c r="Y240" s="602">
        <v>7553520.7199999997</v>
      </c>
      <c r="Z240" s="610">
        <v>11973443.27</v>
      </c>
      <c r="AA240" s="610">
        <v>1197508.17</v>
      </c>
      <c r="AB240" s="610">
        <v>0</v>
      </c>
      <c r="AC240" s="602">
        <v>0</v>
      </c>
      <c r="AD240" s="602">
        <v>0</v>
      </c>
      <c r="AE240" s="590"/>
    </row>
    <row r="241" spans="1:31" hidden="1" x14ac:dyDescent="0.2">
      <c r="A241" s="644">
        <v>2</v>
      </c>
      <c r="B241" s="643" t="s">
        <v>1588</v>
      </c>
      <c r="C241" s="640" t="s">
        <v>1495</v>
      </c>
      <c r="D241" s="641">
        <v>41613</v>
      </c>
      <c r="E241" s="606" t="s">
        <v>1112</v>
      </c>
      <c r="F241" s="606" t="s">
        <v>1112</v>
      </c>
      <c r="G241" s="609">
        <v>30</v>
      </c>
      <c r="H241" s="609">
        <v>30</v>
      </c>
      <c r="I241" s="610">
        <v>698.1</v>
      </c>
      <c r="J241" s="609">
        <v>14</v>
      </c>
      <c r="K241" s="609">
        <v>0</v>
      </c>
      <c r="L241" s="609">
        <v>14</v>
      </c>
      <c r="M241" s="610">
        <v>657.7</v>
      </c>
      <c r="N241" s="610">
        <v>0</v>
      </c>
      <c r="O241" s="610">
        <f t="shared" ref="O241:O250" si="148">M241-N241</f>
        <v>657.7</v>
      </c>
      <c r="P241" s="602">
        <f t="shared" si="145"/>
        <v>34217639.469999999</v>
      </c>
      <c r="Q241" s="602">
        <f t="shared" si="146"/>
        <v>18352986.960000001</v>
      </c>
      <c r="R241" s="670">
        <v>0</v>
      </c>
      <c r="S241" s="602">
        <v>17435337.620000001</v>
      </c>
      <c r="T241" s="610">
        <v>917649.34</v>
      </c>
      <c r="U241" s="610">
        <v>0</v>
      </c>
      <c r="V241" s="397">
        <v>0</v>
      </c>
      <c r="W241" s="602">
        <f t="shared" si="147"/>
        <v>15864652.51</v>
      </c>
      <c r="X241" s="610">
        <v>0</v>
      </c>
      <c r="Y241" s="602">
        <v>8981840.5899999999</v>
      </c>
      <c r="Z241" s="610">
        <v>6257023.9100000001</v>
      </c>
      <c r="AA241" s="610">
        <v>625788.01</v>
      </c>
      <c r="AB241" s="610">
        <v>0</v>
      </c>
      <c r="AC241" s="602">
        <v>0</v>
      </c>
      <c r="AD241" s="602">
        <v>0</v>
      </c>
      <c r="AE241" s="590"/>
    </row>
    <row r="242" spans="1:31" hidden="1" x14ac:dyDescent="0.2">
      <c r="A242" s="644">
        <v>3</v>
      </c>
      <c r="B242" s="643" t="s">
        <v>1587</v>
      </c>
      <c r="C242" s="640" t="s">
        <v>1497</v>
      </c>
      <c r="D242" s="641">
        <v>41613</v>
      </c>
      <c r="E242" s="606" t="s">
        <v>1112</v>
      </c>
      <c r="F242" s="606" t="s">
        <v>1112</v>
      </c>
      <c r="G242" s="609">
        <v>46</v>
      </c>
      <c r="H242" s="609">
        <v>46</v>
      </c>
      <c r="I242" s="610">
        <f>610.2-13.1</f>
        <v>597.1</v>
      </c>
      <c r="J242" s="609">
        <v>17</v>
      </c>
      <c r="K242" s="609">
        <v>9</v>
      </c>
      <c r="L242" s="609">
        <v>8</v>
      </c>
      <c r="M242" s="610">
        <v>573.70000000000005</v>
      </c>
      <c r="N242" s="610">
        <v>221.7</v>
      </c>
      <c r="O242" s="610">
        <f t="shared" si="148"/>
        <v>352</v>
      </c>
      <c r="P242" s="602">
        <f t="shared" si="145"/>
        <v>31989356.850000001</v>
      </c>
      <c r="Q242" s="602">
        <f t="shared" si="146"/>
        <v>15643431.08</v>
      </c>
      <c r="R242" s="670">
        <v>0</v>
      </c>
      <c r="S242" s="602">
        <v>13496016.98</v>
      </c>
      <c r="T242" s="610">
        <v>2147414.1</v>
      </c>
      <c r="U242" s="610">
        <v>0</v>
      </c>
      <c r="V242" s="397">
        <v>0</v>
      </c>
      <c r="W242" s="602">
        <f t="shared" si="147"/>
        <v>16345925.77</v>
      </c>
      <c r="X242" s="610">
        <v>0</v>
      </c>
      <c r="Y242" s="602">
        <v>6380267.6399999997</v>
      </c>
      <c r="Z242" s="610">
        <v>9059576.0600000005</v>
      </c>
      <c r="AA242" s="610">
        <v>906082.07</v>
      </c>
      <c r="AB242" s="610">
        <v>0</v>
      </c>
      <c r="AC242" s="602">
        <v>0</v>
      </c>
      <c r="AD242" s="602">
        <v>0</v>
      </c>
      <c r="AE242" s="590"/>
    </row>
    <row r="243" spans="1:31" hidden="1" x14ac:dyDescent="0.2">
      <c r="A243" s="644">
        <v>4</v>
      </c>
      <c r="B243" s="643" t="s">
        <v>1586</v>
      </c>
      <c r="C243" s="640" t="s">
        <v>1498</v>
      </c>
      <c r="D243" s="641">
        <v>41613</v>
      </c>
      <c r="E243" s="606" t="s">
        <v>1112</v>
      </c>
      <c r="F243" s="606" t="s">
        <v>1112</v>
      </c>
      <c r="G243" s="609">
        <v>33</v>
      </c>
      <c r="H243" s="609">
        <v>33</v>
      </c>
      <c r="I243" s="610">
        <v>610.6</v>
      </c>
      <c r="J243" s="609">
        <v>15</v>
      </c>
      <c r="K243" s="609">
        <v>14</v>
      </c>
      <c r="L243" s="609">
        <v>1</v>
      </c>
      <c r="M243" s="610">
        <v>593.6</v>
      </c>
      <c r="N243" s="610">
        <v>543.4</v>
      </c>
      <c r="O243" s="610">
        <f t="shared" si="148"/>
        <v>50.2</v>
      </c>
      <c r="P243" s="602">
        <f t="shared" si="145"/>
        <v>32754933.300000001</v>
      </c>
      <c r="Q243" s="602">
        <f t="shared" si="146"/>
        <v>16564289.279999999</v>
      </c>
      <c r="R243" s="670">
        <v>0</v>
      </c>
      <c r="S243" s="602">
        <v>15736074.800000001</v>
      </c>
      <c r="T243" s="610">
        <v>828214.48</v>
      </c>
      <c r="U243" s="610">
        <v>0</v>
      </c>
      <c r="V243" s="397">
        <v>0</v>
      </c>
      <c r="W243" s="602">
        <f t="shared" si="147"/>
        <v>16190644.02</v>
      </c>
      <c r="X243" s="610">
        <v>0</v>
      </c>
      <c r="Y243" s="602">
        <v>8106462.7999999998</v>
      </c>
      <c r="Z243" s="610">
        <v>7349164.2300000004</v>
      </c>
      <c r="AA243" s="610">
        <v>735016.99</v>
      </c>
      <c r="AB243" s="610">
        <v>0</v>
      </c>
      <c r="AC243" s="602">
        <v>0</v>
      </c>
      <c r="AD243" s="602">
        <v>0</v>
      </c>
      <c r="AE243" s="590"/>
    </row>
    <row r="244" spans="1:31" hidden="1" x14ac:dyDescent="0.2">
      <c r="A244" s="644">
        <v>5</v>
      </c>
      <c r="B244" s="643" t="s">
        <v>1585</v>
      </c>
      <c r="C244" s="640" t="s">
        <v>1499</v>
      </c>
      <c r="D244" s="641">
        <v>41613</v>
      </c>
      <c r="E244" s="606" t="s">
        <v>1112</v>
      </c>
      <c r="F244" s="606" t="s">
        <v>1112</v>
      </c>
      <c r="G244" s="609">
        <v>39</v>
      </c>
      <c r="H244" s="609">
        <v>39</v>
      </c>
      <c r="I244" s="610">
        <v>614.9</v>
      </c>
      <c r="J244" s="609">
        <v>14</v>
      </c>
      <c r="K244" s="609">
        <v>9</v>
      </c>
      <c r="L244" s="609">
        <v>5</v>
      </c>
      <c r="M244" s="610">
        <v>588.6</v>
      </c>
      <c r="N244" s="610">
        <v>357.7</v>
      </c>
      <c r="O244" s="610">
        <f t="shared" si="148"/>
        <v>230.9</v>
      </c>
      <c r="P244" s="602">
        <f t="shared" si="145"/>
        <v>32595689.899999999</v>
      </c>
      <c r="Q244" s="602">
        <f t="shared" si="146"/>
        <v>16424765.279999999</v>
      </c>
      <c r="R244" s="670">
        <v>0</v>
      </c>
      <c r="S244" s="602">
        <v>15603527.01</v>
      </c>
      <c r="T244" s="610">
        <v>821238.27</v>
      </c>
      <c r="U244" s="610">
        <v>0</v>
      </c>
      <c r="V244" s="397">
        <v>0</v>
      </c>
      <c r="W244" s="602">
        <f t="shared" si="147"/>
        <v>16170924.619999999</v>
      </c>
      <c r="X244" s="610">
        <v>0</v>
      </c>
      <c r="Y244" s="602">
        <v>8038180.5899999999</v>
      </c>
      <c r="Z244" s="610">
        <v>7393311.6900000004</v>
      </c>
      <c r="AA244" s="610">
        <v>739432.34</v>
      </c>
      <c r="AB244" s="610">
        <v>0</v>
      </c>
      <c r="AC244" s="602">
        <v>0</v>
      </c>
      <c r="AD244" s="602">
        <v>0</v>
      </c>
      <c r="AE244" s="590"/>
    </row>
    <row r="245" spans="1:31" hidden="1" x14ac:dyDescent="0.2">
      <c r="A245" s="644">
        <v>6</v>
      </c>
      <c r="B245" s="643" t="s">
        <v>1584</v>
      </c>
      <c r="C245" s="640" t="s">
        <v>1500</v>
      </c>
      <c r="D245" s="641">
        <v>41613</v>
      </c>
      <c r="E245" s="606" t="s">
        <v>1112</v>
      </c>
      <c r="F245" s="606" t="s">
        <v>1112</v>
      </c>
      <c r="G245" s="609">
        <v>20</v>
      </c>
      <c r="H245" s="609">
        <v>20</v>
      </c>
      <c r="I245" s="610">
        <v>203.2</v>
      </c>
      <c r="J245" s="609">
        <v>6</v>
      </c>
      <c r="K245" s="609">
        <v>0</v>
      </c>
      <c r="L245" s="609">
        <v>6</v>
      </c>
      <c r="M245" s="610">
        <v>203.2</v>
      </c>
      <c r="N245" s="610">
        <v>0</v>
      </c>
      <c r="O245" s="610">
        <f t="shared" si="148"/>
        <v>203.2</v>
      </c>
      <c r="P245" s="602">
        <f t="shared" si="145"/>
        <v>12440657.449999999</v>
      </c>
      <c r="Q245" s="602">
        <f t="shared" si="146"/>
        <v>5670255.3600000003</v>
      </c>
      <c r="R245" s="670">
        <v>0</v>
      </c>
      <c r="S245" s="602">
        <v>5386742.5999999996</v>
      </c>
      <c r="T245" s="610">
        <v>0</v>
      </c>
      <c r="U245" s="610">
        <v>283512.76</v>
      </c>
      <c r="V245" s="397">
        <v>0</v>
      </c>
      <c r="W245" s="602">
        <f t="shared" si="147"/>
        <v>6770402.0899999999</v>
      </c>
      <c r="X245" s="610">
        <v>0</v>
      </c>
      <c r="Y245" s="602">
        <v>2774988.61</v>
      </c>
      <c r="Z245" s="610">
        <v>0</v>
      </c>
      <c r="AA245" s="610">
        <v>3995413.48</v>
      </c>
      <c r="AB245" s="610">
        <v>0</v>
      </c>
      <c r="AC245" s="602">
        <v>0</v>
      </c>
      <c r="AD245" s="602">
        <v>0</v>
      </c>
      <c r="AE245" s="590"/>
    </row>
    <row r="246" spans="1:31" hidden="1" x14ac:dyDescent="0.2">
      <c r="A246" s="644">
        <v>7</v>
      </c>
      <c r="B246" s="643" t="s">
        <v>1583</v>
      </c>
      <c r="C246" s="640" t="s">
        <v>1501</v>
      </c>
      <c r="D246" s="641">
        <v>41613</v>
      </c>
      <c r="E246" s="606" t="s">
        <v>1112</v>
      </c>
      <c r="F246" s="606" t="s">
        <v>1112</v>
      </c>
      <c r="G246" s="609">
        <v>8</v>
      </c>
      <c r="H246" s="609">
        <v>8</v>
      </c>
      <c r="I246" s="610">
        <v>156.69999999999999</v>
      </c>
      <c r="J246" s="609">
        <v>4</v>
      </c>
      <c r="K246" s="609">
        <v>2</v>
      </c>
      <c r="L246" s="609">
        <v>2</v>
      </c>
      <c r="M246" s="610">
        <v>147.4</v>
      </c>
      <c r="N246" s="610">
        <v>71</v>
      </c>
      <c r="O246" s="610">
        <f t="shared" si="148"/>
        <v>76.400000000000006</v>
      </c>
      <c r="P246" s="602">
        <f t="shared" si="145"/>
        <v>9144111.2300000004</v>
      </c>
      <c r="Q246" s="602">
        <f t="shared" si="146"/>
        <v>4113167.52</v>
      </c>
      <c r="R246" s="670">
        <v>0</v>
      </c>
      <c r="S246" s="602">
        <v>3907509.14</v>
      </c>
      <c r="T246" s="610">
        <v>0</v>
      </c>
      <c r="U246" s="610">
        <v>205658.38</v>
      </c>
      <c r="V246" s="397">
        <v>0</v>
      </c>
      <c r="W246" s="602">
        <f t="shared" si="147"/>
        <v>5030943.71</v>
      </c>
      <c r="X246" s="610">
        <v>0</v>
      </c>
      <c r="Y246" s="602">
        <v>2012959.26</v>
      </c>
      <c r="Z246" s="610">
        <v>0</v>
      </c>
      <c r="AA246" s="610">
        <v>3017984.45</v>
      </c>
      <c r="AB246" s="610">
        <v>0</v>
      </c>
      <c r="AC246" s="602">
        <v>0</v>
      </c>
      <c r="AD246" s="602">
        <v>0</v>
      </c>
      <c r="AE246" s="590"/>
    </row>
    <row r="247" spans="1:31" hidden="1" x14ac:dyDescent="0.2">
      <c r="A247" s="644">
        <v>8</v>
      </c>
      <c r="B247" s="643" t="s">
        <v>1676</v>
      </c>
      <c r="C247" s="640">
        <v>108</v>
      </c>
      <c r="D247" s="641">
        <v>41984</v>
      </c>
      <c r="E247" s="606" t="s">
        <v>1112</v>
      </c>
      <c r="F247" s="606" t="s">
        <v>1112</v>
      </c>
      <c r="G247" s="609">
        <v>32</v>
      </c>
      <c r="H247" s="609">
        <v>32</v>
      </c>
      <c r="I247" s="610">
        <v>632.20000000000005</v>
      </c>
      <c r="J247" s="609">
        <v>16</v>
      </c>
      <c r="K247" s="609">
        <v>16</v>
      </c>
      <c r="L247" s="609">
        <v>0</v>
      </c>
      <c r="M247" s="610">
        <v>632.20000000000005</v>
      </c>
      <c r="N247" s="610">
        <v>632.20000000000005</v>
      </c>
      <c r="O247" s="610">
        <f t="shared" si="148"/>
        <v>0</v>
      </c>
      <c r="P247" s="602">
        <f t="shared" si="145"/>
        <v>32978400</v>
      </c>
      <c r="Q247" s="602">
        <f t="shared" si="146"/>
        <v>17641414.559999999</v>
      </c>
      <c r="R247" s="670">
        <v>0</v>
      </c>
      <c r="S247" s="602">
        <v>15942849.390000001</v>
      </c>
      <c r="T247" s="610">
        <v>1698565.17</v>
      </c>
      <c r="U247" s="610">
        <v>0</v>
      </c>
      <c r="V247" s="397">
        <v>0</v>
      </c>
      <c r="W247" s="602">
        <f t="shared" si="147"/>
        <v>15336985.439999999</v>
      </c>
      <c r="X247" s="610">
        <v>0</v>
      </c>
      <c r="Y247" s="602">
        <v>8633601.3699999992</v>
      </c>
      <c r="Z247" s="610">
        <v>6093909.71</v>
      </c>
      <c r="AA247" s="610">
        <v>609474.36</v>
      </c>
      <c r="AB247" s="610">
        <v>0</v>
      </c>
      <c r="AC247" s="602">
        <v>0</v>
      </c>
      <c r="AD247" s="602">
        <v>0</v>
      </c>
      <c r="AE247" s="590"/>
    </row>
    <row r="248" spans="1:31" hidden="1" x14ac:dyDescent="0.2">
      <c r="A248" s="644">
        <v>9</v>
      </c>
      <c r="B248" s="643" t="s">
        <v>1675</v>
      </c>
      <c r="C248" s="640">
        <v>109</v>
      </c>
      <c r="D248" s="641">
        <v>41984</v>
      </c>
      <c r="E248" s="606" t="s">
        <v>1112</v>
      </c>
      <c r="F248" s="606" t="s">
        <v>1112</v>
      </c>
      <c r="G248" s="609">
        <v>49</v>
      </c>
      <c r="H248" s="609">
        <v>49</v>
      </c>
      <c r="I248" s="610">
        <v>773.9</v>
      </c>
      <c r="J248" s="609">
        <v>19</v>
      </c>
      <c r="K248" s="609">
        <v>5</v>
      </c>
      <c r="L248" s="609">
        <v>14</v>
      </c>
      <c r="M248" s="610">
        <v>680.3</v>
      </c>
      <c r="N248" s="610">
        <v>166.2</v>
      </c>
      <c r="O248" s="610">
        <f t="shared" si="148"/>
        <v>514.1</v>
      </c>
      <c r="P248" s="602">
        <f t="shared" si="145"/>
        <v>40406996</v>
      </c>
      <c r="Q248" s="602">
        <f t="shared" si="146"/>
        <v>18983635.440000001</v>
      </c>
      <c r="R248" s="670">
        <v>0</v>
      </c>
      <c r="S248" s="602">
        <v>18034453.670000002</v>
      </c>
      <c r="T248" s="610">
        <v>949181.77</v>
      </c>
      <c r="U248" s="610">
        <v>0</v>
      </c>
      <c r="V248" s="397">
        <v>0</v>
      </c>
      <c r="W248" s="602">
        <f t="shared" si="147"/>
        <v>21423360.559999999</v>
      </c>
      <c r="X248" s="610">
        <v>0</v>
      </c>
      <c r="Y248" s="602">
        <v>9290476.1300000008</v>
      </c>
      <c r="Z248" s="610">
        <v>11029757.720000001</v>
      </c>
      <c r="AA248" s="610">
        <v>1103126.71</v>
      </c>
      <c r="AB248" s="610">
        <v>0</v>
      </c>
      <c r="AC248" s="602">
        <v>0</v>
      </c>
      <c r="AD248" s="602">
        <v>0</v>
      </c>
      <c r="AE248" s="590"/>
    </row>
    <row r="249" spans="1:31" hidden="1" x14ac:dyDescent="0.2">
      <c r="A249" s="644">
        <v>10</v>
      </c>
      <c r="B249" s="643" t="s">
        <v>1674</v>
      </c>
      <c r="C249" s="640">
        <v>111</v>
      </c>
      <c r="D249" s="641">
        <v>41984</v>
      </c>
      <c r="E249" s="606" t="s">
        <v>1112</v>
      </c>
      <c r="F249" s="606" t="s">
        <v>1112</v>
      </c>
      <c r="G249" s="609">
        <v>61</v>
      </c>
      <c r="H249" s="609">
        <v>61</v>
      </c>
      <c r="I249" s="610">
        <v>779.4</v>
      </c>
      <c r="J249" s="609">
        <v>23</v>
      </c>
      <c r="K249" s="609">
        <v>12</v>
      </c>
      <c r="L249" s="609">
        <v>11</v>
      </c>
      <c r="M249" s="610">
        <v>619.70000000000005</v>
      </c>
      <c r="N249" s="610">
        <v>255.5</v>
      </c>
      <c r="O249" s="610">
        <f t="shared" si="148"/>
        <v>364.2</v>
      </c>
      <c r="P249" s="602">
        <f t="shared" si="145"/>
        <v>41007372</v>
      </c>
      <c r="Q249" s="602">
        <f t="shared" si="146"/>
        <v>17292604.559999999</v>
      </c>
      <c r="R249" s="670">
        <v>0</v>
      </c>
      <c r="S249" s="602">
        <v>16149623.949999999</v>
      </c>
      <c r="T249" s="610">
        <v>1142980.6100000001</v>
      </c>
      <c r="U249" s="610">
        <v>0</v>
      </c>
      <c r="V249" s="397">
        <v>0</v>
      </c>
      <c r="W249" s="602">
        <f t="shared" si="147"/>
        <v>23714767.440000001</v>
      </c>
      <c r="X249" s="610">
        <v>0</v>
      </c>
      <c r="Y249" s="602">
        <v>8464037.4299999997</v>
      </c>
      <c r="Z249" s="610">
        <v>13864127.539999999</v>
      </c>
      <c r="AA249" s="610">
        <v>1386602.47</v>
      </c>
      <c r="AB249" s="610">
        <v>0</v>
      </c>
      <c r="AC249" s="602">
        <v>0</v>
      </c>
      <c r="AD249" s="602">
        <v>0</v>
      </c>
      <c r="AE249" s="590"/>
    </row>
    <row r="250" spans="1:31" hidden="1" x14ac:dyDescent="0.2">
      <c r="A250" s="644">
        <v>11</v>
      </c>
      <c r="B250" s="643" t="s">
        <v>1673</v>
      </c>
      <c r="C250" s="640">
        <v>112</v>
      </c>
      <c r="D250" s="641">
        <v>41984</v>
      </c>
      <c r="E250" s="606" t="s">
        <v>1112</v>
      </c>
      <c r="F250" s="606" t="s">
        <v>1112</v>
      </c>
      <c r="G250" s="609">
        <v>49</v>
      </c>
      <c r="H250" s="609">
        <v>49</v>
      </c>
      <c r="I250" s="610">
        <v>790.6</v>
      </c>
      <c r="J250" s="609">
        <v>27</v>
      </c>
      <c r="K250" s="609">
        <v>14</v>
      </c>
      <c r="L250" s="609">
        <v>13</v>
      </c>
      <c r="M250" s="610">
        <v>632.29999999999995</v>
      </c>
      <c r="N250" s="610">
        <v>280.7</v>
      </c>
      <c r="O250" s="610">
        <f t="shared" si="148"/>
        <v>351.6</v>
      </c>
      <c r="P250" s="602">
        <f t="shared" si="145"/>
        <v>46516456</v>
      </c>
      <c r="Q250" s="602">
        <f t="shared" si="146"/>
        <v>17644205.039999999</v>
      </c>
      <c r="R250" s="670">
        <v>0</v>
      </c>
      <c r="S250" s="602">
        <v>16761994.76</v>
      </c>
      <c r="T250" s="610">
        <v>882210.28</v>
      </c>
      <c r="U250" s="610">
        <v>0</v>
      </c>
      <c r="V250" s="397">
        <v>0</v>
      </c>
      <c r="W250" s="602">
        <f t="shared" si="147"/>
        <v>28872250.960000001</v>
      </c>
      <c r="X250" s="610">
        <v>0</v>
      </c>
      <c r="Y250" s="602">
        <v>8634967.0399999991</v>
      </c>
      <c r="Z250" s="610">
        <v>18397301.969999999</v>
      </c>
      <c r="AA250" s="610">
        <v>1839981.95</v>
      </c>
      <c r="AB250" s="610">
        <v>0</v>
      </c>
      <c r="AC250" s="602">
        <v>0</v>
      </c>
      <c r="AD250" s="602">
        <v>0</v>
      </c>
      <c r="AE250" s="590"/>
    </row>
    <row r="251" spans="1:31" ht="23.25" hidden="1" customHeight="1" x14ac:dyDescent="0.2">
      <c r="A251" s="740" t="s">
        <v>1427</v>
      </c>
      <c r="B251" s="740"/>
      <c r="C251" s="740"/>
      <c r="D251" s="740"/>
      <c r="E251" s="740"/>
      <c r="F251" s="740"/>
      <c r="G251" s="588">
        <f t="shared" ref="G251:O251" si="149">G252</f>
        <v>43</v>
      </c>
      <c r="H251" s="588">
        <f t="shared" si="149"/>
        <v>43</v>
      </c>
      <c r="I251" s="589">
        <f t="shared" si="149"/>
        <v>499.7</v>
      </c>
      <c r="J251" s="588">
        <f t="shared" si="149"/>
        <v>12</v>
      </c>
      <c r="K251" s="588">
        <f t="shared" si="149"/>
        <v>2</v>
      </c>
      <c r="L251" s="588">
        <f t="shared" si="149"/>
        <v>10</v>
      </c>
      <c r="M251" s="589">
        <f t="shared" si="149"/>
        <v>499.7</v>
      </c>
      <c r="N251" s="589">
        <f t="shared" si="149"/>
        <v>93.8</v>
      </c>
      <c r="O251" s="589">
        <f t="shared" si="149"/>
        <v>405.9</v>
      </c>
      <c r="P251" s="589">
        <f t="shared" ref="P251:AD251" si="150">P252</f>
        <v>22553652.940000001</v>
      </c>
      <c r="Q251" s="589">
        <f t="shared" si="150"/>
        <v>19835215.949999999</v>
      </c>
      <c r="R251" s="414">
        <f t="shared" si="150"/>
        <v>0</v>
      </c>
      <c r="S251" s="589">
        <f t="shared" si="150"/>
        <v>19835215.949999999</v>
      </c>
      <c r="T251" s="589">
        <f>T252</f>
        <v>0</v>
      </c>
      <c r="U251" s="589">
        <f t="shared" si="150"/>
        <v>0</v>
      </c>
      <c r="V251" s="414">
        <v>0</v>
      </c>
      <c r="W251" s="589">
        <f t="shared" si="150"/>
        <v>2718436.99</v>
      </c>
      <c r="X251" s="589">
        <f t="shared" si="150"/>
        <v>0</v>
      </c>
      <c r="Y251" s="589">
        <f t="shared" si="150"/>
        <v>2718436.99</v>
      </c>
      <c r="Z251" s="589">
        <f t="shared" si="150"/>
        <v>0</v>
      </c>
      <c r="AA251" s="589">
        <f t="shared" si="150"/>
        <v>0</v>
      </c>
      <c r="AB251" s="589">
        <f t="shared" si="150"/>
        <v>0</v>
      </c>
      <c r="AC251" s="589">
        <f t="shared" si="150"/>
        <v>0</v>
      </c>
      <c r="AD251" s="589">
        <f t="shared" si="150"/>
        <v>0</v>
      </c>
      <c r="AE251" s="590"/>
    </row>
    <row r="252" spans="1:31" hidden="1" x14ac:dyDescent="0.2">
      <c r="A252" s="606">
        <v>1</v>
      </c>
      <c r="B252" s="613" t="s">
        <v>1672</v>
      </c>
      <c r="C252" s="640">
        <v>2811</v>
      </c>
      <c r="D252" s="641">
        <v>42732</v>
      </c>
      <c r="E252" s="606" t="s">
        <v>1109</v>
      </c>
      <c r="F252" s="606" t="s">
        <v>1110</v>
      </c>
      <c r="G252" s="609">
        <v>43</v>
      </c>
      <c r="H252" s="609">
        <v>43</v>
      </c>
      <c r="I252" s="610">
        <v>499.7</v>
      </c>
      <c r="J252" s="609">
        <v>12</v>
      </c>
      <c r="K252" s="609">
        <v>2</v>
      </c>
      <c r="L252" s="609">
        <v>10</v>
      </c>
      <c r="M252" s="610">
        <v>499.7</v>
      </c>
      <c r="N252" s="610">
        <v>93.8</v>
      </c>
      <c r="O252" s="610">
        <v>405.9</v>
      </c>
      <c r="P252" s="602">
        <f>Q252+W252+AC252+AD252</f>
        <v>22553652.940000001</v>
      </c>
      <c r="Q252" s="602">
        <f>R252+S252+T252+U252+V252</f>
        <v>19835215.949999999</v>
      </c>
      <c r="R252" s="670">
        <v>0</v>
      </c>
      <c r="S252" s="602">
        <v>19835215.949999999</v>
      </c>
      <c r="T252" s="610">
        <v>0</v>
      </c>
      <c r="U252" s="610">
        <v>0</v>
      </c>
      <c r="V252" s="397">
        <v>0</v>
      </c>
      <c r="W252" s="602">
        <f>X252+Y252+Z252+AA252+AB252</f>
        <v>2718436.99</v>
      </c>
      <c r="X252" s="610">
        <v>0</v>
      </c>
      <c r="Y252" s="602">
        <v>2718436.99</v>
      </c>
      <c r="Z252" s="610">
        <v>0</v>
      </c>
      <c r="AA252" s="610">
        <v>0</v>
      </c>
      <c r="AB252" s="610">
        <v>0</v>
      </c>
      <c r="AC252" s="602">
        <v>0</v>
      </c>
      <c r="AD252" s="602">
        <v>0</v>
      </c>
      <c r="AE252" s="590"/>
    </row>
    <row r="253" spans="1:31" ht="37.5" hidden="1" customHeight="1" x14ac:dyDescent="0.2">
      <c r="A253" s="740" t="s">
        <v>1939</v>
      </c>
      <c r="B253" s="740"/>
      <c r="C253" s="740"/>
      <c r="D253" s="740"/>
      <c r="E253" s="740"/>
      <c r="F253" s="740"/>
      <c r="G253" s="588">
        <f>SUM(G254:G255)</f>
        <v>72</v>
      </c>
      <c r="H253" s="588">
        <f t="shared" ref="H253:M253" si="151">SUM(H254:H255)</f>
        <v>72</v>
      </c>
      <c r="I253" s="589">
        <f t="shared" si="151"/>
        <v>1206.75</v>
      </c>
      <c r="J253" s="588">
        <f t="shared" si="151"/>
        <v>36</v>
      </c>
      <c r="K253" s="588">
        <f t="shared" si="151"/>
        <v>25</v>
      </c>
      <c r="L253" s="588">
        <f t="shared" si="151"/>
        <v>11</v>
      </c>
      <c r="M253" s="589">
        <f t="shared" si="151"/>
        <v>1206.75</v>
      </c>
      <c r="N253" s="589">
        <f t="shared" ref="N253:AD253" si="152">SUM(N254:N255)</f>
        <v>827.01</v>
      </c>
      <c r="O253" s="589">
        <f t="shared" si="152"/>
        <v>379.74</v>
      </c>
      <c r="P253" s="589">
        <f t="shared" si="152"/>
        <v>51021390</v>
      </c>
      <c r="Q253" s="589">
        <f t="shared" si="152"/>
        <v>35799674.649999999</v>
      </c>
      <c r="R253" s="414">
        <f t="shared" si="152"/>
        <v>0</v>
      </c>
      <c r="S253" s="589">
        <f t="shared" si="152"/>
        <v>35799674.649999999</v>
      </c>
      <c r="T253" s="589">
        <f>SUM(T254:T255)</f>
        <v>0</v>
      </c>
      <c r="U253" s="589">
        <f t="shared" si="152"/>
        <v>0</v>
      </c>
      <c r="V253" s="414">
        <v>0</v>
      </c>
      <c r="W253" s="589">
        <f t="shared" si="152"/>
        <v>15221715.35</v>
      </c>
      <c r="X253" s="589">
        <f t="shared" si="152"/>
        <v>0</v>
      </c>
      <c r="Y253" s="589">
        <f t="shared" si="152"/>
        <v>15221715.35</v>
      </c>
      <c r="Z253" s="589">
        <f t="shared" si="152"/>
        <v>0</v>
      </c>
      <c r="AA253" s="589">
        <f t="shared" si="152"/>
        <v>0</v>
      </c>
      <c r="AB253" s="589">
        <f>SUM(AB254:AB255)</f>
        <v>0</v>
      </c>
      <c r="AC253" s="589">
        <f t="shared" si="152"/>
        <v>0</v>
      </c>
      <c r="AD253" s="589">
        <f t="shared" si="152"/>
        <v>0</v>
      </c>
      <c r="AE253" s="590"/>
    </row>
    <row r="254" spans="1:31" hidden="1" x14ac:dyDescent="0.2">
      <c r="A254" s="606">
        <v>1</v>
      </c>
      <c r="B254" s="613" t="s">
        <v>1670</v>
      </c>
      <c r="C254" s="640">
        <v>711</v>
      </c>
      <c r="D254" s="641">
        <v>41984</v>
      </c>
      <c r="E254" s="606" t="s">
        <v>1109</v>
      </c>
      <c r="F254" s="606" t="s">
        <v>1110</v>
      </c>
      <c r="G254" s="609">
        <v>48</v>
      </c>
      <c r="H254" s="611">
        <v>48</v>
      </c>
      <c r="I254" s="610">
        <v>740.05</v>
      </c>
      <c r="J254" s="609">
        <v>25</v>
      </c>
      <c r="K254" s="611">
        <v>17</v>
      </c>
      <c r="L254" s="611">
        <v>8</v>
      </c>
      <c r="M254" s="610">
        <v>740.05</v>
      </c>
      <c r="N254" s="610">
        <v>472.01</v>
      </c>
      <c r="O254" s="610">
        <v>268.04000000000002</v>
      </c>
      <c r="P254" s="602">
        <f>Q254+W254+AC254+AD254</f>
        <v>31289314</v>
      </c>
      <c r="Q254" s="602">
        <f>R254+S254+T254+U254+V254</f>
        <v>21996387.75</v>
      </c>
      <c r="R254" s="670">
        <v>0</v>
      </c>
      <c r="S254" s="602">
        <v>21996387.75</v>
      </c>
      <c r="T254" s="610">
        <v>0</v>
      </c>
      <c r="U254" s="610">
        <v>0</v>
      </c>
      <c r="V254" s="397">
        <v>0</v>
      </c>
      <c r="W254" s="602">
        <f>X254+Y254+Z254+AA254+AB254</f>
        <v>9292926.25</v>
      </c>
      <c r="X254" s="610">
        <v>0</v>
      </c>
      <c r="Y254" s="602">
        <v>9292926.25</v>
      </c>
      <c r="Z254" s="610">
        <v>0</v>
      </c>
      <c r="AA254" s="610">
        <v>0</v>
      </c>
      <c r="AB254" s="610">
        <v>0</v>
      </c>
      <c r="AC254" s="610">
        <v>0</v>
      </c>
      <c r="AD254" s="610">
        <v>0</v>
      </c>
      <c r="AE254" s="590"/>
    </row>
    <row r="255" spans="1:31" hidden="1" x14ac:dyDescent="0.2">
      <c r="A255" s="606">
        <v>2</v>
      </c>
      <c r="B255" s="613" t="s">
        <v>1671</v>
      </c>
      <c r="C255" s="640" t="s">
        <v>697</v>
      </c>
      <c r="D255" s="641">
        <v>41981</v>
      </c>
      <c r="E255" s="606" t="s">
        <v>1109</v>
      </c>
      <c r="F255" s="606" t="s">
        <v>1110</v>
      </c>
      <c r="G255" s="609">
        <v>24</v>
      </c>
      <c r="H255" s="611">
        <v>24</v>
      </c>
      <c r="I255" s="610">
        <v>466.7</v>
      </c>
      <c r="J255" s="609">
        <v>11</v>
      </c>
      <c r="K255" s="611">
        <v>8</v>
      </c>
      <c r="L255" s="611">
        <v>3</v>
      </c>
      <c r="M255" s="610">
        <v>466.7</v>
      </c>
      <c r="N255" s="610">
        <v>355</v>
      </c>
      <c r="O255" s="610">
        <v>111.7</v>
      </c>
      <c r="P255" s="602">
        <f>Q255+W255+AC255+AD255</f>
        <v>19732076</v>
      </c>
      <c r="Q255" s="602">
        <f>R255+S255+T255+U255+V255</f>
        <v>13803286.9</v>
      </c>
      <c r="R255" s="670">
        <v>0</v>
      </c>
      <c r="S255" s="602">
        <v>13803286.9</v>
      </c>
      <c r="T255" s="610">
        <v>0</v>
      </c>
      <c r="U255" s="610">
        <v>0</v>
      </c>
      <c r="V255" s="397">
        <v>0</v>
      </c>
      <c r="W255" s="602">
        <f>X255+Y255+Z255+AA255+AB255</f>
        <v>5928789.0999999996</v>
      </c>
      <c r="X255" s="610">
        <v>0</v>
      </c>
      <c r="Y255" s="602">
        <v>5928789.0999999996</v>
      </c>
      <c r="Z255" s="610">
        <v>0</v>
      </c>
      <c r="AA255" s="610">
        <v>0</v>
      </c>
      <c r="AB255" s="610">
        <v>0</v>
      </c>
      <c r="AC255" s="610">
        <v>0</v>
      </c>
      <c r="AD255" s="610">
        <v>0</v>
      </c>
      <c r="AE255" s="590"/>
    </row>
    <row r="256" spans="1:31" ht="27.75" hidden="1" customHeight="1" x14ac:dyDescent="0.2">
      <c r="A256" s="740" t="s">
        <v>2085</v>
      </c>
      <c r="B256" s="740"/>
      <c r="C256" s="740"/>
      <c r="D256" s="740"/>
      <c r="E256" s="740"/>
      <c r="F256" s="740"/>
      <c r="G256" s="632">
        <f t="shared" ref="G256:U256" si="153">SUM(G257:G263)</f>
        <v>91</v>
      </c>
      <c r="H256" s="632">
        <f t="shared" si="153"/>
        <v>91</v>
      </c>
      <c r="I256" s="589">
        <f t="shared" si="153"/>
        <v>1831.5</v>
      </c>
      <c r="J256" s="632">
        <f t="shared" si="153"/>
        <v>35</v>
      </c>
      <c r="K256" s="632">
        <f t="shared" si="153"/>
        <v>7</v>
      </c>
      <c r="L256" s="632">
        <f t="shared" si="153"/>
        <v>28</v>
      </c>
      <c r="M256" s="589">
        <f t="shared" si="153"/>
        <v>1680.5</v>
      </c>
      <c r="N256" s="633">
        <f t="shared" si="153"/>
        <v>372.6</v>
      </c>
      <c r="O256" s="633">
        <f t="shared" si="153"/>
        <v>1307.9000000000001</v>
      </c>
      <c r="P256" s="589">
        <f t="shared" si="153"/>
        <v>71051540</v>
      </c>
      <c r="Q256" s="589">
        <f t="shared" si="153"/>
        <v>58944704.280000001</v>
      </c>
      <c r="R256" s="414">
        <f t="shared" si="153"/>
        <v>0</v>
      </c>
      <c r="S256" s="589">
        <f t="shared" si="153"/>
        <v>55231928.359999999</v>
      </c>
      <c r="T256" s="589">
        <f t="shared" si="153"/>
        <v>1442297.64</v>
      </c>
      <c r="U256" s="589">
        <f t="shared" si="153"/>
        <v>2270478.2799999998</v>
      </c>
      <c r="V256" s="414">
        <v>0</v>
      </c>
      <c r="W256" s="589">
        <f t="shared" ref="W256:AD256" si="154">SUM(W257:W263)</f>
        <v>12106835.720000001</v>
      </c>
      <c r="X256" s="589">
        <f t="shared" si="154"/>
        <v>0</v>
      </c>
      <c r="Y256" s="589">
        <f t="shared" si="154"/>
        <v>11346387.640000001</v>
      </c>
      <c r="Z256" s="589">
        <f t="shared" si="154"/>
        <v>295410.36</v>
      </c>
      <c r="AA256" s="589">
        <f t="shared" si="154"/>
        <v>465037.72</v>
      </c>
      <c r="AB256" s="589">
        <f t="shared" si="154"/>
        <v>0</v>
      </c>
      <c r="AC256" s="589">
        <f t="shared" si="154"/>
        <v>0</v>
      </c>
      <c r="AD256" s="589">
        <f t="shared" si="154"/>
        <v>0</v>
      </c>
      <c r="AE256" s="590"/>
    </row>
    <row r="257" spans="1:31" hidden="1" x14ac:dyDescent="0.2">
      <c r="A257" s="606">
        <v>1</v>
      </c>
      <c r="B257" s="613" t="s">
        <v>1582</v>
      </c>
      <c r="C257" s="640">
        <v>55</v>
      </c>
      <c r="D257" s="641">
        <v>42032</v>
      </c>
      <c r="E257" s="606" t="s">
        <v>1109</v>
      </c>
      <c r="F257" s="606" t="s">
        <v>1110</v>
      </c>
      <c r="G257" s="609">
        <v>27</v>
      </c>
      <c r="H257" s="611">
        <v>27</v>
      </c>
      <c r="I257" s="610">
        <v>580.29999999999995</v>
      </c>
      <c r="J257" s="609">
        <v>11</v>
      </c>
      <c r="K257" s="611">
        <v>4</v>
      </c>
      <c r="L257" s="611">
        <v>7</v>
      </c>
      <c r="M257" s="610">
        <v>525.9</v>
      </c>
      <c r="N257" s="610">
        <f>M257-O257</f>
        <v>211.1</v>
      </c>
      <c r="O257" s="610">
        <v>314.8</v>
      </c>
      <c r="P257" s="602">
        <f>Q257+W257+AC257+AD257</f>
        <v>22235052</v>
      </c>
      <c r="Q257" s="602">
        <f>R257+S257+T257+U257+V257</f>
        <v>18455093.16</v>
      </c>
      <c r="R257" s="670">
        <v>0</v>
      </c>
      <c r="S257" s="602">
        <v>18455093.16</v>
      </c>
      <c r="T257" s="610">
        <v>0</v>
      </c>
      <c r="U257" s="610">
        <v>0</v>
      </c>
      <c r="V257" s="397">
        <v>0</v>
      </c>
      <c r="W257" s="602">
        <f>X257+Y257+Z257+AA257+AB257</f>
        <v>3779958.84</v>
      </c>
      <c r="X257" s="610">
        <v>0</v>
      </c>
      <c r="Y257" s="602">
        <v>3779958.84</v>
      </c>
      <c r="Z257" s="610">
        <v>0</v>
      </c>
      <c r="AA257" s="610">
        <v>0</v>
      </c>
      <c r="AB257" s="610">
        <v>0</v>
      </c>
      <c r="AC257" s="602">
        <v>0</v>
      </c>
      <c r="AD257" s="602">
        <v>0</v>
      </c>
      <c r="AE257" s="590"/>
    </row>
    <row r="258" spans="1:31" hidden="1" x14ac:dyDescent="0.2">
      <c r="A258" s="606">
        <f>A257+1</f>
        <v>2</v>
      </c>
      <c r="B258" s="613" t="s">
        <v>1581</v>
      </c>
      <c r="C258" s="640">
        <v>55</v>
      </c>
      <c r="D258" s="641">
        <v>42032</v>
      </c>
      <c r="E258" s="606" t="s">
        <v>1109</v>
      </c>
      <c r="F258" s="606" t="s">
        <v>1110</v>
      </c>
      <c r="G258" s="609">
        <v>27</v>
      </c>
      <c r="H258" s="611">
        <v>27</v>
      </c>
      <c r="I258" s="610">
        <v>595.29999999999995</v>
      </c>
      <c r="J258" s="609">
        <v>11</v>
      </c>
      <c r="K258" s="611">
        <v>2</v>
      </c>
      <c r="L258" s="611">
        <v>9</v>
      </c>
      <c r="M258" s="610">
        <v>539.5</v>
      </c>
      <c r="N258" s="610">
        <v>96.8</v>
      </c>
      <c r="O258" s="610">
        <v>442.7</v>
      </c>
      <c r="P258" s="602">
        <f>Q258+W258+AC258+AD258</f>
        <v>22810060</v>
      </c>
      <c r="Q258" s="602">
        <f>R258+S258+T258+U258+V258</f>
        <v>18904275.879999999</v>
      </c>
      <c r="R258" s="670">
        <v>0</v>
      </c>
      <c r="S258" s="602">
        <v>18904275.879999999</v>
      </c>
      <c r="T258" s="610">
        <v>0</v>
      </c>
      <c r="U258" s="610">
        <v>0</v>
      </c>
      <c r="V258" s="397">
        <v>0</v>
      </c>
      <c r="W258" s="602">
        <f>X258+Y258+Z258+AA258+AB258</f>
        <v>3905784.12</v>
      </c>
      <c r="X258" s="610">
        <v>0</v>
      </c>
      <c r="Y258" s="602">
        <v>3905784.12</v>
      </c>
      <c r="Z258" s="610">
        <v>0</v>
      </c>
      <c r="AA258" s="610">
        <v>0</v>
      </c>
      <c r="AB258" s="610">
        <v>0</v>
      </c>
      <c r="AC258" s="602">
        <v>0</v>
      </c>
      <c r="AD258" s="602">
        <v>0</v>
      </c>
      <c r="AE258" s="590"/>
    </row>
    <row r="259" spans="1:31" hidden="1" x14ac:dyDescent="0.2">
      <c r="A259" s="606">
        <f t="shared" ref="A259:A263" si="155">A258+1</f>
        <v>3</v>
      </c>
      <c r="B259" s="613" t="s">
        <v>1580</v>
      </c>
      <c r="C259" s="640">
        <v>55</v>
      </c>
      <c r="D259" s="641">
        <v>42032</v>
      </c>
      <c r="E259" s="606" t="s">
        <v>1109</v>
      </c>
      <c r="F259" s="606" t="s">
        <v>1110</v>
      </c>
      <c r="G259" s="609">
        <v>2</v>
      </c>
      <c r="H259" s="611">
        <v>2</v>
      </c>
      <c r="I259" s="610">
        <v>76.400000000000006</v>
      </c>
      <c r="J259" s="609">
        <f>K259+L259</f>
        <v>1</v>
      </c>
      <c r="K259" s="611">
        <v>0</v>
      </c>
      <c r="L259" s="611">
        <v>1</v>
      </c>
      <c r="M259" s="610">
        <v>35.6</v>
      </c>
      <c r="N259" s="610">
        <v>0</v>
      </c>
      <c r="O259" s="610">
        <v>35.6</v>
      </c>
      <c r="P259" s="602">
        <f>Q259+W259+AC259+AD259</f>
        <v>1505168</v>
      </c>
      <c r="Q259" s="602">
        <f>R259+S259+T259+U259+V259</f>
        <v>1249289.44</v>
      </c>
      <c r="R259" s="670">
        <v>0</v>
      </c>
      <c r="S259" s="602">
        <v>1249289.44</v>
      </c>
      <c r="T259" s="610">
        <v>0</v>
      </c>
      <c r="U259" s="610">
        <v>0</v>
      </c>
      <c r="V259" s="397">
        <v>0</v>
      </c>
      <c r="W259" s="602">
        <f>X259+Y259+Z259+AA259+AB259</f>
        <v>255878.56</v>
      </c>
      <c r="X259" s="610">
        <v>0</v>
      </c>
      <c r="Y259" s="602">
        <v>255878.56</v>
      </c>
      <c r="Z259" s="610">
        <v>0</v>
      </c>
      <c r="AA259" s="610">
        <v>0</v>
      </c>
      <c r="AB259" s="610">
        <v>0</v>
      </c>
      <c r="AC259" s="602">
        <v>0</v>
      </c>
      <c r="AD259" s="602">
        <v>0</v>
      </c>
      <c r="AE259" s="590"/>
    </row>
    <row r="260" spans="1:31" hidden="1" x14ac:dyDescent="0.2">
      <c r="A260" s="606">
        <f t="shared" si="155"/>
        <v>4</v>
      </c>
      <c r="B260" s="613" t="s">
        <v>1579</v>
      </c>
      <c r="C260" s="640">
        <v>55</v>
      </c>
      <c r="D260" s="641">
        <v>42032</v>
      </c>
      <c r="E260" s="606" t="s">
        <v>1109</v>
      </c>
      <c r="F260" s="606" t="s">
        <v>1112</v>
      </c>
      <c r="G260" s="609">
        <v>15</v>
      </c>
      <c r="H260" s="611">
        <v>15</v>
      </c>
      <c r="I260" s="610">
        <v>349.5</v>
      </c>
      <c r="J260" s="609">
        <v>7</v>
      </c>
      <c r="K260" s="611">
        <v>0</v>
      </c>
      <c r="L260" s="611">
        <v>7</v>
      </c>
      <c r="M260" s="610">
        <v>349.5</v>
      </c>
      <c r="N260" s="610">
        <v>0</v>
      </c>
      <c r="O260" s="610">
        <f>M260-N260</f>
        <v>349.5</v>
      </c>
      <c r="P260" s="602">
        <f>Q260+W260+AC260+AD260</f>
        <v>14776860</v>
      </c>
      <c r="Q260" s="602">
        <f>R260+S260+T260+U260+V260</f>
        <v>12264793.800000001</v>
      </c>
      <c r="R260" s="670">
        <v>0</v>
      </c>
      <c r="S260" s="602">
        <v>12264793.800000001</v>
      </c>
      <c r="T260" s="610">
        <v>0</v>
      </c>
      <c r="U260" s="610">
        <v>0</v>
      </c>
      <c r="V260" s="397">
        <v>0</v>
      </c>
      <c r="W260" s="602">
        <f>X260+Y260+Z260+AA260+AB260</f>
        <v>2512066.2000000002</v>
      </c>
      <c r="X260" s="610">
        <v>0</v>
      </c>
      <c r="Y260" s="602">
        <v>2512066.2000000002</v>
      </c>
      <c r="Z260" s="610">
        <v>0</v>
      </c>
      <c r="AA260" s="610">
        <v>0</v>
      </c>
      <c r="AB260" s="610">
        <v>0</v>
      </c>
      <c r="AC260" s="602">
        <v>0</v>
      </c>
      <c r="AD260" s="602">
        <v>0</v>
      </c>
      <c r="AE260" s="590"/>
    </row>
    <row r="261" spans="1:31" hidden="1" x14ac:dyDescent="0.2">
      <c r="A261" s="606">
        <f t="shared" si="155"/>
        <v>5</v>
      </c>
      <c r="B261" s="613" t="s">
        <v>1579</v>
      </c>
      <c r="C261" s="640">
        <v>55</v>
      </c>
      <c r="D261" s="641">
        <v>42032</v>
      </c>
      <c r="E261" s="606" t="s">
        <v>1112</v>
      </c>
      <c r="F261" s="606" t="s">
        <v>1112</v>
      </c>
      <c r="G261" s="609">
        <v>7</v>
      </c>
      <c r="H261" s="611">
        <v>7</v>
      </c>
      <c r="I261" s="610">
        <v>64.7</v>
      </c>
      <c r="J261" s="609">
        <v>1</v>
      </c>
      <c r="K261" s="611">
        <v>1</v>
      </c>
      <c r="L261" s="611">
        <v>0</v>
      </c>
      <c r="M261" s="610">
        <v>64.7</v>
      </c>
      <c r="N261" s="610">
        <v>64.7</v>
      </c>
      <c r="O261" s="610">
        <f>M261-N261</f>
        <v>0</v>
      </c>
      <c r="P261" s="602">
        <f>Q261+W261+AC261+AD261</f>
        <v>2735516</v>
      </c>
      <c r="Q261" s="602">
        <f>R261+S261+T261+U261+V261</f>
        <v>2270478.2799999998</v>
      </c>
      <c r="R261" s="437">
        <v>0</v>
      </c>
      <c r="S261" s="637">
        <v>0</v>
      </c>
      <c r="T261" s="635">
        <v>0</v>
      </c>
      <c r="U261" s="610">
        <v>2270478.2799999998</v>
      </c>
      <c r="V261" s="438">
        <v>0</v>
      </c>
      <c r="W261" s="602">
        <f>X261+Y261+Z261+AA261+AB261</f>
        <v>465037.72</v>
      </c>
      <c r="X261" s="635">
        <v>0</v>
      </c>
      <c r="Y261" s="637">
        <v>0</v>
      </c>
      <c r="Z261" s="635">
        <v>0</v>
      </c>
      <c r="AA261" s="610">
        <v>465037.72</v>
      </c>
      <c r="AB261" s="635">
        <v>0</v>
      </c>
      <c r="AC261" s="637">
        <v>0</v>
      </c>
      <c r="AD261" s="637">
        <v>0</v>
      </c>
      <c r="AE261" s="590"/>
    </row>
    <row r="262" spans="1:31" hidden="1" x14ac:dyDescent="0.2">
      <c r="A262" s="606">
        <f t="shared" si="155"/>
        <v>6</v>
      </c>
      <c r="B262" s="613" t="s">
        <v>1578</v>
      </c>
      <c r="C262" s="640">
        <v>55</v>
      </c>
      <c r="D262" s="641">
        <v>42032</v>
      </c>
      <c r="E262" s="606" t="s">
        <v>1110</v>
      </c>
      <c r="F262" s="606" t="s">
        <v>1112</v>
      </c>
      <c r="G262" s="609">
        <v>1</v>
      </c>
      <c r="H262" s="611">
        <v>1</v>
      </c>
      <c r="I262" s="610">
        <v>41.1</v>
      </c>
      <c r="J262" s="609">
        <v>1</v>
      </c>
      <c r="K262" s="611">
        <v>0</v>
      </c>
      <c r="L262" s="611">
        <v>1</v>
      </c>
      <c r="M262" s="610">
        <v>41.1</v>
      </c>
      <c r="N262" s="610">
        <v>0</v>
      </c>
      <c r="O262" s="610">
        <v>41.1</v>
      </c>
      <c r="P262" s="602">
        <f t="shared" ref="P262" si="156">Q262+W262+AC262+AD262</f>
        <v>1737708</v>
      </c>
      <c r="Q262" s="602">
        <f t="shared" ref="Q262" si="157">R262+S262+T262+U262+V262</f>
        <v>1442297.64</v>
      </c>
      <c r="R262" s="670">
        <v>0</v>
      </c>
      <c r="S262" s="602">
        <v>0</v>
      </c>
      <c r="T262" s="610">
        <v>1442297.64</v>
      </c>
      <c r="U262" s="610">
        <v>0</v>
      </c>
      <c r="V262" s="397">
        <v>0</v>
      </c>
      <c r="W262" s="602">
        <f t="shared" ref="W262" si="158">X262+Y262+Z262+AA262+AB262</f>
        <v>295410.36</v>
      </c>
      <c r="X262" s="610">
        <v>0</v>
      </c>
      <c r="Y262" s="602">
        <v>0</v>
      </c>
      <c r="Z262" s="610">
        <v>295410.36</v>
      </c>
      <c r="AA262" s="610">
        <v>0</v>
      </c>
      <c r="AB262" s="610">
        <v>0</v>
      </c>
      <c r="AC262" s="602">
        <v>0</v>
      </c>
      <c r="AD262" s="602">
        <v>0</v>
      </c>
      <c r="AE262" s="590"/>
    </row>
    <row r="263" spans="1:31" hidden="1" x14ac:dyDescent="0.2">
      <c r="A263" s="606">
        <f t="shared" si="155"/>
        <v>7</v>
      </c>
      <c r="B263" s="613" t="s">
        <v>1578</v>
      </c>
      <c r="C263" s="640">
        <v>55</v>
      </c>
      <c r="D263" s="641">
        <v>42032</v>
      </c>
      <c r="E263" s="606" t="s">
        <v>1109</v>
      </c>
      <c r="F263" s="606" t="s">
        <v>1112</v>
      </c>
      <c r="G263" s="611">
        <v>12</v>
      </c>
      <c r="H263" s="611">
        <v>12</v>
      </c>
      <c r="I263" s="610">
        <v>124.2</v>
      </c>
      <c r="J263" s="611">
        <v>3</v>
      </c>
      <c r="K263" s="611">
        <v>0</v>
      </c>
      <c r="L263" s="611">
        <v>3</v>
      </c>
      <c r="M263" s="610">
        <v>124.2</v>
      </c>
      <c r="N263" s="610">
        <v>0</v>
      </c>
      <c r="O263" s="610">
        <v>124.2</v>
      </c>
      <c r="P263" s="602">
        <f>Q263+W263+AC263+AD263</f>
        <v>5251176</v>
      </c>
      <c r="Q263" s="602">
        <f>R263+S263+T263+U263+V263</f>
        <v>4358476.08</v>
      </c>
      <c r="R263" s="670">
        <v>0</v>
      </c>
      <c r="S263" s="602">
        <v>4358476.08</v>
      </c>
      <c r="T263" s="610">
        <v>0</v>
      </c>
      <c r="U263" s="610">
        <v>0</v>
      </c>
      <c r="V263" s="397">
        <v>0</v>
      </c>
      <c r="W263" s="602">
        <f>X263+Y263+Z263+AA263+AB263</f>
        <v>892699.92</v>
      </c>
      <c r="X263" s="610">
        <v>0</v>
      </c>
      <c r="Y263" s="602">
        <v>892699.92</v>
      </c>
      <c r="Z263" s="610">
        <v>0</v>
      </c>
      <c r="AA263" s="610">
        <v>0</v>
      </c>
      <c r="AB263" s="610">
        <v>0</v>
      </c>
      <c r="AC263" s="602">
        <v>0</v>
      </c>
      <c r="AD263" s="602">
        <v>0</v>
      </c>
      <c r="AE263" s="590"/>
    </row>
    <row r="264" spans="1:31" ht="37.5" hidden="1" customHeight="1" x14ac:dyDescent="0.2">
      <c r="A264" s="740" t="s">
        <v>1940</v>
      </c>
      <c r="B264" s="740"/>
      <c r="C264" s="740"/>
      <c r="D264" s="740"/>
      <c r="E264" s="740"/>
      <c r="F264" s="740"/>
      <c r="G264" s="632">
        <f t="shared" ref="G264:AD264" si="159">SUM(G265:G271)</f>
        <v>63</v>
      </c>
      <c r="H264" s="632">
        <f t="shared" si="159"/>
        <v>63</v>
      </c>
      <c r="I264" s="589">
        <f t="shared" si="159"/>
        <v>1210.2</v>
      </c>
      <c r="J264" s="632">
        <f t="shared" si="159"/>
        <v>21</v>
      </c>
      <c r="K264" s="632">
        <f t="shared" si="159"/>
        <v>10</v>
      </c>
      <c r="L264" s="632">
        <f t="shared" si="159"/>
        <v>11</v>
      </c>
      <c r="M264" s="589">
        <f t="shared" si="159"/>
        <v>1210.2</v>
      </c>
      <c r="N264" s="589">
        <f t="shared" si="159"/>
        <v>553.5</v>
      </c>
      <c r="O264" s="589">
        <f t="shared" si="159"/>
        <v>656.7</v>
      </c>
      <c r="P264" s="589">
        <f t="shared" si="159"/>
        <v>57293628</v>
      </c>
      <c r="Q264" s="589">
        <f t="shared" si="159"/>
        <v>43816548.219999999</v>
      </c>
      <c r="R264" s="414">
        <f t="shared" si="159"/>
        <v>0</v>
      </c>
      <c r="S264" s="589">
        <f t="shared" si="159"/>
        <v>43816548.219999999</v>
      </c>
      <c r="T264" s="589">
        <f>SUM(T265:T271)</f>
        <v>0</v>
      </c>
      <c r="U264" s="589">
        <f t="shared" si="159"/>
        <v>0</v>
      </c>
      <c r="V264" s="414">
        <v>0</v>
      </c>
      <c r="W264" s="589">
        <f t="shared" si="159"/>
        <v>13477079.779999999</v>
      </c>
      <c r="X264" s="589">
        <f t="shared" si="159"/>
        <v>0</v>
      </c>
      <c r="Y264" s="589">
        <f t="shared" si="159"/>
        <v>13477079.779999999</v>
      </c>
      <c r="Z264" s="589">
        <f t="shared" si="159"/>
        <v>0</v>
      </c>
      <c r="AA264" s="589">
        <f t="shared" si="159"/>
        <v>0</v>
      </c>
      <c r="AB264" s="589">
        <f>SUM(AB265:AB271)</f>
        <v>0</v>
      </c>
      <c r="AC264" s="589">
        <f t="shared" si="159"/>
        <v>0</v>
      </c>
      <c r="AD264" s="589">
        <f t="shared" si="159"/>
        <v>0</v>
      </c>
      <c r="AE264" s="590"/>
    </row>
    <row r="265" spans="1:31" hidden="1" x14ac:dyDescent="0.2">
      <c r="A265" s="606">
        <v>1</v>
      </c>
      <c r="B265" s="614" t="s">
        <v>768</v>
      </c>
      <c r="C265" s="645" t="s">
        <v>1291</v>
      </c>
      <c r="D265" s="641">
        <v>40918</v>
      </c>
      <c r="E265" s="606" t="s">
        <v>1109</v>
      </c>
      <c r="F265" s="606" t="s">
        <v>1110</v>
      </c>
      <c r="G265" s="609">
        <v>19</v>
      </c>
      <c r="H265" s="611">
        <v>19</v>
      </c>
      <c r="I265" s="610">
        <v>298.39999999999998</v>
      </c>
      <c r="J265" s="609">
        <v>6</v>
      </c>
      <c r="K265" s="611">
        <v>4</v>
      </c>
      <c r="L265" s="611">
        <v>2</v>
      </c>
      <c r="M265" s="610">
        <v>298.39999999999998</v>
      </c>
      <c r="N265" s="610">
        <v>188.8</v>
      </c>
      <c r="O265" s="610">
        <v>109.6</v>
      </c>
      <c r="P265" s="602">
        <f t="shared" ref="P265:P271" si="160">Q265+W265+AC265+AD265</f>
        <v>12713596</v>
      </c>
      <c r="Q265" s="602">
        <f t="shared" ref="Q265:Q271" si="161">R265+S265+T265+U265+V265</f>
        <v>10435126.789999999</v>
      </c>
      <c r="R265" s="670">
        <v>0</v>
      </c>
      <c r="S265" s="602">
        <v>10435126.789999999</v>
      </c>
      <c r="T265" s="610">
        <v>0</v>
      </c>
      <c r="U265" s="610">
        <v>0</v>
      </c>
      <c r="V265" s="397">
        <v>0</v>
      </c>
      <c r="W265" s="602">
        <f t="shared" ref="W265:W271" si="162">X265+Y265+Z265+AA265+AB265</f>
        <v>2278469.21</v>
      </c>
      <c r="X265" s="610">
        <v>0</v>
      </c>
      <c r="Y265" s="602">
        <v>2278469.21</v>
      </c>
      <c r="Z265" s="610">
        <v>0</v>
      </c>
      <c r="AA265" s="610">
        <v>0</v>
      </c>
      <c r="AB265" s="610">
        <v>0</v>
      </c>
      <c r="AC265" s="602">
        <v>0</v>
      </c>
      <c r="AD265" s="602">
        <v>0</v>
      </c>
      <c r="AE265" s="590"/>
    </row>
    <row r="266" spans="1:31" hidden="1" x14ac:dyDescent="0.2">
      <c r="A266" s="606">
        <v>2</v>
      </c>
      <c r="B266" s="614" t="s">
        <v>769</v>
      </c>
      <c r="C266" s="645" t="s">
        <v>1293</v>
      </c>
      <c r="D266" s="641">
        <v>40918</v>
      </c>
      <c r="E266" s="606" t="s">
        <v>1109</v>
      </c>
      <c r="F266" s="606" t="s">
        <v>1110</v>
      </c>
      <c r="G266" s="609">
        <v>6</v>
      </c>
      <c r="H266" s="611">
        <v>6</v>
      </c>
      <c r="I266" s="610">
        <v>88.7</v>
      </c>
      <c r="J266" s="609">
        <v>2</v>
      </c>
      <c r="K266" s="611">
        <v>2</v>
      </c>
      <c r="L266" s="611">
        <v>0</v>
      </c>
      <c r="M266" s="610">
        <v>88.7</v>
      </c>
      <c r="N266" s="610">
        <v>88.7</v>
      </c>
      <c r="O266" s="610">
        <v>0</v>
      </c>
      <c r="P266" s="602">
        <f t="shared" si="160"/>
        <v>4033512</v>
      </c>
      <c r="Q266" s="602">
        <f t="shared" si="161"/>
        <v>3247704.38</v>
      </c>
      <c r="R266" s="670">
        <v>0</v>
      </c>
      <c r="S266" s="602">
        <v>3247704.38</v>
      </c>
      <c r="T266" s="610">
        <v>0</v>
      </c>
      <c r="U266" s="610">
        <v>0</v>
      </c>
      <c r="V266" s="397">
        <v>0</v>
      </c>
      <c r="W266" s="602">
        <f t="shared" si="162"/>
        <v>785807.62</v>
      </c>
      <c r="X266" s="610">
        <v>0</v>
      </c>
      <c r="Y266" s="602">
        <v>785807.62</v>
      </c>
      <c r="Z266" s="610">
        <v>0</v>
      </c>
      <c r="AA266" s="610">
        <v>0</v>
      </c>
      <c r="AB266" s="610">
        <v>0</v>
      </c>
      <c r="AC266" s="602">
        <v>0</v>
      </c>
      <c r="AD266" s="602">
        <v>0</v>
      </c>
      <c r="AE266" s="590"/>
    </row>
    <row r="267" spans="1:31" hidden="1" x14ac:dyDescent="0.2">
      <c r="A267" s="606">
        <v>3</v>
      </c>
      <c r="B267" s="614" t="s">
        <v>770</v>
      </c>
      <c r="C267" s="645" t="s">
        <v>1292</v>
      </c>
      <c r="D267" s="641">
        <v>40918</v>
      </c>
      <c r="E267" s="606" t="s">
        <v>1109</v>
      </c>
      <c r="F267" s="606" t="s">
        <v>1110</v>
      </c>
      <c r="G267" s="609">
        <v>2</v>
      </c>
      <c r="H267" s="611">
        <v>2</v>
      </c>
      <c r="I267" s="610">
        <v>81.099999999999994</v>
      </c>
      <c r="J267" s="609">
        <v>1</v>
      </c>
      <c r="K267" s="611">
        <v>1</v>
      </c>
      <c r="L267" s="611">
        <v>0</v>
      </c>
      <c r="M267" s="610">
        <v>81.099999999999994</v>
      </c>
      <c r="N267" s="610">
        <v>81.099999999999994</v>
      </c>
      <c r="O267" s="610">
        <v>0</v>
      </c>
      <c r="P267" s="602">
        <f t="shared" si="160"/>
        <v>4316788</v>
      </c>
      <c r="Q267" s="602">
        <f t="shared" si="161"/>
        <v>2969434.33</v>
      </c>
      <c r="R267" s="670">
        <v>0</v>
      </c>
      <c r="S267" s="602">
        <v>2969434.33</v>
      </c>
      <c r="T267" s="610">
        <v>0</v>
      </c>
      <c r="U267" s="610">
        <v>0</v>
      </c>
      <c r="V267" s="397">
        <v>0</v>
      </c>
      <c r="W267" s="602">
        <f t="shared" si="162"/>
        <v>1347353.67</v>
      </c>
      <c r="X267" s="610">
        <v>0</v>
      </c>
      <c r="Y267" s="602">
        <v>1347353.67</v>
      </c>
      <c r="Z267" s="610">
        <v>0</v>
      </c>
      <c r="AA267" s="610">
        <v>0</v>
      </c>
      <c r="AB267" s="610">
        <v>0</v>
      </c>
      <c r="AC267" s="602">
        <v>0</v>
      </c>
      <c r="AD267" s="602">
        <v>0</v>
      </c>
      <c r="AE267" s="590"/>
    </row>
    <row r="268" spans="1:31" hidden="1" x14ac:dyDescent="0.2">
      <c r="A268" s="606">
        <v>4</v>
      </c>
      <c r="B268" s="614" t="s">
        <v>1669</v>
      </c>
      <c r="C268" s="645" t="s">
        <v>1101</v>
      </c>
      <c r="D268" s="641">
        <v>40918</v>
      </c>
      <c r="E268" s="606" t="s">
        <v>1109</v>
      </c>
      <c r="F268" s="606" t="s">
        <v>1110</v>
      </c>
      <c r="G268" s="609">
        <v>22</v>
      </c>
      <c r="H268" s="611">
        <v>22</v>
      </c>
      <c r="I268" s="610">
        <v>458.3</v>
      </c>
      <c r="J268" s="609">
        <v>7</v>
      </c>
      <c r="K268" s="611">
        <v>1</v>
      </c>
      <c r="L268" s="611">
        <v>6</v>
      </c>
      <c r="M268" s="610">
        <v>458.3</v>
      </c>
      <c r="N268" s="610">
        <v>67.7</v>
      </c>
      <c r="O268" s="610">
        <v>390.6</v>
      </c>
      <c r="P268" s="602">
        <f t="shared" si="160"/>
        <v>21190736</v>
      </c>
      <c r="Q268" s="602">
        <f t="shared" si="161"/>
        <v>16776754.74</v>
      </c>
      <c r="R268" s="670">
        <v>0</v>
      </c>
      <c r="S268" s="602">
        <v>16776754.74</v>
      </c>
      <c r="T268" s="610">
        <v>0</v>
      </c>
      <c r="U268" s="610">
        <v>0</v>
      </c>
      <c r="V268" s="397">
        <v>0</v>
      </c>
      <c r="W268" s="602">
        <f t="shared" si="162"/>
        <v>4413981.26</v>
      </c>
      <c r="X268" s="610">
        <v>0</v>
      </c>
      <c r="Y268" s="602">
        <v>4413981.26</v>
      </c>
      <c r="Z268" s="610">
        <v>0</v>
      </c>
      <c r="AA268" s="610">
        <v>0</v>
      </c>
      <c r="AB268" s="610">
        <v>0</v>
      </c>
      <c r="AC268" s="602">
        <v>0</v>
      </c>
      <c r="AD268" s="602">
        <v>0</v>
      </c>
      <c r="AE268" s="590"/>
    </row>
    <row r="269" spans="1:31" hidden="1" x14ac:dyDescent="0.2">
      <c r="A269" s="606">
        <v>5</v>
      </c>
      <c r="B269" s="614" t="s">
        <v>795</v>
      </c>
      <c r="C269" s="645" t="s">
        <v>1295</v>
      </c>
      <c r="D269" s="641">
        <v>40918</v>
      </c>
      <c r="E269" s="606" t="s">
        <v>1109</v>
      </c>
      <c r="F269" s="606" t="s">
        <v>1110</v>
      </c>
      <c r="G269" s="609">
        <v>3</v>
      </c>
      <c r="H269" s="611">
        <v>3</v>
      </c>
      <c r="I269" s="610">
        <v>54.1</v>
      </c>
      <c r="J269" s="609">
        <v>1</v>
      </c>
      <c r="K269" s="611">
        <v>1</v>
      </c>
      <c r="L269" s="611">
        <v>0</v>
      </c>
      <c r="M269" s="610">
        <v>54.1</v>
      </c>
      <c r="N269" s="610">
        <v>54.1</v>
      </c>
      <c r="O269" s="610">
        <v>0</v>
      </c>
      <c r="P269" s="602">
        <f t="shared" si="160"/>
        <v>2595992</v>
      </c>
      <c r="Q269" s="602">
        <f t="shared" si="161"/>
        <v>1980843.37</v>
      </c>
      <c r="R269" s="670">
        <v>0</v>
      </c>
      <c r="S269" s="602">
        <v>1980843.37</v>
      </c>
      <c r="T269" s="610">
        <v>0</v>
      </c>
      <c r="U269" s="610">
        <v>0</v>
      </c>
      <c r="V269" s="397">
        <v>0</v>
      </c>
      <c r="W269" s="602">
        <f t="shared" si="162"/>
        <v>615148.63</v>
      </c>
      <c r="X269" s="610">
        <v>0</v>
      </c>
      <c r="Y269" s="602">
        <v>615148.63</v>
      </c>
      <c r="Z269" s="610">
        <v>0</v>
      </c>
      <c r="AA269" s="610">
        <v>0</v>
      </c>
      <c r="AB269" s="610">
        <v>0</v>
      </c>
      <c r="AC269" s="602">
        <v>0</v>
      </c>
      <c r="AD269" s="602">
        <v>0</v>
      </c>
      <c r="AE269" s="590"/>
    </row>
    <row r="270" spans="1:31" hidden="1" x14ac:dyDescent="0.2">
      <c r="A270" s="606">
        <v>6</v>
      </c>
      <c r="B270" s="613" t="s">
        <v>792</v>
      </c>
      <c r="C270" s="606" t="s">
        <v>1294</v>
      </c>
      <c r="D270" s="608">
        <v>40918</v>
      </c>
      <c r="E270" s="606" t="s">
        <v>1109</v>
      </c>
      <c r="F270" s="606" t="s">
        <v>1110</v>
      </c>
      <c r="G270" s="609">
        <v>6</v>
      </c>
      <c r="H270" s="611">
        <v>6</v>
      </c>
      <c r="I270" s="602">
        <v>78.7</v>
      </c>
      <c r="J270" s="609">
        <v>2</v>
      </c>
      <c r="K270" s="603">
        <v>0</v>
      </c>
      <c r="L270" s="603">
        <v>2</v>
      </c>
      <c r="M270" s="610">
        <v>78.7</v>
      </c>
      <c r="N270" s="610">
        <v>0</v>
      </c>
      <c r="O270" s="610">
        <v>78.7</v>
      </c>
      <c r="P270" s="602">
        <f t="shared" si="160"/>
        <v>3809428</v>
      </c>
      <c r="Q270" s="602">
        <f t="shared" si="161"/>
        <v>2881559.58</v>
      </c>
      <c r="R270" s="670">
        <v>0</v>
      </c>
      <c r="S270" s="602">
        <v>2881559.58</v>
      </c>
      <c r="T270" s="602">
        <v>0</v>
      </c>
      <c r="U270" s="610">
        <v>0</v>
      </c>
      <c r="V270" s="397">
        <v>0</v>
      </c>
      <c r="W270" s="602">
        <f t="shared" si="162"/>
        <v>927868.42</v>
      </c>
      <c r="X270" s="610">
        <v>0</v>
      </c>
      <c r="Y270" s="602">
        <v>927868.42</v>
      </c>
      <c r="Z270" s="610">
        <v>0</v>
      </c>
      <c r="AA270" s="610">
        <v>0</v>
      </c>
      <c r="AB270" s="610">
        <v>0</v>
      </c>
      <c r="AC270" s="602">
        <v>0</v>
      </c>
      <c r="AD270" s="602">
        <v>0</v>
      </c>
      <c r="AE270" s="590"/>
    </row>
    <row r="271" spans="1:31" hidden="1" x14ac:dyDescent="0.2">
      <c r="A271" s="606">
        <v>7</v>
      </c>
      <c r="B271" s="613" t="s">
        <v>1668</v>
      </c>
      <c r="C271" s="606" t="s">
        <v>1295</v>
      </c>
      <c r="D271" s="608">
        <v>40918</v>
      </c>
      <c r="E271" s="606" t="s">
        <v>1109</v>
      </c>
      <c r="F271" s="606" t="s">
        <v>1110</v>
      </c>
      <c r="G271" s="609">
        <v>5</v>
      </c>
      <c r="H271" s="611">
        <v>5</v>
      </c>
      <c r="I271" s="602">
        <v>150.9</v>
      </c>
      <c r="J271" s="609">
        <v>2</v>
      </c>
      <c r="K271" s="603">
        <v>1</v>
      </c>
      <c r="L271" s="603">
        <v>1</v>
      </c>
      <c r="M271" s="610">
        <v>150.9</v>
      </c>
      <c r="N271" s="610">
        <v>73.099999999999994</v>
      </c>
      <c r="O271" s="610">
        <v>77.8</v>
      </c>
      <c r="P271" s="602">
        <f t="shared" si="160"/>
        <v>8633576</v>
      </c>
      <c r="Q271" s="602">
        <f t="shared" si="161"/>
        <v>5525125.0300000003</v>
      </c>
      <c r="R271" s="670">
        <v>0</v>
      </c>
      <c r="S271" s="602">
        <v>5525125.0300000003</v>
      </c>
      <c r="T271" s="602">
        <v>0</v>
      </c>
      <c r="U271" s="610">
        <v>0</v>
      </c>
      <c r="V271" s="397">
        <v>0</v>
      </c>
      <c r="W271" s="602">
        <f t="shared" si="162"/>
        <v>3108450.97</v>
      </c>
      <c r="X271" s="610">
        <v>0</v>
      </c>
      <c r="Y271" s="602">
        <v>3108450.97</v>
      </c>
      <c r="Z271" s="610">
        <v>0</v>
      </c>
      <c r="AA271" s="610">
        <v>0</v>
      </c>
      <c r="AB271" s="610">
        <v>0</v>
      </c>
      <c r="AC271" s="602">
        <v>0</v>
      </c>
      <c r="AD271" s="602">
        <v>0</v>
      </c>
      <c r="AE271" s="590"/>
    </row>
    <row r="272" spans="1:31" ht="42" hidden="1" customHeight="1" x14ac:dyDescent="0.2">
      <c r="A272" s="740" t="s">
        <v>2067</v>
      </c>
      <c r="B272" s="740"/>
      <c r="C272" s="740"/>
      <c r="D272" s="740"/>
      <c r="E272" s="740"/>
      <c r="F272" s="740"/>
      <c r="G272" s="632">
        <f t="shared" ref="G272:AD272" si="163">SUM(G273:G287)</f>
        <v>139</v>
      </c>
      <c r="H272" s="632">
        <f t="shared" si="163"/>
        <v>139</v>
      </c>
      <c r="I272" s="589">
        <f t="shared" si="163"/>
        <v>2797</v>
      </c>
      <c r="J272" s="632">
        <f t="shared" si="163"/>
        <v>60</v>
      </c>
      <c r="K272" s="632">
        <f t="shared" si="163"/>
        <v>32</v>
      </c>
      <c r="L272" s="632">
        <f t="shared" si="163"/>
        <v>28</v>
      </c>
      <c r="M272" s="589">
        <f t="shared" si="163"/>
        <v>2662.1</v>
      </c>
      <c r="N272" s="589">
        <f t="shared" si="163"/>
        <v>1422.9</v>
      </c>
      <c r="O272" s="589">
        <f t="shared" si="163"/>
        <v>1239.2</v>
      </c>
      <c r="P272" s="589">
        <f t="shared" si="163"/>
        <v>112553588</v>
      </c>
      <c r="Q272" s="589">
        <f t="shared" si="163"/>
        <v>95107781.859999999</v>
      </c>
      <c r="R272" s="414">
        <f t="shared" si="163"/>
        <v>0</v>
      </c>
      <c r="S272" s="589">
        <f t="shared" si="163"/>
        <v>70810121.200000003</v>
      </c>
      <c r="T272" s="589">
        <f t="shared" si="163"/>
        <v>9192454.1799999997</v>
      </c>
      <c r="U272" s="589">
        <f t="shared" si="163"/>
        <v>3890626.74</v>
      </c>
      <c r="V272" s="414">
        <f t="shared" si="163"/>
        <v>11214579.74</v>
      </c>
      <c r="W272" s="589">
        <f t="shared" si="163"/>
        <v>17445806.140000001</v>
      </c>
      <c r="X272" s="589">
        <f t="shared" si="163"/>
        <v>0</v>
      </c>
      <c r="Y272" s="589">
        <f t="shared" si="163"/>
        <v>12988838.800000001</v>
      </c>
      <c r="Z272" s="589">
        <f t="shared" si="163"/>
        <v>1686189.82</v>
      </c>
      <c r="AA272" s="589">
        <f t="shared" si="163"/>
        <v>2770777.52</v>
      </c>
      <c r="AB272" s="589">
        <f t="shared" si="163"/>
        <v>0</v>
      </c>
      <c r="AC272" s="589">
        <f t="shared" si="163"/>
        <v>0</v>
      </c>
      <c r="AD272" s="589">
        <f t="shared" si="163"/>
        <v>0</v>
      </c>
      <c r="AE272" s="590"/>
    </row>
    <row r="273" spans="1:31" s="399" customFormat="1" hidden="1" x14ac:dyDescent="0.2">
      <c r="A273" s="606">
        <v>1</v>
      </c>
      <c r="B273" s="614" t="s">
        <v>773</v>
      </c>
      <c r="C273" s="625">
        <v>651</v>
      </c>
      <c r="D273" s="608">
        <v>42004</v>
      </c>
      <c r="E273" s="606" t="s">
        <v>1109</v>
      </c>
      <c r="F273" s="606" t="s">
        <v>1112</v>
      </c>
      <c r="G273" s="609">
        <v>5</v>
      </c>
      <c r="H273" s="611">
        <v>5</v>
      </c>
      <c r="I273" s="610">
        <v>110.2</v>
      </c>
      <c r="J273" s="609">
        <v>2</v>
      </c>
      <c r="K273" s="611">
        <v>0</v>
      </c>
      <c r="L273" s="611">
        <v>2</v>
      </c>
      <c r="M273" s="610">
        <v>110.2</v>
      </c>
      <c r="N273" s="610">
        <v>110.2</v>
      </c>
      <c r="O273" s="610">
        <v>0</v>
      </c>
      <c r="P273" s="602">
        <f t="shared" ref="P273:P274" si="164">Q273+W273+AC273+AD273</f>
        <v>4659256</v>
      </c>
      <c r="Q273" s="602">
        <f t="shared" ref="Q273:Q274" si="165">R273+S273+T273+U273+V273</f>
        <v>3937071.32</v>
      </c>
      <c r="R273" s="437">
        <v>0</v>
      </c>
      <c r="S273" s="637">
        <v>3937071.32</v>
      </c>
      <c r="T273" s="635">
        <v>0</v>
      </c>
      <c r="U273" s="635">
        <v>0</v>
      </c>
      <c r="V273" s="438">
        <v>0</v>
      </c>
      <c r="W273" s="602">
        <f t="shared" ref="W273:W287" si="166">X273+Y273+Z273+AA273+AB273</f>
        <v>722184.68</v>
      </c>
      <c r="X273" s="635">
        <v>0</v>
      </c>
      <c r="Y273" s="637">
        <v>722184.68</v>
      </c>
      <c r="Z273" s="610">
        <v>0</v>
      </c>
      <c r="AA273" s="610">
        <v>0</v>
      </c>
      <c r="AB273" s="610">
        <v>0</v>
      </c>
      <c r="AC273" s="610">
        <v>0</v>
      </c>
      <c r="AD273" s="610">
        <v>0</v>
      </c>
      <c r="AE273" s="590"/>
    </row>
    <row r="274" spans="1:31" s="399" customFormat="1" hidden="1" x14ac:dyDescent="0.2">
      <c r="A274" s="606">
        <f>A273+1</f>
        <v>2</v>
      </c>
      <c r="B274" s="614" t="s">
        <v>773</v>
      </c>
      <c r="C274" s="625">
        <v>651</v>
      </c>
      <c r="D274" s="608">
        <v>42004</v>
      </c>
      <c r="E274" s="606" t="s">
        <v>1112</v>
      </c>
      <c r="F274" s="606" t="s">
        <v>1112</v>
      </c>
      <c r="G274" s="609">
        <v>4</v>
      </c>
      <c r="H274" s="609">
        <v>4</v>
      </c>
      <c r="I274" s="610">
        <v>108.2</v>
      </c>
      <c r="J274" s="609">
        <v>2</v>
      </c>
      <c r="K274" s="609">
        <v>2</v>
      </c>
      <c r="L274" s="609">
        <v>0</v>
      </c>
      <c r="M274" s="610">
        <v>86.1</v>
      </c>
      <c r="N274" s="610">
        <v>86.1</v>
      </c>
      <c r="O274" s="610">
        <v>0</v>
      </c>
      <c r="P274" s="602">
        <f t="shared" si="164"/>
        <v>3640308</v>
      </c>
      <c r="Q274" s="602">
        <f t="shared" si="165"/>
        <v>3076060.26</v>
      </c>
      <c r="R274" s="437">
        <v>0</v>
      </c>
      <c r="S274" s="637">
        <v>3076060.26</v>
      </c>
      <c r="T274" s="637">
        <v>0</v>
      </c>
      <c r="U274" s="637">
        <v>0</v>
      </c>
      <c r="V274" s="437">
        <v>0</v>
      </c>
      <c r="W274" s="602">
        <f t="shared" si="166"/>
        <v>564247.74</v>
      </c>
      <c r="X274" s="635">
        <v>0</v>
      </c>
      <c r="Y274" s="637">
        <v>564247.74</v>
      </c>
      <c r="Z274" s="610">
        <v>0</v>
      </c>
      <c r="AA274" s="610">
        <v>0</v>
      </c>
      <c r="AB274" s="610">
        <v>0</v>
      </c>
      <c r="AC274" s="610">
        <v>0</v>
      </c>
      <c r="AD274" s="610">
        <v>0</v>
      </c>
      <c r="AE274" s="590"/>
    </row>
    <row r="275" spans="1:31" s="399" customFormat="1" hidden="1" x14ac:dyDescent="0.2">
      <c r="A275" s="606">
        <f t="shared" ref="A275:A287" si="167">A274+1</f>
        <v>3</v>
      </c>
      <c r="B275" s="614" t="s">
        <v>774</v>
      </c>
      <c r="C275" s="625">
        <v>652</v>
      </c>
      <c r="D275" s="608">
        <v>42004</v>
      </c>
      <c r="E275" s="606" t="s">
        <v>1109</v>
      </c>
      <c r="F275" s="606" t="s">
        <v>1822</v>
      </c>
      <c r="G275" s="609">
        <v>5</v>
      </c>
      <c r="H275" s="611">
        <v>5</v>
      </c>
      <c r="I275" s="610">
        <v>113.5</v>
      </c>
      <c r="J275" s="609">
        <v>3</v>
      </c>
      <c r="K275" s="611">
        <v>3</v>
      </c>
      <c r="L275" s="611">
        <v>0</v>
      </c>
      <c r="M275" s="610">
        <v>113.5</v>
      </c>
      <c r="N275" s="610">
        <v>113.5</v>
      </c>
      <c r="O275" s="610">
        <v>0</v>
      </c>
      <c r="P275" s="602">
        <f t="shared" ref="P275:P276" si="168">Q275+W275+AC275+AD275</f>
        <v>4798780</v>
      </c>
      <c r="Q275" s="602">
        <f t="shared" ref="Q275:Q276" si="169">R275+S275+T275+U275+V275</f>
        <v>4054969.1</v>
      </c>
      <c r="R275" s="437">
        <v>0</v>
      </c>
      <c r="S275" s="637">
        <v>4054969.1</v>
      </c>
      <c r="T275" s="610">
        <v>0</v>
      </c>
      <c r="U275" s="610">
        <v>0</v>
      </c>
      <c r="V275" s="397">
        <v>0</v>
      </c>
      <c r="W275" s="602">
        <f t="shared" si="166"/>
        <v>743810.9</v>
      </c>
      <c r="X275" s="635">
        <v>0</v>
      </c>
      <c r="Y275" s="637">
        <v>743810.9</v>
      </c>
      <c r="Z275" s="610">
        <v>0</v>
      </c>
      <c r="AA275" s="610">
        <v>0</v>
      </c>
      <c r="AB275" s="610">
        <v>0</v>
      </c>
      <c r="AC275" s="610">
        <v>0</v>
      </c>
      <c r="AD275" s="610">
        <v>0</v>
      </c>
      <c r="AE275" s="590"/>
    </row>
    <row r="276" spans="1:31" s="399" customFormat="1" hidden="1" x14ac:dyDescent="0.2">
      <c r="A276" s="606">
        <f t="shared" si="167"/>
        <v>4</v>
      </c>
      <c r="B276" s="614" t="s">
        <v>774</v>
      </c>
      <c r="C276" s="625">
        <v>652</v>
      </c>
      <c r="D276" s="608">
        <v>42004</v>
      </c>
      <c r="E276" s="606" t="s">
        <v>1112</v>
      </c>
      <c r="F276" s="606" t="s">
        <v>1822</v>
      </c>
      <c r="G276" s="609">
        <v>33</v>
      </c>
      <c r="H276" s="609">
        <v>33</v>
      </c>
      <c r="I276" s="610">
        <v>703.6</v>
      </c>
      <c r="J276" s="609">
        <v>14</v>
      </c>
      <c r="K276" s="609">
        <v>0</v>
      </c>
      <c r="L276" s="609">
        <v>14</v>
      </c>
      <c r="M276" s="610">
        <v>612.9</v>
      </c>
      <c r="N276" s="610">
        <v>0</v>
      </c>
      <c r="O276" s="610">
        <v>612.9</v>
      </c>
      <c r="P276" s="602">
        <f t="shared" si="168"/>
        <v>25913412</v>
      </c>
      <c r="Q276" s="602">
        <f t="shared" si="169"/>
        <v>21896833.140000001</v>
      </c>
      <c r="R276" s="437">
        <v>0</v>
      </c>
      <c r="S276" s="637">
        <v>21896833.140000001</v>
      </c>
      <c r="T276" s="610">
        <v>0</v>
      </c>
      <c r="U276" s="610">
        <v>0</v>
      </c>
      <c r="V276" s="397">
        <v>0</v>
      </c>
      <c r="W276" s="602">
        <f t="shared" si="166"/>
        <v>4016578.86</v>
      </c>
      <c r="X276" s="635">
        <v>0</v>
      </c>
      <c r="Y276" s="637">
        <v>4016578.86</v>
      </c>
      <c r="Z276" s="610">
        <v>0</v>
      </c>
      <c r="AA276" s="610">
        <v>0</v>
      </c>
      <c r="AB276" s="610">
        <v>0</v>
      </c>
      <c r="AC276" s="610">
        <v>0</v>
      </c>
      <c r="AD276" s="610">
        <v>0</v>
      </c>
      <c r="AE276" s="590"/>
    </row>
    <row r="277" spans="1:31" s="399" customFormat="1" hidden="1" x14ac:dyDescent="0.2">
      <c r="A277" s="606">
        <f t="shared" si="167"/>
        <v>5</v>
      </c>
      <c r="B277" s="614" t="s">
        <v>775</v>
      </c>
      <c r="C277" s="625">
        <v>653</v>
      </c>
      <c r="D277" s="608">
        <v>42004</v>
      </c>
      <c r="E277" s="606" t="s">
        <v>1109</v>
      </c>
      <c r="F277" s="606" t="s">
        <v>1822</v>
      </c>
      <c r="G277" s="609">
        <v>11</v>
      </c>
      <c r="H277" s="609">
        <v>11</v>
      </c>
      <c r="I277" s="610">
        <v>286.5</v>
      </c>
      <c r="J277" s="609">
        <v>8</v>
      </c>
      <c r="K277" s="609">
        <v>8</v>
      </c>
      <c r="L277" s="609">
        <v>0</v>
      </c>
      <c r="M277" s="610">
        <v>286.5</v>
      </c>
      <c r="N277" s="610">
        <v>286.5</v>
      </c>
      <c r="O277" s="610">
        <v>0</v>
      </c>
      <c r="P277" s="602">
        <f t="shared" ref="P277:P279" si="170">Q277+W277+AC277+AD277</f>
        <v>15364552</v>
      </c>
      <c r="Q277" s="602">
        <f t="shared" ref="Q277:Q279" si="171">R277+S277+T277+U277+V277</f>
        <v>12983046.439999999</v>
      </c>
      <c r="R277" s="437">
        <v>0</v>
      </c>
      <c r="S277" s="602">
        <v>12983046.439999999</v>
      </c>
      <c r="T277" s="635">
        <v>0</v>
      </c>
      <c r="U277" s="635">
        <v>0</v>
      </c>
      <c r="V277" s="438">
        <v>0</v>
      </c>
      <c r="W277" s="602">
        <f t="shared" ref="W277:W279" si="172">X277+Y277+Z277+AA277+AB277</f>
        <v>2381505.56</v>
      </c>
      <c r="X277" s="635">
        <v>0</v>
      </c>
      <c r="Y277" s="602">
        <v>2381505.56</v>
      </c>
      <c r="Z277" s="635">
        <v>0</v>
      </c>
      <c r="AA277" s="635">
        <v>0</v>
      </c>
      <c r="AB277" s="635">
        <v>0</v>
      </c>
      <c r="AC277" s="635">
        <v>0</v>
      </c>
      <c r="AD277" s="635">
        <v>0</v>
      </c>
      <c r="AE277" s="590"/>
    </row>
    <row r="278" spans="1:31" s="399" customFormat="1" hidden="1" x14ac:dyDescent="0.2">
      <c r="A278" s="606">
        <f t="shared" si="167"/>
        <v>6</v>
      </c>
      <c r="B278" s="614" t="s">
        <v>775</v>
      </c>
      <c r="C278" s="625">
        <v>653</v>
      </c>
      <c r="D278" s="608">
        <v>42004</v>
      </c>
      <c r="E278" s="606" t="s">
        <v>1110</v>
      </c>
      <c r="F278" s="606" t="s">
        <v>1822</v>
      </c>
      <c r="G278" s="609">
        <v>6</v>
      </c>
      <c r="H278" s="611">
        <v>6</v>
      </c>
      <c r="I278" s="610">
        <v>174.7</v>
      </c>
      <c r="J278" s="609">
        <v>4</v>
      </c>
      <c r="K278" s="611">
        <v>4</v>
      </c>
      <c r="L278" s="611">
        <v>0</v>
      </c>
      <c r="M278" s="610">
        <v>174.7</v>
      </c>
      <c r="N278" s="610">
        <v>174.7</v>
      </c>
      <c r="O278" s="610">
        <v>0</v>
      </c>
      <c r="P278" s="602">
        <f t="shared" si="170"/>
        <v>5969936</v>
      </c>
      <c r="Q278" s="602">
        <f t="shared" si="171"/>
        <v>5044595.92</v>
      </c>
      <c r="R278" s="670">
        <v>0</v>
      </c>
      <c r="S278" s="602">
        <v>0</v>
      </c>
      <c r="T278" s="610">
        <v>5044595.92</v>
      </c>
      <c r="U278" s="610">
        <v>0</v>
      </c>
      <c r="V278" s="397">
        <v>0</v>
      </c>
      <c r="W278" s="602">
        <f t="shared" ref="W278" si="173">X278+Y278+Z278+AA278+AB278</f>
        <v>925340.08</v>
      </c>
      <c r="X278" s="610">
        <v>0</v>
      </c>
      <c r="Y278" s="602">
        <v>0</v>
      </c>
      <c r="Z278" s="610">
        <v>925340.08</v>
      </c>
      <c r="AA278" s="610">
        <v>0</v>
      </c>
      <c r="AB278" s="610">
        <v>0</v>
      </c>
      <c r="AC278" s="602">
        <v>0</v>
      </c>
      <c r="AD278" s="602">
        <v>0</v>
      </c>
      <c r="AE278" s="590"/>
    </row>
    <row r="279" spans="1:31" s="399" customFormat="1" hidden="1" x14ac:dyDescent="0.2">
      <c r="A279" s="606">
        <f t="shared" si="167"/>
        <v>7</v>
      </c>
      <c r="B279" s="614" t="s">
        <v>775</v>
      </c>
      <c r="C279" s="625">
        <v>653</v>
      </c>
      <c r="D279" s="608">
        <v>42004</v>
      </c>
      <c r="E279" s="606" t="s">
        <v>1822</v>
      </c>
      <c r="F279" s="606" t="s">
        <v>1822</v>
      </c>
      <c r="G279" s="609">
        <v>15</v>
      </c>
      <c r="H279" s="609">
        <v>15</v>
      </c>
      <c r="I279" s="610">
        <v>246.4</v>
      </c>
      <c r="J279" s="609">
        <v>6</v>
      </c>
      <c r="K279" s="609">
        <v>2</v>
      </c>
      <c r="L279" s="609">
        <v>4</v>
      </c>
      <c r="M279" s="610">
        <v>246.4</v>
      </c>
      <c r="N279" s="610">
        <v>76.3</v>
      </c>
      <c r="O279" s="610">
        <v>170.1</v>
      </c>
      <c r="P279" s="602">
        <f t="shared" si="170"/>
        <v>8582840</v>
      </c>
      <c r="Q279" s="602">
        <f t="shared" si="171"/>
        <v>7252499.7999999998</v>
      </c>
      <c r="R279" s="437">
        <v>0</v>
      </c>
      <c r="S279" s="637">
        <v>0</v>
      </c>
      <c r="T279" s="635">
        <v>0</v>
      </c>
      <c r="U279" s="635">
        <v>0</v>
      </c>
      <c r="V279" s="438">
        <v>7252499.7999999998</v>
      </c>
      <c r="W279" s="602">
        <f t="shared" si="172"/>
        <v>1330340.2</v>
      </c>
      <c r="X279" s="635">
        <v>0</v>
      </c>
      <c r="Y279" s="635">
        <v>0</v>
      </c>
      <c r="Z279" s="635">
        <v>0</v>
      </c>
      <c r="AA279" s="610">
        <v>1330340.2</v>
      </c>
      <c r="AB279" s="635">
        <v>0</v>
      </c>
      <c r="AC279" s="635">
        <v>0</v>
      </c>
      <c r="AD279" s="635">
        <v>0</v>
      </c>
      <c r="AE279" s="590"/>
    </row>
    <row r="280" spans="1:31" s="399" customFormat="1" hidden="1" x14ac:dyDescent="0.2">
      <c r="A280" s="606">
        <f t="shared" si="167"/>
        <v>8</v>
      </c>
      <c r="B280" s="614" t="s">
        <v>777</v>
      </c>
      <c r="C280" s="625">
        <v>660</v>
      </c>
      <c r="D280" s="608">
        <v>42004</v>
      </c>
      <c r="E280" s="606" t="s">
        <v>1109</v>
      </c>
      <c r="F280" s="606" t="s">
        <v>1822</v>
      </c>
      <c r="G280" s="609">
        <v>3</v>
      </c>
      <c r="H280" s="611">
        <v>3</v>
      </c>
      <c r="I280" s="610">
        <v>68.2</v>
      </c>
      <c r="J280" s="609">
        <v>1</v>
      </c>
      <c r="K280" s="611">
        <v>0</v>
      </c>
      <c r="L280" s="611">
        <v>1</v>
      </c>
      <c r="M280" s="610">
        <v>68.2</v>
      </c>
      <c r="N280" s="610">
        <v>0</v>
      </c>
      <c r="O280" s="610">
        <v>68.2</v>
      </c>
      <c r="P280" s="602">
        <f t="shared" ref="P280:P281" si="174">Q280+W280+AC280+AD280</f>
        <v>2883496</v>
      </c>
      <c r="Q280" s="602">
        <f t="shared" ref="Q280:Q281" si="175">R280+S280+T280+U280+V280</f>
        <v>2436554.12</v>
      </c>
      <c r="R280" s="437">
        <v>0</v>
      </c>
      <c r="S280" s="602">
        <v>2436554.12</v>
      </c>
      <c r="T280" s="635">
        <v>0</v>
      </c>
      <c r="U280" s="635">
        <v>0</v>
      </c>
      <c r="V280" s="438">
        <v>0</v>
      </c>
      <c r="W280" s="602">
        <f t="shared" si="166"/>
        <v>446941.88</v>
      </c>
      <c r="X280" s="635">
        <v>0</v>
      </c>
      <c r="Y280" s="602">
        <v>446941.88</v>
      </c>
      <c r="Z280" s="635">
        <v>0</v>
      </c>
      <c r="AA280" s="635">
        <v>0</v>
      </c>
      <c r="AB280" s="610">
        <v>0</v>
      </c>
      <c r="AC280" s="610">
        <v>0</v>
      </c>
      <c r="AD280" s="610">
        <v>0</v>
      </c>
      <c r="AE280" s="590"/>
    </row>
    <row r="281" spans="1:31" s="399" customFormat="1" hidden="1" x14ac:dyDescent="0.2">
      <c r="A281" s="606">
        <f t="shared" si="167"/>
        <v>9</v>
      </c>
      <c r="B281" s="614" t="s">
        <v>777</v>
      </c>
      <c r="C281" s="625">
        <v>660</v>
      </c>
      <c r="D281" s="608">
        <v>42004</v>
      </c>
      <c r="E281" s="606" t="s">
        <v>1112</v>
      </c>
      <c r="F281" s="606" t="s">
        <v>1822</v>
      </c>
      <c r="G281" s="609">
        <v>5</v>
      </c>
      <c r="H281" s="609">
        <v>5</v>
      </c>
      <c r="I281" s="610">
        <v>108.9</v>
      </c>
      <c r="J281" s="609">
        <v>2</v>
      </c>
      <c r="K281" s="609">
        <v>0</v>
      </c>
      <c r="L281" s="609">
        <v>2</v>
      </c>
      <c r="M281" s="610">
        <v>108.9</v>
      </c>
      <c r="N281" s="610">
        <v>0</v>
      </c>
      <c r="O281" s="610">
        <v>108.9</v>
      </c>
      <c r="P281" s="602">
        <f t="shared" si="174"/>
        <v>4604292</v>
      </c>
      <c r="Q281" s="602">
        <f t="shared" si="175"/>
        <v>3890626.74</v>
      </c>
      <c r="R281" s="437">
        <v>0</v>
      </c>
      <c r="S281" s="637">
        <v>0</v>
      </c>
      <c r="T281" s="635">
        <v>0</v>
      </c>
      <c r="U281" s="610">
        <v>3890626.74</v>
      </c>
      <c r="V281" s="438">
        <v>0</v>
      </c>
      <c r="W281" s="602">
        <f t="shared" si="166"/>
        <v>713665.26</v>
      </c>
      <c r="X281" s="635">
        <v>0</v>
      </c>
      <c r="Y281" s="637">
        <v>0</v>
      </c>
      <c r="Z281" s="635">
        <v>0</v>
      </c>
      <c r="AA281" s="610">
        <v>713665.26</v>
      </c>
      <c r="AB281" s="610">
        <v>0</v>
      </c>
      <c r="AC281" s="610">
        <v>0</v>
      </c>
      <c r="AD281" s="610">
        <v>0</v>
      </c>
      <c r="AE281" s="590"/>
    </row>
    <row r="282" spans="1:31" s="399" customFormat="1" hidden="1" x14ac:dyDescent="0.2">
      <c r="A282" s="606">
        <f t="shared" si="167"/>
        <v>10</v>
      </c>
      <c r="B282" s="614" t="s">
        <v>1356</v>
      </c>
      <c r="C282" s="625">
        <v>664</v>
      </c>
      <c r="D282" s="608">
        <v>42004</v>
      </c>
      <c r="E282" s="606" t="s">
        <v>1109</v>
      </c>
      <c r="F282" s="606" t="s">
        <v>1822</v>
      </c>
      <c r="G282" s="609">
        <v>4</v>
      </c>
      <c r="H282" s="609">
        <v>4</v>
      </c>
      <c r="I282" s="610">
        <v>46.9</v>
      </c>
      <c r="J282" s="609">
        <v>2</v>
      </c>
      <c r="K282" s="609">
        <v>2</v>
      </c>
      <c r="L282" s="609">
        <v>0</v>
      </c>
      <c r="M282" s="610">
        <v>46.9</v>
      </c>
      <c r="N282" s="610">
        <v>46.9</v>
      </c>
      <c r="O282" s="610">
        <v>0</v>
      </c>
      <c r="P282" s="602">
        <f t="shared" ref="P282:P285" si="176">Q282+W282+AC282+AD282</f>
        <v>1982932</v>
      </c>
      <c r="Q282" s="602">
        <f t="shared" ref="Q282:Q285" si="177">R282+S282+T282+U282+V282</f>
        <v>1675577.54</v>
      </c>
      <c r="R282" s="670">
        <v>0</v>
      </c>
      <c r="S282" s="602">
        <v>1675577.54</v>
      </c>
      <c r="T282" s="602"/>
      <c r="U282" s="711"/>
      <c r="V282" s="594">
        <v>0</v>
      </c>
      <c r="W282" s="602">
        <f t="shared" ref="W282:W283" si="178">X282+Y282+Z282+AA282+AB282</f>
        <v>307354.46000000002</v>
      </c>
      <c r="X282" s="602">
        <v>0</v>
      </c>
      <c r="Y282" s="602">
        <v>307354.46000000002</v>
      </c>
      <c r="Z282" s="602">
        <v>0</v>
      </c>
      <c r="AA282" s="711">
        <v>0</v>
      </c>
      <c r="AB282" s="610">
        <v>0</v>
      </c>
      <c r="AC282" s="610">
        <v>0</v>
      </c>
      <c r="AD282" s="610">
        <v>0</v>
      </c>
      <c r="AE282" s="590"/>
    </row>
    <row r="283" spans="1:31" s="399" customFormat="1" hidden="1" x14ac:dyDescent="0.2">
      <c r="A283" s="606">
        <f t="shared" si="167"/>
        <v>11</v>
      </c>
      <c r="B283" s="614" t="s">
        <v>1356</v>
      </c>
      <c r="C283" s="625">
        <v>664</v>
      </c>
      <c r="D283" s="608">
        <v>42004</v>
      </c>
      <c r="E283" s="606" t="s">
        <v>1110</v>
      </c>
      <c r="F283" s="606" t="s">
        <v>1822</v>
      </c>
      <c r="G283" s="609">
        <v>1</v>
      </c>
      <c r="H283" s="611">
        <v>1</v>
      </c>
      <c r="I283" s="610">
        <v>20.8</v>
      </c>
      <c r="J283" s="609">
        <v>1</v>
      </c>
      <c r="K283" s="611">
        <v>1</v>
      </c>
      <c r="L283" s="611">
        <v>0</v>
      </c>
      <c r="M283" s="610">
        <v>20.8</v>
      </c>
      <c r="N283" s="610">
        <v>20.8</v>
      </c>
      <c r="O283" s="610">
        <v>0</v>
      </c>
      <c r="P283" s="602">
        <f t="shared" si="176"/>
        <v>4071564</v>
      </c>
      <c r="Q283" s="602">
        <f t="shared" si="177"/>
        <v>3440471.58</v>
      </c>
      <c r="R283" s="670">
        <v>0</v>
      </c>
      <c r="S283" s="602">
        <v>3440471.58</v>
      </c>
      <c r="T283" s="610">
        <v>0</v>
      </c>
      <c r="U283" s="610">
        <v>0</v>
      </c>
      <c r="V283" s="397">
        <v>0</v>
      </c>
      <c r="W283" s="602">
        <f t="shared" si="178"/>
        <v>631092.42000000004</v>
      </c>
      <c r="X283" s="610">
        <v>0</v>
      </c>
      <c r="Y283" s="602">
        <v>631092.42000000004</v>
      </c>
      <c r="Z283" s="610">
        <v>0</v>
      </c>
      <c r="AA283" s="610">
        <v>0</v>
      </c>
      <c r="AB283" s="610">
        <v>0</v>
      </c>
      <c r="AC283" s="602">
        <v>0</v>
      </c>
      <c r="AD283" s="602">
        <v>0</v>
      </c>
      <c r="AE283" s="590"/>
    </row>
    <row r="284" spans="1:31" s="399" customFormat="1" hidden="1" x14ac:dyDescent="0.2">
      <c r="A284" s="606">
        <f t="shared" si="167"/>
        <v>12</v>
      </c>
      <c r="B284" s="614" t="s">
        <v>1356</v>
      </c>
      <c r="C284" s="625">
        <v>664</v>
      </c>
      <c r="D284" s="608">
        <v>42004</v>
      </c>
      <c r="E284" s="606" t="s">
        <v>1822</v>
      </c>
      <c r="F284" s="606" t="s">
        <v>1822</v>
      </c>
      <c r="G284" s="609">
        <v>17</v>
      </c>
      <c r="H284" s="609">
        <v>17</v>
      </c>
      <c r="I284" s="610">
        <v>208.5</v>
      </c>
      <c r="J284" s="609">
        <v>5</v>
      </c>
      <c r="K284" s="609">
        <v>3</v>
      </c>
      <c r="L284" s="609">
        <v>2</v>
      </c>
      <c r="M284" s="610">
        <v>186.4</v>
      </c>
      <c r="N284" s="610">
        <v>102.5</v>
      </c>
      <c r="O284" s="610">
        <f>M284-N284</f>
        <v>83.9</v>
      </c>
      <c r="P284" s="602">
        <f t="shared" si="176"/>
        <v>4688852</v>
      </c>
      <c r="Q284" s="602">
        <f t="shared" si="177"/>
        <v>3962079.94</v>
      </c>
      <c r="R284" s="670">
        <v>0</v>
      </c>
      <c r="S284" s="602">
        <v>0</v>
      </c>
      <c r="T284" s="610">
        <v>0</v>
      </c>
      <c r="U284" s="610">
        <v>0</v>
      </c>
      <c r="V284" s="397">
        <v>3962079.94</v>
      </c>
      <c r="W284" s="602">
        <f t="shared" ref="W284:W286" si="179">X284+Y284+Z284+AA284+AB284</f>
        <v>726772.06</v>
      </c>
      <c r="X284" s="610">
        <v>0</v>
      </c>
      <c r="Y284" s="602">
        <v>0</v>
      </c>
      <c r="Z284" s="610">
        <v>0</v>
      </c>
      <c r="AA284" s="610">
        <v>726772.06</v>
      </c>
      <c r="AB284" s="610">
        <v>0</v>
      </c>
      <c r="AC284" s="602">
        <v>0</v>
      </c>
      <c r="AD284" s="602">
        <v>0</v>
      </c>
      <c r="AE284" s="590"/>
    </row>
    <row r="285" spans="1:31" s="399" customFormat="1" hidden="1" x14ac:dyDescent="0.2">
      <c r="A285" s="606">
        <f t="shared" si="167"/>
        <v>13</v>
      </c>
      <c r="B285" s="614" t="s">
        <v>780</v>
      </c>
      <c r="C285" s="625">
        <v>663</v>
      </c>
      <c r="D285" s="608">
        <v>42004</v>
      </c>
      <c r="E285" s="606" t="s">
        <v>1109</v>
      </c>
      <c r="F285" s="606" t="s">
        <v>1822</v>
      </c>
      <c r="G285" s="609">
        <v>4</v>
      </c>
      <c r="H285" s="611">
        <v>4</v>
      </c>
      <c r="I285" s="610">
        <v>187.7</v>
      </c>
      <c r="J285" s="609">
        <v>3</v>
      </c>
      <c r="K285" s="611">
        <v>3</v>
      </c>
      <c r="L285" s="611">
        <v>0</v>
      </c>
      <c r="M285" s="610">
        <v>187.7</v>
      </c>
      <c r="N285" s="610">
        <v>187.7</v>
      </c>
      <c r="O285" s="610">
        <v>0</v>
      </c>
      <c r="P285" s="602">
        <f t="shared" si="176"/>
        <v>7935956</v>
      </c>
      <c r="Q285" s="602">
        <f t="shared" si="177"/>
        <v>6705882.8200000003</v>
      </c>
      <c r="R285" s="670">
        <v>0</v>
      </c>
      <c r="S285" s="602">
        <v>6705882.8200000003</v>
      </c>
      <c r="T285" s="602">
        <v>0</v>
      </c>
      <c r="U285" s="711">
        <v>0</v>
      </c>
      <c r="V285" s="594">
        <v>0</v>
      </c>
      <c r="W285" s="602">
        <f t="shared" si="179"/>
        <v>1230073.18</v>
      </c>
      <c r="X285" s="602">
        <v>0</v>
      </c>
      <c r="Y285" s="602">
        <v>1230073.18</v>
      </c>
      <c r="Z285" s="602">
        <v>0</v>
      </c>
      <c r="AA285" s="711">
        <v>0</v>
      </c>
      <c r="AB285" s="711">
        <v>0</v>
      </c>
      <c r="AC285" s="602">
        <v>0</v>
      </c>
      <c r="AD285" s="602">
        <v>0</v>
      </c>
      <c r="AE285" s="590"/>
    </row>
    <row r="286" spans="1:31" s="399" customFormat="1" hidden="1" x14ac:dyDescent="0.2">
      <c r="A286" s="606">
        <f t="shared" si="167"/>
        <v>14</v>
      </c>
      <c r="B286" s="614" t="s">
        <v>780</v>
      </c>
      <c r="C286" s="625">
        <v>663</v>
      </c>
      <c r="D286" s="608">
        <v>42004</v>
      </c>
      <c r="E286" s="606" t="s">
        <v>1110</v>
      </c>
      <c r="F286" s="606" t="s">
        <v>1822</v>
      </c>
      <c r="G286" s="609">
        <v>5</v>
      </c>
      <c r="H286" s="611">
        <v>5</v>
      </c>
      <c r="I286" s="610">
        <v>116.1</v>
      </c>
      <c r="J286" s="609">
        <v>2</v>
      </c>
      <c r="K286" s="611">
        <v>2</v>
      </c>
      <c r="L286" s="611">
        <v>0</v>
      </c>
      <c r="M286" s="610">
        <v>116.1</v>
      </c>
      <c r="N286" s="610">
        <v>116.1</v>
      </c>
      <c r="O286" s="610">
        <v>0</v>
      </c>
      <c r="P286" s="602">
        <f t="shared" ref="P286" si="180">Q286+W286+AC286+AD286</f>
        <v>17457412</v>
      </c>
      <c r="Q286" s="602">
        <f t="shared" ref="Q286" si="181">R286+S286+T286+U286+V286</f>
        <v>14751513.140000001</v>
      </c>
      <c r="R286" s="670">
        <v>0</v>
      </c>
      <c r="S286" s="602">
        <v>10603654.880000001</v>
      </c>
      <c r="T286" s="610">
        <v>4147858.26</v>
      </c>
      <c r="U286" s="610">
        <v>0</v>
      </c>
      <c r="V286" s="397">
        <v>0</v>
      </c>
      <c r="W286" s="602">
        <f t="shared" si="179"/>
        <v>2705898.86</v>
      </c>
      <c r="X286" s="610">
        <v>0</v>
      </c>
      <c r="Y286" s="602">
        <v>1945049.12</v>
      </c>
      <c r="Z286" s="610">
        <v>760849.74</v>
      </c>
      <c r="AA286" s="610">
        <v>0</v>
      </c>
      <c r="AB286" s="610">
        <v>0</v>
      </c>
      <c r="AC286" s="602">
        <v>0</v>
      </c>
      <c r="AD286" s="602">
        <v>0</v>
      </c>
      <c r="AE286" s="590"/>
    </row>
    <row r="287" spans="1:31" s="399" customFormat="1" hidden="1" x14ac:dyDescent="0.2">
      <c r="A287" s="606">
        <f t="shared" si="167"/>
        <v>15</v>
      </c>
      <c r="B287" s="614" t="s">
        <v>780</v>
      </c>
      <c r="C287" s="625">
        <v>663</v>
      </c>
      <c r="D287" s="608">
        <v>42004</v>
      </c>
      <c r="E287" s="606" t="s">
        <v>1112</v>
      </c>
      <c r="F287" s="606" t="s">
        <v>1822</v>
      </c>
      <c r="G287" s="609">
        <v>21</v>
      </c>
      <c r="H287" s="609">
        <v>21</v>
      </c>
      <c r="I287" s="610">
        <v>296.8</v>
      </c>
      <c r="J287" s="609">
        <v>5</v>
      </c>
      <c r="K287" s="609">
        <v>2</v>
      </c>
      <c r="L287" s="609">
        <v>3</v>
      </c>
      <c r="M287" s="610">
        <v>296.8</v>
      </c>
      <c r="N287" s="610">
        <v>101.6</v>
      </c>
      <c r="O287" s="610">
        <v>195.2</v>
      </c>
      <c r="P287" s="602">
        <f t="shared" ref="P287" si="182">Q287+W287+AC287+AD287</f>
        <v>0</v>
      </c>
      <c r="Q287" s="602">
        <f t="shared" ref="Q287" si="183">R287+S287+T287+U287+V287</f>
        <v>0</v>
      </c>
      <c r="R287" s="670">
        <v>0</v>
      </c>
      <c r="S287" s="602">
        <v>0</v>
      </c>
      <c r="T287" s="610">
        <v>0</v>
      </c>
      <c r="U287" s="610">
        <v>0</v>
      </c>
      <c r="V287" s="397">
        <v>0</v>
      </c>
      <c r="W287" s="602">
        <f t="shared" si="166"/>
        <v>0</v>
      </c>
      <c r="X287" s="610">
        <v>0</v>
      </c>
      <c r="Y287" s="602">
        <v>0</v>
      </c>
      <c r="Z287" s="610">
        <v>0</v>
      </c>
      <c r="AA287" s="610">
        <v>0</v>
      </c>
      <c r="AB287" s="610">
        <v>0</v>
      </c>
      <c r="AC287" s="602">
        <v>0</v>
      </c>
      <c r="AD287" s="602">
        <v>0</v>
      </c>
      <c r="AE287" s="590"/>
    </row>
    <row r="288" spans="1:31" s="399" customFormat="1" ht="36.75" hidden="1" customHeight="1" x14ac:dyDescent="0.2">
      <c r="A288" s="740" t="s">
        <v>2039</v>
      </c>
      <c r="B288" s="740"/>
      <c r="C288" s="740"/>
      <c r="D288" s="740"/>
      <c r="E288" s="740"/>
      <c r="F288" s="740"/>
      <c r="G288" s="588">
        <f>G289</f>
        <v>33</v>
      </c>
      <c r="H288" s="588">
        <f t="shared" ref="H288:O288" si="184">H289</f>
        <v>33</v>
      </c>
      <c r="I288" s="589">
        <f t="shared" si="184"/>
        <v>585.1</v>
      </c>
      <c r="J288" s="588">
        <f t="shared" si="184"/>
        <v>15</v>
      </c>
      <c r="K288" s="588">
        <f t="shared" si="184"/>
        <v>0</v>
      </c>
      <c r="L288" s="588">
        <f t="shared" si="184"/>
        <v>15</v>
      </c>
      <c r="M288" s="589">
        <f t="shared" si="184"/>
        <v>585.1</v>
      </c>
      <c r="N288" s="589">
        <f t="shared" si="184"/>
        <v>0</v>
      </c>
      <c r="O288" s="589">
        <f t="shared" si="184"/>
        <v>585.1</v>
      </c>
      <c r="P288" s="596">
        <f>P289</f>
        <v>25494840</v>
      </c>
      <c r="Q288" s="589">
        <f t="shared" ref="Q288:AD288" si="185">Q289</f>
        <v>23253746.32</v>
      </c>
      <c r="R288" s="414">
        <f t="shared" si="185"/>
        <v>0</v>
      </c>
      <c r="S288" s="589">
        <f t="shared" si="185"/>
        <v>23253746.32</v>
      </c>
      <c r="T288" s="589">
        <f>T289</f>
        <v>0</v>
      </c>
      <c r="U288" s="589">
        <f t="shared" si="185"/>
        <v>0</v>
      </c>
      <c r="V288" s="414">
        <v>0</v>
      </c>
      <c r="W288" s="589">
        <f t="shared" si="185"/>
        <v>2241093.6800000002</v>
      </c>
      <c r="X288" s="589">
        <f t="shared" si="185"/>
        <v>0</v>
      </c>
      <c r="Y288" s="589">
        <f t="shared" si="185"/>
        <v>2241093.6800000002</v>
      </c>
      <c r="Z288" s="589">
        <f t="shared" si="185"/>
        <v>0</v>
      </c>
      <c r="AA288" s="589">
        <f t="shared" si="185"/>
        <v>0</v>
      </c>
      <c r="AB288" s="589">
        <f t="shared" si="185"/>
        <v>0</v>
      </c>
      <c r="AC288" s="589">
        <f t="shared" si="185"/>
        <v>0</v>
      </c>
      <c r="AD288" s="589">
        <f t="shared" si="185"/>
        <v>0</v>
      </c>
      <c r="AE288" s="590"/>
    </row>
    <row r="289" spans="1:31" hidden="1" x14ac:dyDescent="0.2">
      <c r="A289" s="606">
        <v>1</v>
      </c>
      <c r="B289" s="614" t="s">
        <v>1027</v>
      </c>
      <c r="C289" s="640">
        <v>180</v>
      </c>
      <c r="D289" s="641">
        <v>41104</v>
      </c>
      <c r="E289" s="606" t="s">
        <v>1822</v>
      </c>
      <c r="F289" s="606" t="s">
        <v>1822</v>
      </c>
      <c r="G289" s="609">
        <v>33</v>
      </c>
      <c r="H289" s="611">
        <v>33</v>
      </c>
      <c r="I289" s="610">
        <v>585.1</v>
      </c>
      <c r="J289" s="609">
        <v>15</v>
      </c>
      <c r="K289" s="611">
        <v>0</v>
      </c>
      <c r="L289" s="611">
        <v>15</v>
      </c>
      <c r="M289" s="610">
        <v>585.1</v>
      </c>
      <c r="N289" s="610">
        <v>0</v>
      </c>
      <c r="O289" s="610">
        <v>585.1</v>
      </c>
      <c r="P289" s="602">
        <f>Q289+W289+AC289+AD289</f>
        <v>25494840</v>
      </c>
      <c r="Q289" s="602">
        <f>R289+S289+T289+U289+V289</f>
        <v>23253746.32</v>
      </c>
      <c r="R289" s="670">
        <v>0</v>
      </c>
      <c r="S289" s="602">
        <v>23253746.32</v>
      </c>
      <c r="T289" s="610">
        <v>0</v>
      </c>
      <c r="U289" s="610">
        <v>0</v>
      </c>
      <c r="V289" s="397">
        <v>0</v>
      </c>
      <c r="W289" s="602">
        <f>X289+Y289+Z289+AA289+AB289</f>
        <v>2241093.6800000002</v>
      </c>
      <c r="X289" s="610">
        <v>0</v>
      </c>
      <c r="Y289" s="602">
        <v>2241093.6800000002</v>
      </c>
      <c r="Z289" s="610">
        <v>0</v>
      </c>
      <c r="AA289" s="610">
        <v>0</v>
      </c>
      <c r="AB289" s="610">
        <v>0</v>
      </c>
      <c r="AC289" s="610">
        <v>0</v>
      </c>
      <c r="AD289" s="610">
        <v>0</v>
      </c>
      <c r="AE289" s="590"/>
    </row>
    <row r="290" spans="1:31" s="587" customFormat="1" ht="40.5" hidden="1" customHeight="1" x14ac:dyDescent="0.2">
      <c r="A290" s="778" t="s">
        <v>2040</v>
      </c>
      <c r="B290" s="778"/>
      <c r="C290" s="778"/>
      <c r="D290" s="778"/>
      <c r="E290" s="778"/>
      <c r="F290" s="778"/>
      <c r="G290" s="588">
        <f t="shared" ref="G290:AD290" si="186">SUM(G291:G293)</f>
        <v>141</v>
      </c>
      <c r="H290" s="588">
        <f t="shared" si="186"/>
        <v>141</v>
      </c>
      <c r="I290" s="589">
        <f t="shared" si="186"/>
        <v>2015.84</v>
      </c>
      <c r="J290" s="588">
        <f t="shared" si="186"/>
        <v>56</v>
      </c>
      <c r="K290" s="588">
        <f t="shared" si="186"/>
        <v>38</v>
      </c>
      <c r="L290" s="588">
        <f t="shared" si="186"/>
        <v>18</v>
      </c>
      <c r="M290" s="589">
        <f t="shared" si="186"/>
        <v>1998.24</v>
      </c>
      <c r="N290" s="589">
        <f t="shared" si="186"/>
        <v>1436.46</v>
      </c>
      <c r="O290" s="589">
        <f t="shared" si="186"/>
        <v>561.78</v>
      </c>
      <c r="P290" s="589">
        <f t="shared" si="186"/>
        <v>84485587.200000003</v>
      </c>
      <c r="Q290" s="589">
        <f t="shared" si="186"/>
        <v>55338059.619999997</v>
      </c>
      <c r="R290" s="414">
        <f t="shared" si="186"/>
        <v>0</v>
      </c>
      <c r="S290" s="589">
        <f t="shared" si="186"/>
        <v>0</v>
      </c>
      <c r="T290" s="589">
        <f>SUM(T291:T293)</f>
        <v>33393532.530000001</v>
      </c>
      <c r="U290" s="734">
        <f t="shared" ref="U290" si="187">SUM(U291:U293)</f>
        <v>21944527.09</v>
      </c>
      <c r="V290" s="414">
        <v>0</v>
      </c>
      <c r="W290" s="589">
        <f t="shared" si="186"/>
        <v>29147527.579999998</v>
      </c>
      <c r="X290" s="589">
        <f t="shared" si="186"/>
        <v>0</v>
      </c>
      <c r="Y290" s="589">
        <f t="shared" si="186"/>
        <v>13085492.99</v>
      </c>
      <c r="Z290" s="589">
        <f t="shared" si="186"/>
        <v>0</v>
      </c>
      <c r="AA290" s="589">
        <f t="shared" si="186"/>
        <v>16062034.59</v>
      </c>
      <c r="AB290" s="589">
        <f>SUM(AB291:AB293)</f>
        <v>0</v>
      </c>
      <c r="AC290" s="589">
        <f t="shared" si="186"/>
        <v>0</v>
      </c>
      <c r="AD290" s="589">
        <f t="shared" si="186"/>
        <v>0</v>
      </c>
      <c r="AE290" s="590"/>
    </row>
    <row r="291" spans="1:31" hidden="1" x14ac:dyDescent="0.2">
      <c r="A291" s="604">
        <v>1</v>
      </c>
      <c r="B291" s="646" t="s">
        <v>1399</v>
      </c>
      <c r="C291" s="640" t="s">
        <v>1326</v>
      </c>
      <c r="D291" s="641">
        <v>42129</v>
      </c>
      <c r="E291" s="606" t="s">
        <v>1822</v>
      </c>
      <c r="F291" s="606" t="s">
        <v>1822</v>
      </c>
      <c r="G291" s="609">
        <v>72</v>
      </c>
      <c r="H291" s="611">
        <v>72</v>
      </c>
      <c r="I291" s="610">
        <v>1278.9000000000001</v>
      </c>
      <c r="J291" s="609">
        <v>33</v>
      </c>
      <c r="K291" s="611">
        <v>28</v>
      </c>
      <c r="L291" s="611">
        <v>5</v>
      </c>
      <c r="M291" s="610">
        <v>1278.9000000000001</v>
      </c>
      <c r="N291" s="610">
        <v>1082.24</v>
      </c>
      <c r="O291" s="610">
        <f>M291-N291</f>
        <v>196.66</v>
      </c>
      <c r="P291" s="602">
        <f>Q291+W291+AC291+AD291</f>
        <v>54071892</v>
      </c>
      <c r="Q291" s="602">
        <f>R291+S291+T291+U291+V291</f>
        <v>35417089.259999998</v>
      </c>
      <c r="R291" s="670">
        <v>0</v>
      </c>
      <c r="S291" s="602">
        <v>0</v>
      </c>
      <c r="T291" s="602">
        <v>23577329.960000001</v>
      </c>
      <c r="U291" s="735">
        <v>11839759.300000001</v>
      </c>
      <c r="V291" s="397">
        <v>0</v>
      </c>
      <c r="W291" s="602">
        <f>X291+Y291+Z291+AA291+AB291</f>
        <v>18654802.739999998</v>
      </c>
      <c r="X291" s="610">
        <v>0</v>
      </c>
      <c r="Y291" s="602">
        <v>12418593.640000001</v>
      </c>
      <c r="Z291" s="602">
        <v>0</v>
      </c>
      <c r="AA291" s="610">
        <v>6236209.0999999996</v>
      </c>
      <c r="AB291" s="610">
        <v>0</v>
      </c>
      <c r="AC291" s="602">
        <v>0</v>
      </c>
      <c r="AD291" s="602">
        <v>0</v>
      </c>
      <c r="AE291" s="590"/>
    </row>
    <row r="292" spans="1:31" ht="31.5" hidden="1" x14ac:dyDescent="0.2">
      <c r="A292" s="604">
        <v>2</v>
      </c>
      <c r="B292" s="646" t="s">
        <v>1400</v>
      </c>
      <c r="C292" s="640" t="s">
        <v>1326</v>
      </c>
      <c r="D292" s="641">
        <v>42129</v>
      </c>
      <c r="E292" s="606" t="s">
        <v>1822</v>
      </c>
      <c r="F292" s="606" t="s">
        <v>1822</v>
      </c>
      <c r="G292" s="609">
        <v>24</v>
      </c>
      <c r="H292" s="611">
        <v>24</v>
      </c>
      <c r="I292" s="610">
        <v>285.60000000000002</v>
      </c>
      <c r="J292" s="609">
        <v>12</v>
      </c>
      <c r="K292" s="611">
        <v>2</v>
      </c>
      <c r="L292" s="611">
        <v>10</v>
      </c>
      <c r="M292" s="610">
        <v>268</v>
      </c>
      <c r="N292" s="610">
        <v>63.45</v>
      </c>
      <c r="O292" s="610">
        <v>204.55</v>
      </c>
      <c r="P292" s="602">
        <f>Q292+W292+AC292+AD292</f>
        <v>11331040</v>
      </c>
      <c r="Q292" s="602">
        <f>R292+S292+T292+U292+V292</f>
        <v>7421831.2000000002</v>
      </c>
      <c r="R292" s="670">
        <v>0</v>
      </c>
      <c r="S292" s="602">
        <v>0</v>
      </c>
      <c r="T292" s="602">
        <v>1266142.25</v>
      </c>
      <c r="U292" s="735">
        <v>6155688.9500000002</v>
      </c>
      <c r="V292" s="397">
        <v>0</v>
      </c>
      <c r="W292" s="602">
        <f>X292+Y292+Z292+AA292+AB292</f>
        <v>3909208.8</v>
      </c>
      <c r="X292" s="610">
        <v>0</v>
      </c>
      <c r="Y292" s="602">
        <v>666899.35</v>
      </c>
      <c r="Z292" s="602">
        <v>0</v>
      </c>
      <c r="AA292" s="610">
        <v>3242309.45</v>
      </c>
      <c r="AB292" s="610">
        <v>0</v>
      </c>
      <c r="AC292" s="602">
        <v>0</v>
      </c>
      <c r="AD292" s="602">
        <v>0</v>
      </c>
      <c r="AE292" s="590"/>
    </row>
    <row r="293" spans="1:31" hidden="1" x14ac:dyDescent="0.2">
      <c r="A293" s="604">
        <v>3</v>
      </c>
      <c r="B293" s="646" t="s">
        <v>1576</v>
      </c>
      <c r="C293" s="640" t="s">
        <v>1326</v>
      </c>
      <c r="D293" s="641">
        <v>42129</v>
      </c>
      <c r="E293" s="606" t="s">
        <v>1822</v>
      </c>
      <c r="F293" s="606" t="s">
        <v>1822</v>
      </c>
      <c r="G293" s="609">
        <v>45</v>
      </c>
      <c r="H293" s="611">
        <v>45</v>
      </c>
      <c r="I293" s="610">
        <v>451.34</v>
      </c>
      <c r="J293" s="609">
        <f>K293+L293</f>
        <v>11</v>
      </c>
      <c r="K293" s="611">
        <v>8</v>
      </c>
      <c r="L293" s="611">
        <v>3</v>
      </c>
      <c r="M293" s="610">
        <v>451.34</v>
      </c>
      <c r="N293" s="610">
        <v>290.77</v>
      </c>
      <c r="O293" s="610">
        <f>M293-N293</f>
        <v>160.57</v>
      </c>
      <c r="P293" s="602">
        <f>Q293+W293+AC293+AD293</f>
        <v>19082655.199999999</v>
      </c>
      <c r="Q293" s="602">
        <f>R293+S293+T293+U293+V293</f>
        <v>12499139.16</v>
      </c>
      <c r="R293" s="670">
        <v>0</v>
      </c>
      <c r="S293" s="602">
        <v>0</v>
      </c>
      <c r="T293" s="602">
        <v>8550060.3200000003</v>
      </c>
      <c r="U293" s="735">
        <v>3949078.84</v>
      </c>
      <c r="V293" s="397">
        <v>0</v>
      </c>
      <c r="W293" s="602">
        <f>X293+Y293+Z293+AA293+AB293</f>
        <v>6583516.04</v>
      </c>
      <c r="X293" s="610">
        <v>0</v>
      </c>
      <c r="Y293" s="602">
        <v>0</v>
      </c>
      <c r="Z293" s="602">
        <v>0</v>
      </c>
      <c r="AA293" s="610">
        <v>6583516.04</v>
      </c>
      <c r="AB293" s="610">
        <v>0</v>
      </c>
      <c r="AC293" s="602">
        <v>0</v>
      </c>
      <c r="AD293" s="602">
        <v>0</v>
      </c>
      <c r="AE293" s="590"/>
    </row>
    <row r="294" spans="1:31" s="399" customFormat="1" ht="27" hidden="1" customHeight="1" x14ac:dyDescent="0.2">
      <c r="A294" s="740" t="s">
        <v>1127</v>
      </c>
      <c r="B294" s="740"/>
      <c r="C294" s="740"/>
      <c r="D294" s="740"/>
      <c r="E294" s="740"/>
      <c r="F294" s="740"/>
      <c r="G294" s="588">
        <f>SUM(G295:G297)</f>
        <v>71</v>
      </c>
      <c r="H294" s="588">
        <f t="shared" ref="H294:O294" si="188">SUM(H295:H297)</f>
        <v>71</v>
      </c>
      <c r="I294" s="589">
        <f t="shared" si="188"/>
        <v>1110.3</v>
      </c>
      <c r="J294" s="588">
        <f t="shared" si="188"/>
        <v>19</v>
      </c>
      <c r="K294" s="588">
        <f t="shared" si="188"/>
        <v>0</v>
      </c>
      <c r="L294" s="588">
        <f t="shared" si="188"/>
        <v>19</v>
      </c>
      <c r="M294" s="589">
        <f t="shared" si="188"/>
        <v>906</v>
      </c>
      <c r="N294" s="589">
        <f t="shared" si="188"/>
        <v>0</v>
      </c>
      <c r="O294" s="589">
        <f t="shared" si="188"/>
        <v>906</v>
      </c>
      <c r="P294" s="589">
        <f>SUM(P295:P297)</f>
        <v>38305680</v>
      </c>
      <c r="Q294" s="589">
        <f t="shared" ref="Q294:AD294" si="189">SUM(Q295:Q297)</f>
        <v>33057801.84</v>
      </c>
      <c r="R294" s="414">
        <f t="shared" si="189"/>
        <v>0</v>
      </c>
      <c r="S294" s="589">
        <f t="shared" si="189"/>
        <v>33057801.84</v>
      </c>
      <c r="T294" s="589">
        <f>SUM(T295:T297)</f>
        <v>0</v>
      </c>
      <c r="U294" s="589">
        <f t="shared" si="189"/>
        <v>0</v>
      </c>
      <c r="V294" s="414">
        <v>0</v>
      </c>
      <c r="W294" s="589">
        <f t="shared" si="189"/>
        <v>5247878.16</v>
      </c>
      <c r="X294" s="589">
        <f t="shared" si="189"/>
        <v>0</v>
      </c>
      <c r="Y294" s="589">
        <f t="shared" si="189"/>
        <v>5247878.16</v>
      </c>
      <c r="Z294" s="589">
        <f t="shared" si="189"/>
        <v>0</v>
      </c>
      <c r="AA294" s="589">
        <f t="shared" si="189"/>
        <v>0</v>
      </c>
      <c r="AB294" s="589">
        <f>SUM(AB295:AB297)</f>
        <v>0</v>
      </c>
      <c r="AC294" s="589">
        <f t="shared" si="189"/>
        <v>0</v>
      </c>
      <c r="AD294" s="589">
        <f t="shared" si="189"/>
        <v>0</v>
      </c>
      <c r="AE294" s="590"/>
    </row>
    <row r="295" spans="1:31" hidden="1" x14ac:dyDescent="0.2">
      <c r="A295" s="606">
        <v>1</v>
      </c>
      <c r="B295" s="614" t="s">
        <v>940</v>
      </c>
      <c r="C295" s="640">
        <v>429</v>
      </c>
      <c r="D295" s="641">
        <v>42002</v>
      </c>
      <c r="E295" s="606" t="s">
        <v>1112</v>
      </c>
      <c r="F295" s="606" t="s">
        <v>1822</v>
      </c>
      <c r="G295" s="609">
        <v>18</v>
      </c>
      <c r="H295" s="611">
        <v>18</v>
      </c>
      <c r="I295" s="610">
        <v>374.2</v>
      </c>
      <c r="J295" s="609">
        <v>5</v>
      </c>
      <c r="K295" s="611">
        <v>0</v>
      </c>
      <c r="L295" s="611">
        <v>5</v>
      </c>
      <c r="M295" s="610">
        <v>250.3</v>
      </c>
      <c r="N295" s="610">
        <v>0</v>
      </c>
      <c r="O295" s="610">
        <v>250.3</v>
      </c>
      <c r="P295" s="602">
        <f>Q295+W295+AC295+AD295</f>
        <v>10582684</v>
      </c>
      <c r="Q295" s="602">
        <f>R295+S295+T295+U295+V295</f>
        <v>9132856.2899999991</v>
      </c>
      <c r="R295" s="670">
        <v>0</v>
      </c>
      <c r="S295" s="602">
        <v>9132856.2899999991</v>
      </c>
      <c r="T295" s="610">
        <v>0</v>
      </c>
      <c r="U295" s="610">
        <v>0</v>
      </c>
      <c r="V295" s="397">
        <v>0</v>
      </c>
      <c r="W295" s="602">
        <f>X295+Y295+Z295+AA295+AB295</f>
        <v>1449827.71</v>
      </c>
      <c r="X295" s="610">
        <v>0</v>
      </c>
      <c r="Y295" s="602">
        <v>1449827.71</v>
      </c>
      <c r="Z295" s="610">
        <v>0</v>
      </c>
      <c r="AA295" s="610">
        <v>0</v>
      </c>
      <c r="AB295" s="610">
        <v>0</v>
      </c>
      <c r="AC295" s="602">
        <v>0</v>
      </c>
      <c r="AD295" s="602">
        <v>0</v>
      </c>
      <c r="AE295" s="590"/>
    </row>
    <row r="296" spans="1:31" hidden="1" x14ac:dyDescent="0.2">
      <c r="A296" s="606">
        <v>2</v>
      </c>
      <c r="B296" s="614" t="s">
        <v>941</v>
      </c>
      <c r="C296" s="640">
        <v>429</v>
      </c>
      <c r="D296" s="641">
        <v>42002</v>
      </c>
      <c r="E296" s="606" t="s">
        <v>1112</v>
      </c>
      <c r="F296" s="606" t="s">
        <v>1822</v>
      </c>
      <c r="G296" s="609">
        <v>31</v>
      </c>
      <c r="H296" s="611">
        <v>31</v>
      </c>
      <c r="I296" s="610">
        <v>367.3</v>
      </c>
      <c r="J296" s="609">
        <v>6</v>
      </c>
      <c r="K296" s="611">
        <v>0</v>
      </c>
      <c r="L296" s="611">
        <v>6</v>
      </c>
      <c r="M296" s="610">
        <v>286.89999999999998</v>
      </c>
      <c r="N296" s="610">
        <v>0</v>
      </c>
      <c r="O296" s="610">
        <v>286.89999999999998</v>
      </c>
      <c r="P296" s="602">
        <f>Q296+W296+AC296+AD296</f>
        <v>12130132</v>
      </c>
      <c r="Q296" s="602">
        <f>R296+S296+T296+U296+V296</f>
        <v>10468303.92</v>
      </c>
      <c r="R296" s="670">
        <v>0</v>
      </c>
      <c r="S296" s="602">
        <v>10468303.92</v>
      </c>
      <c r="T296" s="610">
        <v>0</v>
      </c>
      <c r="U296" s="610">
        <v>0</v>
      </c>
      <c r="V296" s="397">
        <v>0</v>
      </c>
      <c r="W296" s="602">
        <f>X296+Y296+Z296+AA296+AB296</f>
        <v>1661828.08</v>
      </c>
      <c r="X296" s="610">
        <v>0</v>
      </c>
      <c r="Y296" s="602">
        <v>1661828.08</v>
      </c>
      <c r="Z296" s="610">
        <v>0</v>
      </c>
      <c r="AA296" s="610">
        <v>0</v>
      </c>
      <c r="AB296" s="610">
        <v>0</v>
      </c>
      <c r="AC296" s="602">
        <v>0</v>
      </c>
      <c r="AD296" s="602">
        <v>0</v>
      </c>
      <c r="AE296" s="590"/>
    </row>
    <row r="297" spans="1:31" hidden="1" x14ac:dyDescent="0.2">
      <c r="A297" s="606">
        <v>3</v>
      </c>
      <c r="B297" s="614" t="s">
        <v>942</v>
      </c>
      <c r="C297" s="640">
        <v>429</v>
      </c>
      <c r="D297" s="641">
        <v>42002</v>
      </c>
      <c r="E297" s="606" t="s">
        <v>1112</v>
      </c>
      <c r="F297" s="606" t="s">
        <v>1822</v>
      </c>
      <c r="G297" s="609">
        <v>22</v>
      </c>
      <c r="H297" s="611">
        <v>22</v>
      </c>
      <c r="I297" s="610">
        <v>368.8</v>
      </c>
      <c r="J297" s="609">
        <v>8</v>
      </c>
      <c r="K297" s="611">
        <v>0</v>
      </c>
      <c r="L297" s="611">
        <v>8</v>
      </c>
      <c r="M297" s="610">
        <v>368.8</v>
      </c>
      <c r="N297" s="610">
        <v>0</v>
      </c>
      <c r="O297" s="610">
        <v>368.8</v>
      </c>
      <c r="P297" s="602">
        <f>Q297+W297+AC297+AD297</f>
        <v>15592864</v>
      </c>
      <c r="Q297" s="602">
        <f>R297+S297+T297+U297+V297</f>
        <v>13456641.630000001</v>
      </c>
      <c r="R297" s="670">
        <v>0</v>
      </c>
      <c r="S297" s="602">
        <v>13456641.630000001</v>
      </c>
      <c r="T297" s="610">
        <v>0</v>
      </c>
      <c r="U297" s="610">
        <v>0</v>
      </c>
      <c r="V297" s="397">
        <v>0</v>
      </c>
      <c r="W297" s="602">
        <f>X297+Y297+Z297+AA297+AB297</f>
        <v>2136222.37</v>
      </c>
      <c r="X297" s="610">
        <v>0</v>
      </c>
      <c r="Y297" s="602">
        <v>2136222.37</v>
      </c>
      <c r="Z297" s="610">
        <v>0</v>
      </c>
      <c r="AA297" s="610">
        <v>0</v>
      </c>
      <c r="AB297" s="610">
        <v>0</v>
      </c>
      <c r="AC297" s="602">
        <v>0</v>
      </c>
      <c r="AD297" s="602">
        <v>0</v>
      </c>
      <c r="AE297" s="590"/>
    </row>
    <row r="298" spans="1:31" s="561" customFormat="1" ht="26.25" hidden="1" customHeight="1" x14ac:dyDescent="0.2">
      <c r="A298" s="745" t="s">
        <v>1232</v>
      </c>
      <c r="B298" s="745"/>
      <c r="C298" s="745"/>
      <c r="D298" s="745"/>
      <c r="E298" s="745"/>
      <c r="F298" s="745"/>
      <c r="G298" s="595">
        <f t="shared" ref="G298:O298" si="190">SUM(G299:G304)</f>
        <v>110</v>
      </c>
      <c r="H298" s="595">
        <f t="shared" si="190"/>
        <v>110</v>
      </c>
      <c r="I298" s="596">
        <f t="shared" si="190"/>
        <v>2025.9</v>
      </c>
      <c r="J298" s="595">
        <f t="shared" si="190"/>
        <v>50</v>
      </c>
      <c r="K298" s="595">
        <f t="shared" si="190"/>
        <v>39</v>
      </c>
      <c r="L298" s="595">
        <f t="shared" si="190"/>
        <v>11</v>
      </c>
      <c r="M298" s="596">
        <f t="shared" si="190"/>
        <v>2025.9</v>
      </c>
      <c r="N298" s="596">
        <f t="shared" si="190"/>
        <v>1569.5</v>
      </c>
      <c r="O298" s="596">
        <f t="shared" si="190"/>
        <v>456.4</v>
      </c>
      <c r="P298" s="596">
        <f>SUM(P299:P304)</f>
        <v>85655052</v>
      </c>
      <c r="Q298" s="596">
        <f t="shared" ref="Q298:AD298" si="191">SUM(Q299:Q304)</f>
        <v>74605550.299999997</v>
      </c>
      <c r="R298" s="392">
        <f t="shared" si="191"/>
        <v>0</v>
      </c>
      <c r="S298" s="596">
        <f t="shared" si="191"/>
        <v>0</v>
      </c>
      <c r="T298" s="596">
        <f>SUM(T299:T304)</f>
        <v>74232522.540000007</v>
      </c>
      <c r="U298" s="596">
        <f t="shared" si="191"/>
        <v>373027.76</v>
      </c>
      <c r="V298" s="392">
        <v>0</v>
      </c>
      <c r="W298" s="596">
        <f t="shared" si="191"/>
        <v>11049501.699999999</v>
      </c>
      <c r="X298" s="596">
        <f t="shared" si="191"/>
        <v>0</v>
      </c>
      <c r="Y298" s="596">
        <f t="shared" si="191"/>
        <v>2818000.13</v>
      </c>
      <c r="Z298" s="596">
        <f t="shared" si="191"/>
        <v>8176254.0700000003</v>
      </c>
      <c r="AA298" s="596">
        <f t="shared" si="191"/>
        <v>55247.5</v>
      </c>
      <c r="AB298" s="596">
        <f>SUM(AB299:AB304)</f>
        <v>0</v>
      </c>
      <c r="AC298" s="596">
        <f t="shared" si="191"/>
        <v>0</v>
      </c>
      <c r="AD298" s="596">
        <f t="shared" si="191"/>
        <v>0</v>
      </c>
      <c r="AE298" s="590"/>
    </row>
    <row r="299" spans="1:31" hidden="1" x14ac:dyDescent="0.2">
      <c r="A299" s="606">
        <v>1</v>
      </c>
      <c r="B299" s="614" t="s">
        <v>1656</v>
      </c>
      <c r="C299" s="606">
        <v>1030</v>
      </c>
      <c r="D299" s="608">
        <v>41639</v>
      </c>
      <c r="E299" s="606" t="s">
        <v>1112</v>
      </c>
      <c r="F299" s="606" t="s">
        <v>1822</v>
      </c>
      <c r="G299" s="609">
        <v>25</v>
      </c>
      <c r="H299" s="611">
        <v>25</v>
      </c>
      <c r="I299" s="610">
        <v>470.7</v>
      </c>
      <c r="J299" s="609">
        <v>10</v>
      </c>
      <c r="K299" s="611">
        <v>9</v>
      </c>
      <c r="L299" s="611">
        <v>1</v>
      </c>
      <c r="M299" s="610">
        <v>470.7</v>
      </c>
      <c r="N299" s="610">
        <v>436</v>
      </c>
      <c r="O299" s="610">
        <v>34.700000000000003</v>
      </c>
      <c r="P299" s="602">
        <f t="shared" ref="P299:P304" si="192">Q299+W299+AC299+AD299</f>
        <v>19901196</v>
      </c>
      <c r="Q299" s="602">
        <f t="shared" ref="Q299:Q304" si="193">R299+S299+T299+U299+V299</f>
        <v>17333941.719999999</v>
      </c>
      <c r="R299" s="670">
        <v>0</v>
      </c>
      <c r="S299" s="602">
        <v>0</v>
      </c>
      <c r="T299" s="610">
        <v>17247272.02</v>
      </c>
      <c r="U299" s="610">
        <v>86669.7</v>
      </c>
      <c r="V299" s="397">
        <v>0</v>
      </c>
      <c r="W299" s="602">
        <f t="shared" ref="W299:W304" si="194">X299+Y299+Z299+AA299+AB299</f>
        <v>2567254.2799999998</v>
      </c>
      <c r="X299" s="610">
        <v>0</v>
      </c>
      <c r="Y299" s="602">
        <v>766325.42</v>
      </c>
      <c r="Z299" s="610">
        <v>1788841.55</v>
      </c>
      <c r="AA299" s="610">
        <v>12087.31</v>
      </c>
      <c r="AB299" s="610">
        <v>0</v>
      </c>
      <c r="AC299" s="602">
        <v>0</v>
      </c>
      <c r="AD299" s="602">
        <v>0</v>
      </c>
      <c r="AE299" s="590"/>
    </row>
    <row r="300" spans="1:31" hidden="1" x14ac:dyDescent="0.2">
      <c r="A300" s="606">
        <v>2</v>
      </c>
      <c r="B300" s="614" t="s">
        <v>1050</v>
      </c>
      <c r="C300" s="611">
        <v>260</v>
      </c>
      <c r="D300" s="608">
        <v>42004</v>
      </c>
      <c r="E300" s="606" t="s">
        <v>1112</v>
      </c>
      <c r="F300" s="606" t="s">
        <v>1822</v>
      </c>
      <c r="G300" s="609">
        <v>22</v>
      </c>
      <c r="H300" s="611">
        <v>22</v>
      </c>
      <c r="I300" s="610">
        <v>412.1</v>
      </c>
      <c r="J300" s="609">
        <v>9</v>
      </c>
      <c r="K300" s="611">
        <v>6</v>
      </c>
      <c r="L300" s="611">
        <v>3</v>
      </c>
      <c r="M300" s="610">
        <v>412.1</v>
      </c>
      <c r="N300" s="610">
        <v>279.39999999999998</v>
      </c>
      <c r="O300" s="610">
        <v>132.69999999999999</v>
      </c>
      <c r="P300" s="602">
        <f t="shared" si="192"/>
        <v>17423588</v>
      </c>
      <c r="Q300" s="602">
        <f t="shared" si="193"/>
        <v>15175945.15</v>
      </c>
      <c r="R300" s="670">
        <v>0</v>
      </c>
      <c r="S300" s="602">
        <v>0</v>
      </c>
      <c r="T300" s="610">
        <v>15100065.42</v>
      </c>
      <c r="U300" s="610">
        <v>75879.73</v>
      </c>
      <c r="V300" s="397">
        <v>0</v>
      </c>
      <c r="W300" s="602">
        <f t="shared" si="194"/>
        <v>2247642.85</v>
      </c>
      <c r="X300" s="610">
        <v>0</v>
      </c>
      <c r="Y300" s="602">
        <v>670921.4</v>
      </c>
      <c r="Z300" s="610">
        <v>1566138.94</v>
      </c>
      <c r="AA300" s="610">
        <v>10582.51</v>
      </c>
      <c r="AB300" s="610">
        <v>0</v>
      </c>
      <c r="AC300" s="602">
        <v>0</v>
      </c>
      <c r="AD300" s="602">
        <v>0</v>
      </c>
      <c r="AE300" s="590"/>
    </row>
    <row r="301" spans="1:31" hidden="1" x14ac:dyDescent="0.2">
      <c r="A301" s="606">
        <v>3</v>
      </c>
      <c r="B301" s="614" t="s">
        <v>1655</v>
      </c>
      <c r="C301" s="611">
        <v>261</v>
      </c>
      <c r="D301" s="608">
        <v>42004</v>
      </c>
      <c r="E301" s="606" t="s">
        <v>1112</v>
      </c>
      <c r="F301" s="606" t="s">
        <v>1822</v>
      </c>
      <c r="G301" s="609">
        <v>20</v>
      </c>
      <c r="H301" s="611">
        <v>20</v>
      </c>
      <c r="I301" s="610">
        <v>260.10000000000002</v>
      </c>
      <c r="J301" s="609">
        <v>8</v>
      </c>
      <c r="K301" s="611">
        <v>6</v>
      </c>
      <c r="L301" s="611">
        <v>2</v>
      </c>
      <c r="M301" s="610">
        <v>260.10000000000002</v>
      </c>
      <c r="N301" s="610">
        <v>192.8</v>
      </c>
      <c r="O301" s="610">
        <v>67.3</v>
      </c>
      <c r="P301" s="602">
        <f t="shared" si="192"/>
        <v>10997028</v>
      </c>
      <c r="Q301" s="602">
        <f t="shared" si="193"/>
        <v>9578411.3900000006</v>
      </c>
      <c r="R301" s="670">
        <v>0</v>
      </c>
      <c r="S301" s="602">
        <v>0</v>
      </c>
      <c r="T301" s="610">
        <v>9530519.3200000003</v>
      </c>
      <c r="U301" s="610">
        <v>47892.07</v>
      </c>
      <c r="V301" s="397">
        <v>0</v>
      </c>
      <c r="W301" s="602">
        <f t="shared" si="194"/>
        <v>1418616.61</v>
      </c>
      <c r="X301" s="610">
        <v>0</v>
      </c>
      <c r="Y301" s="602">
        <v>423457.06</v>
      </c>
      <c r="Z301" s="610">
        <v>988480.32</v>
      </c>
      <c r="AA301" s="610">
        <v>6679.23</v>
      </c>
      <c r="AB301" s="610">
        <v>0</v>
      </c>
      <c r="AC301" s="602">
        <v>0</v>
      </c>
      <c r="AD301" s="602">
        <v>0</v>
      </c>
      <c r="AE301" s="590"/>
    </row>
    <row r="302" spans="1:31" hidden="1" x14ac:dyDescent="0.2">
      <c r="A302" s="606">
        <v>4</v>
      </c>
      <c r="B302" s="614" t="s">
        <v>1654</v>
      </c>
      <c r="C302" s="611">
        <v>262</v>
      </c>
      <c r="D302" s="608">
        <v>42004</v>
      </c>
      <c r="E302" s="606" t="s">
        <v>1112</v>
      </c>
      <c r="F302" s="606" t="s">
        <v>1822</v>
      </c>
      <c r="G302" s="609">
        <v>18</v>
      </c>
      <c r="H302" s="611">
        <v>18</v>
      </c>
      <c r="I302" s="602">
        <v>295</v>
      </c>
      <c r="J302" s="609">
        <v>8</v>
      </c>
      <c r="K302" s="603">
        <v>5</v>
      </c>
      <c r="L302" s="603">
        <v>3</v>
      </c>
      <c r="M302" s="610">
        <v>295</v>
      </c>
      <c r="N302" s="602">
        <v>180.7</v>
      </c>
      <c r="O302" s="602">
        <v>114.3</v>
      </c>
      <c r="P302" s="602">
        <f t="shared" si="192"/>
        <v>12472600</v>
      </c>
      <c r="Q302" s="602">
        <f t="shared" si="193"/>
        <v>10863634.6</v>
      </c>
      <c r="R302" s="670">
        <v>0</v>
      </c>
      <c r="S302" s="602">
        <v>0</v>
      </c>
      <c r="T302" s="610">
        <v>10809316.42</v>
      </c>
      <c r="U302" s="610">
        <v>54318.18</v>
      </c>
      <c r="V302" s="397">
        <v>0</v>
      </c>
      <c r="W302" s="602">
        <f t="shared" si="194"/>
        <v>1608965.4</v>
      </c>
      <c r="X302" s="610">
        <v>0</v>
      </c>
      <c r="Y302" s="602">
        <v>0</v>
      </c>
      <c r="Z302" s="610">
        <v>1598166.48</v>
      </c>
      <c r="AA302" s="610">
        <v>10798.92</v>
      </c>
      <c r="AB302" s="610">
        <v>0</v>
      </c>
      <c r="AC302" s="602">
        <v>0</v>
      </c>
      <c r="AD302" s="602">
        <v>0</v>
      </c>
      <c r="AE302" s="590"/>
    </row>
    <row r="303" spans="1:31" hidden="1" x14ac:dyDescent="0.2">
      <c r="A303" s="606">
        <v>5</v>
      </c>
      <c r="B303" s="614" t="s">
        <v>1653</v>
      </c>
      <c r="C303" s="611">
        <v>263</v>
      </c>
      <c r="D303" s="608">
        <v>42004</v>
      </c>
      <c r="E303" s="606" t="s">
        <v>1112</v>
      </c>
      <c r="F303" s="606" t="s">
        <v>1822</v>
      </c>
      <c r="G303" s="609">
        <v>10</v>
      </c>
      <c r="H303" s="611">
        <v>10</v>
      </c>
      <c r="I303" s="610">
        <v>296.2</v>
      </c>
      <c r="J303" s="609">
        <v>6</v>
      </c>
      <c r="K303" s="611">
        <v>5</v>
      </c>
      <c r="L303" s="611">
        <v>1</v>
      </c>
      <c r="M303" s="610">
        <v>296.2</v>
      </c>
      <c r="N303" s="610">
        <v>222.5</v>
      </c>
      <c r="O303" s="610">
        <v>73.7</v>
      </c>
      <c r="P303" s="602">
        <f t="shared" si="192"/>
        <v>12523336</v>
      </c>
      <c r="Q303" s="602">
        <f t="shared" si="193"/>
        <v>10907825.66</v>
      </c>
      <c r="R303" s="670">
        <v>0</v>
      </c>
      <c r="S303" s="602">
        <v>0</v>
      </c>
      <c r="T303" s="610">
        <v>10853286.539999999</v>
      </c>
      <c r="U303" s="610">
        <v>54539.12</v>
      </c>
      <c r="V303" s="397">
        <v>0</v>
      </c>
      <c r="W303" s="602">
        <f t="shared" si="194"/>
        <v>1615510.34</v>
      </c>
      <c r="X303" s="610">
        <v>0</v>
      </c>
      <c r="Y303" s="602">
        <v>482229.85</v>
      </c>
      <c r="Z303" s="610">
        <v>1125674.23</v>
      </c>
      <c r="AA303" s="610">
        <v>7606.26</v>
      </c>
      <c r="AB303" s="610">
        <v>0</v>
      </c>
      <c r="AC303" s="602">
        <v>0</v>
      </c>
      <c r="AD303" s="602">
        <v>0</v>
      </c>
      <c r="AE303" s="590"/>
    </row>
    <row r="304" spans="1:31" hidden="1" x14ac:dyDescent="0.2">
      <c r="A304" s="606">
        <v>6</v>
      </c>
      <c r="B304" s="614" t="s">
        <v>1652</v>
      </c>
      <c r="C304" s="606">
        <v>32</v>
      </c>
      <c r="D304" s="608">
        <v>41921</v>
      </c>
      <c r="E304" s="606" t="s">
        <v>1112</v>
      </c>
      <c r="F304" s="606" t="s">
        <v>1822</v>
      </c>
      <c r="G304" s="609">
        <v>15</v>
      </c>
      <c r="H304" s="611">
        <v>15</v>
      </c>
      <c r="I304" s="610">
        <v>291.8</v>
      </c>
      <c r="J304" s="609">
        <v>9</v>
      </c>
      <c r="K304" s="611">
        <v>8</v>
      </c>
      <c r="L304" s="611">
        <v>1</v>
      </c>
      <c r="M304" s="610">
        <v>291.8</v>
      </c>
      <c r="N304" s="610">
        <v>258.10000000000002</v>
      </c>
      <c r="O304" s="610">
        <v>33.700000000000003</v>
      </c>
      <c r="P304" s="602">
        <f t="shared" si="192"/>
        <v>12337304</v>
      </c>
      <c r="Q304" s="602">
        <f t="shared" si="193"/>
        <v>10745791.779999999</v>
      </c>
      <c r="R304" s="670">
        <v>0</v>
      </c>
      <c r="S304" s="602">
        <v>0</v>
      </c>
      <c r="T304" s="610">
        <v>10692062.82</v>
      </c>
      <c r="U304" s="610">
        <v>53728.959999999999</v>
      </c>
      <c r="V304" s="397">
        <v>0</v>
      </c>
      <c r="W304" s="602">
        <f t="shared" si="194"/>
        <v>1591512.22</v>
      </c>
      <c r="X304" s="610">
        <v>0</v>
      </c>
      <c r="Y304" s="602">
        <v>475066.4</v>
      </c>
      <c r="Z304" s="610">
        <v>1108952.55</v>
      </c>
      <c r="AA304" s="610">
        <v>7493.27</v>
      </c>
      <c r="AB304" s="610">
        <v>0</v>
      </c>
      <c r="AC304" s="602">
        <v>0</v>
      </c>
      <c r="AD304" s="602">
        <v>0</v>
      </c>
      <c r="AE304" s="590"/>
    </row>
    <row r="305" spans="1:31" s="561" customFormat="1" ht="37.5" hidden="1" customHeight="1" x14ac:dyDescent="0.2">
      <c r="A305" s="745" t="s">
        <v>1941</v>
      </c>
      <c r="B305" s="745"/>
      <c r="C305" s="745"/>
      <c r="D305" s="745"/>
      <c r="E305" s="745"/>
      <c r="F305" s="745"/>
      <c r="G305" s="595">
        <f>SUM(G306:G309)</f>
        <v>0</v>
      </c>
      <c r="H305" s="595">
        <f t="shared" ref="H305:O305" si="195">SUM(H306:H309)</f>
        <v>0</v>
      </c>
      <c r="I305" s="596">
        <f t="shared" si="195"/>
        <v>0</v>
      </c>
      <c r="J305" s="595">
        <f t="shared" si="195"/>
        <v>0</v>
      </c>
      <c r="K305" s="595">
        <f t="shared" si="195"/>
        <v>0</v>
      </c>
      <c r="L305" s="595">
        <f t="shared" si="195"/>
        <v>0</v>
      </c>
      <c r="M305" s="596">
        <f t="shared" si="195"/>
        <v>0</v>
      </c>
      <c r="N305" s="596">
        <f t="shared" si="195"/>
        <v>0</v>
      </c>
      <c r="O305" s="596">
        <f t="shared" si="195"/>
        <v>0</v>
      </c>
      <c r="P305" s="596">
        <f>SUM(P306:P309)</f>
        <v>90401541.819999993</v>
      </c>
      <c r="Q305" s="596">
        <f>SUM(Q306:Q309)</f>
        <v>60139124.420000002</v>
      </c>
      <c r="R305" s="392">
        <f>SUM(R306:R309)</f>
        <v>0</v>
      </c>
      <c r="S305" s="596">
        <f t="shared" ref="S305:AD305" si="196">SUM(S306:S309)</f>
        <v>60139124.420000002</v>
      </c>
      <c r="T305" s="596">
        <f>SUM(T306:T309)</f>
        <v>0</v>
      </c>
      <c r="U305" s="596">
        <f t="shared" si="196"/>
        <v>0</v>
      </c>
      <c r="V305" s="392">
        <v>0</v>
      </c>
      <c r="W305" s="596">
        <f t="shared" si="196"/>
        <v>3080605.4</v>
      </c>
      <c r="X305" s="596">
        <f t="shared" si="196"/>
        <v>0</v>
      </c>
      <c r="Y305" s="596">
        <f t="shared" si="196"/>
        <v>3080605.4</v>
      </c>
      <c r="Z305" s="596">
        <f t="shared" si="196"/>
        <v>0</v>
      </c>
      <c r="AA305" s="596">
        <f t="shared" si="196"/>
        <v>0</v>
      </c>
      <c r="AB305" s="596">
        <f>SUM(AB306:AB309)</f>
        <v>0</v>
      </c>
      <c r="AC305" s="596">
        <f t="shared" si="196"/>
        <v>13590906</v>
      </c>
      <c r="AD305" s="596">
        <f t="shared" si="196"/>
        <v>13590906</v>
      </c>
      <c r="AE305" s="590"/>
    </row>
    <row r="306" spans="1:31" hidden="1" x14ac:dyDescent="0.2">
      <c r="A306" s="606">
        <v>1</v>
      </c>
      <c r="B306" s="614" t="s">
        <v>966</v>
      </c>
      <c r="C306" s="606">
        <v>525</v>
      </c>
      <c r="D306" s="608">
        <v>42004</v>
      </c>
      <c r="E306" s="606" t="s">
        <v>1109</v>
      </c>
      <c r="F306" s="606" t="s">
        <v>1110</v>
      </c>
      <c r="G306" s="609">
        <v>0</v>
      </c>
      <c r="H306" s="611">
        <v>0</v>
      </c>
      <c r="I306" s="610">
        <v>0</v>
      </c>
      <c r="J306" s="609">
        <v>0</v>
      </c>
      <c r="K306" s="611">
        <v>0</v>
      </c>
      <c r="L306" s="611">
        <v>0</v>
      </c>
      <c r="M306" s="610">
        <f>N306+O306</f>
        <v>0</v>
      </c>
      <c r="N306" s="610">
        <v>0</v>
      </c>
      <c r="O306" s="610">
        <v>0</v>
      </c>
      <c r="P306" s="602">
        <f>Q306+W306+AC306+AD306</f>
        <v>32077836</v>
      </c>
      <c r="Q306" s="602">
        <f>R306+S306+T306+U306+V306</f>
        <v>21363838.75</v>
      </c>
      <c r="R306" s="670">
        <v>0</v>
      </c>
      <c r="S306" s="602">
        <v>21363838.75</v>
      </c>
      <c r="T306" s="610">
        <v>0</v>
      </c>
      <c r="U306" s="610">
        <v>0</v>
      </c>
      <c r="V306" s="397">
        <v>0</v>
      </c>
      <c r="W306" s="602">
        <f>X306+Y306+Z306+AA306+AB306</f>
        <v>1090646.45</v>
      </c>
      <c r="X306" s="610">
        <v>0</v>
      </c>
      <c r="Y306" s="602">
        <v>1090646.45</v>
      </c>
      <c r="Z306" s="610">
        <v>0</v>
      </c>
      <c r="AA306" s="610">
        <v>0</v>
      </c>
      <c r="AB306" s="610">
        <v>0</v>
      </c>
      <c r="AC306" s="602">
        <v>4811675.4000000004</v>
      </c>
      <c r="AD306" s="602">
        <v>4811675.4000000004</v>
      </c>
      <c r="AE306" s="590"/>
    </row>
    <row r="307" spans="1:31" hidden="1" x14ac:dyDescent="0.2">
      <c r="A307" s="606">
        <v>2</v>
      </c>
      <c r="B307" s="614" t="s">
        <v>965</v>
      </c>
      <c r="C307" s="606">
        <v>525</v>
      </c>
      <c r="D307" s="608">
        <v>42004</v>
      </c>
      <c r="E307" s="606" t="s">
        <v>1109</v>
      </c>
      <c r="F307" s="606" t="s">
        <v>1110</v>
      </c>
      <c r="G307" s="609">
        <v>0</v>
      </c>
      <c r="H307" s="611">
        <v>0</v>
      </c>
      <c r="I307" s="610">
        <v>0</v>
      </c>
      <c r="J307" s="609">
        <v>0</v>
      </c>
      <c r="K307" s="611">
        <v>0</v>
      </c>
      <c r="L307" s="611">
        <v>0</v>
      </c>
      <c r="M307" s="610">
        <v>0</v>
      </c>
      <c r="N307" s="610">
        <v>0</v>
      </c>
      <c r="O307" s="610">
        <v>0</v>
      </c>
      <c r="P307" s="602">
        <f>Q307+W307+AC307+AD307</f>
        <v>15508304</v>
      </c>
      <c r="Q307" s="602">
        <f>R307+S307+T307+U307+V307</f>
        <v>10328530.460000001</v>
      </c>
      <c r="R307" s="670">
        <v>0</v>
      </c>
      <c r="S307" s="602">
        <v>10328530.460000001</v>
      </c>
      <c r="T307" s="610">
        <v>0</v>
      </c>
      <c r="U307" s="610">
        <v>0</v>
      </c>
      <c r="V307" s="397">
        <v>0</v>
      </c>
      <c r="W307" s="602">
        <f>X307+Y307+Z307+AA307+AB307</f>
        <v>527282.34</v>
      </c>
      <c r="X307" s="610">
        <v>0</v>
      </c>
      <c r="Y307" s="602">
        <v>527282.34</v>
      </c>
      <c r="Z307" s="610">
        <v>0</v>
      </c>
      <c r="AA307" s="610">
        <v>0</v>
      </c>
      <c r="AB307" s="610">
        <v>0</v>
      </c>
      <c r="AC307" s="602">
        <v>2326245.6</v>
      </c>
      <c r="AD307" s="602">
        <v>2326245.6</v>
      </c>
      <c r="AE307" s="590"/>
    </row>
    <row r="308" spans="1:31" hidden="1" x14ac:dyDescent="0.2">
      <c r="A308" s="606">
        <v>3</v>
      </c>
      <c r="B308" s="614" t="s">
        <v>1265</v>
      </c>
      <c r="C308" s="606">
        <v>525</v>
      </c>
      <c r="D308" s="608">
        <v>42004</v>
      </c>
      <c r="E308" s="606" t="s">
        <v>1109</v>
      </c>
      <c r="F308" s="606" t="s">
        <v>1110</v>
      </c>
      <c r="G308" s="609">
        <v>0</v>
      </c>
      <c r="H308" s="611">
        <v>0</v>
      </c>
      <c r="I308" s="610">
        <v>0</v>
      </c>
      <c r="J308" s="609">
        <v>0</v>
      </c>
      <c r="K308" s="611">
        <v>0</v>
      </c>
      <c r="L308" s="611">
        <v>0</v>
      </c>
      <c r="M308" s="610">
        <f>N308+O308</f>
        <v>0</v>
      </c>
      <c r="N308" s="610">
        <v>0</v>
      </c>
      <c r="O308" s="610">
        <v>0</v>
      </c>
      <c r="P308" s="602">
        <f>Q308+W308+AC308+AD308</f>
        <v>26632544.07</v>
      </c>
      <c r="Q308" s="602">
        <f>R308+S308+T308+U308+V308</f>
        <v>17693621.91</v>
      </c>
      <c r="R308" s="670">
        <v>0</v>
      </c>
      <c r="S308" s="602">
        <v>17693621.91</v>
      </c>
      <c r="T308" s="610">
        <v>0</v>
      </c>
      <c r="U308" s="610">
        <v>0</v>
      </c>
      <c r="V308" s="397">
        <v>0</v>
      </c>
      <c r="W308" s="602">
        <f>X308+Y308+Z308+AA308+AB308</f>
        <v>909950.16</v>
      </c>
      <c r="X308" s="610">
        <v>0</v>
      </c>
      <c r="Y308" s="602">
        <v>909950.16</v>
      </c>
      <c r="Z308" s="610">
        <v>0</v>
      </c>
      <c r="AA308" s="610">
        <v>0</v>
      </c>
      <c r="AB308" s="610">
        <v>0</v>
      </c>
      <c r="AC308" s="602">
        <v>4014486</v>
      </c>
      <c r="AD308" s="602">
        <v>4014486</v>
      </c>
      <c r="AE308" s="590"/>
    </row>
    <row r="309" spans="1:31" hidden="1" x14ac:dyDescent="0.2">
      <c r="A309" s="606">
        <v>4</v>
      </c>
      <c r="B309" s="614" t="s">
        <v>967</v>
      </c>
      <c r="C309" s="606">
        <v>525</v>
      </c>
      <c r="D309" s="608">
        <v>42004</v>
      </c>
      <c r="E309" s="606" t="s">
        <v>1109</v>
      </c>
      <c r="F309" s="606" t="s">
        <v>1110</v>
      </c>
      <c r="G309" s="609">
        <v>0</v>
      </c>
      <c r="H309" s="611">
        <v>0</v>
      </c>
      <c r="I309" s="610">
        <v>0</v>
      </c>
      <c r="J309" s="609">
        <v>0</v>
      </c>
      <c r="K309" s="611">
        <v>0</v>
      </c>
      <c r="L309" s="611">
        <v>0</v>
      </c>
      <c r="M309" s="610">
        <f>N309+O309</f>
        <v>0</v>
      </c>
      <c r="N309" s="610">
        <v>0</v>
      </c>
      <c r="O309" s="610">
        <v>0</v>
      </c>
      <c r="P309" s="602">
        <f>Q309+W309+AC309+AD309</f>
        <v>16182857.75</v>
      </c>
      <c r="Q309" s="602">
        <f>R309+S309+T309+U309+V309</f>
        <v>10753133.300000001</v>
      </c>
      <c r="R309" s="670">
        <v>0</v>
      </c>
      <c r="S309" s="602">
        <v>10753133.300000001</v>
      </c>
      <c r="T309" s="610">
        <v>0</v>
      </c>
      <c r="U309" s="610">
        <v>0</v>
      </c>
      <c r="V309" s="397">
        <v>0</v>
      </c>
      <c r="W309" s="602">
        <f>X309+Y309+Z309+AA309+AB309</f>
        <v>552726.44999999995</v>
      </c>
      <c r="X309" s="610">
        <v>0</v>
      </c>
      <c r="Y309" s="602">
        <v>552726.44999999995</v>
      </c>
      <c r="Z309" s="610">
        <v>0</v>
      </c>
      <c r="AA309" s="610">
        <v>0</v>
      </c>
      <c r="AB309" s="610">
        <v>0</v>
      </c>
      <c r="AC309" s="602">
        <v>2438499</v>
      </c>
      <c r="AD309" s="602">
        <v>2438499</v>
      </c>
      <c r="AE309" s="590"/>
    </row>
    <row r="310" spans="1:31" s="561" customFormat="1" ht="26.25" hidden="1" customHeight="1" x14ac:dyDescent="0.2">
      <c r="A310" s="745" t="s">
        <v>1813</v>
      </c>
      <c r="B310" s="745"/>
      <c r="C310" s="745"/>
      <c r="D310" s="745"/>
      <c r="E310" s="745"/>
      <c r="F310" s="745"/>
      <c r="G310" s="595">
        <f>SUM(G311:G314)</f>
        <v>122</v>
      </c>
      <c r="H310" s="595">
        <f t="shared" ref="H310:O310" si="197">SUM(H311:H314)</f>
        <v>122</v>
      </c>
      <c r="I310" s="596">
        <f t="shared" si="197"/>
        <v>2143</v>
      </c>
      <c r="J310" s="595">
        <f t="shared" si="197"/>
        <v>50</v>
      </c>
      <c r="K310" s="595">
        <f t="shared" si="197"/>
        <v>38</v>
      </c>
      <c r="L310" s="595">
        <f t="shared" si="197"/>
        <v>12</v>
      </c>
      <c r="M310" s="596">
        <f t="shared" si="197"/>
        <v>2143</v>
      </c>
      <c r="N310" s="596">
        <f t="shared" si="197"/>
        <v>1644.4</v>
      </c>
      <c r="O310" s="596">
        <f t="shared" si="197"/>
        <v>498.6</v>
      </c>
      <c r="P310" s="596">
        <f>SUM(P311:P314)</f>
        <v>34496379.090000004</v>
      </c>
      <c r="Q310" s="596">
        <f>SUM(Q311:Q314)</f>
        <v>13664708.25</v>
      </c>
      <c r="R310" s="392">
        <f>SUM(R311:R314)</f>
        <v>0</v>
      </c>
      <c r="S310" s="596">
        <f>SUM(S311:S314)</f>
        <v>0</v>
      </c>
      <c r="T310" s="596">
        <f>SUM(T311:T314)</f>
        <v>13664708.25</v>
      </c>
      <c r="U310" s="596">
        <f t="shared" ref="U310:AD310" si="198">SUM(U311:U314)</f>
        <v>0</v>
      </c>
      <c r="V310" s="392">
        <v>0</v>
      </c>
      <c r="W310" s="596">
        <f t="shared" si="198"/>
        <v>20831670.84</v>
      </c>
      <c r="X310" s="596">
        <f t="shared" si="198"/>
        <v>0</v>
      </c>
      <c r="Y310" s="596">
        <f t="shared" si="198"/>
        <v>0</v>
      </c>
      <c r="Z310" s="596">
        <f t="shared" si="198"/>
        <v>20831670.84</v>
      </c>
      <c r="AA310" s="596">
        <f t="shared" si="198"/>
        <v>0</v>
      </c>
      <c r="AB310" s="596">
        <f>SUM(AB311:AB314)</f>
        <v>0</v>
      </c>
      <c r="AC310" s="596">
        <f t="shared" si="198"/>
        <v>0</v>
      </c>
      <c r="AD310" s="596">
        <f t="shared" si="198"/>
        <v>0</v>
      </c>
      <c r="AE310" s="590"/>
    </row>
    <row r="311" spans="1:31" hidden="1" x14ac:dyDescent="0.2">
      <c r="A311" s="606">
        <v>1</v>
      </c>
      <c r="B311" s="614" t="s">
        <v>966</v>
      </c>
      <c r="C311" s="606">
        <v>525</v>
      </c>
      <c r="D311" s="608">
        <v>42004</v>
      </c>
      <c r="E311" s="606" t="s">
        <v>1109</v>
      </c>
      <c r="F311" s="606" t="s">
        <v>1110</v>
      </c>
      <c r="G311" s="609">
        <v>37</v>
      </c>
      <c r="H311" s="611">
        <v>37</v>
      </c>
      <c r="I311" s="610">
        <v>758.7</v>
      </c>
      <c r="J311" s="609">
        <v>18</v>
      </c>
      <c r="K311" s="611">
        <v>16</v>
      </c>
      <c r="L311" s="611">
        <v>2</v>
      </c>
      <c r="M311" s="610">
        <f>N311+O311</f>
        <v>758.7</v>
      </c>
      <c r="N311" s="610">
        <v>710</v>
      </c>
      <c r="O311" s="610">
        <v>48.7</v>
      </c>
      <c r="P311" s="602">
        <f>Q311+W311+AC311+AD311</f>
        <v>12102760.199999999</v>
      </c>
      <c r="Q311" s="602">
        <f>R311+S311+T311+U311+V311</f>
        <v>4811675.4000000004</v>
      </c>
      <c r="R311" s="670">
        <v>0</v>
      </c>
      <c r="S311" s="602">
        <v>0</v>
      </c>
      <c r="T311" s="610">
        <v>4811675.4000000004</v>
      </c>
      <c r="U311" s="610">
        <v>0</v>
      </c>
      <c r="V311" s="397">
        <v>0</v>
      </c>
      <c r="W311" s="602">
        <f>X311+Y311+Z311+AA311+AB311</f>
        <v>7291084.7999999998</v>
      </c>
      <c r="X311" s="610">
        <v>0</v>
      </c>
      <c r="Y311" s="602">
        <v>0</v>
      </c>
      <c r="Z311" s="610">
        <v>7291084.7999999998</v>
      </c>
      <c r="AA311" s="610">
        <v>0</v>
      </c>
      <c r="AB311" s="610">
        <v>0</v>
      </c>
      <c r="AC311" s="602">
        <v>0</v>
      </c>
      <c r="AD311" s="602">
        <v>0</v>
      </c>
      <c r="AE311" s="590"/>
    </row>
    <row r="312" spans="1:31" hidden="1" x14ac:dyDescent="0.2">
      <c r="A312" s="606">
        <v>2</v>
      </c>
      <c r="B312" s="614" t="s">
        <v>965</v>
      </c>
      <c r="C312" s="606">
        <v>525</v>
      </c>
      <c r="D312" s="608">
        <v>42004</v>
      </c>
      <c r="E312" s="606" t="s">
        <v>1109</v>
      </c>
      <c r="F312" s="606" t="s">
        <v>1110</v>
      </c>
      <c r="G312" s="609">
        <v>38</v>
      </c>
      <c r="H312" s="611">
        <v>38</v>
      </c>
      <c r="I312" s="610">
        <v>366.8</v>
      </c>
      <c r="J312" s="609">
        <v>8</v>
      </c>
      <c r="K312" s="611">
        <v>6</v>
      </c>
      <c r="L312" s="611">
        <v>2</v>
      </c>
      <c r="M312" s="610">
        <v>366.8</v>
      </c>
      <c r="N312" s="610">
        <f>M312-O312</f>
        <v>275.60000000000002</v>
      </c>
      <c r="O312" s="610">
        <v>91.2</v>
      </c>
      <c r="P312" s="602">
        <f>Q312+W312+AC312+AD312</f>
        <v>5867629.6399999997</v>
      </c>
      <c r="Q312" s="602">
        <f>R312+S312+T312+U312+V312</f>
        <v>2326245.6</v>
      </c>
      <c r="R312" s="670">
        <v>0</v>
      </c>
      <c r="S312" s="602">
        <v>0</v>
      </c>
      <c r="T312" s="610">
        <v>2326245.6</v>
      </c>
      <c r="U312" s="610">
        <v>0</v>
      </c>
      <c r="V312" s="397">
        <v>0</v>
      </c>
      <c r="W312" s="602">
        <f>X312+Y312+Z312+AA312+AB312</f>
        <v>3541384.04</v>
      </c>
      <c r="X312" s="610">
        <v>0</v>
      </c>
      <c r="Y312" s="602">
        <v>0</v>
      </c>
      <c r="Z312" s="610">
        <v>3541384.04</v>
      </c>
      <c r="AA312" s="610">
        <v>0</v>
      </c>
      <c r="AB312" s="610">
        <v>0</v>
      </c>
      <c r="AC312" s="602">
        <v>0</v>
      </c>
      <c r="AD312" s="602">
        <v>0</v>
      </c>
      <c r="AE312" s="590"/>
    </row>
    <row r="313" spans="1:31" hidden="1" x14ac:dyDescent="0.2">
      <c r="A313" s="606">
        <v>3</v>
      </c>
      <c r="B313" s="614" t="s">
        <v>1265</v>
      </c>
      <c r="C313" s="606">
        <v>525</v>
      </c>
      <c r="D313" s="608">
        <v>42004</v>
      </c>
      <c r="E313" s="606" t="s">
        <v>1109</v>
      </c>
      <c r="F313" s="606" t="s">
        <v>1110</v>
      </c>
      <c r="G313" s="609">
        <v>25</v>
      </c>
      <c r="H313" s="611">
        <v>25</v>
      </c>
      <c r="I313" s="610">
        <v>633</v>
      </c>
      <c r="J313" s="609">
        <v>16</v>
      </c>
      <c r="K313" s="611">
        <v>11</v>
      </c>
      <c r="L313" s="611">
        <v>5</v>
      </c>
      <c r="M313" s="610">
        <f>N313+O313</f>
        <v>633</v>
      </c>
      <c r="N313" s="610">
        <v>423.5</v>
      </c>
      <c r="O313" s="610">
        <v>209.5</v>
      </c>
      <c r="P313" s="602">
        <f>Q313+W313+AC313+AD313</f>
        <v>10263987.25</v>
      </c>
      <c r="Q313" s="602">
        <f>R313+S313+T313+U313+V313</f>
        <v>4014486</v>
      </c>
      <c r="R313" s="670">
        <v>0</v>
      </c>
      <c r="S313" s="602">
        <v>0</v>
      </c>
      <c r="T313" s="610">
        <v>4014486</v>
      </c>
      <c r="U313" s="610">
        <v>0</v>
      </c>
      <c r="V313" s="397">
        <v>0</v>
      </c>
      <c r="W313" s="602">
        <f>X313+Y313+Z313+AA313+AB313</f>
        <v>6249501.25</v>
      </c>
      <c r="X313" s="610">
        <v>0</v>
      </c>
      <c r="Y313" s="602">
        <v>0</v>
      </c>
      <c r="Z313" s="610">
        <v>6249501.25</v>
      </c>
      <c r="AA313" s="610">
        <v>0</v>
      </c>
      <c r="AB313" s="610">
        <v>0</v>
      </c>
      <c r="AC313" s="602">
        <v>0</v>
      </c>
      <c r="AD313" s="602">
        <v>0</v>
      </c>
      <c r="AE313" s="590"/>
    </row>
    <row r="314" spans="1:31" hidden="1" x14ac:dyDescent="0.2">
      <c r="A314" s="606">
        <v>4</v>
      </c>
      <c r="B314" s="614" t="s">
        <v>967</v>
      </c>
      <c r="C314" s="606">
        <v>525</v>
      </c>
      <c r="D314" s="608">
        <v>42004</v>
      </c>
      <c r="E314" s="606" t="s">
        <v>1109</v>
      </c>
      <c r="F314" s="606" t="s">
        <v>1110</v>
      </c>
      <c r="G314" s="609">
        <v>22</v>
      </c>
      <c r="H314" s="611">
        <v>22</v>
      </c>
      <c r="I314" s="610">
        <v>384.5</v>
      </c>
      <c r="J314" s="609">
        <v>8</v>
      </c>
      <c r="K314" s="611">
        <v>5</v>
      </c>
      <c r="L314" s="611">
        <v>3</v>
      </c>
      <c r="M314" s="610">
        <f>N314+O314</f>
        <v>384.5</v>
      </c>
      <c r="N314" s="610">
        <v>235.3</v>
      </c>
      <c r="O314" s="610">
        <v>149.19999999999999</v>
      </c>
      <c r="P314" s="602">
        <f>Q314+W314+AC314+AD314</f>
        <v>6262002</v>
      </c>
      <c r="Q314" s="602">
        <f>R314+S314+T314+U314+V314</f>
        <v>2512301.25</v>
      </c>
      <c r="R314" s="670">
        <v>0</v>
      </c>
      <c r="S314" s="602">
        <v>0</v>
      </c>
      <c r="T314" s="610">
        <v>2512301.25</v>
      </c>
      <c r="U314" s="610">
        <v>0</v>
      </c>
      <c r="V314" s="397">
        <v>0</v>
      </c>
      <c r="W314" s="602">
        <f>X314+Y314+Z314+AA314+AB314</f>
        <v>3749700.75</v>
      </c>
      <c r="X314" s="610">
        <v>0</v>
      </c>
      <c r="Y314" s="602">
        <v>0</v>
      </c>
      <c r="Z314" s="610">
        <v>3749700.75</v>
      </c>
      <c r="AA314" s="610">
        <v>0</v>
      </c>
      <c r="AB314" s="610">
        <v>0</v>
      </c>
      <c r="AC314" s="602">
        <v>0</v>
      </c>
      <c r="AD314" s="602">
        <v>0</v>
      </c>
      <c r="AE314" s="590"/>
    </row>
    <row r="315" spans="1:31" ht="39.75" hidden="1" customHeight="1" x14ac:dyDescent="0.2">
      <c r="A315" s="745" t="s">
        <v>2068</v>
      </c>
      <c r="B315" s="747"/>
      <c r="C315" s="747"/>
      <c r="D315" s="747"/>
      <c r="E315" s="747"/>
      <c r="F315" s="747"/>
      <c r="G315" s="588">
        <f t="shared" ref="G315:AD315" si="199">SUM(G316:G323)</f>
        <v>266</v>
      </c>
      <c r="H315" s="588">
        <f t="shared" si="199"/>
        <v>266</v>
      </c>
      <c r="I315" s="589">
        <f t="shared" si="199"/>
        <v>4795.7</v>
      </c>
      <c r="J315" s="588">
        <f t="shared" si="199"/>
        <v>100</v>
      </c>
      <c r="K315" s="588">
        <f t="shared" si="199"/>
        <v>67</v>
      </c>
      <c r="L315" s="588">
        <f t="shared" si="199"/>
        <v>33</v>
      </c>
      <c r="M315" s="589">
        <f t="shared" si="199"/>
        <v>3756.47</v>
      </c>
      <c r="N315" s="589">
        <f t="shared" si="199"/>
        <v>2361.83</v>
      </c>
      <c r="O315" s="589">
        <f t="shared" si="199"/>
        <v>1394.64</v>
      </c>
      <c r="P315" s="589">
        <f t="shared" si="199"/>
        <v>158823551.59999999</v>
      </c>
      <c r="Q315" s="589">
        <f t="shared" si="199"/>
        <v>150882374.02000001</v>
      </c>
      <c r="R315" s="414">
        <f t="shared" si="199"/>
        <v>0</v>
      </c>
      <c r="S315" s="589">
        <f t="shared" si="199"/>
        <v>39392402.840000004</v>
      </c>
      <c r="T315" s="589">
        <f t="shared" si="199"/>
        <v>91250404.109999999</v>
      </c>
      <c r="U315" s="589">
        <f t="shared" si="199"/>
        <v>20239567.07</v>
      </c>
      <c r="V315" s="414">
        <f t="shared" si="199"/>
        <v>0</v>
      </c>
      <c r="W315" s="589">
        <f t="shared" si="199"/>
        <v>7941177.5800000001</v>
      </c>
      <c r="X315" s="589">
        <f t="shared" si="199"/>
        <v>0</v>
      </c>
      <c r="Y315" s="589">
        <f t="shared" si="199"/>
        <v>2089808.01</v>
      </c>
      <c r="Z315" s="589">
        <f t="shared" si="199"/>
        <v>4700123.4800000004</v>
      </c>
      <c r="AA315" s="589">
        <f t="shared" si="199"/>
        <v>1151246.0900000001</v>
      </c>
      <c r="AB315" s="589">
        <f t="shared" si="199"/>
        <v>0</v>
      </c>
      <c r="AC315" s="589">
        <f t="shared" si="199"/>
        <v>0</v>
      </c>
      <c r="AD315" s="589">
        <f t="shared" si="199"/>
        <v>0</v>
      </c>
      <c r="AE315" s="590"/>
    </row>
    <row r="316" spans="1:31" hidden="1" x14ac:dyDescent="0.2">
      <c r="A316" s="606">
        <v>1</v>
      </c>
      <c r="B316" s="613" t="s">
        <v>1502</v>
      </c>
      <c r="C316" s="606">
        <v>301</v>
      </c>
      <c r="D316" s="608">
        <v>41095</v>
      </c>
      <c r="E316" s="606" t="s">
        <v>1109</v>
      </c>
      <c r="F316" s="606" t="s">
        <v>1112</v>
      </c>
      <c r="G316" s="609">
        <v>7</v>
      </c>
      <c r="H316" s="609">
        <v>7</v>
      </c>
      <c r="I316" s="610">
        <v>26.2</v>
      </c>
      <c r="J316" s="609">
        <v>1</v>
      </c>
      <c r="K316" s="609">
        <v>1</v>
      </c>
      <c r="L316" s="609">
        <v>0</v>
      </c>
      <c r="M316" s="610">
        <v>26.2</v>
      </c>
      <c r="N316" s="610">
        <v>26.2</v>
      </c>
      <c r="O316" s="610">
        <v>0</v>
      </c>
      <c r="P316" s="602">
        <f t="shared" ref="P316:P318" si="200">Q316+W316+AC316+AD316</f>
        <v>1163122.8</v>
      </c>
      <c r="Q316" s="602">
        <f t="shared" ref="Q316:Q318" si="201">R316+S316+T316+U316+V316</f>
        <v>1107736</v>
      </c>
      <c r="R316" s="437">
        <v>0</v>
      </c>
      <c r="S316" s="637">
        <v>1107736</v>
      </c>
      <c r="T316" s="635">
        <v>0</v>
      </c>
      <c r="U316" s="635">
        <v>0</v>
      </c>
      <c r="V316" s="438">
        <v>0</v>
      </c>
      <c r="W316" s="602">
        <f t="shared" ref="W316:W318" si="202">X316+Y316+Z316+AA316+AB316</f>
        <v>55386.8</v>
      </c>
      <c r="X316" s="635">
        <v>0</v>
      </c>
      <c r="Y316" s="637">
        <v>55386.8</v>
      </c>
      <c r="Z316" s="635">
        <v>0</v>
      </c>
      <c r="AA316" s="635">
        <v>0</v>
      </c>
      <c r="AB316" s="635">
        <v>0</v>
      </c>
      <c r="AC316" s="637">
        <v>0</v>
      </c>
      <c r="AD316" s="637">
        <v>0</v>
      </c>
      <c r="AE316" s="590"/>
    </row>
    <row r="317" spans="1:31" hidden="1" x14ac:dyDescent="0.2">
      <c r="A317" s="606">
        <f>A316+1</f>
        <v>2</v>
      </c>
      <c r="B317" s="613" t="s">
        <v>1502</v>
      </c>
      <c r="C317" s="606">
        <v>301</v>
      </c>
      <c r="D317" s="608">
        <v>41095</v>
      </c>
      <c r="E317" s="606" t="s">
        <v>1110</v>
      </c>
      <c r="F317" s="606" t="s">
        <v>1112</v>
      </c>
      <c r="G317" s="609">
        <v>5</v>
      </c>
      <c r="H317" s="611">
        <v>5</v>
      </c>
      <c r="I317" s="610">
        <v>79.599999999999994</v>
      </c>
      <c r="J317" s="609">
        <v>1</v>
      </c>
      <c r="K317" s="611">
        <v>0</v>
      </c>
      <c r="L317" s="611">
        <v>1</v>
      </c>
      <c r="M317" s="610">
        <v>79.599999999999994</v>
      </c>
      <c r="N317" s="610">
        <v>0</v>
      </c>
      <c r="O317" s="610">
        <v>79.599999999999994</v>
      </c>
      <c r="P317" s="602">
        <f t="shared" si="200"/>
        <v>10814801.199999999</v>
      </c>
      <c r="Q317" s="602">
        <f t="shared" si="201"/>
        <v>10271291.800000001</v>
      </c>
      <c r="R317" s="670">
        <v>0</v>
      </c>
      <c r="S317" s="602">
        <v>7074078.2000000002</v>
      </c>
      <c r="T317" s="610">
        <v>3197213.6</v>
      </c>
      <c r="U317" s="610">
        <v>0</v>
      </c>
      <c r="V317" s="397">
        <v>0</v>
      </c>
      <c r="W317" s="602">
        <f t="shared" ref="W317" si="203">X317+Y317+Z317+AA317+AB317</f>
        <v>543509.4</v>
      </c>
      <c r="X317" s="610">
        <v>0</v>
      </c>
      <c r="Y317" s="602">
        <v>375818.46</v>
      </c>
      <c r="Z317" s="610">
        <v>167690.94</v>
      </c>
      <c r="AA317" s="610">
        <v>0</v>
      </c>
      <c r="AB317" s="610">
        <v>0</v>
      </c>
      <c r="AC317" s="602">
        <v>0</v>
      </c>
      <c r="AD317" s="602">
        <v>0</v>
      </c>
      <c r="AE317" s="590"/>
    </row>
    <row r="318" spans="1:31" hidden="1" x14ac:dyDescent="0.2">
      <c r="A318" s="606">
        <f t="shared" ref="A318:A323" si="204">A317+1</f>
        <v>3</v>
      </c>
      <c r="B318" s="613" t="s">
        <v>1502</v>
      </c>
      <c r="C318" s="606">
        <v>301</v>
      </c>
      <c r="D318" s="608">
        <v>41095</v>
      </c>
      <c r="E318" s="606" t="s">
        <v>1112</v>
      </c>
      <c r="F318" s="606" t="s">
        <v>1112</v>
      </c>
      <c r="G318" s="609">
        <v>14</v>
      </c>
      <c r="H318" s="609">
        <v>14</v>
      </c>
      <c r="I318" s="610">
        <v>819.7</v>
      </c>
      <c r="J318" s="609">
        <v>6</v>
      </c>
      <c r="K318" s="609">
        <v>0</v>
      </c>
      <c r="L318" s="609">
        <v>6</v>
      </c>
      <c r="M318" s="610">
        <v>177.5</v>
      </c>
      <c r="N318" s="610">
        <v>0</v>
      </c>
      <c r="O318" s="610">
        <v>177.5</v>
      </c>
      <c r="P318" s="602">
        <f t="shared" si="200"/>
        <v>0</v>
      </c>
      <c r="Q318" s="602">
        <f t="shared" si="201"/>
        <v>0</v>
      </c>
      <c r="R318" s="437">
        <v>0</v>
      </c>
      <c r="S318" s="637">
        <v>0</v>
      </c>
      <c r="T318" s="637">
        <v>0</v>
      </c>
      <c r="U318" s="637">
        <v>0</v>
      </c>
      <c r="V318" s="437">
        <v>0</v>
      </c>
      <c r="W318" s="602">
        <f t="shared" si="202"/>
        <v>0</v>
      </c>
      <c r="X318" s="637">
        <v>0</v>
      </c>
      <c r="Y318" s="637">
        <v>0</v>
      </c>
      <c r="Z318" s="637">
        <v>0</v>
      </c>
      <c r="AA318" s="637">
        <v>0</v>
      </c>
      <c r="AB318" s="637">
        <v>0</v>
      </c>
      <c r="AC318" s="637">
        <v>0</v>
      </c>
      <c r="AD318" s="637">
        <v>0</v>
      </c>
      <c r="AE318" s="590"/>
    </row>
    <row r="319" spans="1:31" hidden="1" x14ac:dyDescent="0.2">
      <c r="A319" s="606">
        <f t="shared" si="204"/>
        <v>4</v>
      </c>
      <c r="B319" s="613" t="s">
        <v>1490</v>
      </c>
      <c r="C319" s="606">
        <v>194</v>
      </c>
      <c r="D319" s="608">
        <v>40701</v>
      </c>
      <c r="E319" s="606" t="s">
        <v>1109</v>
      </c>
      <c r="F319" s="606" t="s">
        <v>1822</v>
      </c>
      <c r="G319" s="615">
        <v>12</v>
      </c>
      <c r="H319" s="611">
        <v>12</v>
      </c>
      <c r="I319" s="610">
        <v>213.3</v>
      </c>
      <c r="J319" s="609">
        <v>4</v>
      </c>
      <c r="K319" s="611">
        <v>4</v>
      </c>
      <c r="L319" s="611">
        <v>0</v>
      </c>
      <c r="M319" s="610">
        <v>213.3</v>
      </c>
      <c r="N319" s="610">
        <v>213.3</v>
      </c>
      <c r="O319" s="610">
        <v>0</v>
      </c>
      <c r="P319" s="602">
        <f t="shared" ref="P319:P322" si="205">Q319+W319+AC319+AD319</f>
        <v>9018324</v>
      </c>
      <c r="Q319" s="602">
        <f t="shared" ref="Q319:Q322" si="206">R319+S319+T319+U319+V319</f>
        <v>8567407.8000000007</v>
      </c>
      <c r="R319" s="670">
        <v>0</v>
      </c>
      <c r="S319" s="602">
        <v>8567407.8000000007</v>
      </c>
      <c r="T319" s="610">
        <v>0</v>
      </c>
      <c r="U319" s="610">
        <v>0</v>
      </c>
      <c r="V319" s="397">
        <v>0</v>
      </c>
      <c r="W319" s="602">
        <f t="shared" ref="W319:W322" si="207">X319+Y319+Z319+AA319+AB319</f>
        <v>450916.2</v>
      </c>
      <c r="X319" s="610">
        <v>0</v>
      </c>
      <c r="Y319" s="602">
        <v>450916.2</v>
      </c>
      <c r="Z319" s="610">
        <v>0</v>
      </c>
      <c r="AA319" s="610">
        <v>0</v>
      </c>
      <c r="AB319" s="610">
        <v>0</v>
      </c>
      <c r="AC319" s="602">
        <v>0</v>
      </c>
      <c r="AD319" s="602">
        <v>0</v>
      </c>
      <c r="AE319" s="590"/>
    </row>
    <row r="320" spans="1:31" hidden="1" x14ac:dyDescent="0.2">
      <c r="A320" s="606">
        <f t="shared" si="204"/>
        <v>5</v>
      </c>
      <c r="B320" s="613" t="s">
        <v>1490</v>
      </c>
      <c r="C320" s="606">
        <v>194</v>
      </c>
      <c r="D320" s="608">
        <v>40701</v>
      </c>
      <c r="E320" s="606" t="s">
        <v>1110</v>
      </c>
      <c r="F320" s="606" t="s">
        <v>1822</v>
      </c>
      <c r="G320" s="615">
        <v>70</v>
      </c>
      <c r="H320" s="611">
        <v>70</v>
      </c>
      <c r="I320" s="610">
        <v>777.72</v>
      </c>
      <c r="J320" s="609">
        <v>23</v>
      </c>
      <c r="K320" s="611">
        <v>23</v>
      </c>
      <c r="L320" s="611">
        <v>0</v>
      </c>
      <c r="M320" s="610">
        <v>777.72</v>
      </c>
      <c r="N320" s="610">
        <v>777.72</v>
      </c>
      <c r="O320" s="610">
        <v>0</v>
      </c>
      <c r="P320" s="602">
        <f t="shared" ref="P320" si="208">Q320+W320+AC320+AD320</f>
        <v>57904048.18</v>
      </c>
      <c r="Q320" s="602">
        <f t="shared" ref="Q320" si="209">R320+S320+T320+U320+V320</f>
        <v>55197804.170000002</v>
      </c>
      <c r="R320" s="670">
        <v>0</v>
      </c>
      <c r="S320" s="602">
        <v>11508362.32</v>
      </c>
      <c r="T320" s="610">
        <v>43689441.850000001</v>
      </c>
      <c r="U320" s="610">
        <v>0</v>
      </c>
      <c r="V320" s="397">
        <v>0</v>
      </c>
      <c r="W320" s="602">
        <f t="shared" ref="W320" si="210">X320+Y320+Z320+AA320+AB320</f>
        <v>2706244.01</v>
      </c>
      <c r="X320" s="610">
        <v>0</v>
      </c>
      <c r="Y320" s="602">
        <v>621049.86</v>
      </c>
      <c r="Z320" s="610">
        <v>2085194.15</v>
      </c>
      <c r="AA320" s="610">
        <v>0</v>
      </c>
      <c r="AB320" s="610">
        <v>0</v>
      </c>
      <c r="AC320" s="602">
        <v>0</v>
      </c>
      <c r="AD320" s="602">
        <v>0</v>
      </c>
      <c r="AE320" s="590"/>
    </row>
    <row r="321" spans="1:31" hidden="1" x14ac:dyDescent="0.2">
      <c r="A321" s="606">
        <f t="shared" si="204"/>
        <v>6</v>
      </c>
      <c r="B321" s="613" t="s">
        <v>1490</v>
      </c>
      <c r="C321" s="606">
        <v>194</v>
      </c>
      <c r="D321" s="608">
        <v>40701</v>
      </c>
      <c r="E321" s="606" t="s">
        <v>1822</v>
      </c>
      <c r="F321" s="606" t="s">
        <v>1822</v>
      </c>
      <c r="G321" s="609">
        <v>60</v>
      </c>
      <c r="H321" s="609">
        <v>60</v>
      </c>
      <c r="I321" s="610">
        <v>1050.8800000000001</v>
      </c>
      <c r="J321" s="609">
        <v>18</v>
      </c>
      <c r="K321" s="609">
        <v>4</v>
      </c>
      <c r="L321" s="609">
        <v>14</v>
      </c>
      <c r="M321" s="610">
        <v>753.75</v>
      </c>
      <c r="N321" s="610">
        <v>114.43</v>
      </c>
      <c r="O321" s="610">
        <v>639.32000000000005</v>
      </c>
      <c r="P321" s="602">
        <f t="shared" si="205"/>
        <v>6846503.4199999999</v>
      </c>
      <c r="Q321" s="602">
        <f t="shared" si="206"/>
        <v>6315219.8499999996</v>
      </c>
      <c r="R321" s="670">
        <v>0</v>
      </c>
      <c r="S321" s="637">
        <v>0</v>
      </c>
      <c r="T321" s="610">
        <v>0</v>
      </c>
      <c r="U321" s="610">
        <v>6315219.8499999996</v>
      </c>
      <c r="V321" s="397">
        <v>0</v>
      </c>
      <c r="W321" s="602">
        <f t="shared" si="207"/>
        <v>531283.56999999995</v>
      </c>
      <c r="X321" s="610">
        <v>0</v>
      </c>
      <c r="Y321" s="637">
        <v>0</v>
      </c>
      <c r="Z321" s="635">
        <v>0</v>
      </c>
      <c r="AA321" s="610">
        <v>531283.56999999995</v>
      </c>
      <c r="AB321" s="610">
        <v>0</v>
      </c>
      <c r="AC321" s="610">
        <v>0</v>
      </c>
      <c r="AD321" s="610">
        <v>0</v>
      </c>
      <c r="AE321" s="590"/>
    </row>
    <row r="322" spans="1:31" hidden="1" x14ac:dyDescent="0.2">
      <c r="A322" s="606">
        <f t="shared" si="204"/>
        <v>7</v>
      </c>
      <c r="B322" s="613" t="s">
        <v>1491</v>
      </c>
      <c r="C322" s="606">
        <v>194</v>
      </c>
      <c r="D322" s="608">
        <v>40701</v>
      </c>
      <c r="E322" s="606" t="s">
        <v>1110</v>
      </c>
      <c r="F322" s="606" t="s">
        <v>1822</v>
      </c>
      <c r="G322" s="615">
        <v>43</v>
      </c>
      <c r="H322" s="611">
        <v>43</v>
      </c>
      <c r="I322" s="610">
        <v>920.31</v>
      </c>
      <c r="J322" s="609">
        <v>25</v>
      </c>
      <c r="K322" s="611">
        <v>25</v>
      </c>
      <c r="L322" s="611">
        <v>0</v>
      </c>
      <c r="M322" s="610">
        <v>920.31</v>
      </c>
      <c r="N322" s="610">
        <v>920.31</v>
      </c>
      <c r="O322" s="610">
        <v>0</v>
      </c>
      <c r="P322" s="602">
        <f t="shared" si="205"/>
        <v>58532442.259999998</v>
      </c>
      <c r="Q322" s="602">
        <f t="shared" si="206"/>
        <v>55498567.18</v>
      </c>
      <c r="R322" s="670">
        <v>0</v>
      </c>
      <c r="S322" s="602">
        <v>11134818.52</v>
      </c>
      <c r="T322" s="610">
        <v>44363748.659999996</v>
      </c>
      <c r="U322" s="610">
        <v>0</v>
      </c>
      <c r="V322" s="397">
        <v>0</v>
      </c>
      <c r="W322" s="602">
        <f t="shared" si="207"/>
        <v>3033875.08</v>
      </c>
      <c r="X322" s="610">
        <v>0</v>
      </c>
      <c r="Y322" s="602">
        <v>586636.68999999994</v>
      </c>
      <c r="Z322" s="610">
        <v>2447238.39</v>
      </c>
      <c r="AA322" s="610">
        <v>0</v>
      </c>
      <c r="AB322" s="610">
        <v>0</v>
      </c>
      <c r="AC322" s="602">
        <v>0</v>
      </c>
      <c r="AD322" s="602">
        <v>0</v>
      </c>
      <c r="AE322" s="590"/>
    </row>
    <row r="323" spans="1:31" hidden="1" x14ac:dyDescent="0.2">
      <c r="A323" s="606">
        <f t="shared" si="204"/>
        <v>8</v>
      </c>
      <c r="B323" s="613" t="s">
        <v>1491</v>
      </c>
      <c r="C323" s="606">
        <v>194</v>
      </c>
      <c r="D323" s="608">
        <v>40701</v>
      </c>
      <c r="E323" s="606" t="s">
        <v>1822</v>
      </c>
      <c r="F323" s="606" t="s">
        <v>1822</v>
      </c>
      <c r="G323" s="609">
        <v>55</v>
      </c>
      <c r="H323" s="609">
        <v>55</v>
      </c>
      <c r="I323" s="610">
        <v>907.99</v>
      </c>
      <c r="J323" s="609">
        <v>22</v>
      </c>
      <c r="K323" s="609">
        <v>10</v>
      </c>
      <c r="L323" s="609">
        <v>12</v>
      </c>
      <c r="M323" s="610">
        <v>808.09</v>
      </c>
      <c r="N323" s="610">
        <v>309.87</v>
      </c>
      <c r="O323" s="610">
        <v>498.22</v>
      </c>
      <c r="P323" s="602">
        <f>Q323+W323+AC323+AD323</f>
        <v>14544309.74</v>
      </c>
      <c r="Q323" s="602">
        <f>R323+S323+T323+U323+V323</f>
        <v>13924347.220000001</v>
      </c>
      <c r="R323" s="670">
        <v>0</v>
      </c>
      <c r="S323" s="602">
        <v>0</v>
      </c>
      <c r="T323" s="610">
        <v>0</v>
      </c>
      <c r="U323" s="610">
        <v>13924347.220000001</v>
      </c>
      <c r="V323" s="397">
        <v>0</v>
      </c>
      <c r="W323" s="602">
        <f>X323+Y323+Z323+AA323+AB323</f>
        <v>619962.52</v>
      </c>
      <c r="X323" s="610">
        <v>0</v>
      </c>
      <c r="Y323" s="602">
        <v>0</v>
      </c>
      <c r="Z323" s="610">
        <v>0</v>
      </c>
      <c r="AA323" s="610">
        <v>619962.52</v>
      </c>
      <c r="AB323" s="610">
        <v>0</v>
      </c>
      <c r="AC323" s="602">
        <v>0</v>
      </c>
      <c r="AD323" s="602">
        <v>0</v>
      </c>
      <c r="AE323" s="590"/>
    </row>
    <row r="324" spans="1:31" s="561" customFormat="1" ht="36.75" hidden="1" customHeight="1" x14ac:dyDescent="0.2">
      <c r="A324" s="740" t="s">
        <v>1372</v>
      </c>
      <c r="B324" s="740"/>
      <c r="C324" s="740"/>
      <c r="D324" s="740"/>
      <c r="E324" s="740"/>
      <c r="F324" s="740"/>
      <c r="G324" s="595">
        <f>SUM(G325:G332)</f>
        <v>168</v>
      </c>
      <c r="H324" s="595">
        <f t="shared" ref="H324:O324" si="211">SUM(H325:H332)</f>
        <v>168</v>
      </c>
      <c r="I324" s="596">
        <f t="shared" si="211"/>
        <v>2712.2</v>
      </c>
      <c r="J324" s="595">
        <f t="shared" si="211"/>
        <v>69</v>
      </c>
      <c r="K324" s="595">
        <f t="shared" si="211"/>
        <v>35</v>
      </c>
      <c r="L324" s="595">
        <f t="shared" si="211"/>
        <v>34</v>
      </c>
      <c r="M324" s="596">
        <f t="shared" si="211"/>
        <v>2712.2</v>
      </c>
      <c r="N324" s="596">
        <f t="shared" si="211"/>
        <v>1424.7</v>
      </c>
      <c r="O324" s="596">
        <f t="shared" si="211"/>
        <v>1287.5</v>
      </c>
      <c r="P324" s="596">
        <f>SUM(P325:P332)</f>
        <v>113931916.03</v>
      </c>
      <c r="Q324" s="596">
        <f t="shared" ref="Q324:AD324" si="212">SUM(Q325:Q332)</f>
        <v>82714571.040000007</v>
      </c>
      <c r="R324" s="392">
        <f t="shared" si="212"/>
        <v>0</v>
      </c>
      <c r="S324" s="596">
        <f t="shared" si="212"/>
        <v>82714571.040000007</v>
      </c>
      <c r="T324" s="596">
        <f>SUM(T325:T332)</f>
        <v>0</v>
      </c>
      <c r="U324" s="596">
        <f t="shared" si="212"/>
        <v>0</v>
      </c>
      <c r="V324" s="392">
        <v>0</v>
      </c>
      <c r="W324" s="596">
        <f t="shared" si="212"/>
        <v>31217344.989999998</v>
      </c>
      <c r="X324" s="596">
        <f t="shared" si="212"/>
        <v>0</v>
      </c>
      <c r="Y324" s="596">
        <f t="shared" si="212"/>
        <v>31217344.989999998</v>
      </c>
      <c r="Z324" s="596">
        <f t="shared" si="212"/>
        <v>0</v>
      </c>
      <c r="AA324" s="596">
        <f t="shared" si="212"/>
        <v>0</v>
      </c>
      <c r="AB324" s="596">
        <f>SUM(AB325:AB332)</f>
        <v>0</v>
      </c>
      <c r="AC324" s="596">
        <f t="shared" si="212"/>
        <v>0</v>
      </c>
      <c r="AD324" s="596">
        <f t="shared" si="212"/>
        <v>0</v>
      </c>
      <c r="AE324" s="590"/>
    </row>
    <row r="325" spans="1:31" hidden="1" x14ac:dyDescent="0.2">
      <c r="A325" s="606">
        <v>1</v>
      </c>
      <c r="B325" s="614" t="s">
        <v>840</v>
      </c>
      <c r="C325" s="604" t="s">
        <v>1102</v>
      </c>
      <c r="D325" s="621">
        <v>41697</v>
      </c>
      <c r="E325" s="606" t="s">
        <v>1112</v>
      </c>
      <c r="F325" s="606" t="s">
        <v>1822</v>
      </c>
      <c r="G325" s="609">
        <v>30</v>
      </c>
      <c r="H325" s="611">
        <v>30</v>
      </c>
      <c r="I325" s="610">
        <v>509.4</v>
      </c>
      <c r="J325" s="609">
        <v>14</v>
      </c>
      <c r="K325" s="611">
        <v>9</v>
      </c>
      <c r="L325" s="611">
        <v>5</v>
      </c>
      <c r="M325" s="610">
        <v>509.4</v>
      </c>
      <c r="N325" s="610">
        <v>326</v>
      </c>
      <c r="O325" s="610">
        <v>183.4</v>
      </c>
      <c r="P325" s="602">
        <f t="shared" ref="P325:P332" si="213">Q325+W325+AC325+AD325</f>
        <v>21537432</v>
      </c>
      <c r="Q325" s="602">
        <f t="shared" ref="Q325:Q332" si="214">R325+S325+T325+U325+V325</f>
        <v>15636175.630000001</v>
      </c>
      <c r="R325" s="670">
        <v>0</v>
      </c>
      <c r="S325" s="602">
        <v>15636175.630000001</v>
      </c>
      <c r="T325" s="610">
        <v>0</v>
      </c>
      <c r="U325" s="610">
        <v>0</v>
      </c>
      <c r="V325" s="397">
        <v>0</v>
      </c>
      <c r="W325" s="602">
        <f t="shared" ref="W325:W332" si="215">X325+Y325+Z325+AA325+AB325</f>
        <v>5901256.3700000001</v>
      </c>
      <c r="X325" s="610">
        <v>0</v>
      </c>
      <c r="Y325" s="602">
        <v>5901256.3700000001</v>
      </c>
      <c r="Z325" s="610">
        <v>0</v>
      </c>
      <c r="AA325" s="610">
        <v>0</v>
      </c>
      <c r="AB325" s="610">
        <v>0</v>
      </c>
      <c r="AC325" s="602">
        <v>0</v>
      </c>
      <c r="AD325" s="602">
        <v>0</v>
      </c>
      <c r="AE325" s="590"/>
    </row>
    <row r="326" spans="1:31" hidden="1" x14ac:dyDescent="0.2">
      <c r="A326" s="606">
        <v>2</v>
      </c>
      <c r="B326" s="614" t="s">
        <v>841</v>
      </c>
      <c r="C326" s="604" t="s">
        <v>1102</v>
      </c>
      <c r="D326" s="621">
        <v>41697</v>
      </c>
      <c r="E326" s="606" t="s">
        <v>1112</v>
      </c>
      <c r="F326" s="606" t="s">
        <v>1822</v>
      </c>
      <c r="G326" s="609">
        <v>48</v>
      </c>
      <c r="H326" s="611">
        <v>48</v>
      </c>
      <c r="I326" s="610">
        <v>509.7</v>
      </c>
      <c r="J326" s="609">
        <v>14</v>
      </c>
      <c r="K326" s="611">
        <v>4</v>
      </c>
      <c r="L326" s="611">
        <v>10</v>
      </c>
      <c r="M326" s="610">
        <v>509.7</v>
      </c>
      <c r="N326" s="610">
        <v>108.1</v>
      </c>
      <c r="O326" s="610">
        <v>401.6</v>
      </c>
      <c r="P326" s="602">
        <f t="shared" si="213"/>
        <v>21550116.010000002</v>
      </c>
      <c r="Q326" s="602">
        <f t="shared" si="214"/>
        <v>15645384.23</v>
      </c>
      <c r="R326" s="670">
        <v>0</v>
      </c>
      <c r="S326" s="602">
        <v>15645384.23</v>
      </c>
      <c r="T326" s="610">
        <v>0</v>
      </c>
      <c r="U326" s="610">
        <v>0</v>
      </c>
      <c r="V326" s="397">
        <v>0</v>
      </c>
      <c r="W326" s="602">
        <f t="shared" si="215"/>
        <v>5904731.7800000003</v>
      </c>
      <c r="X326" s="610">
        <v>0</v>
      </c>
      <c r="Y326" s="602">
        <v>5904731.7800000003</v>
      </c>
      <c r="Z326" s="610">
        <v>0</v>
      </c>
      <c r="AA326" s="610">
        <v>0</v>
      </c>
      <c r="AB326" s="610">
        <v>0</v>
      </c>
      <c r="AC326" s="602">
        <v>0</v>
      </c>
      <c r="AD326" s="602">
        <v>0</v>
      </c>
      <c r="AE326" s="590"/>
    </row>
    <row r="327" spans="1:31" hidden="1" x14ac:dyDescent="0.2">
      <c r="A327" s="606">
        <v>3</v>
      </c>
      <c r="B327" s="614" t="s">
        <v>843</v>
      </c>
      <c r="C327" s="606" t="s">
        <v>1143</v>
      </c>
      <c r="D327" s="608">
        <v>41389</v>
      </c>
      <c r="E327" s="606" t="s">
        <v>1112</v>
      </c>
      <c r="F327" s="606" t="s">
        <v>1822</v>
      </c>
      <c r="G327" s="609">
        <v>24</v>
      </c>
      <c r="H327" s="611">
        <v>24</v>
      </c>
      <c r="I327" s="610">
        <v>528.6</v>
      </c>
      <c r="J327" s="609">
        <v>12</v>
      </c>
      <c r="K327" s="611">
        <v>9</v>
      </c>
      <c r="L327" s="611">
        <v>3</v>
      </c>
      <c r="M327" s="610">
        <v>528.6</v>
      </c>
      <c r="N327" s="610">
        <v>406.3</v>
      </c>
      <c r="O327" s="610">
        <v>122.3</v>
      </c>
      <c r="P327" s="602">
        <f t="shared" si="213"/>
        <v>22349208</v>
      </c>
      <c r="Q327" s="602">
        <f t="shared" si="214"/>
        <v>16225525.01</v>
      </c>
      <c r="R327" s="670">
        <v>0</v>
      </c>
      <c r="S327" s="602">
        <v>16225525.01</v>
      </c>
      <c r="T327" s="610">
        <v>0</v>
      </c>
      <c r="U327" s="610">
        <v>0</v>
      </c>
      <c r="V327" s="397">
        <v>0</v>
      </c>
      <c r="W327" s="602">
        <f t="shared" si="215"/>
        <v>6123682.9900000002</v>
      </c>
      <c r="X327" s="610">
        <v>0</v>
      </c>
      <c r="Y327" s="602">
        <v>6123682.9900000002</v>
      </c>
      <c r="Z327" s="610">
        <v>0</v>
      </c>
      <c r="AA327" s="610">
        <v>0</v>
      </c>
      <c r="AB327" s="610">
        <v>0</v>
      </c>
      <c r="AC327" s="602">
        <v>0</v>
      </c>
      <c r="AD327" s="602">
        <v>0</v>
      </c>
      <c r="AE327" s="590"/>
    </row>
    <row r="328" spans="1:31" hidden="1" x14ac:dyDescent="0.2">
      <c r="A328" s="606">
        <v>4</v>
      </c>
      <c r="B328" s="614" t="s">
        <v>927</v>
      </c>
      <c r="C328" s="606" t="s">
        <v>1102</v>
      </c>
      <c r="D328" s="608">
        <v>41697</v>
      </c>
      <c r="E328" s="606" t="s">
        <v>1112</v>
      </c>
      <c r="F328" s="606" t="s">
        <v>1112</v>
      </c>
      <c r="G328" s="609">
        <v>28</v>
      </c>
      <c r="H328" s="611">
        <v>28</v>
      </c>
      <c r="I328" s="610">
        <v>468.3</v>
      </c>
      <c r="J328" s="609">
        <v>13</v>
      </c>
      <c r="K328" s="611">
        <v>2</v>
      </c>
      <c r="L328" s="611">
        <v>11</v>
      </c>
      <c r="M328" s="610">
        <v>468.3</v>
      </c>
      <c r="N328" s="610">
        <v>103.4</v>
      </c>
      <c r="O328" s="610">
        <f>M328-N328</f>
        <v>364.9</v>
      </c>
      <c r="P328" s="602">
        <f t="shared" si="213"/>
        <v>19799724.02</v>
      </c>
      <c r="Q328" s="602">
        <f t="shared" si="214"/>
        <v>14374599.630000001</v>
      </c>
      <c r="R328" s="670">
        <v>0</v>
      </c>
      <c r="S328" s="602">
        <v>14374599.630000001</v>
      </c>
      <c r="T328" s="610">
        <v>0</v>
      </c>
      <c r="U328" s="610">
        <v>0</v>
      </c>
      <c r="V328" s="397">
        <v>0</v>
      </c>
      <c r="W328" s="602">
        <f t="shared" si="215"/>
        <v>5425124.3899999997</v>
      </c>
      <c r="X328" s="610">
        <v>0</v>
      </c>
      <c r="Y328" s="602">
        <v>5425124.3899999997</v>
      </c>
      <c r="Z328" s="610">
        <v>0</v>
      </c>
      <c r="AA328" s="610">
        <v>0</v>
      </c>
      <c r="AB328" s="610">
        <v>0</v>
      </c>
      <c r="AC328" s="602">
        <v>0</v>
      </c>
      <c r="AD328" s="602">
        <v>0</v>
      </c>
      <c r="AE328" s="590"/>
    </row>
    <row r="329" spans="1:31" hidden="1" x14ac:dyDescent="0.2">
      <c r="A329" s="606">
        <v>5</v>
      </c>
      <c r="B329" s="614" t="s">
        <v>907</v>
      </c>
      <c r="C329" s="606" t="s">
        <v>1103</v>
      </c>
      <c r="D329" s="608">
        <v>41626</v>
      </c>
      <c r="E329" s="606" t="s">
        <v>1112</v>
      </c>
      <c r="F329" s="606" t="s">
        <v>1112</v>
      </c>
      <c r="G329" s="609">
        <v>7</v>
      </c>
      <c r="H329" s="611">
        <v>7</v>
      </c>
      <c r="I329" s="610">
        <v>195.8</v>
      </c>
      <c r="J329" s="609">
        <v>4</v>
      </c>
      <c r="K329" s="611">
        <v>3</v>
      </c>
      <c r="L329" s="611">
        <v>1</v>
      </c>
      <c r="M329" s="610">
        <v>195.8</v>
      </c>
      <c r="N329" s="610">
        <v>141.6</v>
      </c>
      <c r="O329" s="610">
        <v>54.2</v>
      </c>
      <c r="P329" s="602">
        <f t="shared" si="213"/>
        <v>8278424</v>
      </c>
      <c r="Q329" s="602">
        <f t="shared" si="214"/>
        <v>6010135.8200000003</v>
      </c>
      <c r="R329" s="670">
        <v>0</v>
      </c>
      <c r="S329" s="602">
        <v>6010135.8200000003</v>
      </c>
      <c r="T329" s="610">
        <v>0</v>
      </c>
      <c r="U329" s="610">
        <v>0</v>
      </c>
      <c r="V329" s="397">
        <v>0</v>
      </c>
      <c r="W329" s="602">
        <f t="shared" si="215"/>
        <v>2268288.1800000002</v>
      </c>
      <c r="X329" s="610">
        <v>0</v>
      </c>
      <c r="Y329" s="602">
        <v>2268288.1800000002</v>
      </c>
      <c r="Z329" s="610">
        <v>0</v>
      </c>
      <c r="AA329" s="610">
        <v>0</v>
      </c>
      <c r="AB329" s="610">
        <v>0</v>
      </c>
      <c r="AC329" s="602">
        <v>0</v>
      </c>
      <c r="AD329" s="602">
        <v>0</v>
      </c>
      <c r="AE329" s="590"/>
    </row>
    <row r="330" spans="1:31" hidden="1" x14ac:dyDescent="0.2">
      <c r="A330" s="606">
        <v>6</v>
      </c>
      <c r="B330" s="614" t="s">
        <v>908</v>
      </c>
      <c r="C330" s="606" t="s">
        <v>1103</v>
      </c>
      <c r="D330" s="608">
        <v>41626</v>
      </c>
      <c r="E330" s="606" t="s">
        <v>1112</v>
      </c>
      <c r="F330" s="606" t="s">
        <v>1112</v>
      </c>
      <c r="G330" s="609">
        <v>9</v>
      </c>
      <c r="H330" s="611">
        <v>9</v>
      </c>
      <c r="I330" s="610">
        <v>155.5</v>
      </c>
      <c r="J330" s="609">
        <v>4</v>
      </c>
      <c r="K330" s="611">
        <v>2</v>
      </c>
      <c r="L330" s="611">
        <v>2</v>
      </c>
      <c r="M330" s="610">
        <v>155.5</v>
      </c>
      <c r="N330" s="610">
        <v>74.599999999999994</v>
      </c>
      <c r="O330" s="610">
        <v>80.900000000000006</v>
      </c>
      <c r="P330" s="602">
        <f t="shared" si="213"/>
        <v>6177108</v>
      </c>
      <c r="Q330" s="602">
        <f t="shared" si="214"/>
        <v>4484580.41</v>
      </c>
      <c r="R330" s="670">
        <v>0</v>
      </c>
      <c r="S330" s="602">
        <v>4484580.41</v>
      </c>
      <c r="T330" s="610">
        <v>0</v>
      </c>
      <c r="U330" s="610">
        <v>0</v>
      </c>
      <c r="V330" s="397">
        <v>0</v>
      </c>
      <c r="W330" s="602">
        <f t="shared" si="215"/>
        <v>1692527.59</v>
      </c>
      <c r="X330" s="610">
        <v>0</v>
      </c>
      <c r="Y330" s="602">
        <v>1692527.59</v>
      </c>
      <c r="Z330" s="610">
        <v>0</v>
      </c>
      <c r="AA330" s="610">
        <v>0</v>
      </c>
      <c r="AB330" s="610">
        <v>0</v>
      </c>
      <c r="AC330" s="602">
        <v>0</v>
      </c>
      <c r="AD330" s="602">
        <v>0</v>
      </c>
      <c r="AE330" s="590"/>
    </row>
    <row r="331" spans="1:31" hidden="1" x14ac:dyDescent="0.2">
      <c r="A331" s="606">
        <v>7</v>
      </c>
      <c r="B331" s="614" t="s">
        <v>910</v>
      </c>
      <c r="C331" s="606" t="s">
        <v>1103</v>
      </c>
      <c r="D331" s="608">
        <v>41626</v>
      </c>
      <c r="E331" s="606" t="s">
        <v>1112</v>
      </c>
      <c r="F331" s="606" t="s">
        <v>1112</v>
      </c>
      <c r="G331" s="609">
        <v>6</v>
      </c>
      <c r="H331" s="611">
        <v>6</v>
      </c>
      <c r="I331" s="610">
        <v>187.5</v>
      </c>
      <c r="J331" s="609">
        <v>4</v>
      </c>
      <c r="K331" s="611">
        <v>4</v>
      </c>
      <c r="L331" s="611">
        <v>0</v>
      </c>
      <c r="M331" s="610">
        <v>187.5</v>
      </c>
      <c r="N331" s="610">
        <v>187.5</v>
      </c>
      <c r="O331" s="610">
        <v>0</v>
      </c>
      <c r="P331" s="602">
        <f t="shared" si="213"/>
        <v>7927500</v>
      </c>
      <c r="Q331" s="602">
        <f t="shared" si="214"/>
        <v>5755365</v>
      </c>
      <c r="R331" s="670">
        <v>0</v>
      </c>
      <c r="S331" s="602">
        <v>5755365</v>
      </c>
      <c r="T331" s="610">
        <v>0</v>
      </c>
      <c r="U331" s="610">
        <v>0</v>
      </c>
      <c r="V331" s="397">
        <v>0</v>
      </c>
      <c r="W331" s="602">
        <f t="shared" si="215"/>
        <v>2172135</v>
      </c>
      <c r="X331" s="610">
        <v>0</v>
      </c>
      <c r="Y331" s="602">
        <v>2172135</v>
      </c>
      <c r="Z331" s="610">
        <v>0</v>
      </c>
      <c r="AA331" s="610">
        <v>0</v>
      </c>
      <c r="AB331" s="610">
        <v>0</v>
      </c>
      <c r="AC331" s="602">
        <v>0</v>
      </c>
      <c r="AD331" s="602">
        <v>0</v>
      </c>
      <c r="AE331" s="590"/>
    </row>
    <row r="332" spans="1:31" hidden="1" x14ac:dyDescent="0.2">
      <c r="A332" s="606">
        <v>8</v>
      </c>
      <c r="B332" s="614" t="s">
        <v>906</v>
      </c>
      <c r="C332" s="606" t="s">
        <v>1103</v>
      </c>
      <c r="D332" s="608">
        <v>41627</v>
      </c>
      <c r="E332" s="606" t="s">
        <v>1112</v>
      </c>
      <c r="F332" s="606" t="s">
        <v>1112</v>
      </c>
      <c r="G332" s="609">
        <v>16</v>
      </c>
      <c r="H332" s="611">
        <v>16</v>
      </c>
      <c r="I332" s="610">
        <v>157.4</v>
      </c>
      <c r="J332" s="609">
        <v>4</v>
      </c>
      <c r="K332" s="611">
        <v>2</v>
      </c>
      <c r="L332" s="611">
        <v>2</v>
      </c>
      <c r="M332" s="610">
        <v>157.4</v>
      </c>
      <c r="N332" s="610">
        <v>77.2</v>
      </c>
      <c r="O332" s="610">
        <v>80.2</v>
      </c>
      <c r="P332" s="602">
        <f t="shared" si="213"/>
        <v>6312404</v>
      </c>
      <c r="Q332" s="602">
        <f t="shared" si="214"/>
        <v>4582805.3099999996</v>
      </c>
      <c r="R332" s="670">
        <v>0</v>
      </c>
      <c r="S332" s="602">
        <v>4582805.3099999996</v>
      </c>
      <c r="T332" s="610">
        <v>0</v>
      </c>
      <c r="U332" s="610">
        <v>0</v>
      </c>
      <c r="V332" s="397">
        <v>0</v>
      </c>
      <c r="W332" s="602">
        <f t="shared" si="215"/>
        <v>1729598.69</v>
      </c>
      <c r="X332" s="610">
        <v>0</v>
      </c>
      <c r="Y332" s="602">
        <v>1729598.69</v>
      </c>
      <c r="Z332" s="610">
        <v>0</v>
      </c>
      <c r="AA332" s="610">
        <v>0</v>
      </c>
      <c r="AB332" s="610">
        <v>0</v>
      </c>
      <c r="AC332" s="602">
        <v>0</v>
      </c>
      <c r="AD332" s="602">
        <v>0</v>
      </c>
      <c r="AE332" s="590"/>
    </row>
    <row r="333" spans="1:31" s="561" customFormat="1" ht="36.75" hidden="1" customHeight="1" x14ac:dyDescent="0.2">
      <c r="A333" s="755" t="s">
        <v>1698</v>
      </c>
      <c r="B333" s="756"/>
      <c r="C333" s="756"/>
      <c r="D333" s="756"/>
      <c r="E333" s="756"/>
      <c r="F333" s="757"/>
      <c r="G333" s="595">
        <f t="shared" ref="G333:AD333" si="216">SUM(G334:G350)</f>
        <v>124</v>
      </c>
      <c r="H333" s="595">
        <f t="shared" si="216"/>
        <v>124</v>
      </c>
      <c r="I333" s="596">
        <f t="shared" si="216"/>
        <v>2609.1999999999998</v>
      </c>
      <c r="J333" s="595">
        <f t="shared" si="216"/>
        <v>61</v>
      </c>
      <c r="K333" s="595">
        <f t="shared" si="216"/>
        <v>60</v>
      </c>
      <c r="L333" s="595">
        <f t="shared" si="216"/>
        <v>1</v>
      </c>
      <c r="M333" s="596">
        <f t="shared" si="216"/>
        <v>2572.98</v>
      </c>
      <c r="N333" s="596">
        <f t="shared" si="216"/>
        <v>2550.1799999999998</v>
      </c>
      <c r="O333" s="596">
        <f t="shared" si="216"/>
        <v>22.8</v>
      </c>
      <c r="P333" s="596">
        <f>SUM(P334:P350)</f>
        <v>109208800</v>
      </c>
      <c r="Q333" s="596">
        <f>SUM(Q334:Q350)</f>
        <v>79572348.510000005</v>
      </c>
      <c r="R333" s="392">
        <f t="shared" si="216"/>
        <v>0</v>
      </c>
      <c r="S333" s="596">
        <f>SUM(S334:S350)</f>
        <v>79572348.510000005</v>
      </c>
      <c r="T333" s="596">
        <f>SUM(T334:T350)</f>
        <v>0</v>
      </c>
      <c r="U333" s="596">
        <f t="shared" si="216"/>
        <v>0</v>
      </c>
      <c r="V333" s="392">
        <v>0</v>
      </c>
      <c r="W333" s="596">
        <f t="shared" si="216"/>
        <v>29636451.489999998</v>
      </c>
      <c r="X333" s="596">
        <f t="shared" si="216"/>
        <v>0</v>
      </c>
      <c r="Y333" s="596">
        <f t="shared" si="216"/>
        <v>29636451.489999998</v>
      </c>
      <c r="Z333" s="596">
        <f t="shared" si="216"/>
        <v>0</v>
      </c>
      <c r="AA333" s="596">
        <f t="shared" si="216"/>
        <v>0</v>
      </c>
      <c r="AB333" s="596">
        <f>SUM(AB334:AB350)</f>
        <v>0</v>
      </c>
      <c r="AC333" s="596">
        <f t="shared" si="216"/>
        <v>0</v>
      </c>
      <c r="AD333" s="596">
        <f t="shared" si="216"/>
        <v>0</v>
      </c>
      <c r="AE333" s="590"/>
    </row>
    <row r="334" spans="1:31" hidden="1" x14ac:dyDescent="0.2">
      <c r="A334" s="606">
        <v>1</v>
      </c>
      <c r="B334" s="614" t="s">
        <v>1176</v>
      </c>
      <c r="C334" s="606">
        <v>115</v>
      </c>
      <c r="D334" s="608">
        <v>42143</v>
      </c>
      <c r="E334" s="606" t="s">
        <v>1109</v>
      </c>
      <c r="F334" s="606" t="s">
        <v>1110</v>
      </c>
      <c r="G334" s="609">
        <f>H334</f>
        <v>5</v>
      </c>
      <c r="H334" s="611">
        <v>5</v>
      </c>
      <c r="I334" s="610">
        <v>96.3</v>
      </c>
      <c r="J334" s="609">
        <v>2</v>
      </c>
      <c r="K334" s="611">
        <v>2</v>
      </c>
      <c r="L334" s="611">
        <v>0</v>
      </c>
      <c r="M334" s="610">
        <v>95.3</v>
      </c>
      <c r="N334" s="610">
        <v>95.3</v>
      </c>
      <c r="O334" s="610">
        <v>0</v>
      </c>
      <c r="P334" s="602">
        <f t="shared" ref="P334:P350" si="217">Q334+W334+AC334+AD334</f>
        <v>4136000</v>
      </c>
      <c r="Q334" s="602">
        <f t="shared" ref="Q334:Q350" si="218">R334+S334+T334+U334+V334</f>
        <v>2973611.59</v>
      </c>
      <c r="R334" s="670">
        <v>0</v>
      </c>
      <c r="S334" s="602">
        <v>2973611.59</v>
      </c>
      <c r="T334" s="610">
        <v>0</v>
      </c>
      <c r="U334" s="610">
        <v>0</v>
      </c>
      <c r="V334" s="397">
        <v>0</v>
      </c>
      <c r="W334" s="602">
        <f t="shared" ref="W334:W350" si="219">X334+Y334+Z334+AA334+AB334</f>
        <v>1162388.4099999999</v>
      </c>
      <c r="X334" s="610">
        <v>0</v>
      </c>
      <c r="Y334" s="602">
        <v>1162388.4099999999</v>
      </c>
      <c r="Z334" s="610">
        <v>0</v>
      </c>
      <c r="AA334" s="610">
        <v>0</v>
      </c>
      <c r="AB334" s="610">
        <v>0</v>
      </c>
      <c r="AC334" s="602">
        <v>0</v>
      </c>
      <c r="AD334" s="602">
        <v>0</v>
      </c>
      <c r="AE334" s="590"/>
    </row>
    <row r="335" spans="1:31" hidden="1" x14ac:dyDescent="0.2">
      <c r="A335" s="606">
        <v>2</v>
      </c>
      <c r="B335" s="614" t="s">
        <v>1701</v>
      </c>
      <c r="C335" s="619" t="s">
        <v>1297</v>
      </c>
      <c r="D335" s="608">
        <v>41782</v>
      </c>
      <c r="E335" s="606" t="s">
        <v>1109</v>
      </c>
      <c r="F335" s="606" t="s">
        <v>1110</v>
      </c>
      <c r="G335" s="609">
        <f t="shared" ref="G335:G350" si="220">H335</f>
        <v>9</v>
      </c>
      <c r="H335" s="611">
        <v>9</v>
      </c>
      <c r="I335" s="610">
        <v>215.9</v>
      </c>
      <c r="J335" s="609">
        <v>4</v>
      </c>
      <c r="K335" s="611">
        <v>4</v>
      </c>
      <c r="L335" s="611">
        <v>0</v>
      </c>
      <c r="M335" s="610">
        <v>215.9</v>
      </c>
      <c r="N335" s="610">
        <v>215.9</v>
      </c>
      <c r="O335" s="610">
        <v>0</v>
      </c>
      <c r="P335" s="602">
        <f t="shared" si="217"/>
        <v>9227000</v>
      </c>
      <c r="Q335" s="602">
        <f t="shared" si="218"/>
        <v>6736649.9800000004</v>
      </c>
      <c r="R335" s="670">
        <v>0</v>
      </c>
      <c r="S335" s="602">
        <v>6736649.9800000004</v>
      </c>
      <c r="T335" s="610">
        <v>0</v>
      </c>
      <c r="U335" s="610">
        <v>0</v>
      </c>
      <c r="V335" s="397">
        <v>0</v>
      </c>
      <c r="W335" s="602">
        <f t="shared" si="219"/>
        <v>2490350.02</v>
      </c>
      <c r="X335" s="610">
        <v>0</v>
      </c>
      <c r="Y335" s="602">
        <v>2490350.02</v>
      </c>
      <c r="Z335" s="610">
        <v>0</v>
      </c>
      <c r="AA335" s="610">
        <v>0</v>
      </c>
      <c r="AB335" s="610">
        <v>0</v>
      </c>
      <c r="AC335" s="602">
        <v>0</v>
      </c>
      <c r="AD335" s="602">
        <v>0</v>
      </c>
      <c r="AE335" s="590"/>
    </row>
    <row r="336" spans="1:31" hidden="1" x14ac:dyDescent="0.2">
      <c r="A336" s="606">
        <v>3</v>
      </c>
      <c r="B336" s="614" t="s">
        <v>1574</v>
      </c>
      <c r="C336" s="619" t="s">
        <v>1307</v>
      </c>
      <c r="D336" s="608">
        <v>41782</v>
      </c>
      <c r="E336" s="606" t="s">
        <v>1109</v>
      </c>
      <c r="F336" s="606" t="s">
        <v>1110</v>
      </c>
      <c r="G336" s="609">
        <f t="shared" si="220"/>
        <v>3</v>
      </c>
      <c r="H336" s="611">
        <v>3</v>
      </c>
      <c r="I336" s="610">
        <v>126.1</v>
      </c>
      <c r="J336" s="609">
        <v>3</v>
      </c>
      <c r="K336" s="611">
        <v>3</v>
      </c>
      <c r="L336" s="611">
        <v>0</v>
      </c>
      <c r="M336" s="610">
        <v>126.1</v>
      </c>
      <c r="N336" s="610">
        <v>126.1</v>
      </c>
      <c r="O336" s="610">
        <v>0</v>
      </c>
      <c r="P336" s="602">
        <f t="shared" si="217"/>
        <v>5393000</v>
      </c>
      <c r="Q336" s="602">
        <f t="shared" si="218"/>
        <v>3934652.9</v>
      </c>
      <c r="R336" s="670">
        <v>0</v>
      </c>
      <c r="S336" s="602">
        <v>3934652.9</v>
      </c>
      <c r="T336" s="610">
        <v>0</v>
      </c>
      <c r="U336" s="610">
        <v>0</v>
      </c>
      <c r="V336" s="397">
        <v>0</v>
      </c>
      <c r="W336" s="602">
        <f t="shared" si="219"/>
        <v>1458347.1</v>
      </c>
      <c r="X336" s="610">
        <v>0</v>
      </c>
      <c r="Y336" s="602">
        <v>1458347.1</v>
      </c>
      <c r="Z336" s="610">
        <v>0</v>
      </c>
      <c r="AA336" s="610">
        <v>0</v>
      </c>
      <c r="AB336" s="610">
        <v>0</v>
      </c>
      <c r="AC336" s="602">
        <v>0</v>
      </c>
      <c r="AD336" s="602">
        <v>0</v>
      </c>
      <c r="AE336" s="590"/>
    </row>
    <row r="337" spans="1:31" hidden="1" x14ac:dyDescent="0.2">
      <c r="A337" s="606">
        <v>4</v>
      </c>
      <c r="B337" s="614" t="s">
        <v>1543</v>
      </c>
      <c r="C337" s="619" t="s">
        <v>1704</v>
      </c>
      <c r="D337" s="608">
        <v>42226</v>
      </c>
      <c r="E337" s="606" t="s">
        <v>1109</v>
      </c>
      <c r="F337" s="606" t="s">
        <v>1110</v>
      </c>
      <c r="G337" s="609">
        <f t="shared" si="220"/>
        <v>2</v>
      </c>
      <c r="H337" s="611">
        <v>2</v>
      </c>
      <c r="I337" s="610">
        <v>30.5</v>
      </c>
      <c r="J337" s="609">
        <v>1</v>
      </c>
      <c r="K337" s="611">
        <v>1</v>
      </c>
      <c r="L337" s="611">
        <v>0</v>
      </c>
      <c r="M337" s="610">
        <v>30.5</v>
      </c>
      <c r="N337" s="610">
        <v>30.5</v>
      </c>
      <c r="O337" s="610">
        <v>0</v>
      </c>
      <c r="P337" s="602">
        <f t="shared" si="217"/>
        <v>1301000</v>
      </c>
      <c r="Q337" s="602">
        <f t="shared" si="218"/>
        <v>951680.52</v>
      </c>
      <c r="R337" s="670">
        <v>0</v>
      </c>
      <c r="S337" s="602">
        <v>951680.52</v>
      </c>
      <c r="T337" s="610">
        <v>0</v>
      </c>
      <c r="U337" s="610">
        <v>0</v>
      </c>
      <c r="V337" s="397">
        <v>0</v>
      </c>
      <c r="W337" s="602">
        <f t="shared" si="219"/>
        <v>349319.48</v>
      </c>
      <c r="X337" s="610">
        <v>0</v>
      </c>
      <c r="Y337" s="602">
        <v>349319.48</v>
      </c>
      <c r="Z337" s="610">
        <v>0</v>
      </c>
      <c r="AA337" s="610">
        <v>0</v>
      </c>
      <c r="AB337" s="610">
        <v>0</v>
      </c>
      <c r="AC337" s="602">
        <v>0</v>
      </c>
      <c r="AD337" s="602">
        <v>0</v>
      </c>
      <c r="AE337" s="590"/>
    </row>
    <row r="338" spans="1:31" hidden="1" x14ac:dyDescent="0.2">
      <c r="A338" s="606">
        <v>5</v>
      </c>
      <c r="B338" s="614" t="s">
        <v>853</v>
      </c>
      <c r="C338" s="619" t="s">
        <v>1705</v>
      </c>
      <c r="D338" s="608">
        <v>41782</v>
      </c>
      <c r="E338" s="606" t="s">
        <v>1109</v>
      </c>
      <c r="F338" s="606" t="s">
        <v>1110</v>
      </c>
      <c r="G338" s="609">
        <f t="shared" si="220"/>
        <v>25</v>
      </c>
      <c r="H338" s="611">
        <v>25</v>
      </c>
      <c r="I338" s="610">
        <v>459.3</v>
      </c>
      <c r="J338" s="609">
        <v>11</v>
      </c>
      <c r="K338" s="611">
        <v>11</v>
      </c>
      <c r="L338" s="611">
        <v>0</v>
      </c>
      <c r="M338" s="610">
        <v>459.3</v>
      </c>
      <c r="N338" s="610">
        <v>459.3</v>
      </c>
      <c r="O338" s="610">
        <v>0</v>
      </c>
      <c r="P338" s="602">
        <f t="shared" si="217"/>
        <v>19675000</v>
      </c>
      <c r="Q338" s="602">
        <f t="shared" si="218"/>
        <v>14331372.57</v>
      </c>
      <c r="R338" s="670">
        <v>0</v>
      </c>
      <c r="S338" s="602">
        <v>14331372.57</v>
      </c>
      <c r="T338" s="610">
        <v>0</v>
      </c>
      <c r="U338" s="610">
        <v>0</v>
      </c>
      <c r="V338" s="397">
        <v>0</v>
      </c>
      <c r="W338" s="602">
        <f t="shared" si="219"/>
        <v>5343627.43</v>
      </c>
      <c r="X338" s="610">
        <v>0</v>
      </c>
      <c r="Y338" s="602">
        <v>5343627.43</v>
      </c>
      <c r="Z338" s="610">
        <v>0</v>
      </c>
      <c r="AA338" s="610">
        <v>0</v>
      </c>
      <c r="AB338" s="610">
        <v>0</v>
      </c>
      <c r="AC338" s="602">
        <v>0</v>
      </c>
      <c r="AD338" s="602">
        <v>0</v>
      </c>
      <c r="AE338" s="590"/>
    </row>
    <row r="339" spans="1:31" hidden="1" x14ac:dyDescent="0.2">
      <c r="A339" s="606">
        <v>6</v>
      </c>
      <c r="B339" s="614" t="s">
        <v>1557</v>
      </c>
      <c r="C339" s="619" t="s">
        <v>1706</v>
      </c>
      <c r="D339" s="608">
        <v>42143</v>
      </c>
      <c r="E339" s="606" t="s">
        <v>1109</v>
      </c>
      <c r="F339" s="606" t="s">
        <v>1110</v>
      </c>
      <c r="G339" s="609">
        <f t="shared" si="220"/>
        <v>8</v>
      </c>
      <c r="H339" s="611">
        <v>8</v>
      </c>
      <c r="I339" s="610">
        <v>191.3</v>
      </c>
      <c r="J339" s="609">
        <v>4</v>
      </c>
      <c r="K339" s="611">
        <v>4</v>
      </c>
      <c r="L339" s="611">
        <v>0</v>
      </c>
      <c r="M339" s="610">
        <v>191.3</v>
      </c>
      <c r="N339" s="610">
        <v>191.3</v>
      </c>
      <c r="O339" s="610">
        <v>0</v>
      </c>
      <c r="P339" s="602">
        <f t="shared" si="217"/>
        <v>8136000</v>
      </c>
      <c r="Q339" s="602">
        <f t="shared" si="218"/>
        <v>5969065.04</v>
      </c>
      <c r="R339" s="670">
        <v>0</v>
      </c>
      <c r="S339" s="602">
        <v>5969065.04</v>
      </c>
      <c r="T339" s="610">
        <v>0</v>
      </c>
      <c r="U339" s="610">
        <v>0</v>
      </c>
      <c r="V339" s="397">
        <v>0</v>
      </c>
      <c r="W339" s="602">
        <f t="shared" si="219"/>
        <v>2166934.96</v>
      </c>
      <c r="X339" s="610">
        <v>0</v>
      </c>
      <c r="Y339" s="602">
        <v>2166934.96</v>
      </c>
      <c r="Z339" s="610">
        <v>0</v>
      </c>
      <c r="AA339" s="610">
        <v>0</v>
      </c>
      <c r="AB339" s="610">
        <v>0</v>
      </c>
      <c r="AC339" s="602">
        <v>0</v>
      </c>
      <c r="AD339" s="602">
        <v>0</v>
      </c>
      <c r="AE339" s="590"/>
    </row>
    <row r="340" spans="1:31" hidden="1" x14ac:dyDescent="0.2">
      <c r="A340" s="606">
        <v>7</v>
      </c>
      <c r="B340" s="614" t="s">
        <v>1556</v>
      </c>
      <c r="C340" s="619" t="s">
        <v>1707</v>
      </c>
      <c r="D340" s="608">
        <v>42212</v>
      </c>
      <c r="E340" s="606" t="s">
        <v>1109</v>
      </c>
      <c r="F340" s="606" t="s">
        <v>1110</v>
      </c>
      <c r="G340" s="609">
        <f t="shared" si="220"/>
        <v>7</v>
      </c>
      <c r="H340" s="611">
        <v>7</v>
      </c>
      <c r="I340" s="610">
        <v>209.2</v>
      </c>
      <c r="J340" s="609">
        <v>5</v>
      </c>
      <c r="K340" s="611">
        <v>5</v>
      </c>
      <c r="L340" s="611">
        <v>0</v>
      </c>
      <c r="M340" s="610">
        <v>205.7</v>
      </c>
      <c r="N340" s="610">
        <v>205.7</v>
      </c>
      <c r="O340" s="610">
        <v>0</v>
      </c>
      <c r="P340" s="602">
        <f t="shared" si="217"/>
        <v>8852000</v>
      </c>
      <c r="Q340" s="602">
        <f t="shared" si="218"/>
        <v>6418383.0499999998</v>
      </c>
      <c r="R340" s="670">
        <v>0</v>
      </c>
      <c r="S340" s="602">
        <v>6418383.0499999998</v>
      </c>
      <c r="T340" s="610">
        <v>0</v>
      </c>
      <c r="U340" s="610">
        <v>0</v>
      </c>
      <c r="V340" s="397">
        <v>0</v>
      </c>
      <c r="W340" s="602">
        <f t="shared" si="219"/>
        <v>2433616.9500000002</v>
      </c>
      <c r="X340" s="610">
        <v>0</v>
      </c>
      <c r="Y340" s="602">
        <v>2433616.9500000002</v>
      </c>
      <c r="Z340" s="610">
        <v>0</v>
      </c>
      <c r="AA340" s="610">
        <v>0</v>
      </c>
      <c r="AB340" s="610">
        <v>0</v>
      </c>
      <c r="AC340" s="602">
        <v>0</v>
      </c>
      <c r="AD340" s="602">
        <v>0</v>
      </c>
      <c r="AE340" s="590"/>
    </row>
    <row r="341" spans="1:31" hidden="1" x14ac:dyDescent="0.2">
      <c r="A341" s="606">
        <v>8</v>
      </c>
      <c r="B341" s="614" t="s">
        <v>1696</v>
      </c>
      <c r="C341" s="619" t="s">
        <v>1708</v>
      </c>
      <c r="D341" s="608">
        <v>42226</v>
      </c>
      <c r="E341" s="606" t="s">
        <v>1109</v>
      </c>
      <c r="F341" s="606" t="s">
        <v>1110</v>
      </c>
      <c r="G341" s="609">
        <f t="shared" si="220"/>
        <v>9</v>
      </c>
      <c r="H341" s="611">
        <v>9</v>
      </c>
      <c r="I341" s="610">
        <v>206.5</v>
      </c>
      <c r="J341" s="609">
        <v>4</v>
      </c>
      <c r="K341" s="611">
        <v>4</v>
      </c>
      <c r="L341" s="611">
        <v>0</v>
      </c>
      <c r="M341" s="610">
        <v>206.5</v>
      </c>
      <c r="N341" s="610">
        <v>206.5</v>
      </c>
      <c r="O341" s="610">
        <v>0</v>
      </c>
      <c r="P341" s="602">
        <f t="shared" si="217"/>
        <v>8804000</v>
      </c>
      <c r="Q341" s="602">
        <f t="shared" si="218"/>
        <v>6443345.1600000001</v>
      </c>
      <c r="R341" s="670">
        <v>0</v>
      </c>
      <c r="S341" s="602">
        <v>6443345.1600000001</v>
      </c>
      <c r="T341" s="610">
        <v>0</v>
      </c>
      <c r="U341" s="610">
        <v>0</v>
      </c>
      <c r="V341" s="397">
        <v>0</v>
      </c>
      <c r="W341" s="602">
        <f t="shared" si="219"/>
        <v>2360654.84</v>
      </c>
      <c r="X341" s="610">
        <v>0</v>
      </c>
      <c r="Y341" s="602">
        <v>2360654.84</v>
      </c>
      <c r="Z341" s="610">
        <v>0</v>
      </c>
      <c r="AA341" s="610">
        <v>0</v>
      </c>
      <c r="AB341" s="610">
        <v>0</v>
      </c>
      <c r="AC341" s="602">
        <v>0</v>
      </c>
      <c r="AD341" s="602">
        <v>0</v>
      </c>
      <c r="AE341" s="590"/>
    </row>
    <row r="342" spans="1:31" hidden="1" x14ac:dyDescent="0.2">
      <c r="A342" s="606">
        <v>9</v>
      </c>
      <c r="B342" s="614" t="s">
        <v>1597</v>
      </c>
      <c r="C342" s="619" t="s">
        <v>1709</v>
      </c>
      <c r="D342" s="608">
        <v>42226</v>
      </c>
      <c r="E342" s="606" t="s">
        <v>1109</v>
      </c>
      <c r="F342" s="606" t="s">
        <v>1110</v>
      </c>
      <c r="G342" s="609">
        <f t="shared" si="220"/>
        <v>11</v>
      </c>
      <c r="H342" s="611">
        <v>11</v>
      </c>
      <c r="I342" s="610">
        <v>207.9</v>
      </c>
      <c r="J342" s="609">
        <v>5</v>
      </c>
      <c r="K342" s="611">
        <v>5</v>
      </c>
      <c r="L342" s="611">
        <v>0</v>
      </c>
      <c r="M342" s="610">
        <v>207.9</v>
      </c>
      <c r="N342" s="610">
        <v>207.9</v>
      </c>
      <c r="O342" s="610">
        <v>0</v>
      </c>
      <c r="P342" s="602">
        <f t="shared" si="217"/>
        <v>8944000</v>
      </c>
      <c r="Q342" s="602">
        <f t="shared" si="218"/>
        <v>6487028.8600000003</v>
      </c>
      <c r="R342" s="670">
        <v>0</v>
      </c>
      <c r="S342" s="602">
        <v>6487028.8600000003</v>
      </c>
      <c r="T342" s="610">
        <v>0</v>
      </c>
      <c r="U342" s="610">
        <v>0</v>
      </c>
      <c r="V342" s="397">
        <v>0</v>
      </c>
      <c r="W342" s="602">
        <f t="shared" si="219"/>
        <v>2456971.14</v>
      </c>
      <c r="X342" s="610">
        <v>0</v>
      </c>
      <c r="Y342" s="602">
        <v>2456971.14</v>
      </c>
      <c r="Z342" s="610">
        <v>0</v>
      </c>
      <c r="AA342" s="610">
        <v>0</v>
      </c>
      <c r="AB342" s="610">
        <v>0</v>
      </c>
      <c r="AC342" s="602">
        <v>0</v>
      </c>
      <c r="AD342" s="602">
        <v>0</v>
      </c>
      <c r="AE342" s="590"/>
    </row>
    <row r="343" spans="1:31" hidden="1" x14ac:dyDescent="0.2">
      <c r="A343" s="606">
        <v>10</v>
      </c>
      <c r="B343" s="614" t="s">
        <v>1478</v>
      </c>
      <c r="C343" s="619" t="s">
        <v>1710</v>
      </c>
      <c r="D343" s="608">
        <v>42212</v>
      </c>
      <c r="E343" s="606" t="s">
        <v>1109</v>
      </c>
      <c r="F343" s="606" t="s">
        <v>1110</v>
      </c>
      <c r="G343" s="609">
        <f t="shared" si="220"/>
        <v>3</v>
      </c>
      <c r="H343" s="611">
        <v>3</v>
      </c>
      <c r="I343" s="610">
        <v>91.9</v>
      </c>
      <c r="J343" s="609">
        <v>3</v>
      </c>
      <c r="K343" s="611">
        <v>3</v>
      </c>
      <c r="L343" s="611">
        <v>0</v>
      </c>
      <c r="M343" s="610">
        <v>91.9</v>
      </c>
      <c r="N343" s="610">
        <v>91.9</v>
      </c>
      <c r="O343" s="610">
        <v>0</v>
      </c>
      <c r="P343" s="602">
        <f t="shared" si="217"/>
        <v>3928000</v>
      </c>
      <c r="Q343" s="602">
        <f t="shared" si="218"/>
        <v>2867522.61</v>
      </c>
      <c r="R343" s="670">
        <v>0</v>
      </c>
      <c r="S343" s="602">
        <v>2867522.61</v>
      </c>
      <c r="T343" s="610">
        <v>0</v>
      </c>
      <c r="U343" s="610">
        <v>0</v>
      </c>
      <c r="V343" s="397">
        <v>0</v>
      </c>
      <c r="W343" s="602">
        <f t="shared" si="219"/>
        <v>1060477.3899999999</v>
      </c>
      <c r="X343" s="610">
        <v>0</v>
      </c>
      <c r="Y343" s="602">
        <v>1060477.3899999999</v>
      </c>
      <c r="Z343" s="610">
        <v>0</v>
      </c>
      <c r="AA343" s="610">
        <v>0</v>
      </c>
      <c r="AB343" s="610">
        <v>0</v>
      </c>
      <c r="AC343" s="602">
        <v>0</v>
      </c>
      <c r="AD343" s="602">
        <v>0</v>
      </c>
      <c r="AE343" s="590"/>
    </row>
    <row r="344" spans="1:31" hidden="1" x14ac:dyDescent="0.2">
      <c r="A344" s="606">
        <v>11</v>
      </c>
      <c r="B344" s="614" t="s">
        <v>1479</v>
      </c>
      <c r="C344" s="619" t="s">
        <v>1711</v>
      </c>
      <c r="D344" s="608">
        <v>42226</v>
      </c>
      <c r="E344" s="606" t="s">
        <v>1109</v>
      </c>
      <c r="F344" s="606" t="s">
        <v>1110</v>
      </c>
      <c r="G344" s="609">
        <f t="shared" si="220"/>
        <v>2</v>
      </c>
      <c r="H344" s="611">
        <v>2</v>
      </c>
      <c r="I344" s="610">
        <v>97.7</v>
      </c>
      <c r="J344" s="609">
        <v>2</v>
      </c>
      <c r="K344" s="611">
        <v>2</v>
      </c>
      <c r="L344" s="611">
        <v>0</v>
      </c>
      <c r="M344" s="610">
        <v>97.7</v>
      </c>
      <c r="N344" s="610">
        <v>97.7</v>
      </c>
      <c r="O344" s="610">
        <v>0</v>
      </c>
      <c r="P344" s="602">
        <f t="shared" si="217"/>
        <v>4184000</v>
      </c>
      <c r="Q344" s="602">
        <f t="shared" si="218"/>
        <v>3048497.93</v>
      </c>
      <c r="R344" s="670">
        <v>0</v>
      </c>
      <c r="S344" s="602">
        <v>3048497.93</v>
      </c>
      <c r="T344" s="610">
        <v>0</v>
      </c>
      <c r="U344" s="610">
        <v>0</v>
      </c>
      <c r="V344" s="397">
        <v>0</v>
      </c>
      <c r="W344" s="602">
        <f t="shared" si="219"/>
        <v>1135502.07</v>
      </c>
      <c r="X344" s="610">
        <v>0</v>
      </c>
      <c r="Y344" s="602">
        <v>1135502.07</v>
      </c>
      <c r="Z344" s="610">
        <v>0</v>
      </c>
      <c r="AA344" s="610">
        <v>0</v>
      </c>
      <c r="AB344" s="610">
        <v>0</v>
      </c>
      <c r="AC344" s="602">
        <v>0</v>
      </c>
      <c r="AD344" s="602">
        <v>0</v>
      </c>
      <c r="AE344" s="590"/>
    </row>
    <row r="345" spans="1:31" hidden="1" x14ac:dyDescent="0.2">
      <c r="A345" s="606">
        <v>12</v>
      </c>
      <c r="B345" s="614" t="s">
        <v>1697</v>
      </c>
      <c r="C345" s="619" t="s">
        <v>1712</v>
      </c>
      <c r="D345" s="608">
        <v>42226</v>
      </c>
      <c r="E345" s="606" t="s">
        <v>1109</v>
      </c>
      <c r="F345" s="606" t="s">
        <v>1110</v>
      </c>
      <c r="G345" s="609">
        <f t="shared" si="220"/>
        <v>10</v>
      </c>
      <c r="H345" s="611">
        <v>10</v>
      </c>
      <c r="I345" s="610">
        <v>188.1</v>
      </c>
      <c r="J345" s="609">
        <v>4</v>
      </c>
      <c r="K345" s="611">
        <v>4</v>
      </c>
      <c r="L345" s="611">
        <v>0</v>
      </c>
      <c r="M345" s="610">
        <v>187.9</v>
      </c>
      <c r="N345" s="610">
        <v>187.9</v>
      </c>
      <c r="O345" s="610">
        <v>0</v>
      </c>
      <c r="P345" s="602">
        <f t="shared" si="217"/>
        <v>7999000</v>
      </c>
      <c r="Q345" s="602">
        <f t="shared" si="218"/>
        <v>5862976.0599999996</v>
      </c>
      <c r="R345" s="670">
        <v>0</v>
      </c>
      <c r="S345" s="602">
        <v>5862976.0599999996</v>
      </c>
      <c r="T345" s="610">
        <v>0</v>
      </c>
      <c r="U345" s="610">
        <v>0</v>
      </c>
      <c r="V345" s="397">
        <v>0</v>
      </c>
      <c r="W345" s="602">
        <f t="shared" si="219"/>
        <v>2136023.94</v>
      </c>
      <c r="X345" s="610">
        <v>0</v>
      </c>
      <c r="Y345" s="602">
        <v>2136023.94</v>
      </c>
      <c r="Z345" s="610">
        <v>0</v>
      </c>
      <c r="AA345" s="610">
        <v>0</v>
      </c>
      <c r="AB345" s="610">
        <v>0</v>
      </c>
      <c r="AC345" s="602">
        <v>0</v>
      </c>
      <c r="AD345" s="602">
        <v>0</v>
      </c>
      <c r="AE345" s="590"/>
    </row>
    <row r="346" spans="1:31" hidden="1" x14ac:dyDescent="0.2">
      <c r="A346" s="606">
        <v>13</v>
      </c>
      <c r="B346" s="614" t="s">
        <v>1544</v>
      </c>
      <c r="C346" s="619" t="s">
        <v>1713</v>
      </c>
      <c r="D346" s="608">
        <v>42226</v>
      </c>
      <c r="E346" s="606" t="s">
        <v>1109</v>
      </c>
      <c r="F346" s="606" t="s">
        <v>1110</v>
      </c>
      <c r="G346" s="609">
        <f t="shared" si="220"/>
        <v>6</v>
      </c>
      <c r="H346" s="611">
        <v>6</v>
      </c>
      <c r="I346" s="610">
        <v>156.19999999999999</v>
      </c>
      <c r="J346" s="609">
        <v>3</v>
      </c>
      <c r="K346" s="611">
        <v>3</v>
      </c>
      <c r="L346" s="611">
        <v>0</v>
      </c>
      <c r="M346" s="610">
        <v>125.1</v>
      </c>
      <c r="N346" s="610">
        <v>125.1</v>
      </c>
      <c r="O346" s="610">
        <v>0</v>
      </c>
      <c r="P346" s="602">
        <f t="shared" si="217"/>
        <v>5348000</v>
      </c>
      <c r="Q346" s="602">
        <f t="shared" si="218"/>
        <v>3903450.26</v>
      </c>
      <c r="R346" s="670">
        <v>0</v>
      </c>
      <c r="S346" s="602">
        <v>3903450.26</v>
      </c>
      <c r="T346" s="610">
        <v>0</v>
      </c>
      <c r="U346" s="610">
        <v>0</v>
      </c>
      <c r="V346" s="397">
        <v>0</v>
      </c>
      <c r="W346" s="602">
        <f t="shared" si="219"/>
        <v>1444549.74</v>
      </c>
      <c r="X346" s="610">
        <v>0</v>
      </c>
      <c r="Y346" s="602">
        <v>1444549.74</v>
      </c>
      <c r="Z346" s="610">
        <v>0</v>
      </c>
      <c r="AA346" s="610">
        <v>0</v>
      </c>
      <c r="AB346" s="610">
        <v>0</v>
      </c>
      <c r="AC346" s="602">
        <v>0</v>
      </c>
      <c r="AD346" s="602">
        <v>0</v>
      </c>
      <c r="AE346" s="590"/>
    </row>
    <row r="347" spans="1:31" hidden="1" x14ac:dyDescent="0.2">
      <c r="A347" s="606">
        <v>14</v>
      </c>
      <c r="B347" s="614" t="s">
        <v>1554</v>
      </c>
      <c r="C347" s="619" t="s">
        <v>1714</v>
      </c>
      <c r="D347" s="608">
        <v>42226</v>
      </c>
      <c r="E347" s="606" t="s">
        <v>1109</v>
      </c>
      <c r="F347" s="606" t="s">
        <v>1110</v>
      </c>
      <c r="G347" s="609">
        <v>12</v>
      </c>
      <c r="H347" s="611">
        <v>12</v>
      </c>
      <c r="I347" s="610">
        <v>151.1</v>
      </c>
      <c r="J347" s="609">
        <v>5</v>
      </c>
      <c r="K347" s="611">
        <v>4</v>
      </c>
      <c r="L347" s="611">
        <v>1</v>
      </c>
      <c r="M347" s="610">
        <f>128.26+22.8</f>
        <v>151.06</v>
      </c>
      <c r="N347" s="610">
        <v>128.26</v>
      </c>
      <c r="O347" s="610">
        <v>22.8</v>
      </c>
      <c r="P347" s="602">
        <f t="shared" si="217"/>
        <v>5499800</v>
      </c>
      <c r="Q347" s="602">
        <f t="shared" si="218"/>
        <v>4002050.61</v>
      </c>
      <c r="R347" s="670">
        <v>0</v>
      </c>
      <c r="S347" s="602">
        <v>4002050.61</v>
      </c>
      <c r="T347" s="610">
        <v>0</v>
      </c>
      <c r="U347" s="610">
        <v>0</v>
      </c>
      <c r="V347" s="397">
        <v>0</v>
      </c>
      <c r="W347" s="602">
        <f t="shared" si="219"/>
        <v>1497749.39</v>
      </c>
      <c r="X347" s="610">
        <v>0</v>
      </c>
      <c r="Y347" s="602">
        <v>1497749.39</v>
      </c>
      <c r="Z347" s="610">
        <v>0</v>
      </c>
      <c r="AA347" s="610">
        <v>0</v>
      </c>
      <c r="AB347" s="610">
        <v>0</v>
      </c>
      <c r="AC347" s="602">
        <v>0</v>
      </c>
      <c r="AD347" s="602">
        <v>0</v>
      </c>
      <c r="AE347" s="590"/>
    </row>
    <row r="348" spans="1:31" hidden="1" x14ac:dyDescent="0.2">
      <c r="A348" s="606">
        <v>15</v>
      </c>
      <c r="B348" s="614" t="s">
        <v>1553</v>
      </c>
      <c r="C348" s="619" t="s">
        <v>1302</v>
      </c>
      <c r="D348" s="608">
        <v>42212</v>
      </c>
      <c r="E348" s="606" t="s">
        <v>1109</v>
      </c>
      <c r="F348" s="606" t="s">
        <v>1110</v>
      </c>
      <c r="G348" s="609">
        <f t="shared" si="220"/>
        <v>3</v>
      </c>
      <c r="H348" s="611">
        <v>3</v>
      </c>
      <c r="I348" s="610">
        <v>75.3</v>
      </c>
      <c r="J348" s="609">
        <v>2</v>
      </c>
      <c r="K348" s="611">
        <v>2</v>
      </c>
      <c r="L348" s="611">
        <v>0</v>
      </c>
      <c r="M348" s="610">
        <v>74.92</v>
      </c>
      <c r="N348" s="610">
        <v>74.92</v>
      </c>
      <c r="O348" s="610">
        <v>0</v>
      </c>
      <c r="P348" s="602">
        <f t="shared" si="217"/>
        <v>3230000</v>
      </c>
      <c r="Q348" s="602">
        <f t="shared" si="218"/>
        <v>2337701.79</v>
      </c>
      <c r="R348" s="670">
        <v>0</v>
      </c>
      <c r="S348" s="602">
        <v>2337701.79</v>
      </c>
      <c r="T348" s="610">
        <v>0</v>
      </c>
      <c r="U348" s="610">
        <v>0</v>
      </c>
      <c r="V348" s="397">
        <v>0</v>
      </c>
      <c r="W348" s="602">
        <f t="shared" si="219"/>
        <v>892298.21</v>
      </c>
      <c r="X348" s="610">
        <v>0</v>
      </c>
      <c r="Y348" s="602">
        <v>892298.21</v>
      </c>
      <c r="Z348" s="610">
        <v>0</v>
      </c>
      <c r="AA348" s="610">
        <v>0</v>
      </c>
      <c r="AB348" s="610">
        <v>0</v>
      </c>
      <c r="AC348" s="602">
        <v>0</v>
      </c>
      <c r="AD348" s="602">
        <v>0</v>
      </c>
      <c r="AE348" s="590"/>
    </row>
    <row r="349" spans="1:31" hidden="1" x14ac:dyDescent="0.2">
      <c r="A349" s="606">
        <v>16</v>
      </c>
      <c r="B349" s="614" t="s">
        <v>1700</v>
      </c>
      <c r="C349" s="619" t="s">
        <v>1296</v>
      </c>
      <c r="D349" s="608">
        <v>42144</v>
      </c>
      <c r="E349" s="606" t="s">
        <v>1109</v>
      </c>
      <c r="F349" s="606" t="s">
        <v>1110</v>
      </c>
      <c r="G349" s="609">
        <f t="shared" si="220"/>
        <v>4</v>
      </c>
      <c r="H349" s="611">
        <v>4</v>
      </c>
      <c r="I349" s="610">
        <v>48.7</v>
      </c>
      <c r="J349" s="609">
        <v>1</v>
      </c>
      <c r="K349" s="611">
        <v>1</v>
      </c>
      <c r="L349" s="611">
        <v>0</v>
      </c>
      <c r="M349" s="610">
        <v>48.7</v>
      </c>
      <c r="N349" s="610">
        <v>48.7</v>
      </c>
      <c r="O349" s="610">
        <v>0</v>
      </c>
      <c r="P349" s="602">
        <f t="shared" si="217"/>
        <v>2072000</v>
      </c>
      <c r="Q349" s="602">
        <f t="shared" si="218"/>
        <v>1519568.57</v>
      </c>
      <c r="R349" s="670">
        <v>0</v>
      </c>
      <c r="S349" s="602">
        <v>1519568.57</v>
      </c>
      <c r="T349" s="610">
        <v>0</v>
      </c>
      <c r="U349" s="610">
        <v>0</v>
      </c>
      <c r="V349" s="397">
        <v>0</v>
      </c>
      <c r="W349" s="602">
        <f t="shared" si="219"/>
        <v>552431.43000000005</v>
      </c>
      <c r="X349" s="610">
        <v>0</v>
      </c>
      <c r="Y349" s="602">
        <v>552431.43000000005</v>
      </c>
      <c r="Z349" s="610">
        <v>0</v>
      </c>
      <c r="AA349" s="610">
        <v>0</v>
      </c>
      <c r="AB349" s="610">
        <v>0</v>
      </c>
      <c r="AC349" s="602">
        <v>0</v>
      </c>
      <c r="AD349" s="602">
        <v>0</v>
      </c>
      <c r="AE349" s="590"/>
    </row>
    <row r="350" spans="1:31" hidden="1" x14ac:dyDescent="0.2">
      <c r="A350" s="606">
        <v>17</v>
      </c>
      <c r="B350" s="614" t="s">
        <v>1702</v>
      </c>
      <c r="C350" s="619" t="s">
        <v>1308</v>
      </c>
      <c r="D350" s="608">
        <v>41782</v>
      </c>
      <c r="E350" s="606" t="s">
        <v>1109</v>
      </c>
      <c r="F350" s="606" t="s">
        <v>1110</v>
      </c>
      <c r="G350" s="609">
        <f t="shared" si="220"/>
        <v>5</v>
      </c>
      <c r="H350" s="611">
        <v>5</v>
      </c>
      <c r="I350" s="610">
        <v>57.2</v>
      </c>
      <c r="J350" s="609">
        <v>2</v>
      </c>
      <c r="K350" s="611">
        <v>2</v>
      </c>
      <c r="L350" s="611">
        <v>0</v>
      </c>
      <c r="M350" s="610">
        <v>57.2</v>
      </c>
      <c r="N350" s="610">
        <v>57.2</v>
      </c>
      <c r="O350" s="610">
        <v>0</v>
      </c>
      <c r="P350" s="602">
        <f t="shared" si="217"/>
        <v>2480000</v>
      </c>
      <c r="Q350" s="602">
        <f t="shared" si="218"/>
        <v>1784791.01</v>
      </c>
      <c r="R350" s="670">
        <v>0</v>
      </c>
      <c r="S350" s="602">
        <v>1784791.01</v>
      </c>
      <c r="T350" s="610">
        <v>0</v>
      </c>
      <c r="U350" s="610">
        <v>0</v>
      </c>
      <c r="V350" s="397">
        <v>0</v>
      </c>
      <c r="W350" s="602">
        <f t="shared" si="219"/>
        <v>695208.99</v>
      </c>
      <c r="X350" s="610">
        <v>0</v>
      </c>
      <c r="Y350" s="602">
        <v>695208.99</v>
      </c>
      <c r="Z350" s="610">
        <v>0</v>
      </c>
      <c r="AA350" s="610">
        <v>0</v>
      </c>
      <c r="AB350" s="610">
        <v>0</v>
      </c>
      <c r="AC350" s="602">
        <v>0</v>
      </c>
      <c r="AD350" s="602">
        <v>0</v>
      </c>
      <c r="AE350" s="590"/>
    </row>
    <row r="351" spans="1:31" ht="29.25" hidden="1" customHeight="1" x14ac:dyDescent="0.2">
      <c r="A351" s="740" t="s">
        <v>2069</v>
      </c>
      <c r="B351" s="752"/>
      <c r="C351" s="752"/>
      <c r="D351" s="752"/>
      <c r="E351" s="752"/>
      <c r="F351" s="752"/>
      <c r="G351" s="588">
        <f t="shared" ref="G351:AD351" si="221">SUM(G352:G357)</f>
        <v>58</v>
      </c>
      <c r="H351" s="588">
        <f t="shared" si="221"/>
        <v>58</v>
      </c>
      <c r="I351" s="589">
        <f t="shared" si="221"/>
        <v>731.7</v>
      </c>
      <c r="J351" s="588">
        <f t="shared" si="221"/>
        <v>25</v>
      </c>
      <c r="K351" s="588">
        <f t="shared" si="221"/>
        <v>7</v>
      </c>
      <c r="L351" s="588">
        <f t="shared" si="221"/>
        <v>18</v>
      </c>
      <c r="M351" s="589">
        <f t="shared" si="221"/>
        <v>731.7</v>
      </c>
      <c r="N351" s="589">
        <f t="shared" si="221"/>
        <v>253.7</v>
      </c>
      <c r="O351" s="589">
        <f t="shared" si="221"/>
        <v>478</v>
      </c>
      <c r="P351" s="589">
        <f t="shared" si="221"/>
        <v>30936276</v>
      </c>
      <c r="Q351" s="589">
        <f t="shared" si="221"/>
        <v>23047525.620000001</v>
      </c>
      <c r="R351" s="414">
        <f t="shared" si="221"/>
        <v>0</v>
      </c>
      <c r="S351" s="589">
        <f t="shared" si="221"/>
        <v>17998300.039999999</v>
      </c>
      <c r="T351" s="589">
        <f t="shared" si="221"/>
        <v>1803294.83</v>
      </c>
      <c r="U351" s="589">
        <f t="shared" si="221"/>
        <v>0</v>
      </c>
      <c r="V351" s="414">
        <f t="shared" si="221"/>
        <v>3245930.75</v>
      </c>
      <c r="W351" s="589">
        <f t="shared" si="221"/>
        <v>7888750.3799999999</v>
      </c>
      <c r="X351" s="589">
        <f t="shared" si="221"/>
        <v>0</v>
      </c>
      <c r="Y351" s="589">
        <f t="shared" si="221"/>
        <v>6160491.96</v>
      </c>
      <c r="Z351" s="589">
        <f t="shared" si="221"/>
        <v>617235.17000000004</v>
      </c>
      <c r="AA351" s="589">
        <f t="shared" si="221"/>
        <v>1111023.25</v>
      </c>
      <c r="AB351" s="589">
        <f t="shared" si="221"/>
        <v>0</v>
      </c>
      <c r="AC351" s="589">
        <f t="shared" si="221"/>
        <v>0</v>
      </c>
      <c r="AD351" s="589">
        <f t="shared" si="221"/>
        <v>0</v>
      </c>
      <c r="AE351" s="590"/>
    </row>
    <row r="352" spans="1:31" hidden="1" x14ac:dyDescent="0.2">
      <c r="A352" s="606">
        <v>1</v>
      </c>
      <c r="B352" s="613" t="s">
        <v>1651</v>
      </c>
      <c r="C352" s="619">
        <v>6</v>
      </c>
      <c r="D352" s="608">
        <v>41652</v>
      </c>
      <c r="E352" s="606" t="s">
        <v>1109</v>
      </c>
      <c r="F352" s="606" t="s">
        <v>1110</v>
      </c>
      <c r="G352" s="609">
        <f>H352</f>
        <v>34</v>
      </c>
      <c r="H352" s="611">
        <v>34</v>
      </c>
      <c r="I352" s="610">
        <v>388</v>
      </c>
      <c r="J352" s="609">
        <v>13</v>
      </c>
      <c r="K352" s="611">
        <v>5</v>
      </c>
      <c r="L352" s="611">
        <v>8</v>
      </c>
      <c r="M352" s="610">
        <v>388</v>
      </c>
      <c r="N352" s="610">
        <v>91.5</v>
      </c>
      <c r="O352" s="610">
        <v>296.5</v>
      </c>
      <c r="P352" s="602">
        <f>Q352+W352+AC352+AD352</f>
        <v>16404640</v>
      </c>
      <c r="Q352" s="602">
        <f>R352+S352+T352+U352+V352</f>
        <v>12221456.800000001</v>
      </c>
      <c r="R352" s="670">
        <v>0</v>
      </c>
      <c r="S352" s="602">
        <v>12221456.800000001</v>
      </c>
      <c r="T352" s="610">
        <v>0</v>
      </c>
      <c r="U352" s="610">
        <v>0</v>
      </c>
      <c r="V352" s="397">
        <v>0</v>
      </c>
      <c r="W352" s="602">
        <f>X352+Y352+Z352+AA352+AB352</f>
        <v>4183183.2</v>
      </c>
      <c r="X352" s="610">
        <v>0</v>
      </c>
      <c r="Y352" s="602">
        <v>4183183.2</v>
      </c>
      <c r="Z352" s="610">
        <v>0</v>
      </c>
      <c r="AA352" s="610">
        <v>0</v>
      </c>
      <c r="AB352" s="610">
        <v>0</v>
      </c>
      <c r="AC352" s="602">
        <v>0</v>
      </c>
      <c r="AD352" s="602">
        <v>0</v>
      </c>
      <c r="AE352" s="590"/>
    </row>
    <row r="353" spans="1:31" hidden="1" x14ac:dyDescent="0.2">
      <c r="A353" s="606">
        <f>A352+1</f>
        <v>2</v>
      </c>
      <c r="B353" s="613" t="s">
        <v>1140</v>
      </c>
      <c r="C353" s="619">
        <v>44</v>
      </c>
      <c r="D353" s="608">
        <v>42034</v>
      </c>
      <c r="E353" s="606" t="s">
        <v>1109</v>
      </c>
      <c r="F353" s="606" t="s">
        <v>1822</v>
      </c>
      <c r="G353" s="609">
        <v>5</v>
      </c>
      <c r="H353" s="611">
        <v>5</v>
      </c>
      <c r="I353" s="610">
        <v>66.7</v>
      </c>
      <c r="J353" s="609">
        <v>3</v>
      </c>
      <c r="K353" s="611">
        <v>1</v>
      </c>
      <c r="L353" s="611">
        <v>2</v>
      </c>
      <c r="M353" s="610">
        <v>66.7</v>
      </c>
      <c r="N353" s="610">
        <v>22.3</v>
      </c>
      <c r="O353" s="610">
        <v>44.4</v>
      </c>
      <c r="P353" s="602">
        <f t="shared" ref="P353:P354" si="222">Q353+W353+AC353+AD353</f>
        <v>2820076</v>
      </c>
      <c r="Q353" s="602">
        <f t="shared" ref="Q353:Q354" si="223">R353+S353+T353+U353+V353</f>
        <v>2100956.62</v>
      </c>
      <c r="R353" s="437">
        <v>0</v>
      </c>
      <c r="S353" s="637">
        <v>2100956.62</v>
      </c>
      <c r="T353" s="635">
        <v>0</v>
      </c>
      <c r="U353" s="635">
        <v>0</v>
      </c>
      <c r="V353" s="438">
        <v>0</v>
      </c>
      <c r="W353" s="602">
        <f t="shared" ref="W353:W354" si="224">X353+Y353+Z353+AA353+AB353</f>
        <v>719119.38</v>
      </c>
      <c r="X353" s="635">
        <v>0</v>
      </c>
      <c r="Y353" s="637">
        <v>719119.38</v>
      </c>
      <c r="Z353" s="635">
        <v>0</v>
      </c>
      <c r="AA353" s="635">
        <v>0</v>
      </c>
      <c r="AB353" s="610">
        <v>0</v>
      </c>
      <c r="AC353" s="610">
        <v>0</v>
      </c>
      <c r="AD353" s="610">
        <v>0</v>
      </c>
      <c r="AE353" s="590"/>
    </row>
    <row r="354" spans="1:31" hidden="1" x14ac:dyDescent="0.2">
      <c r="A354" s="606">
        <f t="shared" ref="A354:A357" si="225">A353+1</f>
        <v>3</v>
      </c>
      <c r="B354" s="613" t="s">
        <v>1140</v>
      </c>
      <c r="C354" s="619">
        <v>44</v>
      </c>
      <c r="D354" s="608">
        <v>42034</v>
      </c>
      <c r="E354" s="606" t="s">
        <v>1822</v>
      </c>
      <c r="F354" s="606" t="s">
        <v>1822</v>
      </c>
      <c r="G354" s="609">
        <v>4</v>
      </c>
      <c r="H354" s="609">
        <v>4</v>
      </c>
      <c r="I354" s="610">
        <v>57</v>
      </c>
      <c r="J354" s="609">
        <v>3</v>
      </c>
      <c r="K354" s="609">
        <v>0</v>
      </c>
      <c r="L354" s="609">
        <v>3</v>
      </c>
      <c r="M354" s="610">
        <v>57</v>
      </c>
      <c r="N354" s="610">
        <v>41.8</v>
      </c>
      <c r="O354" s="610">
        <v>15.2</v>
      </c>
      <c r="P354" s="602">
        <f t="shared" si="222"/>
        <v>2409960</v>
      </c>
      <c r="Q354" s="602">
        <f t="shared" si="223"/>
        <v>1795420.2</v>
      </c>
      <c r="R354" s="437">
        <v>0</v>
      </c>
      <c r="S354" s="602">
        <v>538626.06000000006</v>
      </c>
      <c r="T354" s="610">
        <v>448855.05</v>
      </c>
      <c r="U354" s="635">
        <v>0</v>
      </c>
      <c r="V354" s="397">
        <v>807939.09</v>
      </c>
      <c r="W354" s="602">
        <f t="shared" si="224"/>
        <v>614539.80000000005</v>
      </c>
      <c r="X354" s="635">
        <v>0</v>
      </c>
      <c r="Y354" s="602">
        <v>184361.94</v>
      </c>
      <c r="Z354" s="610">
        <v>154308.79</v>
      </c>
      <c r="AA354" s="610">
        <v>275869.07</v>
      </c>
      <c r="AB354" s="610">
        <v>0</v>
      </c>
      <c r="AC354" s="610">
        <v>0</v>
      </c>
      <c r="AD354" s="610">
        <v>0</v>
      </c>
      <c r="AE354" s="590"/>
    </row>
    <row r="355" spans="1:31" hidden="1" x14ac:dyDescent="0.2">
      <c r="A355" s="606">
        <f t="shared" si="225"/>
        <v>4</v>
      </c>
      <c r="B355" s="613" t="s">
        <v>1141</v>
      </c>
      <c r="C355" s="619">
        <v>45</v>
      </c>
      <c r="D355" s="608">
        <v>42034</v>
      </c>
      <c r="E355" s="606" t="s">
        <v>1822</v>
      </c>
      <c r="F355" s="606" t="s">
        <v>1822</v>
      </c>
      <c r="G355" s="609">
        <v>6</v>
      </c>
      <c r="H355" s="611">
        <v>6</v>
      </c>
      <c r="I355" s="610">
        <v>97.2</v>
      </c>
      <c r="J355" s="609">
        <v>3</v>
      </c>
      <c r="K355" s="611">
        <v>0</v>
      </c>
      <c r="L355" s="611">
        <v>3</v>
      </c>
      <c r="M355" s="610">
        <v>97.2</v>
      </c>
      <c r="N355" s="610">
        <v>0</v>
      </c>
      <c r="O355" s="610">
        <v>97.2</v>
      </c>
      <c r="P355" s="602">
        <f>Q355+W355+AC355+AD355</f>
        <v>4109616</v>
      </c>
      <c r="Q355" s="602">
        <f>R355+S355+T355+U355+V355</f>
        <v>3061663.92</v>
      </c>
      <c r="R355" s="670">
        <v>0</v>
      </c>
      <c r="S355" s="602">
        <v>918499.18</v>
      </c>
      <c r="T355" s="610">
        <v>765415.97</v>
      </c>
      <c r="U355" s="610">
        <v>0</v>
      </c>
      <c r="V355" s="397">
        <v>1377748.77</v>
      </c>
      <c r="W355" s="602">
        <f>X355+Y355+Z355+AA355+AB355</f>
        <v>1047952.08</v>
      </c>
      <c r="X355" s="610">
        <v>0</v>
      </c>
      <c r="Y355" s="602">
        <v>314385.62</v>
      </c>
      <c r="Z355" s="610">
        <v>259238.77</v>
      </c>
      <c r="AA355" s="610">
        <v>474327.69</v>
      </c>
      <c r="AB355" s="610">
        <v>0</v>
      </c>
      <c r="AC355" s="602">
        <v>0</v>
      </c>
      <c r="AD355" s="602">
        <v>0</v>
      </c>
      <c r="AE355" s="590"/>
    </row>
    <row r="356" spans="1:31" hidden="1" x14ac:dyDescent="0.2">
      <c r="A356" s="606">
        <f t="shared" si="225"/>
        <v>5</v>
      </c>
      <c r="B356" s="613" t="s">
        <v>1142</v>
      </c>
      <c r="C356" s="619">
        <v>43</v>
      </c>
      <c r="D356" s="608">
        <v>42034</v>
      </c>
      <c r="E356" s="606" t="s">
        <v>1109</v>
      </c>
      <c r="F356" s="606" t="s">
        <v>1822</v>
      </c>
      <c r="G356" s="609">
        <v>1</v>
      </c>
      <c r="H356" s="611">
        <v>1</v>
      </c>
      <c r="I356" s="610">
        <v>48</v>
      </c>
      <c r="J356" s="609">
        <v>1</v>
      </c>
      <c r="K356" s="611">
        <v>1</v>
      </c>
      <c r="L356" s="611">
        <v>0</v>
      </c>
      <c r="M356" s="610">
        <v>48</v>
      </c>
      <c r="N356" s="610">
        <v>48</v>
      </c>
      <c r="O356" s="610">
        <v>0</v>
      </c>
      <c r="P356" s="602">
        <f t="shared" ref="P356:P357" si="226">Q356+W356+AC356+AD356</f>
        <v>2546947.2000000002</v>
      </c>
      <c r="Q356" s="602">
        <f t="shared" ref="Q356:Q357" si="227">R356+S356+T356+U356+V356</f>
        <v>2029440</v>
      </c>
      <c r="R356" s="437">
        <v>0</v>
      </c>
      <c r="S356" s="637">
        <v>2029440</v>
      </c>
      <c r="T356" s="635">
        <v>0</v>
      </c>
      <c r="U356" s="635">
        <v>0</v>
      </c>
      <c r="V356" s="438">
        <v>0</v>
      </c>
      <c r="W356" s="602">
        <f t="shared" ref="W356:W357" si="228">X356+Y356+Z356+AA356+AB356</f>
        <v>517507.2</v>
      </c>
      <c r="X356" s="610">
        <v>0</v>
      </c>
      <c r="Y356" s="637">
        <v>517507.2</v>
      </c>
      <c r="Z356" s="610">
        <v>0</v>
      </c>
      <c r="AA356" s="610">
        <v>0</v>
      </c>
      <c r="AB356" s="610">
        <v>0</v>
      </c>
      <c r="AC356" s="610">
        <v>0</v>
      </c>
      <c r="AD356" s="610">
        <v>0</v>
      </c>
      <c r="AE356" s="590"/>
    </row>
    <row r="357" spans="1:31" hidden="1" x14ac:dyDescent="0.2">
      <c r="A357" s="606">
        <f t="shared" si="225"/>
        <v>6</v>
      </c>
      <c r="B357" s="613" t="s">
        <v>1142</v>
      </c>
      <c r="C357" s="619">
        <v>43</v>
      </c>
      <c r="D357" s="608">
        <v>42034</v>
      </c>
      <c r="E357" s="606" t="s">
        <v>1822</v>
      </c>
      <c r="F357" s="606" t="s">
        <v>1822</v>
      </c>
      <c r="G357" s="609">
        <v>8</v>
      </c>
      <c r="H357" s="609">
        <v>8</v>
      </c>
      <c r="I357" s="610">
        <v>74.8</v>
      </c>
      <c r="J357" s="609">
        <v>2</v>
      </c>
      <c r="K357" s="609">
        <v>0</v>
      </c>
      <c r="L357" s="609">
        <v>2</v>
      </c>
      <c r="M357" s="610">
        <v>74.8</v>
      </c>
      <c r="N357" s="610">
        <v>50.1</v>
      </c>
      <c r="O357" s="610">
        <v>24.7</v>
      </c>
      <c r="P357" s="602">
        <f t="shared" si="226"/>
        <v>2645036.7999999998</v>
      </c>
      <c r="Q357" s="602">
        <f t="shared" si="227"/>
        <v>1838588.08</v>
      </c>
      <c r="R357" s="670">
        <v>0</v>
      </c>
      <c r="S357" s="602">
        <v>189321.38</v>
      </c>
      <c r="T357" s="602">
        <v>589023.81000000006</v>
      </c>
      <c r="U357" s="711">
        <v>0</v>
      </c>
      <c r="V357" s="594">
        <v>1060242.8899999999</v>
      </c>
      <c r="W357" s="602">
        <f t="shared" si="228"/>
        <v>806448.72</v>
      </c>
      <c r="X357" s="610">
        <v>0</v>
      </c>
      <c r="Y357" s="602">
        <v>241934.62</v>
      </c>
      <c r="Z357" s="610">
        <v>203687.61</v>
      </c>
      <c r="AA357" s="610">
        <v>360826.49</v>
      </c>
      <c r="AB357" s="610">
        <v>0</v>
      </c>
      <c r="AC357" s="602">
        <v>0</v>
      </c>
      <c r="AD357" s="602">
        <v>0</v>
      </c>
      <c r="AE357" s="590"/>
    </row>
    <row r="358" spans="1:31" s="561" customFormat="1" ht="36" hidden="1" customHeight="1" x14ac:dyDescent="0.2">
      <c r="A358" s="745" t="s">
        <v>801</v>
      </c>
      <c r="B358" s="745"/>
      <c r="C358" s="745"/>
      <c r="D358" s="745"/>
      <c r="E358" s="745"/>
      <c r="F358" s="745"/>
      <c r="G358" s="595">
        <f>G359</f>
        <v>171</v>
      </c>
      <c r="H358" s="595">
        <f t="shared" ref="H358:O358" si="229">H359</f>
        <v>171</v>
      </c>
      <c r="I358" s="596">
        <f t="shared" si="229"/>
        <v>4130</v>
      </c>
      <c r="J358" s="595">
        <f t="shared" si="229"/>
        <v>89</v>
      </c>
      <c r="K358" s="595">
        <f t="shared" si="229"/>
        <v>76</v>
      </c>
      <c r="L358" s="595">
        <f t="shared" si="229"/>
        <v>13</v>
      </c>
      <c r="M358" s="596">
        <f t="shared" si="229"/>
        <v>4130</v>
      </c>
      <c r="N358" s="596">
        <f t="shared" si="229"/>
        <v>3405.5</v>
      </c>
      <c r="O358" s="596">
        <f t="shared" si="229"/>
        <v>724.5</v>
      </c>
      <c r="P358" s="596">
        <f>P359</f>
        <v>132257060.83</v>
      </c>
      <c r="Q358" s="596">
        <f t="shared" ref="Q358:AD358" si="230">Q359</f>
        <v>98981009.629999995</v>
      </c>
      <c r="R358" s="392">
        <f t="shared" si="230"/>
        <v>0</v>
      </c>
      <c r="S358" s="596">
        <f t="shared" si="230"/>
        <v>98659059.159999996</v>
      </c>
      <c r="T358" s="596">
        <f t="shared" si="230"/>
        <v>0</v>
      </c>
      <c r="U358" s="596">
        <f t="shared" si="230"/>
        <v>321950.46999999997</v>
      </c>
      <c r="V358" s="392">
        <v>0</v>
      </c>
      <c r="W358" s="596">
        <f t="shared" si="230"/>
        <v>33276051.199999999</v>
      </c>
      <c r="X358" s="596">
        <f t="shared" si="230"/>
        <v>0</v>
      </c>
      <c r="Y358" s="596">
        <f t="shared" si="230"/>
        <v>33276051.199999999</v>
      </c>
      <c r="Z358" s="596">
        <f t="shared" si="230"/>
        <v>0</v>
      </c>
      <c r="AA358" s="596">
        <f t="shared" si="230"/>
        <v>0</v>
      </c>
      <c r="AB358" s="596">
        <v>0</v>
      </c>
      <c r="AC358" s="596">
        <f t="shared" si="230"/>
        <v>0</v>
      </c>
      <c r="AD358" s="596">
        <f t="shared" si="230"/>
        <v>0</v>
      </c>
      <c r="AE358" s="590"/>
    </row>
    <row r="359" spans="1:31" hidden="1" x14ac:dyDescent="0.2">
      <c r="A359" s="606">
        <v>1</v>
      </c>
      <c r="B359" s="613" t="s">
        <v>911</v>
      </c>
      <c r="C359" s="619" t="s">
        <v>1158</v>
      </c>
      <c r="D359" s="608">
        <v>41800</v>
      </c>
      <c r="E359" s="606" t="s">
        <v>1822</v>
      </c>
      <c r="F359" s="606" t="s">
        <v>1822</v>
      </c>
      <c r="G359" s="609">
        <v>171</v>
      </c>
      <c r="H359" s="609">
        <v>171</v>
      </c>
      <c r="I359" s="610">
        <v>4130</v>
      </c>
      <c r="J359" s="609">
        <v>89</v>
      </c>
      <c r="K359" s="611">
        <v>76</v>
      </c>
      <c r="L359" s="611">
        <v>13</v>
      </c>
      <c r="M359" s="610">
        <v>4130</v>
      </c>
      <c r="N359" s="610">
        <v>3405.5</v>
      </c>
      <c r="O359" s="610">
        <f>M359-N359</f>
        <v>724.5</v>
      </c>
      <c r="P359" s="602">
        <f>Q359+W359+AC359+AD359</f>
        <v>132257060.83</v>
      </c>
      <c r="Q359" s="602">
        <f>R359+S359+T359+U359+V359</f>
        <v>98981009.629999995</v>
      </c>
      <c r="R359" s="670">
        <v>0</v>
      </c>
      <c r="S359" s="602">
        <v>98659059.159999996</v>
      </c>
      <c r="T359" s="610">
        <v>0</v>
      </c>
      <c r="U359" s="610">
        <v>321950.46999999997</v>
      </c>
      <c r="V359" s="397">
        <v>0</v>
      </c>
      <c r="W359" s="602">
        <f>X359+Y359+Z359+AA359+AB359</f>
        <v>33276051.199999999</v>
      </c>
      <c r="X359" s="610">
        <v>0</v>
      </c>
      <c r="Y359" s="602">
        <v>33276051.199999999</v>
      </c>
      <c r="Z359" s="610">
        <v>0</v>
      </c>
      <c r="AA359" s="610">
        <v>0</v>
      </c>
      <c r="AB359" s="610">
        <v>0</v>
      </c>
      <c r="AC359" s="602">
        <v>0</v>
      </c>
      <c r="AD359" s="602">
        <v>0</v>
      </c>
      <c r="AE359" s="590"/>
    </row>
    <row r="360" spans="1:31" ht="38.25" hidden="1" customHeight="1" x14ac:dyDescent="0.2">
      <c r="A360" s="745" t="s">
        <v>1942</v>
      </c>
      <c r="B360" s="745"/>
      <c r="C360" s="745"/>
      <c r="D360" s="745"/>
      <c r="E360" s="745"/>
      <c r="F360" s="745"/>
      <c r="G360" s="588">
        <f>SUM(G361:G362)</f>
        <v>32</v>
      </c>
      <c r="H360" s="588">
        <f t="shared" ref="H360:O360" si="231">SUM(H361:H362)</f>
        <v>32</v>
      </c>
      <c r="I360" s="589">
        <f t="shared" si="231"/>
        <v>818.9</v>
      </c>
      <c r="J360" s="588">
        <f t="shared" si="231"/>
        <v>18</v>
      </c>
      <c r="K360" s="588">
        <f t="shared" si="231"/>
        <v>12</v>
      </c>
      <c r="L360" s="588">
        <f t="shared" si="231"/>
        <v>6</v>
      </c>
      <c r="M360" s="589">
        <f t="shared" si="231"/>
        <v>818.9</v>
      </c>
      <c r="N360" s="589">
        <f t="shared" si="231"/>
        <v>537.79999999999995</v>
      </c>
      <c r="O360" s="589">
        <f t="shared" si="231"/>
        <v>281.10000000000002</v>
      </c>
      <c r="P360" s="589">
        <f>SUM(P361:P362)</f>
        <v>37673866.990000002</v>
      </c>
      <c r="Q360" s="589">
        <f t="shared" ref="Q360:AD360" si="232">SUM(Q361:Q362)</f>
        <v>32321947.219999999</v>
      </c>
      <c r="R360" s="414">
        <f t="shared" si="232"/>
        <v>0</v>
      </c>
      <c r="S360" s="589">
        <f t="shared" si="232"/>
        <v>32321947.219999999</v>
      </c>
      <c r="T360" s="589">
        <f>SUM(T361:T362)</f>
        <v>0</v>
      </c>
      <c r="U360" s="589">
        <f t="shared" si="232"/>
        <v>0</v>
      </c>
      <c r="V360" s="414">
        <v>0</v>
      </c>
      <c r="W360" s="589">
        <f t="shared" si="232"/>
        <v>5351919.7699999996</v>
      </c>
      <c r="X360" s="589">
        <f t="shared" si="232"/>
        <v>0</v>
      </c>
      <c r="Y360" s="589">
        <f t="shared" si="232"/>
        <v>5351919.7699999996</v>
      </c>
      <c r="Z360" s="589">
        <f t="shared" si="232"/>
        <v>0</v>
      </c>
      <c r="AA360" s="589">
        <f t="shared" si="232"/>
        <v>0</v>
      </c>
      <c r="AB360" s="589">
        <f>SUM(AB361:AB362)</f>
        <v>0</v>
      </c>
      <c r="AC360" s="589">
        <f t="shared" si="232"/>
        <v>0</v>
      </c>
      <c r="AD360" s="589">
        <f t="shared" si="232"/>
        <v>0</v>
      </c>
      <c r="AE360" s="590"/>
    </row>
    <row r="361" spans="1:31" hidden="1" x14ac:dyDescent="0.2">
      <c r="A361" s="606">
        <v>1</v>
      </c>
      <c r="B361" s="613" t="s">
        <v>912</v>
      </c>
      <c r="C361" s="619" t="s">
        <v>1135</v>
      </c>
      <c r="D361" s="608">
        <v>42004</v>
      </c>
      <c r="E361" s="606" t="s">
        <v>1109</v>
      </c>
      <c r="F361" s="606" t="s">
        <v>1110</v>
      </c>
      <c r="G361" s="609">
        <v>19</v>
      </c>
      <c r="H361" s="609">
        <v>19</v>
      </c>
      <c r="I361" s="610">
        <v>435.6</v>
      </c>
      <c r="J361" s="609">
        <v>11</v>
      </c>
      <c r="K361" s="611">
        <v>9</v>
      </c>
      <c r="L361" s="611">
        <v>2</v>
      </c>
      <c r="M361" s="610">
        <v>435.6</v>
      </c>
      <c r="N361" s="610">
        <f>M361-O361</f>
        <v>357.4</v>
      </c>
      <c r="O361" s="610">
        <v>78.2</v>
      </c>
      <c r="P361" s="602">
        <f>Q361+W361+AC361+AD361</f>
        <v>18423363.879999999</v>
      </c>
      <c r="Q361" s="602">
        <f>R361+S361+T361+U361+V361</f>
        <v>15801930.140000001</v>
      </c>
      <c r="R361" s="670">
        <v>0</v>
      </c>
      <c r="S361" s="602">
        <v>15801930.140000001</v>
      </c>
      <c r="T361" s="610">
        <v>0</v>
      </c>
      <c r="U361" s="610">
        <v>0</v>
      </c>
      <c r="V361" s="397">
        <v>0</v>
      </c>
      <c r="W361" s="602">
        <f>X361+Y361+Z361+AA361+AB361</f>
        <v>2621433.7400000002</v>
      </c>
      <c r="X361" s="610">
        <v>0</v>
      </c>
      <c r="Y361" s="602">
        <v>2621433.7400000002</v>
      </c>
      <c r="Z361" s="610">
        <v>0</v>
      </c>
      <c r="AA361" s="610">
        <v>0</v>
      </c>
      <c r="AB361" s="610">
        <v>0</v>
      </c>
      <c r="AC361" s="602">
        <v>0</v>
      </c>
      <c r="AD361" s="602">
        <v>0</v>
      </c>
      <c r="AE361" s="590"/>
    </row>
    <row r="362" spans="1:31" hidden="1" x14ac:dyDescent="0.2">
      <c r="A362" s="606">
        <v>2</v>
      </c>
      <c r="B362" s="613" t="s">
        <v>913</v>
      </c>
      <c r="C362" s="619" t="s">
        <v>1135</v>
      </c>
      <c r="D362" s="608">
        <v>42004</v>
      </c>
      <c r="E362" s="606" t="s">
        <v>1109</v>
      </c>
      <c r="F362" s="606" t="s">
        <v>1110</v>
      </c>
      <c r="G362" s="609">
        <v>13</v>
      </c>
      <c r="H362" s="609">
        <v>13</v>
      </c>
      <c r="I362" s="610">
        <v>383.3</v>
      </c>
      <c r="J362" s="609">
        <v>7</v>
      </c>
      <c r="K362" s="611">
        <v>3</v>
      </c>
      <c r="L362" s="611">
        <v>4</v>
      </c>
      <c r="M362" s="610">
        <v>383.3</v>
      </c>
      <c r="N362" s="610">
        <v>180.4</v>
      </c>
      <c r="O362" s="610">
        <f>M362-N362</f>
        <v>202.9</v>
      </c>
      <c r="P362" s="602">
        <f>Q362+W362+AC362+AD362</f>
        <v>19250503.109999999</v>
      </c>
      <c r="Q362" s="602">
        <f>R362+S362+T362+U362+V362</f>
        <v>16520017.08</v>
      </c>
      <c r="R362" s="670">
        <v>0</v>
      </c>
      <c r="S362" s="602">
        <v>16520017.08</v>
      </c>
      <c r="T362" s="610">
        <v>0</v>
      </c>
      <c r="U362" s="610">
        <v>0</v>
      </c>
      <c r="V362" s="397">
        <v>0</v>
      </c>
      <c r="W362" s="602">
        <f>X362+Y362+Z362+AA362+AB362</f>
        <v>2730486.03</v>
      </c>
      <c r="X362" s="610">
        <v>0</v>
      </c>
      <c r="Y362" s="602">
        <v>2730486.03</v>
      </c>
      <c r="Z362" s="610">
        <v>0</v>
      </c>
      <c r="AA362" s="610">
        <v>0</v>
      </c>
      <c r="AB362" s="610">
        <v>0</v>
      </c>
      <c r="AC362" s="602">
        <v>0</v>
      </c>
      <c r="AD362" s="602">
        <v>0</v>
      </c>
      <c r="AE362" s="590"/>
    </row>
    <row r="363" spans="1:31" s="561" customFormat="1" ht="40.5" hidden="1" customHeight="1" x14ac:dyDescent="0.2">
      <c r="A363" s="740" t="s">
        <v>1943</v>
      </c>
      <c r="B363" s="740"/>
      <c r="C363" s="740"/>
      <c r="D363" s="740"/>
      <c r="E363" s="740"/>
      <c r="F363" s="740"/>
      <c r="G363" s="595">
        <f t="shared" ref="G363:AD363" si="233">SUM(G364:G367)</f>
        <v>0</v>
      </c>
      <c r="H363" s="595">
        <f t="shared" si="233"/>
        <v>0</v>
      </c>
      <c r="I363" s="596">
        <f t="shared" si="233"/>
        <v>0</v>
      </c>
      <c r="J363" s="595">
        <f t="shared" si="233"/>
        <v>0</v>
      </c>
      <c r="K363" s="595">
        <f t="shared" si="233"/>
        <v>0</v>
      </c>
      <c r="L363" s="595">
        <f t="shared" si="233"/>
        <v>0</v>
      </c>
      <c r="M363" s="596">
        <f t="shared" si="233"/>
        <v>0</v>
      </c>
      <c r="N363" s="596">
        <f t="shared" si="233"/>
        <v>0</v>
      </c>
      <c r="O363" s="596">
        <f t="shared" si="233"/>
        <v>0</v>
      </c>
      <c r="P363" s="596">
        <f t="shared" si="233"/>
        <v>13076771.33</v>
      </c>
      <c r="Q363" s="596">
        <f t="shared" si="233"/>
        <v>9060949.8599999994</v>
      </c>
      <c r="R363" s="392">
        <f t="shared" si="233"/>
        <v>0</v>
      </c>
      <c r="S363" s="596">
        <f t="shared" si="233"/>
        <v>9060949.8599999994</v>
      </c>
      <c r="T363" s="596">
        <f t="shared" si="233"/>
        <v>0</v>
      </c>
      <c r="U363" s="596">
        <f t="shared" si="233"/>
        <v>0</v>
      </c>
      <c r="V363" s="392">
        <v>0</v>
      </c>
      <c r="W363" s="596">
        <f t="shared" si="233"/>
        <v>4015821.47</v>
      </c>
      <c r="X363" s="596">
        <f t="shared" si="233"/>
        <v>0</v>
      </c>
      <c r="Y363" s="596">
        <f t="shared" si="233"/>
        <v>4015821.47</v>
      </c>
      <c r="Z363" s="596">
        <f t="shared" si="233"/>
        <v>0</v>
      </c>
      <c r="AA363" s="596">
        <f t="shared" si="233"/>
        <v>0</v>
      </c>
      <c r="AB363" s="596">
        <f>SUM(AB364:AB367)</f>
        <v>0</v>
      </c>
      <c r="AC363" s="596">
        <f t="shared" si="233"/>
        <v>0</v>
      </c>
      <c r="AD363" s="596">
        <f t="shared" si="233"/>
        <v>0</v>
      </c>
      <c r="AE363" s="590"/>
    </row>
    <row r="364" spans="1:31" hidden="1" x14ac:dyDescent="0.2">
      <c r="A364" s="606">
        <v>1</v>
      </c>
      <c r="B364" s="614" t="s">
        <v>1266</v>
      </c>
      <c r="C364" s="606" t="s">
        <v>1298</v>
      </c>
      <c r="D364" s="608">
        <v>40919</v>
      </c>
      <c r="E364" s="606" t="s">
        <v>1110</v>
      </c>
      <c r="F364" s="606" t="s">
        <v>1112</v>
      </c>
      <c r="G364" s="609">
        <v>0</v>
      </c>
      <c r="H364" s="609">
        <v>0</v>
      </c>
      <c r="I364" s="610">
        <v>0</v>
      </c>
      <c r="J364" s="609">
        <v>0</v>
      </c>
      <c r="K364" s="611">
        <v>0</v>
      </c>
      <c r="L364" s="611">
        <v>0</v>
      </c>
      <c r="M364" s="610">
        <v>0</v>
      </c>
      <c r="N364" s="610">
        <v>0</v>
      </c>
      <c r="O364" s="610">
        <v>0</v>
      </c>
      <c r="P364" s="602">
        <f>Q364+W364+AC364+AD364</f>
        <v>2042114.58</v>
      </c>
      <c r="Q364" s="602">
        <f>R364+S364+T364+U364+V364</f>
        <v>1238950.29</v>
      </c>
      <c r="R364" s="670">
        <v>0</v>
      </c>
      <c r="S364" s="602">
        <v>1238950.29</v>
      </c>
      <c r="T364" s="610">
        <v>0</v>
      </c>
      <c r="U364" s="610">
        <v>0</v>
      </c>
      <c r="V364" s="397">
        <v>0</v>
      </c>
      <c r="W364" s="602">
        <f>X364+Y364+Z364+AA364+AB364</f>
        <v>803164.29</v>
      </c>
      <c r="X364" s="610">
        <v>0</v>
      </c>
      <c r="Y364" s="602">
        <v>803164.29</v>
      </c>
      <c r="Z364" s="610">
        <v>0</v>
      </c>
      <c r="AA364" s="610">
        <v>0</v>
      </c>
      <c r="AB364" s="610">
        <v>0</v>
      </c>
      <c r="AC364" s="602">
        <v>0</v>
      </c>
      <c r="AD364" s="602">
        <v>0</v>
      </c>
      <c r="AE364" s="590"/>
    </row>
    <row r="365" spans="1:31" hidden="1" x14ac:dyDescent="0.2">
      <c r="A365" s="606">
        <v>2</v>
      </c>
      <c r="B365" s="614" t="s">
        <v>895</v>
      </c>
      <c r="C365" s="606" t="s">
        <v>1298</v>
      </c>
      <c r="D365" s="608">
        <v>40919</v>
      </c>
      <c r="E365" s="606" t="s">
        <v>1110</v>
      </c>
      <c r="F365" s="606" t="s">
        <v>1112</v>
      </c>
      <c r="G365" s="609">
        <v>0</v>
      </c>
      <c r="H365" s="609">
        <v>0</v>
      </c>
      <c r="I365" s="610">
        <v>0</v>
      </c>
      <c r="J365" s="609">
        <v>0</v>
      </c>
      <c r="K365" s="611">
        <v>0</v>
      </c>
      <c r="L365" s="611">
        <v>0</v>
      </c>
      <c r="M365" s="610">
        <v>0</v>
      </c>
      <c r="N365" s="610">
        <v>0</v>
      </c>
      <c r="O365" s="610">
        <v>0</v>
      </c>
      <c r="P365" s="602">
        <f>Q365+W365+AC365+AD365</f>
        <v>3879798.24</v>
      </c>
      <c r="Q365" s="602">
        <f>R365+S365+T365+U365+V365</f>
        <v>2675051.7999999998</v>
      </c>
      <c r="R365" s="670">
        <v>0</v>
      </c>
      <c r="S365" s="602">
        <v>2675051.7999999998</v>
      </c>
      <c r="T365" s="610">
        <v>0</v>
      </c>
      <c r="U365" s="610">
        <v>0</v>
      </c>
      <c r="V365" s="397">
        <v>0</v>
      </c>
      <c r="W365" s="602">
        <f>X365+Y365+Z365+AA365+AB365</f>
        <v>1204746.44</v>
      </c>
      <c r="X365" s="610">
        <v>0</v>
      </c>
      <c r="Y365" s="602">
        <v>1204746.44</v>
      </c>
      <c r="Z365" s="610">
        <v>0</v>
      </c>
      <c r="AA365" s="610">
        <v>0</v>
      </c>
      <c r="AB365" s="610">
        <v>0</v>
      </c>
      <c r="AC365" s="602">
        <v>0</v>
      </c>
      <c r="AD365" s="602">
        <v>0</v>
      </c>
      <c r="AE365" s="590"/>
    </row>
    <row r="366" spans="1:31" hidden="1" x14ac:dyDescent="0.2">
      <c r="A366" s="606">
        <v>3</v>
      </c>
      <c r="B366" s="614" t="s">
        <v>896</v>
      </c>
      <c r="C366" s="606" t="s">
        <v>1298</v>
      </c>
      <c r="D366" s="608">
        <v>40919</v>
      </c>
      <c r="E366" s="606" t="s">
        <v>1110</v>
      </c>
      <c r="F366" s="606" t="s">
        <v>1112</v>
      </c>
      <c r="G366" s="609">
        <v>0</v>
      </c>
      <c r="H366" s="609">
        <v>0</v>
      </c>
      <c r="I366" s="610">
        <v>0</v>
      </c>
      <c r="J366" s="609">
        <v>0</v>
      </c>
      <c r="K366" s="611">
        <v>0</v>
      </c>
      <c r="L366" s="611">
        <v>0</v>
      </c>
      <c r="M366" s="610">
        <v>0</v>
      </c>
      <c r="N366" s="610">
        <v>0</v>
      </c>
      <c r="O366" s="610">
        <v>0</v>
      </c>
      <c r="P366" s="602">
        <f>Q366+W366+AC366+AD366</f>
        <v>1286260.71</v>
      </c>
      <c r="Q366" s="602">
        <f>R366+S366+T366+U366+V366</f>
        <v>884678.56</v>
      </c>
      <c r="R366" s="670">
        <v>0</v>
      </c>
      <c r="S366" s="602">
        <v>884678.56</v>
      </c>
      <c r="T366" s="610">
        <v>0</v>
      </c>
      <c r="U366" s="610">
        <v>0</v>
      </c>
      <c r="V366" s="397">
        <v>0</v>
      </c>
      <c r="W366" s="602">
        <f>X366+Y366+Z366+AA366+AB366</f>
        <v>401582.15</v>
      </c>
      <c r="X366" s="610">
        <v>0</v>
      </c>
      <c r="Y366" s="602">
        <v>401582.15</v>
      </c>
      <c r="Z366" s="610">
        <v>0</v>
      </c>
      <c r="AA366" s="610">
        <v>0</v>
      </c>
      <c r="AB366" s="610">
        <v>0</v>
      </c>
      <c r="AC366" s="602">
        <v>0</v>
      </c>
      <c r="AD366" s="602">
        <v>0</v>
      </c>
      <c r="AE366" s="590"/>
    </row>
    <row r="367" spans="1:31" hidden="1" x14ac:dyDescent="0.2">
      <c r="A367" s="606">
        <v>4</v>
      </c>
      <c r="B367" s="614" t="s">
        <v>890</v>
      </c>
      <c r="C367" s="619" t="s">
        <v>1104</v>
      </c>
      <c r="D367" s="608">
        <v>41976</v>
      </c>
      <c r="E367" s="606" t="s">
        <v>1110</v>
      </c>
      <c r="F367" s="606" t="s">
        <v>1112</v>
      </c>
      <c r="G367" s="609">
        <v>0</v>
      </c>
      <c r="H367" s="609">
        <v>0</v>
      </c>
      <c r="I367" s="610">
        <v>0</v>
      </c>
      <c r="J367" s="609">
        <v>0</v>
      </c>
      <c r="K367" s="611">
        <v>0</v>
      </c>
      <c r="L367" s="611">
        <v>0</v>
      </c>
      <c r="M367" s="610">
        <v>0</v>
      </c>
      <c r="N367" s="610">
        <v>0</v>
      </c>
      <c r="O367" s="610">
        <v>0</v>
      </c>
      <c r="P367" s="602">
        <f>Q367+W367+AC367+AD367</f>
        <v>5868597.7999999998</v>
      </c>
      <c r="Q367" s="602">
        <f>R367+S367+T367+U367+V367</f>
        <v>4262269.21</v>
      </c>
      <c r="R367" s="670">
        <v>0</v>
      </c>
      <c r="S367" s="602">
        <v>4262269.21</v>
      </c>
      <c r="T367" s="610">
        <v>0</v>
      </c>
      <c r="U367" s="610">
        <v>0</v>
      </c>
      <c r="V367" s="397">
        <v>0</v>
      </c>
      <c r="W367" s="602">
        <f>X367+Y367+Z367+AA367+AB367</f>
        <v>1606328.59</v>
      </c>
      <c r="X367" s="610">
        <v>0</v>
      </c>
      <c r="Y367" s="602">
        <v>1606328.59</v>
      </c>
      <c r="Z367" s="610">
        <v>0</v>
      </c>
      <c r="AA367" s="610">
        <v>0</v>
      </c>
      <c r="AB367" s="610">
        <v>0</v>
      </c>
      <c r="AC367" s="602">
        <v>0</v>
      </c>
      <c r="AD367" s="602">
        <v>0</v>
      </c>
      <c r="AE367" s="590"/>
    </row>
    <row r="368" spans="1:31" ht="42" hidden="1" customHeight="1" x14ac:dyDescent="0.2">
      <c r="A368" s="740" t="s">
        <v>1944</v>
      </c>
      <c r="B368" s="740"/>
      <c r="C368" s="740"/>
      <c r="D368" s="740"/>
      <c r="E368" s="740"/>
      <c r="F368" s="740"/>
      <c r="G368" s="588">
        <f>SUM(G369:G382)</f>
        <v>0</v>
      </c>
      <c r="H368" s="588">
        <f t="shared" ref="H368:O368" si="234">SUM(H369:H382)</f>
        <v>0</v>
      </c>
      <c r="I368" s="589">
        <f t="shared" si="234"/>
        <v>0</v>
      </c>
      <c r="J368" s="588">
        <f t="shared" si="234"/>
        <v>0</v>
      </c>
      <c r="K368" s="588">
        <f t="shared" si="234"/>
        <v>0</v>
      </c>
      <c r="L368" s="588">
        <f t="shared" si="234"/>
        <v>0</v>
      </c>
      <c r="M368" s="589">
        <f t="shared" si="234"/>
        <v>0</v>
      </c>
      <c r="N368" s="589">
        <f t="shared" si="234"/>
        <v>0</v>
      </c>
      <c r="O368" s="589">
        <f t="shared" si="234"/>
        <v>0</v>
      </c>
      <c r="P368" s="589">
        <f>SUM(P369:P382)</f>
        <v>62023530.119999997</v>
      </c>
      <c r="Q368" s="589">
        <f t="shared" ref="Q368:AD368" si="235">SUM(Q369:Q382)</f>
        <v>37533703.460000001</v>
      </c>
      <c r="R368" s="414">
        <f t="shared" si="235"/>
        <v>0</v>
      </c>
      <c r="S368" s="589">
        <f t="shared" si="235"/>
        <v>37533703.460000001</v>
      </c>
      <c r="T368" s="589">
        <f t="shared" si="235"/>
        <v>0</v>
      </c>
      <c r="U368" s="589">
        <f t="shared" si="235"/>
        <v>0</v>
      </c>
      <c r="V368" s="414">
        <v>0</v>
      </c>
      <c r="W368" s="589">
        <f t="shared" si="235"/>
        <v>24489826.66</v>
      </c>
      <c r="X368" s="589">
        <f t="shared" si="235"/>
        <v>0</v>
      </c>
      <c r="Y368" s="589">
        <f t="shared" si="235"/>
        <v>24489826.66</v>
      </c>
      <c r="Z368" s="589">
        <f t="shared" si="235"/>
        <v>0</v>
      </c>
      <c r="AA368" s="589">
        <f t="shared" si="235"/>
        <v>0</v>
      </c>
      <c r="AB368" s="589">
        <f>SUM(AB369:AB382)</f>
        <v>0</v>
      </c>
      <c r="AC368" s="589">
        <f t="shared" si="235"/>
        <v>0</v>
      </c>
      <c r="AD368" s="589">
        <f t="shared" si="235"/>
        <v>0</v>
      </c>
      <c r="AE368" s="590"/>
    </row>
    <row r="369" spans="1:31" hidden="1" x14ac:dyDescent="0.2">
      <c r="A369" s="606">
        <v>1</v>
      </c>
      <c r="B369" s="613" t="s">
        <v>1650</v>
      </c>
      <c r="C369" s="619">
        <v>1</v>
      </c>
      <c r="D369" s="608">
        <v>41971</v>
      </c>
      <c r="E369" s="606" t="s">
        <v>1110</v>
      </c>
      <c r="F369" s="606" t="s">
        <v>1112</v>
      </c>
      <c r="G369" s="609">
        <v>0</v>
      </c>
      <c r="H369" s="609">
        <v>0</v>
      </c>
      <c r="I369" s="610">
        <v>0</v>
      </c>
      <c r="J369" s="609">
        <v>0</v>
      </c>
      <c r="K369" s="611">
        <v>0</v>
      </c>
      <c r="L369" s="611">
        <v>0</v>
      </c>
      <c r="M369" s="610">
        <v>0</v>
      </c>
      <c r="N369" s="610">
        <v>0</v>
      </c>
      <c r="O369" s="610">
        <v>0</v>
      </c>
      <c r="P369" s="602">
        <f t="shared" ref="P369:P382" si="236">Q369+W369+AC369+AD369</f>
        <v>3836656.32</v>
      </c>
      <c r="Q369" s="602">
        <f t="shared" ref="Q369:Q382" si="237">R369+S369+T369+U369+V369</f>
        <v>2175107.62</v>
      </c>
      <c r="R369" s="670">
        <v>0</v>
      </c>
      <c r="S369" s="602">
        <v>2175107.62</v>
      </c>
      <c r="T369" s="610">
        <v>0</v>
      </c>
      <c r="U369" s="610">
        <v>0</v>
      </c>
      <c r="V369" s="397">
        <v>0</v>
      </c>
      <c r="W369" s="602">
        <f t="shared" ref="W369:W382" si="238">X369+Y369+Z369+AA369+AB369</f>
        <v>1661548.7</v>
      </c>
      <c r="X369" s="610">
        <v>0</v>
      </c>
      <c r="Y369" s="602">
        <v>1661548.7</v>
      </c>
      <c r="Z369" s="610">
        <v>0</v>
      </c>
      <c r="AA369" s="610">
        <v>0</v>
      </c>
      <c r="AB369" s="610">
        <v>0</v>
      </c>
      <c r="AC369" s="602">
        <v>0</v>
      </c>
      <c r="AD369" s="602">
        <v>0</v>
      </c>
      <c r="AE369" s="590"/>
    </row>
    <row r="370" spans="1:31" hidden="1" x14ac:dyDescent="0.2">
      <c r="A370" s="606">
        <v>2</v>
      </c>
      <c r="B370" s="613" t="s">
        <v>1649</v>
      </c>
      <c r="C370" s="619">
        <v>2</v>
      </c>
      <c r="D370" s="608">
        <v>41971</v>
      </c>
      <c r="E370" s="606" t="s">
        <v>1110</v>
      </c>
      <c r="F370" s="606" t="s">
        <v>1112</v>
      </c>
      <c r="G370" s="609">
        <v>0</v>
      </c>
      <c r="H370" s="609">
        <v>0</v>
      </c>
      <c r="I370" s="610">
        <v>0</v>
      </c>
      <c r="J370" s="609">
        <v>0</v>
      </c>
      <c r="K370" s="611">
        <v>0</v>
      </c>
      <c r="L370" s="611">
        <v>0</v>
      </c>
      <c r="M370" s="610">
        <v>0</v>
      </c>
      <c r="N370" s="610">
        <v>0</v>
      </c>
      <c r="O370" s="610">
        <v>0</v>
      </c>
      <c r="P370" s="602">
        <f t="shared" si="236"/>
        <v>5214519.24</v>
      </c>
      <c r="Q370" s="602">
        <f t="shared" si="237"/>
        <v>3162831.52</v>
      </c>
      <c r="R370" s="670">
        <v>0</v>
      </c>
      <c r="S370" s="602">
        <v>3162831.52</v>
      </c>
      <c r="T370" s="610">
        <v>0</v>
      </c>
      <c r="U370" s="610">
        <v>0</v>
      </c>
      <c r="V370" s="397">
        <v>0</v>
      </c>
      <c r="W370" s="602">
        <f t="shared" si="238"/>
        <v>2051687.72</v>
      </c>
      <c r="X370" s="610">
        <v>0</v>
      </c>
      <c r="Y370" s="602">
        <v>2051687.72</v>
      </c>
      <c r="Z370" s="610">
        <v>0</v>
      </c>
      <c r="AA370" s="610">
        <v>0</v>
      </c>
      <c r="AB370" s="610">
        <v>0</v>
      </c>
      <c r="AC370" s="602">
        <v>0</v>
      </c>
      <c r="AD370" s="602">
        <v>0</v>
      </c>
      <c r="AE370" s="590"/>
    </row>
    <row r="371" spans="1:31" hidden="1" x14ac:dyDescent="0.2">
      <c r="A371" s="606">
        <v>3</v>
      </c>
      <c r="B371" s="613" t="s">
        <v>1648</v>
      </c>
      <c r="C371" s="619">
        <v>3</v>
      </c>
      <c r="D371" s="608">
        <v>41971</v>
      </c>
      <c r="E371" s="606" t="s">
        <v>1110</v>
      </c>
      <c r="F371" s="606" t="s">
        <v>1112</v>
      </c>
      <c r="G371" s="609">
        <v>0</v>
      </c>
      <c r="H371" s="609">
        <v>0</v>
      </c>
      <c r="I371" s="610">
        <v>0</v>
      </c>
      <c r="J371" s="609">
        <v>0</v>
      </c>
      <c r="K371" s="611">
        <v>0</v>
      </c>
      <c r="L371" s="611">
        <v>0</v>
      </c>
      <c r="M371" s="610">
        <v>0</v>
      </c>
      <c r="N371" s="610">
        <v>0</v>
      </c>
      <c r="O371" s="610">
        <v>0</v>
      </c>
      <c r="P371" s="602">
        <f t="shared" si="236"/>
        <v>5380425.96</v>
      </c>
      <c r="Q371" s="602">
        <f t="shared" si="237"/>
        <v>3410570.32</v>
      </c>
      <c r="R371" s="670">
        <v>0</v>
      </c>
      <c r="S371" s="602">
        <v>3410570.32</v>
      </c>
      <c r="T371" s="610">
        <v>0</v>
      </c>
      <c r="U371" s="610">
        <v>0</v>
      </c>
      <c r="V371" s="397">
        <v>0</v>
      </c>
      <c r="W371" s="602">
        <f t="shared" si="238"/>
        <v>1969855.64</v>
      </c>
      <c r="X371" s="610">
        <v>0</v>
      </c>
      <c r="Y371" s="602">
        <v>1969855.64</v>
      </c>
      <c r="Z371" s="610">
        <v>0</v>
      </c>
      <c r="AA371" s="610">
        <v>0</v>
      </c>
      <c r="AB371" s="610">
        <v>0</v>
      </c>
      <c r="AC371" s="602">
        <v>0</v>
      </c>
      <c r="AD371" s="602">
        <v>0</v>
      </c>
      <c r="AE371" s="590"/>
    </row>
    <row r="372" spans="1:31" hidden="1" x14ac:dyDescent="0.2">
      <c r="A372" s="606">
        <v>4</v>
      </c>
      <c r="B372" s="613" t="s">
        <v>1647</v>
      </c>
      <c r="C372" s="619">
        <v>4</v>
      </c>
      <c r="D372" s="608">
        <v>41971</v>
      </c>
      <c r="E372" s="606" t="s">
        <v>1110</v>
      </c>
      <c r="F372" s="606" t="s">
        <v>1112</v>
      </c>
      <c r="G372" s="609">
        <v>0</v>
      </c>
      <c r="H372" s="609">
        <v>0</v>
      </c>
      <c r="I372" s="610">
        <v>0</v>
      </c>
      <c r="J372" s="609">
        <v>0</v>
      </c>
      <c r="K372" s="611">
        <v>0</v>
      </c>
      <c r="L372" s="611">
        <v>0</v>
      </c>
      <c r="M372" s="610">
        <v>0</v>
      </c>
      <c r="N372" s="610">
        <v>0</v>
      </c>
      <c r="O372" s="610">
        <v>0</v>
      </c>
      <c r="P372" s="602">
        <f t="shared" si="236"/>
        <v>4483794</v>
      </c>
      <c r="Q372" s="602">
        <f t="shared" si="237"/>
        <v>2788775.28</v>
      </c>
      <c r="R372" s="670">
        <v>0</v>
      </c>
      <c r="S372" s="602">
        <v>2788775.28</v>
      </c>
      <c r="T372" s="610">
        <v>0</v>
      </c>
      <c r="U372" s="610">
        <v>0</v>
      </c>
      <c r="V372" s="397">
        <v>0</v>
      </c>
      <c r="W372" s="602">
        <f t="shared" si="238"/>
        <v>1695018.72</v>
      </c>
      <c r="X372" s="610">
        <v>0</v>
      </c>
      <c r="Y372" s="602">
        <v>1695018.72</v>
      </c>
      <c r="Z372" s="610">
        <v>0</v>
      </c>
      <c r="AA372" s="610">
        <v>0</v>
      </c>
      <c r="AB372" s="610">
        <v>0</v>
      </c>
      <c r="AC372" s="602">
        <v>0</v>
      </c>
      <c r="AD372" s="602">
        <v>0</v>
      </c>
      <c r="AE372" s="590"/>
    </row>
    <row r="373" spans="1:31" hidden="1" x14ac:dyDescent="0.2">
      <c r="A373" s="606">
        <v>5</v>
      </c>
      <c r="B373" s="613" t="s">
        <v>1646</v>
      </c>
      <c r="C373" s="619">
        <v>5</v>
      </c>
      <c r="D373" s="608">
        <v>41971</v>
      </c>
      <c r="E373" s="606" t="s">
        <v>1110</v>
      </c>
      <c r="F373" s="606" t="s">
        <v>1112</v>
      </c>
      <c r="G373" s="609">
        <v>0</v>
      </c>
      <c r="H373" s="609">
        <v>0</v>
      </c>
      <c r="I373" s="610">
        <v>0</v>
      </c>
      <c r="J373" s="609">
        <v>0</v>
      </c>
      <c r="K373" s="611">
        <v>0</v>
      </c>
      <c r="L373" s="611">
        <v>0</v>
      </c>
      <c r="M373" s="610">
        <v>0</v>
      </c>
      <c r="N373" s="610">
        <v>0</v>
      </c>
      <c r="O373" s="610">
        <v>0</v>
      </c>
      <c r="P373" s="602">
        <f t="shared" si="236"/>
        <v>3385740.12</v>
      </c>
      <c r="Q373" s="602">
        <f t="shared" si="237"/>
        <v>2246295.81</v>
      </c>
      <c r="R373" s="670">
        <v>0</v>
      </c>
      <c r="S373" s="602">
        <v>2246295.81</v>
      </c>
      <c r="T373" s="610">
        <v>0</v>
      </c>
      <c r="U373" s="610">
        <v>0</v>
      </c>
      <c r="V373" s="397">
        <v>0</v>
      </c>
      <c r="W373" s="602">
        <f t="shared" si="238"/>
        <v>1139444.31</v>
      </c>
      <c r="X373" s="610">
        <v>0</v>
      </c>
      <c r="Y373" s="602">
        <v>1139444.31</v>
      </c>
      <c r="Z373" s="610">
        <v>0</v>
      </c>
      <c r="AA373" s="610">
        <v>0</v>
      </c>
      <c r="AB373" s="610">
        <v>0</v>
      </c>
      <c r="AC373" s="602">
        <v>0</v>
      </c>
      <c r="AD373" s="602">
        <v>0</v>
      </c>
      <c r="AE373" s="590"/>
    </row>
    <row r="374" spans="1:31" hidden="1" x14ac:dyDescent="0.2">
      <c r="A374" s="606">
        <v>6</v>
      </c>
      <c r="B374" s="613" t="s">
        <v>1644</v>
      </c>
      <c r="C374" s="619">
        <v>6</v>
      </c>
      <c r="D374" s="608">
        <v>41971</v>
      </c>
      <c r="E374" s="606" t="s">
        <v>1110</v>
      </c>
      <c r="F374" s="606" t="s">
        <v>1112</v>
      </c>
      <c r="G374" s="609">
        <v>0</v>
      </c>
      <c r="H374" s="609">
        <v>0</v>
      </c>
      <c r="I374" s="610">
        <v>0</v>
      </c>
      <c r="J374" s="609">
        <v>0</v>
      </c>
      <c r="K374" s="611">
        <v>0</v>
      </c>
      <c r="L374" s="611">
        <v>0</v>
      </c>
      <c r="M374" s="610">
        <v>0</v>
      </c>
      <c r="N374" s="610">
        <v>0</v>
      </c>
      <c r="O374" s="610">
        <v>0</v>
      </c>
      <c r="P374" s="602">
        <f t="shared" si="236"/>
        <v>3374197.68</v>
      </c>
      <c r="Q374" s="602">
        <f t="shared" si="237"/>
        <v>2172855.46</v>
      </c>
      <c r="R374" s="670">
        <v>0</v>
      </c>
      <c r="S374" s="602">
        <v>2172855.46</v>
      </c>
      <c r="T374" s="610">
        <v>0</v>
      </c>
      <c r="U374" s="610">
        <v>0</v>
      </c>
      <c r="V374" s="397">
        <v>0</v>
      </c>
      <c r="W374" s="602">
        <f t="shared" si="238"/>
        <v>1201342.22</v>
      </c>
      <c r="X374" s="610">
        <v>0</v>
      </c>
      <c r="Y374" s="602">
        <v>1201342.22</v>
      </c>
      <c r="Z374" s="610">
        <v>0</v>
      </c>
      <c r="AA374" s="610">
        <v>0</v>
      </c>
      <c r="AB374" s="610">
        <v>0</v>
      </c>
      <c r="AC374" s="602">
        <v>0</v>
      </c>
      <c r="AD374" s="602">
        <v>0</v>
      </c>
      <c r="AE374" s="590"/>
    </row>
    <row r="375" spans="1:31" hidden="1" x14ac:dyDescent="0.2">
      <c r="A375" s="606">
        <v>7</v>
      </c>
      <c r="B375" s="613" t="s">
        <v>1643</v>
      </c>
      <c r="C375" s="619">
        <v>7</v>
      </c>
      <c r="D375" s="608">
        <v>41971</v>
      </c>
      <c r="E375" s="606" t="s">
        <v>1110</v>
      </c>
      <c r="F375" s="606" t="s">
        <v>1112</v>
      </c>
      <c r="G375" s="609">
        <v>0</v>
      </c>
      <c r="H375" s="609">
        <v>0</v>
      </c>
      <c r="I375" s="610">
        <v>0</v>
      </c>
      <c r="J375" s="609">
        <v>0</v>
      </c>
      <c r="K375" s="611">
        <v>0</v>
      </c>
      <c r="L375" s="611">
        <v>0</v>
      </c>
      <c r="M375" s="610">
        <v>0</v>
      </c>
      <c r="N375" s="610">
        <v>0</v>
      </c>
      <c r="O375" s="610">
        <v>0</v>
      </c>
      <c r="P375" s="602">
        <f t="shared" si="236"/>
        <v>3504589.2</v>
      </c>
      <c r="Q375" s="602">
        <f t="shared" si="237"/>
        <v>2238462.1800000002</v>
      </c>
      <c r="R375" s="670">
        <v>0</v>
      </c>
      <c r="S375" s="602">
        <v>2238462.1800000002</v>
      </c>
      <c r="T375" s="610">
        <v>0</v>
      </c>
      <c r="U375" s="610">
        <v>0</v>
      </c>
      <c r="V375" s="397">
        <v>0</v>
      </c>
      <c r="W375" s="602">
        <f t="shared" si="238"/>
        <v>1266127.02</v>
      </c>
      <c r="X375" s="610">
        <v>0</v>
      </c>
      <c r="Y375" s="602">
        <v>1266127.02</v>
      </c>
      <c r="Z375" s="610">
        <v>0</v>
      </c>
      <c r="AA375" s="610">
        <v>0</v>
      </c>
      <c r="AB375" s="610">
        <v>0</v>
      </c>
      <c r="AC375" s="602">
        <v>0</v>
      </c>
      <c r="AD375" s="602">
        <v>0</v>
      </c>
      <c r="AE375" s="590"/>
    </row>
    <row r="376" spans="1:31" hidden="1" x14ac:dyDescent="0.2">
      <c r="A376" s="606">
        <v>8</v>
      </c>
      <c r="B376" s="613" t="s">
        <v>1645</v>
      </c>
      <c r="C376" s="619">
        <v>8</v>
      </c>
      <c r="D376" s="608">
        <v>41971</v>
      </c>
      <c r="E376" s="606" t="s">
        <v>1110</v>
      </c>
      <c r="F376" s="606" t="s">
        <v>1112</v>
      </c>
      <c r="G376" s="609">
        <v>0</v>
      </c>
      <c r="H376" s="609">
        <v>0</v>
      </c>
      <c r="I376" s="610">
        <v>0</v>
      </c>
      <c r="J376" s="609">
        <v>0</v>
      </c>
      <c r="K376" s="611">
        <v>0</v>
      </c>
      <c r="L376" s="611">
        <v>0</v>
      </c>
      <c r="M376" s="610">
        <v>0</v>
      </c>
      <c r="N376" s="610">
        <v>0</v>
      </c>
      <c r="O376" s="610">
        <v>0</v>
      </c>
      <c r="P376" s="602">
        <f t="shared" si="236"/>
        <v>3370011.96</v>
      </c>
      <c r="Q376" s="602">
        <f t="shared" si="237"/>
        <v>2118999.2000000002</v>
      </c>
      <c r="R376" s="670">
        <v>0</v>
      </c>
      <c r="S376" s="602">
        <v>2118999.2000000002</v>
      </c>
      <c r="T376" s="610">
        <v>0</v>
      </c>
      <c r="U376" s="610">
        <v>0</v>
      </c>
      <c r="V376" s="397">
        <v>0</v>
      </c>
      <c r="W376" s="602">
        <f t="shared" si="238"/>
        <v>1251012.76</v>
      </c>
      <c r="X376" s="610">
        <v>0</v>
      </c>
      <c r="Y376" s="602">
        <v>1251012.76</v>
      </c>
      <c r="Z376" s="610">
        <v>0</v>
      </c>
      <c r="AA376" s="610">
        <v>0</v>
      </c>
      <c r="AB376" s="610">
        <v>0</v>
      </c>
      <c r="AC376" s="602">
        <v>0</v>
      </c>
      <c r="AD376" s="602">
        <v>0</v>
      </c>
      <c r="AE376" s="590"/>
    </row>
    <row r="377" spans="1:31" hidden="1" x14ac:dyDescent="0.2">
      <c r="A377" s="606">
        <v>9</v>
      </c>
      <c r="B377" s="613" t="s">
        <v>1642</v>
      </c>
      <c r="C377" s="619">
        <v>11</v>
      </c>
      <c r="D377" s="608">
        <v>41971</v>
      </c>
      <c r="E377" s="606" t="s">
        <v>1110</v>
      </c>
      <c r="F377" s="606" t="s">
        <v>1112</v>
      </c>
      <c r="G377" s="609">
        <v>0</v>
      </c>
      <c r="H377" s="609">
        <v>0</v>
      </c>
      <c r="I377" s="610">
        <v>0</v>
      </c>
      <c r="J377" s="609">
        <v>0</v>
      </c>
      <c r="K377" s="611">
        <v>0</v>
      </c>
      <c r="L377" s="611">
        <v>0</v>
      </c>
      <c r="M377" s="610">
        <v>0</v>
      </c>
      <c r="N377" s="610">
        <v>0</v>
      </c>
      <c r="O377" s="610">
        <v>0</v>
      </c>
      <c r="P377" s="602">
        <f t="shared" si="236"/>
        <v>4079554.92</v>
      </c>
      <c r="Q377" s="602">
        <f t="shared" si="237"/>
        <v>2591955.12</v>
      </c>
      <c r="R377" s="670">
        <v>0</v>
      </c>
      <c r="S377" s="602">
        <v>2591955.12</v>
      </c>
      <c r="T377" s="610">
        <v>0</v>
      </c>
      <c r="U377" s="610">
        <v>0</v>
      </c>
      <c r="V377" s="397">
        <v>0</v>
      </c>
      <c r="W377" s="602">
        <f t="shared" si="238"/>
        <v>1487599.8</v>
      </c>
      <c r="X377" s="610">
        <v>0</v>
      </c>
      <c r="Y377" s="602">
        <v>1487599.8</v>
      </c>
      <c r="Z377" s="610">
        <v>0</v>
      </c>
      <c r="AA377" s="610">
        <v>0</v>
      </c>
      <c r="AB377" s="610">
        <v>0</v>
      </c>
      <c r="AC377" s="602">
        <v>0</v>
      </c>
      <c r="AD377" s="602">
        <v>0</v>
      </c>
      <c r="AE377" s="590"/>
    </row>
    <row r="378" spans="1:31" hidden="1" x14ac:dyDescent="0.2">
      <c r="A378" s="606">
        <v>10</v>
      </c>
      <c r="B378" s="613" t="s">
        <v>1641</v>
      </c>
      <c r="C378" s="619">
        <v>14</v>
      </c>
      <c r="D378" s="608">
        <v>41971</v>
      </c>
      <c r="E378" s="606" t="s">
        <v>1110</v>
      </c>
      <c r="F378" s="606" t="s">
        <v>1112</v>
      </c>
      <c r="G378" s="609">
        <v>0</v>
      </c>
      <c r="H378" s="609">
        <v>0</v>
      </c>
      <c r="I378" s="610">
        <v>0</v>
      </c>
      <c r="J378" s="609">
        <v>0</v>
      </c>
      <c r="K378" s="611">
        <v>0</v>
      </c>
      <c r="L378" s="611">
        <v>0</v>
      </c>
      <c r="M378" s="610">
        <v>0</v>
      </c>
      <c r="N378" s="610">
        <v>0</v>
      </c>
      <c r="O378" s="610">
        <v>0</v>
      </c>
      <c r="P378" s="602">
        <f t="shared" si="236"/>
        <v>4319409.3600000003</v>
      </c>
      <c r="Q378" s="602">
        <f t="shared" si="237"/>
        <v>2505785.09</v>
      </c>
      <c r="R378" s="670">
        <v>0</v>
      </c>
      <c r="S378" s="602">
        <v>2505785.09</v>
      </c>
      <c r="T378" s="610">
        <v>0</v>
      </c>
      <c r="U378" s="610">
        <v>0</v>
      </c>
      <c r="V378" s="397">
        <v>0</v>
      </c>
      <c r="W378" s="602">
        <f t="shared" si="238"/>
        <v>1813624.27</v>
      </c>
      <c r="X378" s="610">
        <v>0</v>
      </c>
      <c r="Y378" s="602">
        <v>1813624.27</v>
      </c>
      <c r="Z378" s="610">
        <v>0</v>
      </c>
      <c r="AA378" s="610">
        <v>0</v>
      </c>
      <c r="AB378" s="610">
        <v>0</v>
      </c>
      <c r="AC378" s="602">
        <v>0</v>
      </c>
      <c r="AD378" s="602">
        <v>0</v>
      </c>
      <c r="AE378" s="590"/>
    </row>
    <row r="379" spans="1:31" hidden="1" x14ac:dyDescent="0.2">
      <c r="A379" s="606">
        <v>11</v>
      </c>
      <c r="B379" s="613" t="s">
        <v>1640</v>
      </c>
      <c r="C379" s="619">
        <v>25</v>
      </c>
      <c r="D379" s="608">
        <v>41971</v>
      </c>
      <c r="E379" s="606" t="s">
        <v>1110</v>
      </c>
      <c r="F379" s="606" t="s">
        <v>1112</v>
      </c>
      <c r="G379" s="609">
        <v>0</v>
      </c>
      <c r="H379" s="609">
        <v>0</v>
      </c>
      <c r="I379" s="610">
        <v>0</v>
      </c>
      <c r="J379" s="609">
        <v>0</v>
      </c>
      <c r="K379" s="611">
        <v>0</v>
      </c>
      <c r="L379" s="611">
        <v>0</v>
      </c>
      <c r="M379" s="610">
        <v>0</v>
      </c>
      <c r="N379" s="610">
        <v>0</v>
      </c>
      <c r="O379" s="610">
        <v>0</v>
      </c>
      <c r="P379" s="602">
        <f t="shared" si="236"/>
        <v>6184337.8799999999</v>
      </c>
      <c r="Q379" s="602">
        <f t="shared" si="237"/>
        <v>3467266.28</v>
      </c>
      <c r="R379" s="670">
        <v>0</v>
      </c>
      <c r="S379" s="602">
        <v>3467266.28</v>
      </c>
      <c r="T379" s="610">
        <v>0</v>
      </c>
      <c r="U379" s="610">
        <v>0</v>
      </c>
      <c r="V379" s="397">
        <v>0</v>
      </c>
      <c r="W379" s="602">
        <f t="shared" si="238"/>
        <v>2717071.6</v>
      </c>
      <c r="X379" s="610">
        <v>0</v>
      </c>
      <c r="Y379" s="602">
        <v>2717071.6</v>
      </c>
      <c r="Z379" s="610">
        <v>0</v>
      </c>
      <c r="AA379" s="610">
        <v>0</v>
      </c>
      <c r="AB379" s="610">
        <v>0</v>
      </c>
      <c r="AC379" s="602">
        <v>0</v>
      </c>
      <c r="AD379" s="602">
        <v>0</v>
      </c>
      <c r="AE379" s="590"/>
    </row>
    <row r="380" spans="1:31" hidden="1" x14ac:dyDescent="0.2">
      <c r="A380" s="606">
        <v>12</v>
      </c>
      <c r="B380" s="613" t="s">
        <v>1573</v>
      </c>
      <c r="C380" s="619">
        <v>26</v>
      </c>
      <c r="D380" s="608">
        <v>41971</v>
      </c>
      <c r="E380" s="606" t="s">
        <v>1110</v>
      </c>
      <c r="F380" s="606" t="s">
        <v>1112</v>
      </c>
      <c r="G380" s="609">
        <v>0</v>
      </c>
      <c r="H380" s="609">
        <v>0</v>
      </c>
      <c r="I380" s="610">
        <v>0</v>
      </c>
      <c r="J380" s="609">
        <v>0</v>
      </c>
      <c r="K380" s="611">
        <v>0</v>
      </c>
      <c r="L380" s="611">
        <v>0</v>
      </c>
      <c r="M380" s="610">
        <v>0</v>
      </c>
      <c r="N380" s="610">
        <v>0</v>
      </c>
      <c r="O380" s="610">
        <v>0</v>
      </c>
      <c r="P380" s="602">
        <f t="shared" si="236"/>
        <v>4995631.92</v>
      </c>
      <c r="Q380" s="602">
        <f t="shared" si="237"/>
        <v>3092720.45</v>
      </c>
      <c r="R380" s="670">
        <v>0</v>
      </c>
      <c r="S380" s="602">
        <v>3092720.45</v>
      </c>
      <c r="T380" s="610">
        <v>0</v>
      </c>
      <c r="U380" s="610">
        <v>0</v>
      </c>
      <c r="V380" s="397">
        <v>0</v>
      </c>
      <c r="W380" s="602">
        <f t="shared" si="238"/>
        <v>1902911.47</v>
      </c>
      <c r="X380" s="610">
        <v>0</v>
      </c>
      <c r="Y380" s="602">
        <v>1902911.47</v>
      </c>
      <c r="Z380" s="610">
        <v>0</v>
      </c>
      <c r="AA380" s="610">
        <v>0</v>
      </c>
      <c r="AB380" s="610">
        <v>0</v>
      </c>
      <c r="AC380" s="602">
        <v>0</v>
      </c>
      <c r="AD380" s="602">
        <v>0</v>
      </c>
      <c r="AE380" s="590"/>
    </row>
    <row r="381" spans="1:31" hidden="1" x14ac:dyDescent="0.2">
      <c r="A381" s="606">
        <v>13</v>
      </c>
      <c r="B381" s="613" t="s">
        <v>1639</v>
      </c>
      <c r="C381" s="619" t="s">
        <v>874</v>
      </c>
      <c r="D381" s="608">
        <v>41971</v>
      </c>
      <c r="E381" s="606" t="s">
        <v>1110</v>
      </c>
      <c r="F381" s="606" t="s">
        <v>1112</v>
      </c>
      <c r="G381" s="609">
        <v>0</v>
      </c>
      <c r="H381" s="609">
        <v>0</v>
      </c>
      <c r="I381" s="610">
        <v>0</v>
      </c>
      <c r="J381" s="609">
        <v>0</v>
      </c>
      <c r="K381" s="611">
        <v>0</v>
      </c>
      <c r="L381" s="611">
        <v>0</v>
      </c>
      <c r="M381" s="610">
        <v>0</v>
      </c>
      <c r="N381" s="610">
        <v>0</v>
      </c>
      <c r="O381" s="610">
        <v>0</v>
      </c>
      <c r="P381" s="602">
        <f t="shared" si="236"/>
        <v>5189278.08</v>
      </c>
      <c r="Q381" s="602">
        <f t="shared" si="237"/>
        <v>3000577.27</v>
      </c>
      <c r="R381" s="670">
        <v>0</v>
      </c>
      <c r="S381" s="602">
        <v>3000577.27</v>
      </c>
      <c r="T381" s="610">
        <v>0</v>
      </c>
      <c r="U381" s="610">
        <v>0</v>
      </c>
      <c r="V381" s="397">
        <v>0</v>
      </c>
      <c r="W381" s="602">
        <f t="shared" si="238"/>
        <v>2188700.81</v>
      </c>
      <c r="X381" s="610">
        <v>0</v>
      </c>
      <c r="Y381" s="602">
        <v>2188700.81</v>
      </c>
      <c r="Z381" s="610">
        <v>0</v>
      </c>
      <c r="AA381" s="610">
        <v>0</v>
      </c>
      <c r="AB381" s="610">
        <v>0</v>
      </c>
      <c r="AC381" s="602">
        <v>0</v>
      </c>
      <c r="AD381" s="602">
        <v>0</v>
      </c>
      <c r="AE381" s="590"/>
    </row>
    <row r="382" spans="1:31" hidden="1" x14ac:dyDescent="0.2">
      <c r="A382" s="606">
        <v>14</v>
      </c>
      <c r="B382" s="613" t="s">
        <v>1638</v>
      </c>
      <c r="C382" s="619" t="s">
        <v>875</v>
      </c>
      <c r="D382" s="608">
        <v>41971</v>
      </c>
      <c r="E382" s="606" t="s">
        <v>1110</v>
      </c>
      <c r="F382" s="606" t="s">
        <v>1112</v>
      </c>
      <c r="G382" s="609">
        <v>0</v>
      </c>
      <c r="H382" s="609">
        <v>0</v>
      </c>
      <c r="I382" s="610">
        <v>0</v>
      </c>
      <c r="J382" s="609">
        <v>0</v>
      </c>
      <c r="K382" s="611">
        <v>0</v>
      </c>
      <c r="L382" s="611">
        <v>0</v>
      </c>
      <c r="M382" s="610">
        <v>0</v>
      </c>
      <c r="N382" s="610">
        <v>0</v>
      </c>
      <c r="O382" s="610">
        <v>0</v>
      </c>
      <c r="P382" s="602">
        <f t="shared" si="236"/>
        <v>4705383.4800000004</v>
      </c>
      <c r="Q382" s="602">
        <f t="shared" si="237"/>
        <v>2561501.86</v>
      </c>
      <c r="R382" s="670">
        <v>0</v>
      </c>
      <c r="S382" s="602">
        <v>2561501.86</v>
      </c>
      <c r="T382" s="610">
        <v>0</v>
      </c>
      <c r="U382" s="610">
        <v>0</v>
      </c>
      <c r="V382" s="397">
        <v>0</v>
      </c>
      <c r="W382" s="602">
        <f t="shared" si="238"/>
        <v>2143881.62</v>
      </c>
      <c r="X382" s="610">
        <v>0</v>
      </c>
      <c r="Y382" s="602">
        <v>2143881.62</v>
      </c>
      <c r="Z382" s="610">
        <v>0</v>
      </c>
      <c r="AA382" s="610">
        <v>0</v>
      </c>
      <c r="AB382" s="610">
        <v>0</v>
      </c>
      <c r="AC382" s="602">
        <v>0</v>
      </c>
      <c r="AD382" s="602">
        <v>0</v>
      </c>
      <c r="AE382" s="590"/>
    </row>
    <row r="383" spans="1:31" s="587" customFormat="1" ht="25.5" hidden="1" customHeight="1" x14ac:dyDescent="0.2">
      <c r="A383" s="740" t="s">
        <v>2070</v>
      </c>
      <c r="B383" s="740"/>
      <c r="C383" s="740"/>
      <c r="D383" s="740"/>
      <c r="E383" s="740"/>
      <c r="F383" s="740"/>
      <c r="G383" s="588">
        <f t="shared" ref="G383:P383" si="239">SUM(G384:G405)</f>
        <v>520</v>
      </c>
      <c r="H383" s="588">
        <f t="shared" si="239"/>
        <v>520</v>
      </c>
      <c r="I383" s="589">
        <f t="shared" si="239"/>
        <v>6868.69</v>
      </c>
      <c r="J383" s="588">
        <f t="shared" si="239"/>
        <v>215</v>
      </c>
      <c r="K383" s="588">
        <f t="shared" si="239"/>
        <v>44</v>
      </c>
      <c r="L383" s="588">
        <f t="shared" si="239"/>
        <v>171</v>
      </c>
      <c r="M383" s="589">
        <f t="shared" si="239"/>
        <v>6679.83</v>
      </c>
      <c r="N383" s="589">
        <f t="shared" si="239"/>
        <v>1245.01</v>
      </c>
      <c r="O383" s="589">
        <f t="shared" si="239"/>
        <v>5434.82</v>
      </c>
      <c r="P383" s="589">
        <f t="shared" si="239"/>
        <v>273133596.81</v>
      </c>
      <c r="Q383" s="589">
        <f>SUM(Q384:Q405)</f>
        <v>174400916.75</v>
      </c>
      <c r="R383" s="414">
        <f t="shared" ref="R383:V383" si="240">SUM(R384:R405)</f>
        <v>0</v>
      </c>
      <c r="S383" s="589">
        <f t="shared" si="240"/>
        <v>0</v>
      </c>
      <c r="T383" s="589">
        <f t="shared" si="240"/>
        <v>93263922.540000007</v>
      </c>
      <c r="U383" s="589">
        <f t="shared" si="240"/>
        <v>58600753.82</v>
      </c>
      <c r="V383" s="414">
        <f t="shared" si="240"/>
        <v>22536240.390000001</v>
      </c>
      <c r="W383" s="589">
        <f>SUM(W384:W405)</f>
        <v>98732680.060000002</v>
      </c>
      <c r="X383" s="589">
        <f>SUM(X392:X405)</f>
        <v>0</v>
      </c>
      <c r="Y383" s="589">
        <f>SUM(Y392:Y405)</f>
        <v>0</v>
      </c>
      <c r="Z383" s="589">
        <f>SUM(Z384:Z405)</f>
        <v>52128471.380000003</v>
      </c>
      <c r="AA383" s="589">
        <f>SUM(AA384:AA405)</f>
        <v>46604208.68</v>
      </c>
      <c r="AB383" s="589">
        <f>SUM(AB392:AB405)</f>
        <v>0</v>
      </c>
      <c r="AC383" s="589">
        <f>SUM(AC392:AC405)</f>
        <v>0</v>
      </c>
      <c r="AD383" s="589">
        <f>SUM(AD392:AD405)</f>
        <v>0</v>
      </c>
      <c r="AE383" s="590"/>
    </row>
    <row r="384" spans="1:31" hidden="1" x14ac:dyDescent="0.2">
      <c r="A384" s="606">
        <v>1</v>
      </c>
      <c r="B384" s="613" t="s">
        <v>912</v>
      </c>
      <c r="C384" s="619" t="s">
        <v>1135</v>
      </c>
      <c r="D384" s="608">
        <v>42004</v>
      </c>
      <c r="E384" s="606" t="s">
        <v>1112</v>
      </c>
      <c r="F384" s="606" t="s">
        <v>1112</v>
      </c>
      <c r="G384" s="609">
        <v>1</v>
      </c>
      <c r="H384" s="609">
        <v>1</v>
      </c>
      <c r="I384" s="610">
        <v>39</v>
      </c>
      <c r="J384" s="609">
        <v>1</v>
      </c>
      <c r="K384" s="609">
        <v>1</v>
      </c>
      <c r="L384" s="609">
        <v>0</v>
      </c>
      <c r="M384" s="610">
        <v>39</v>
      </c>
      <c r="N384" s="610">
        <v>39</v>
      </c>
      <c r="O384" s="610">
        <v>0</v>
      </c>
      <c r="P384" s="602">
        <f t="shared" ref="P384:P405" si="241">Q384+W384+AC384+AD384</f>
        <v>1642724.12</v>
      </c>
      <c r="Q384" s="670">
        <f>R384+S384+T384+U384+V384</f>
        <v>1414773.36</v>
      </c>
      <c r="R384" s="670">
        <v>0</v>
      </c>
      <c r="S384" s="602">
        <v>0</v>
      </c>
      <c r="T384" s="610">
        <v>0</v>
      </c>
      <c r="U384" s="610">
        <v>1414773.36</v>
      </c>
      <c r="V384" s="397">
        <v>0</v>
      </c>
      <c r="W384" s="602">
        <f t="shared" ref="W384:W405" si="242">X384+Y384+Z384+AA384+AB384</f>
        <v>227950.76</v>
      </c>
      <c r="X384" s="610">
        <v>0</v>
      </c>
      <c r="Y384" s="602">
        <v>0</v>
      </c>
      <c r="Z384" s="610">
        <v>0</v>
      </c>
      <c r="AA384" s="610">
        <v>227950.76</v>
      </c>
      <c r="AB384" s="610">
        <v>0</v>
      </c>
      <c r="AC384" s="602">
        <v>0</v>
      </c>
      <c r="AD384" s="602">
        <v>0</v>
      </c>
      <c r="AE384" s="590"/>
    </row>
    <row r="385" spans="1:31" hidden="1" x14ac:dyDescent="0.2">
      <c r="A385" s="606">
        <f>A384+1</f>
        <v>2</v>
      </c>
      <c r="B385" s="613" t="s">
        <v>913</v>
      </c>
      <c r="C385" s="619" t="s">
        <v>1135</v>
      </c>
      <c r="D385" s="608">
        <v>42004</v>
      </c>
      <c r="E385" s="606" t="s">
        <v>1110</v>
      </c>
      <c r="F385" s="606" t="s">
        <v>1112</v>
      </c>
      <c r="G385" s="609">
        <v>1</v>
      </c>
      <c r="H385" s="609">
        <v>1</v>
      </c>
      <c r="I385" s="610">
        <v>62.9</v>
      </c>
      <c r="J385" s="609">
        <v>1</v>
      </c>
      <c r="K385" s="609">
        <v>1</v>
      </c>
      <c r="L385" s="609">
        <v>0</v>
      </c>
      <c r="M385" s="610">
        <v>62.9</v>
      </c>
      <c r="N385" s="610">
        <v>62.9</v>
      </c>
      <c r="O385" s="610">
        <v>0</v>
      </c>
      <c r="P385" s="602">
        <f t="shared" si="241"/>
        <v>2654636</v>
      </c>
      <c r="Q385" s="670">
        <f t="shared" ref="Q385:Q405" si="243">R385+S385+T385+U385+V385</f>
        <v>2277677.69</v>
      </c>
      <c r="R385" s="670">
        <v>0</v>
      </c>
      <c r="S385" s="668">
        <v>0</v>
      </c>
      <c r="T385" s="610">
        <v>2277677.69</v>
      </c>
      <c r="U385" s="610">
        <v>0</v>
      </c>
      <c r="V385" s="397">
        <v>0</v>
      </c>
      <c r="W385" s="602">
        <f t="shared" si="242"/>
        <v>376958.31</v>
      </c>
      <c r="X385" s="610">
        <v>0</v>
      </c>
      <c r="Y385" s="602">
        <v>0</v>
      </c>
      <c r="Z385" s="610">
        <v>376958.31</v>
      </c>
      <c r="AA385" s="610">
        <v>0</v>
      </c>
      <c r="AB385" s="610">
        <v>0</v>
      </c>
      <c r="AC385" s="602">
        <v>0</v>
      </c>
      <c r="AD385" s="602">
        <v>0</v>
      </c>
      <c r="AE385" s="590"/>
    </row>
    <row r="386" spans="1:31" hidden="1" x14ac:dyDescent="0.2">
      <c r="A386" s="606">
        <f t="shared" ref="A386:A405" si="244">A385+1</f>
        <v>3</v>
      </c>
      <c r="B386" s="613" t="s">
        <v>913</v>
      </c>
      <c r="C386" s="619" t="s">
        <v>1135</v>
      </c>
      <c r="D386" s="608">
        <v>42004</v>
      </c>
      <c r="E386" s="606" t="s">
        <v>1112</v>
      </c>
      <c r="F386" s="606" t="s">
        <v>1112</v>
      </c>
      <c r="G386" s="609">
        <v>8</v>
      </c>
      <c r="H386" s="609">
        <v>8</v>
      </c>
      <c r="I386" s="610">
        <v>169.9</v>
      </c>
      <c r="J386" s="609">
        <v>3</v>
      </c>
      <c r="K386" s="609">
        <v>2</v>
      </c>
      <c r="L386" s="609">
        <v>1</v>
      </c>
      <c r="M386" s="610">
        <v>169.9</v>
      </c>
      <c r="N386" s="610">
        <v>75.7</v>
      </c>
      <c r="O386" s="610">
        <v>94.2</v>
      </c>
      <c r="P386" s="602">
        <f t="shared" si="241"/>
        <v>6794524.8899999997</v>
      </c>
      <c r="Q386" s="670">
        <f t="shared" si="243"/>
        <v>5826616.9400000004</v>
      </c>
      <c r="R386" s="670">
        <v>0</v>
      </c>
      <c r="S386" s="668">
        <v>0</v>
      </c>
      <c r="T386" s="610">
        <v>0</v>
      </c>
      <c r="U386" s="610">
        <v>5826616.9400000004</v>
      </c>
      <c r="V386" s="397">
        <v>0</v>
      </c>
      <c r="W386" s="602">
        <f t="shared" si="242"/>
        <v>967907.95</v>
      </c>
      <c r="X386" s="610">
        <v>0</v>
      </c>
      <c r="Y386" s="602">
        <v>0</v>
      </c>
      <c r="Z386" s="610">
        <v>0</v>
      </c>
      <c r="AA386" s="610">
        <v>967907.95</v>
      </c>
      <c r="AB386" s="610">
        <v>0</v>
      </c>
      <c r="AC386" s="602">
        <v>0</v>
      </c>
      <c r="AD386" s="602">
        <v>0</v>
      </c>
      <c r="AE386" s="590"/>
    </row>
    <row r="387" spans="1:31" s="399" customFormat="1" hidden="1" x14ac:dyDescent="0.2">
      <c r="A387" s="606">
        <f t="shared" si="244"/>
        <v>4</v>
      </c>
      <c r="B387" s="614" t="s">
        <v>813</v>
      </c>
      <c r="C387" s="606">
        <v>5</v>
      </c>
      <c r="D387" s="608" t="s">
        <v>1134</v>
      </c>
      <c r="E387" s="606" t="s">
        <v>1111</v>
      </c>
      <c r="F387" s="606" t="s">
        <v>1109</v>
      </c>
      <c r="G387" s="609">
        <v>0</v>
      </c>
      <c r="H387" s="611">
        <v>0</v>
      </c>
      <c r="I387" s="610">
        <v>0</v>
      </c>
      <c r="J387" s="609">
        <v>0</v>
      </c>
      <c r="K387" s="611">
        <v>0</v>
      </c>
      <c r="L387" s="611">
        <v>0</v>
      </c>
      <c r="M387" s="610">
        <v>0</v>
      </c>
      <c r="N387" s="610">
        <v>0</v>
      </c>
      <c r="O387" s="610">
        <v>0</v>
      </c>
      <c r="P387" s="602">
        <f t="shared" si="241"/>
        <v>1641000</v>
      </c>
      <c r="Q387" s="670">
        <f t="shared" si="243"/>
        <v>1105201.5</v>
      </c>
      <c r="R387" s="670">
        <v>0</v>
      </c>
      <c r="S387" s="668">
        <v>0</v>
      </c>
      <c r="T387" s="610">
        <v>0</v>
      </c>
      <c r="U387" s="610">
        <v>1105201.5</v>
      </c>
      <c r="V387" s="657">
        <v>0</v>
      </c>
      <c r="W387" s="602">
        <f t="shared" si="242"/>
        <v>535798.5</v>
      </c>
      <c r="X387" s="602">
        <v>0</v>
      </c>
      <c r="Y387" s="602">
        <v>0</v>
      </c>
      <c r="Z387" s="610">
        <v>0</v>
      </c>
      <c r="AA387" s="711">
        <v>535798.5</v>
      </c>
      <c r="AB387" s="612">
        <v>0</v>
      </c>
      <c r="AC387" s="602">
        <v>0</v>
      </c>
      <c r="AD387" s="602">
        <v>0</v>
      </c>
      <c r="AE387" s="590"/>
    </row>
    <row r="388" spans="1:31" hidden="1" x14ac:dyDescent="0.2">
      <c r="A388" s="606">
        <f t="shared" si="244"/>
        <v>5</v>
      </c>
      <c r="B388" s="614" t="s">
        <v>1266</v>
      </c>
      <c r="C388" s="606" t="s">
        <v>1298</v>
      </c>
      <c r="D388" s="608">
        <v>40919</v>
      </c>
      <c r="E388" s="606" t="s">
        <v>1112</v>
      </c>
      <c r="F388" s="606" t="s">
        <v>1112</v>
      </c>
      <c r="G388" s="609">
        <v>3</v>
      </c>
      <c r="H388" s="611">
        <v>3</v>
      </c>
      <c r="I388" s="610">
        <v>123.8</v>
      </c>
      <c r="J388" s="609">
        <v>1</v>
      </c>
      <c r="K388" s="611">
        <v>0</v>
      </c>
      <c r="L388" s="611">
        <v>1</v>
      </c>
      <c r="M388" s="610">
        <v>123.8</v>
      </c>
      <c r="N388" s="610">
        <v>0</v>
      </c>
      <c r="O388" s="610">
        <v>123.8</v>
      </c>
      <c r="P388" s="602">
        <f t="shared" si="241"/>
        <v>4202719.03</v>
      </c>
      <c r="Q388" s="670">
        <f t="shared" si="243"/>
        <v>2890884.01</v>
      </c>
      <c r="R388" s="670">
        <v>0</v>
      </c>
      <c r="S388" s="668">
        <v>0</v>
      </c>
      <c r="T388" s="610">
        <v>2890884.01</v>
      </c>
      <c r="U388" s="610">
        <v>0</v>
      </c>
      <c r="V388" s="397">
        <v>0</v>
      </c>
      <c r="W388" s="602">
        <f t="shared" si="242"/>
        <v>1311835.02</v>
      </c>
      <c r="X388" s="610">
        <v>0</v>
      </c>
      <c r="Y388" s="602">
        <v>0</v>
      </c>
      <c r="Z388" s="610">
        <v>1311835.02</v>
      </c>
      <c r="AA388" s="711">
        <v>0</v>
      </c>
      <c r="AB388" s="610">
        <v>0</v>
      </c>
      <c r="AC388" s="602">
        <v>0</v>
      </c>
      <c r="AD388" s="602">
        <v>0</v>
      </c>
      <c r="AE388" s="590"/>
    </row>
    <row r="389" spans="1:31" hidden="1" x14ac:dyDescent="0.2">
      <c r="A389" s="606">
        <f t="shared" si="244"/>
        <v>6</v>
      </c>
      <c r="B389" s="614" t="s">
        <v>895</v>
      </c>
      <c r="C389" s="606" t="s">
        <v>1298</v>
      </c>
      <c r="D389" s="608">
        <v>40919</v>
      </c>
      <c r="E389" s="606" t="s">
        <v>1112</v>
      </c>
      <c r="F389" s="606" t="s">
        <v>1112</v>
      </c>
      <c r="G389" s="609">
        <v>21</v>
      </c>
      <c r="H389" s="611">
        <v>21</v>
      </c>
      <c r="I389" s="610">
        <v>267.3</v>
      </c>
      <c r="J389" s="609">
        <v>8</v>
      </c>
      <c r="K389" s="611">
        <v>0</v>
      </c>
      <c r="L389" s="611">
        <v>8</v>
      </c>
      <c r="M389" s="610">
        <v>267.3</v>
      </c>
      <c r="N389" s="610">
        <v>0</v>
      </c>
      <c r="O389" s="610">
        <v>267.3</v>
      </c>
      <c r="P389" s="602">
        <f t="shared" si="241"/>
        <v>9052862.5500000007</v>
      </c>
      <c r="Q389" s="670">
        <f t="shared" si="243"/>
        <v>6241787.5199999996</v>
      </c>
      <c r="R389" s="670">
        <v>0</v>
      </c>
      <c r="S389" s="668">
        <v>0</v>
      </c>
      <c r="T389" s="610">
        <v>6241787.5199999996</v>
      </c>
      <c r="U389" s="610">
        <v>0</v>
      </c>
      <c r="V389" s="397">
        <v>0</v>
      </c>
      <c r="W389" s="602">
        <f t="shared" si="242"/>
        <v>2811075.03</v>
      </c>
      <c r="X389" s="610">
        <v>0</v>
      </c>
      <c r="Y389" s="602">
        <v>0</v>
      </c>
      <c r="Z389" s="610">
        <v>2811075.03</v>
      </c>
      <c r="AA389" s="711">
        <v>0</v>
      </c>
      <c r="AB389" s="610">
        <v>0</v>
      </c>
      <c r="AC389" s="602">
        <v>0</v>
      </c>
      <c r="AD389" s="602">
        <v>0</v>
      </c>
      <c r="AE389" s="590"/>
    </row>
    <row r="390" spans="1:31" hidden="1" x14ac:dyDescent="0.2">
      <c r="A390" s="606">
        <f t="shared" si="244"/>
        <v>7</v>
      </c>
      <c r="B390" s="614" t="s">
        <v>896</v>
      </c>
      <c r="C390" s="606" t="s">
        <v>1298</v>
      </c>
      <c r="D390" s="608">
        <v>40919</v>
      </c>
      <c r="E390" s="606" t="s">
        <v>1112</v>
      </c>
      <c r="F390" s="606" t="s">
        <v>1112</v>
      </c>
      <c r="G390" s="609">
        <v>4</v>
      </c>
      <c r="H390" s="611">
        <v>4</v>
      </c>
      <c r="I390" s="610">
        <v>88.4</v>
      </c>
      <c r="J390" s="609">
        <v>2</v>
      </c>
      <c r="K390" s="611">
        <v>1</v>
      </c>
      <c r="L390" s="611">
        <v>1</v>
      </c>
      <c r="M390" s="610">
        <v>88.4</v>
      </c>
      <c r="N390" s="610">
        <v>43.4</v>
      </c>
      <c r="O390" s="610">
        <v>45</v>
      </c>
      <c r="P390" s="602">
        <f t="shared" si="241"/>
        <v>3001274.98</v>
      </c>
      <c r="Q390" s="670">
        <f t="shared" si="243"/>
        <v>2064249.97</v>
      </c>
      <c r="R390" s="670">
        <v>0</v>
      </c>
      <c r="S390" s="668">
        <v>0</v>
      </c>
      <c r="T390" s="610">
        <v>2064249.97</v>
      </c>
      <c r="U390" s="610">
        <v>0</v>
      </c>
      <c r="V390" s="397">
        <v>0</v>
      </c>
      <c r="W390" s="602">
        <f t="shared" si="242"/>
        <v>937025.01</v>
      </c>
      <c r="X390" s="610">
        <v>0</v>
      </c>
      <c r="Y390" s="602">
        <v>0</v>
      </c>
      <c r="Z390" s="610">
        <v>937025.01</v>
      </c>
      <c r="AA390" s="711">
        <v>0</v>
      </c>
      <c r="AB390" s="610">
        <v>0</v>
      </c>
      <c r="AC390" s="602">
        <v>0</v>
      </c>
      <c r="AD390" s="602">
        <v>0</v>
      </c>
      <c r="AE390" s="590"/>
    </row>
    <row r="391" spans="1:31" hidden="1" x14ac:dyDescent="0.2">
      <c r="A391" s="606">
        <f t="shared" si="244"/>
        <v>8</v>
      </c>
      <c r="B391" s="614" t="s">
        <v>890</v>
      </c>
      <c r="C391" s="619" t="s">
        <v>1104</v>
      </c>
      <c r="D391" s="608">
        <v>41976</v>
      </c>
      <c r="E391" s="606" t="s">
        <v>1112</v>
      </c>
      <c r="F391" s="606" t="s">
        <v>1112</v>
      </c>
      <c r="G391" s="609">
        <v>20</v>
      </c>
      <c r="H391" s="611">
        <v>20</v>
      </c>
      <c r="I391" s="610">
        <v>425.9</v>
      </c>
      <c r="J391" s="609">
        <v>11</v>
      </c>
      <c r="K391" s="611">
        <v>4</v>
      </c>
      <c r="L391" s="611">
        <v>7</v>
      </c>
      <c r="M391" s="610">
        <v>425.9</v>
      </c>
      <c r="N391" s="610">
        <v>187.2</v>
      </c>
      <c r="O391" s="610">
        <v>238.7</v>
      </c>
      <c r="P391" s="602">
        <f t="shared" si="241"/>
        <v>14255609.869999999</v>
      </c>
      <c r="Q391" s="670">
        <f t="shared" si="243"/>
        <v>9945294.8200000003</v>
      </c>
      <c r="R391" s="670">
        <v>0</v>
      </c>
      <c r="S391" s="668">
        <v>0</v>
      </c>
      <c r="T391" s="610">
        <v>9945294.8200000003</v>
      </c>
      <c r="U391" s="610">
        <v>0</v>
      </c>
      <c r="V391" s="397">
        <v>0</v>
      </c>
      <c r="W391" s="602">
        <f t="shared" si="242"/>
        <v>4310315.05</v>
      </c>
      <c r="X391" s="610">
        <v>0</v>
      </c>
      <c r="Y391" s="602">
        <v>0</v>
      </c>
      <c r="Z391" s="610">
        <v>4310315.05</v>
      </c>
      <c r="AA391" s="711">
        <v>0</v>
      </c>
      <c r="AB391" s="610">
        <v>0</v>
      </c>
      <c r="AC391" s="602">
        <v>0</v>
      </c>
      <c r="AD391" s="602">
        <v>0</v>
      </c>
      <c r="AE391" s="590"/>
    </row>
    <row r="392" spans="1:31" hidden="1" x14ac:dyDescent="0.2">
      <c r="A392" s="606">
        <f t="shared" si="244"/>
        <v>9</v>
      </c>
      <c r="B392" s="647" t="s">
        <v>1650</v>
      </c>
      <c r="C392" s="619">
        <v>1</v>
      </c>
      <c r="D392" s="608">
        <v>41971</v>
      </c>
      <c r="E392" s="606" t="s">
        <v>1822</v>
      </c>
      <c r="F392" s="606" t="s">
        <v>1822</v>
      </c>
      <c r="G392" s="609">
        <v>48</v>
      </c>
      <c r="H392" s="611">
        <v>48</v>
      </c>
      <c r="I392" s="664">
        <v>421.92</v>
      </c>
      <c r="J392" s="714">
        <v>18</v>
      </c>
      <c r="K392" s="666">
        <v>4</v>
      </c>
      <c r="L392" s="666">
        <v>14</v>
      </c>
      <c r="M392" s="725">
        <v>421.92</v>
      </c>
      <c r="N392" s="664">
        <v>92.82</v>
      </c>
      <c r="O392" s="664">
        <v>329.1</v>
      </c>
      <c r="P392" s="602">
        <f t="shared" si="241"/>
        <v>19663823.899999999</v>
      </c>
      <c r="Q392" s="670">
        <f t="shared" si="243"/>
        <v>11595775.880000001</v>
      </c>
      <c r="R392" s="670">
        <v>0</v>
      </c>
      <c r="S392" s="668">
        <v>0</v>
      </c>
      <c r="T392" s="610">
        <v>6595161.7000000002</v>
      </c>
      <c r="U392" s="735">
        <v>3452401.24</v>
      </c>
      <c r="V392" s="659">
        <v>1548212.94</v>
      </c>
      <c r="W392" s="602">
        <f t="shared" si="242"/>
        <v>8068048.0199999996</v>
      </c>
      <c r="X392" s="610">
        <v>0</v>
      </c>
      <c r="Y392" s="602">
        <v>0</v>
      </c>
      <c r="Z392" s="610">
        <v>4419776.4800000004</v>
      </c>
      <c r="AA392" s="711">
        <v>3648271.54</v>
      </c>
      <c r="AB392" s="610">
        <v>0</v>
      </c>
      <c r="AC392" s="602">
        <v>0</v>
      </c>
      <c r="AD392" s="602">
        <v>0</v>
      </c>
      <c r="AE392" s="590"/>
    </row>
    <row r="393" spans="1:31" hidden="1" x14ac:dyDescent="0.2">
      <c r="A393" s="606">
        <f t="shared" si="244"/>
        <v>10</v>
      </c>
      <c r="B393" s="647" t="s">
        <v>1649</v>
      </c>
      <c r="C393" s="619">
        <v>2</v>
      </c>
      <c r="D393" s="608">
        <v>41971</v>
      </c>
      <c r="E393" s="606" t="s">
        <v>1822</v>
      </c>
      <c r="F393" s="606" t="s">
        <v>1822</v>
      </c>
      <c r="G393" s="609">
        <v>29</v>
      </c>
      <c r="H393" s="611">
        <v>29</v>
      </c>
      <c r="I393" s="438">
        <v>398.5</v>
      </c>
      <c r="J393" s="636">
        <v>13</v>
      </c>
      <c r="K393" s="534">
        <v>4</v>
      </c>
      <c r="L393" s="534">
        <v>9</v>
      </c>
      <c r="M393" s="635">
        <v>398.5</v>
      </c>
      <c r="N393" s="438">
        <v>94.3</v>
      </c>
      <c r="O393" s="438">
        <f>M393-N393</f>
        <v>304.2</v>
      </c>
      <c r="P393" s="602">
        <f t="shared" si="241"/>
        <v>16513531.619999999</v>
      </c>
      <c r="Q393" s="670">
        <f t="shared" si="243"/>
        <v>9844272.2599999998</v>
      </c>
      <c r="R393" s="670">
        <v>0</v>
      </c>
      <c r="S393" s="668">
        <v>0</v>
      </c>
      <c r="T393" s="610">
        <v>5381239.5700000003</v>
      </c>
      <c r="U393" s="735">
        <v>3081257.42</v>
      </c>
      <c r="V393" s="659">
        <v>1381775.27</v>
      </c>
      <c r="W393" s="602">
        <f t="shared" si="242"/>
        <v>6669259.3600000003</v>
      </c>
      <c r="X393" s="610">
        <v>0</v>
      </c>
      <c r="Y393" s="602">
        <v>0</v>
      </c>
      <c r="Z393" s="610">
        <v>3476690.82</v>
      </c>
      <c r="AA393" s="711">
        <v>3192568.54</v>
      </c>
      <c r="AB393" s="610">
        <v>0</v>
      </c>
      <c r="AC393" s="602">
        <v>0</v>
      </c>
      <c r="AD393" s="602">
        <v>0</v>
      </c>
      <c r="AE393" s="590"/>
    </row>
    <row r="394" spans="1:31" hidden="1" x14ac:dyDescent="0.2">
      <c r="A394" s="606">
        <f t="shared" si="244"/>
        <v>11</v>
      </c>
      <c r="B394" s="647" t="s">
        <v>1648</v>
      </c>
      <c r="C394" s="619">
        <v>3</v>
      </c>
      <c r="D394" s="608">
        <v>41971</v>
      </c>
      <c r="E394" s="606" t="s">
        <v>1822</v>
      </c>
      <c r="F394" s="606" t="s">
        <v>1822</v>
      </c>
      <c r="G394" s="609">
        <v>31</v>
      </c>
      <c r="H394" s="611">
        <v>31</v>
      </c>
      <c r="I394" s="438">
        <v>400.7</v>
      </c>
      <c r="J394" s="636">
        <v>12</v>
      </c>
      <c r="K394" s="534">
        <v>0</v>
      </c>
      <c r="L394" s="534">
        <v>12</v>
      </c>
      <c r="M394" s="635">
        <v>400.7</v>
      </c>
      <c r="N394" s="438">
        <v>0</v>
      </c>
      <c r="O394" s="438">
        <v>400.7</v>
      </c>
      <c r="P394" s="602">
        <f t="shared" si="241"/>
        <v>15310452.199999999</v>
      </c>
      <c r="Q394" s="670">
        <f t="shared" si="243"/>
        <v>9668341.8000000007</v>
      </c>
      <c r="R394" s="670">
        <v>0</v>
      </c>
      <c r="S394" s="668">
        <v>0</v>
      </c>
      <c r="T394" s="610">
        <v>3782816.85</v>
      </c>
      <c r="U394" s="735">
        <v>4063339.61</v>
      </c>
      <c r="V394" s="659">
        <v>1822185.34</v>
      </c>
      <c r="W394" s="602">
        <f t="shared" si="242"/>
        <v>5642110.4000000004</v>
      </c>
      <c r="X394" s="610">
        <v>0</v>
      </c>
      <c r="Y394" s="602">
        <v>0</v>
      </c>
      <c r="Z394" s="610">
        <v>2038550.8</v>
      </c>
      <c r="AA394" s="711">
        <v>3603559.6</v>
      </c>
      <c r="AB394" s="610">
        <v>0</v>
      </c>
      <c r="AC394" s="602">
        <v>0</v>
      </c>
      <c r="AD394" s="602">
        <v>0</v>
      </c>
      <c r="AE394" s="590"/>
    </row>
    <row r="395" spans="1:31" hidden="1" x14ac:dyDescent="0.2">
      <c r="A395" s="606">
        <f t="shared" si="244"/>
        <v>12</v>
      </c>
      <c r="B395" s="647" t="s">
        <v>1647</v>
      </c>
      <c r="C395" s="619">
        <v>4</v>
      </c>
      <c r="D395" s="608">
        <v>41971</v>
      </c>
      <c r="E395" s="606" t="s">
        <v>1822</v>
      </c>
      <c r="F395" s="606" t="s">
        <v>1822</v>
      </c>
      <c r="G395" s="609">
        <v>25</v>
      </c>
      <c r="H395" s="611">
        <v>25</v>
      </c>
      <c r="I395" s="438">
        <v>320.39999999999998</v>
      </c>
      <c r="J395" s="636">
        <v>10</v>
      </c>
      <c r="K395" s="534">
        <v>1</v>
      </c>
      <c r="L395" s="534">
        <v>9</v>
      </c>
      <c r="M395" s="635">
        <v>320.39999999999998</v>
      </c>
      <c r="N395" s="438">
        <v>22.7</v>
      </c>
      <c r="O395" s="438">
        <f>M395-N395</f>
        <v>297.7</v>
      </c>
      <c r="P395" s="602">
        <f t="shared" si="241"/>
        <v>13086238.039999999</v>
      </c>
      <c r="Q395" s="670">
        <f t="shared" si="243"/>
        <v>7669131.9800000004</v>
      </c>
      <c r="R395" s="670">
        <v>0</v>
      </c>
      <c r="S395" s="668">
        <v>0</v>
      </c>
      <c r="T395" s="610">
        <v>4765163.0599999996</v>
      </c>
      <c r="U395" s="735">
        <v>2004886.9</v>
      </c>
      <c r="V395" s="659">
        <v>899082.02</v>
      </c>
      <c r="W395" s="602">
        <f t="shared" si="242"/>
        <v>5417106.0599999996</v>
      </c>
      <c r="X395" s="610">
        <v>0</v>
      </c>
      <c r="Y395" s="602">
        <v>0</v>
      </c>
      <c r="Z395" s="610">
        <v>3196911.57</v>
      </c>
      <c r="AA395" s="711">
        <v>2220194.4900000002</v>
      </c>
      <c r="AB395" s="610">
        <v>0</v>
      </c>
      <c r="AC395" s="602">
        <v>0</v>
      </c>
      <c r="AD395" s="602">
        <v>0</v>
      </c>
      <c r="AE395" s="590"/>
    </row>
    <row r="396" spans="1:31" hidden="1" x14ac:dyDescent="0.2">
      <c r="A396" s="606">
        <f t="shared" si="244"/>
        <v>13</v>
      </c>
      <c r="B396" s="647" t="s">
        <v>1646</v>
      </c>
      <c r="C396" s="619">
        <v>5</v>
      </c>
      <c r="D396" s="608">
        <v>41971</v>
      </c>
      <c r="E396" s="606" t="s">
        <v>1822</v>
      </c>
      <c r="F396" s="606" t="s">
        <v>1822</v>
      </c>
      <c r="G396" s="609">
        <v>35</v>
      </c>
      <c r="H396" s="611">
        <v>35</v>
      </c>
      <c r="I396" s="664">
        <v>422.2</v>
      </c>
      <c r="J396" s="636">
        <v>14</v>
      </c>
      <c r="K396" s="666">
        <v>5</v>
      </c>
      <c r="L396" s="666">
        <v>9</v>
      </c>
      <c r="M396" s="725">
        <v>422.2</v>
      </c>
      <c r="N396" s="664">
        <v>142.1</v>
      </c>
      <c r="O396" s="664">
        <v>280.10000000000002</v>
      </c>
      <c r="P396" s="602">
        <f t="shared" si="241"/>
        <v>16592645.630000001</v>
      </c>
      <c r="Q396" s="670">
        <f t="shared" si="243"/>
        <v>11511531.630000001</v>
      </c>
      <c r="R396" s="670">
        <v>0</v>
      </c>
      <c r="S396" s="668">
        <v>0</v>
      </c>
      <c r="T396" s="610">
        <v>6349359.75</v>
      </c>
      <c r="U396" s="735">
        <v>3563939.93</v>
      </c>
      <c r="V396" s="659">
        <v>1598231.95</v>
      </c>
      <c r="W396" s="602">
        <f t="shared" si="242"/>
        <v>5081114</v>
      </c>
      <c r="X396" s="610">
        <v>0</v>
      </c>
      <c r="Y396" s="602">
        <v>0</v>
      </c>
      <c r="Z396" s="610">
        <v>2633594.96</v>
      </c>
      <c r="AA396" s="711">
        <v>2447519.04</v>
      </c>
      <c r="AB396" s="610">
        <v>0</v>
      </c>
      <c r="AC396" s="602">
        <v>0</v>
      </c>
      <c r="AD396" s="602">
        <v>0</v>
      </c>
      <c r="AE396" s="590"/>
    </row>
    <row r="397" spans="1:31" hidden="1" x14ac:dyDescent="0.2">
      <c r="A397" s="606">
        <f t="shared" si="244"/>
        <v>14</v>
      </c>
      <c r="B397" s="647" t="s">
        <v>1644</v>
      </c>
      <c r="C397" s="619">
        <v>6</v>
      </c>
      <c r="D397" s="608">
        <v>41971</v>
      </c>
      <c r="E397" s="606" t="s">
        <v>1822</v>
      </c>
      <c r="F397" s="606" t="s">
        <v>1822</v>
      </c>
      <c r="G397" s="609">
        <v>42</v>
      </c>
      <c r="H397" s="611">
        <v>42</v>
      </c>
      <c r="I397" s="664">
        <v>420.19</v>
      </c>
      <c r="J397" s="636">
        <v>14</v>
      </c>
      <c r="K397" s="534">
        <v>1</v>
      </c>
      <c r="L397" s="534">
        <v>13</v>
      </c>
      <c r="M397" s="725">
        <v>420.19</v>
      </c>
      <c r="N397" s="664">
        <v>22.89</v>
      </c>
      <c r="O397" s="664">
        <v>397.3</v>
      </c>
      <c r="P397" s="602">
        <f t="shared" si="241"/>
        <v>16684923.75</v>
      </c>
      <c r="Q397" s="670">
        <f t="shared" si="243"/>
        <v>11539275.76</v>
      </c>
      <c r="R397" s="670">
        <v>0</v>
      </c>
      <c r="S397" s="668">
        <v>0</v>
      </c>
      <c r="T397" s="610">
        <v>4658292.67</v>
      </c>
      <c r="U397" s="735">
        <v>4750599.3600000003</v>
      </c>
      <c r="V397" s="659">
        <v>2130383.73</v>
      </c>
      <c r="W397" s="602">
        <f t="shared" si="242"/>
        <v>5145647.99</v>
      </c>
      <c r="X397" s="610">
        <v>0</v>
      </c>
      <c r="Y397" s="602">
        <v>0</v>
      </c>
      <c r="Z397" s="610">
        <v>1908277.24</v>
      </c>
      <c r="AA397" s="711">
        <v>3237370.75</v>
      </c>
      <c r="AB397" s="610">
        <v>0</v>
      </c>
      <c r="AC397" s="602">
        <v>0</v>
      </c>
      <c r="AD397" s="602">
        <v>0</v>
      </c>
      <c r="AE397" s="590"/>
    </row>
    <row r="398" spans="1:31" hidden="1" x14ac:dyDescent="0.2">
      <c r="A398" s="606">
        <f t="shared" si="244"/>
        <v>15</v>
      </c>
      <c r="B398" s="647" t="s">
        <v>1643</v>
      </c>
      <c r="C398" s="619">
        <v>7</v>
      </c>
      <c r="D398" s="608">
        <v>41971</v>
      </c>
      <c r="E398" s="606" t="s">
        <v>1822</v>
      </c>
      <c r="F398" s="606" t="s">
        <v>1822</v>
      </c>
      <c r="G398" s="609">
        <v>28</v>
      </c>
      <c r="H398" s="611">
        <v>28</v>
      </c>
      <c r="I398" s="664">
        <v>421.47</v>
      </c>
      <c r="J398" s="636">
        <v>12</v>
      </c>
      <c r="K398" s="666">
        <v>6</v>
      </c>
      <c r="L398" s="666">
        <v>6</v>
      </c>
      <c r="M398" s="725">
        <v>421.47</v>
      </c>
      <c r="N398" s="664">
        <v>153.16999999999999</v>
      </c>
      <c r="O398" s="664">
        <v>268.3</v>
      </c>
      <c r="P398" s="602">
        <f t="shared" si="241"/>
        <v>16498284.1</v>
      </c>
      <c r="Q398" s="670">
        <f t="shared" si="243"/>
        <v>11516101.24</v>
      </c>
      <c r="R398" s="670">
        <v>0</v>
      </c>
      <c r="S398" s="668">
        <v>0</v>
      </c>
      <c r="T398" s="610">
        <v>3306696.25</v>
      </c>
      <c r="U398" s="735">
        <v>5667735.7800000003</v>
      </c>
      <c r="V398" s="659">
        <v>2541669.21</v>
      </c>
      <c r="W398" s="602">
        <f t="shared" si="242"/>
        <v>4982182.8600000003</v>
      </c>
      <c r="X398" s="610">
        <v>0</v>
      </c>
      <c r="Y398" s="602">
        <v>0</v>
      </c>
      <c r="Z398" s="610">
        <v>1261597.47</v>
      </c>
      <c r="AA398" s="711">
        <v>3720585.39</v>
      </c>
      <c r="AB398" s="610">
        <v>0</v>
      </c>
      <c r="AC398" s="602">
        <v>0</v>
      </c>
      <c r="AD398" s="602">
        <v>0</v>
      </c>
      <c r="AE398" s="590"/>
    </row>
    <row r="399" spans="1:31" hidden="1" x14ac:dyDescent="0.2">
      <c r="A399" s="606">
        <f t="shared" si="244"/>
        <v>16</v>
      </c>
      <c r="B399" s="647" t="s">
        <v>1645</v>
      </c>
      <c r="C399" s="619">
        <v>8</v>
      </c>
      <c r="D399" s="608">
        <v>41971</v>
      </c>
      <c r="E399" s="606" t="s">
        <v>1822</v>
      </c>
      <c r="F399" s="606" t="s">
        <v>1822</v>
      </c>
      <c r="G399" s="609">
        <v>21</v>
      </c>
      <c r="H399" s="611">
        <v>21</v>
      </c>
      <c r="I399" s="664">
        <v>419.9</v>
      </c>
      <c r="J399" s="636">
        <v>12</v>
      </c>
      <c r="K399" s="666">
        <v>4</v>
      </c>
      <c r="L399" s="666">
        <v>8</v>
      </c>
      <c r="M399" s="725">
        <v>405.9</v>
      </c>
      <c r="N399" s="664">
        <v>114.6</v>
      </c>
      <c r="O399" s="664">
        <v>291.3</v>
      </c>
      <c r="P399" s="602">
        <f t="shared" si="241"/>
        <v>16531341.310000001</v>
      </c>
      <c r="Q399" s="670">
        <f t="shared" si="243"/>
        <v>10972968.98</v>
      </c>
      <c r="R399" s="670">
        <v>0</v>
      </c>
      <c r="S399" s="668">
        <v>0</v>
      </c>
      <c r="T399" s="610">
        <v>5052246.3499999996</v>
      </c>
      <c r="U399" s="735">
        <v>4087639.91</v>
      </c>
      <c r="V399" s="659">
        <v>1833082.72</v>
      </c>
      <c r="W399" s="602">
        <f t="shared" si="242"/>
        <v>5558372.3300000001</v>
      </c>
      <c r="X399" s="610">
        <v>0</v>
      </c>
      <c r="Y399" s="602">
        <v>0</v>
      </c>
      <c r="Z399" s="610">
        <v>2390251.77</v>
      </c>
      <c r="AA399" s="711">
        <v>3168120.56</v>
      </c>
      <c r="AB399" s="610">
        <v>0</v>
      </c>
      <c r="AC399" s="602">
        <v>0</v>
      </c>
      <c r="AD399" s="602">
        <v>0</v>
      </c>
      <c r="AE399" s="590"/>
    </row>
    <row r="400" spans="1:31" hidden="1" x14ac:dyDescent="0.2">
      <c r="A400" s="606">
        <f t="shared" si="244"/>
        <v>17</v>
      </c>
      <c r="B400" s="647" t="s">
        <v>1642</v>
      </c>
      <c r="C400" s="619">
        <v>11</v>
      </c>
      <c r="D400" s="608">
        <v>41971</v>
      </c>
      <c r="E400" s="606" t="s">
        <v>1822</v>
      </c>
      <c r="F400" s="606" t="s">
        <v>1822</v>
      </c>
      <c r="G400" s="609">
        <v>35</v>
      </c>
      <c r="H400" s="611">
        <v>35</v>
      </c>
      <c r="I400" s="664">
        <v>422.97</v>
      </c>
      <c r="J400" s="636">
        <v>16</v>
      </c>
      <c r="K400" s="534">
        <v>2</v>
      </c>
      <c r="L400" s="534">
        <v>14</v>
      </c>
      <c r="M400" s="725">
        <v>422.97</v>
      </c>
      <c r="N400" s="664">
        <v>30.17</v>
      </c>
      <c r="O400" s="664">
        <v>392.8</v>
      </c>
      <c r="P400" s="602">
        <f t="shared" si="241"/>
        <v>17042987.149999999</v>
      </c>
      <c r="Q400" s="670">
        <f t="shared" si="243"/>
        <v>11211568.539999999</v>
      </c>
      <c r="R400" s="670">
        <v>0</v>
      </c>
      <c r="S400" s="668">
        <v>0</v>
      </c>
      <c r="T400" s="610">
        <v>6380792.2699999996</v>
      </c>
      <c r="U400" s="735">
        <v>3335145.92</v>
      </c>
      <c r="V400" s="659">
        <v>1495630.35</v>
      </c>
      <c r="W400" s="602">
        <f t="shared" si="242"/>
        <v>5831418.6100000003</v>
      </c>
      <c r="X400" s="610">
        <v>0</v>
      </c>
      <c r="Y400" s="602">
        <v>0</v>
      </c>
      <c r="Z400" s="610">
        <v>3149839.97</v>
      </c>
      <c r="AA400" s="711">
        <v>2681578.64</v>
      </c>
      <c r="AB400" s="610">
        <v>0</v>
      </c>
      <c r="AC400" s="602">
        <v>0</v>
      </c>
      <c r="AD400" s="602">
        <v>0</v>
      </c>
      <c r="AE400" s="590"/>
    </row>
    <row r="401" spans="1:31" hidden="1" x14ac:dyDescent="0.2">
      <c r="A401" s="606">
        <f t="shared" si="244"/>
        <v>18</v>
      </c>
      <c r="B401" s="647" t="s">
        <v>1641</v>
      </c>
      <c r="C401" s="619">
        <v>14</v>
      </c>
      <c r="D401" s="608">
        <v>41971</v>
      </c>
      <c r="E401" s="606" t="s">
        <v>1822</v>
      </c>
      <c r="F401" s="606" t="s">
        <v>1822</v>
      </c>
      <c r="G401" s="609">
        <v>27</v>
      </c>
      <c r="H401" s="611">
        <v>27</v>
      </c>
      <c r="I401" s="438">
        <v>426.1</v>
      </c>
      <c r="J401" s="636">
        <v>13</v>
      </c>
      <c r="K401" s="534">
        <v>3</v>
      </c>
      <c r="L401" s="534">
        <v>10</v>
      </c>
      <c r="M401" s="635">
        <v>386.7</v>
      </c>
      <c r="N401" s="438">
        <v>66.5</v>
      </c>
      <c r="O401" s="438">
        <v>320.2</v>
      </c>
      <c r="P401" s="602">
        <f t="shared" si="241"/>
        <v>17305980.420000002</v>
      </c>
      <c r="Q401" s="670">
        <f t="shared" si="243"/>
        <v>10116164.779999999</v>
      </c>
      <c r="R401" s="670">
        <v>0</v>
      </c>
      <c r="S401" s="668">
        <v>0</v>
      </c>
      <c r="T401" s="610">
        <v>3897626.79</v>
      </c>
      <c r="U401" s="735">
        <v>4293250.28</v>
      </c>
      <c r="V401" s="659">
        <v>1925287.71</v>
      </c>
      <c r="W401" s="602">
        <f t="shared" si="242"/>
        <v>7189815.6399999997</v>
      </c>
      <c r="X401" s="610">
        <v>0</v>
      </c>
      <c r="Y401" s="602">
        <v>0</v>
      </c>
      <c r="Z401" s="610">
        <v>2601172.0299999998</v>
      </c>
      <c r="AA401" s="711">
        <v>4588643.6100000003</v>
      </c>
      <c r="AB401" s="610">
        <v>0</v>
      </c>
      <c r="AC401" s="602">
        <v>0</v>
      </c>
      <c r="AD401" s="602">
        <v>0</v>
      </c>
      <c r="AE401" s="590"/>
    </row>
    <row r="402" spans="1:31" hidden="1" x14ac:dyDescent="0.2">
      <c r="A402" s="606">
        <f t="shared" si="244"/>
        <v>19</v>
      </c>
      <c r="B402" s="647" t="s">
        <v>1640</v>
      </c>
      <c r="C402" s="619">
        <v>25</v>
      </c>
      <c r="D402" s="608">
        <v>41971</v>
      </c>
      <c r="E402" s="606" t="s">
        <v>1822</v>
      </c>
      <c r="F402" s="606" t="s">
        <v>1822</v>
      </c>
      <c r="G402" s="609">
        <v>41</v>
      </c>
      <c r="H402" s="611">
        <v>41</v>
      </c>
      <c r="I402" s="438">
        <v>424.3</v>
      </c>
      <c r="J402" s="636">
        <v>14</v>
      </c>
      <c r="K402" s="534">
        <v>1</v>
      </c>
      <c r="L402" s="534">
        <v>13</v>
      </c>
      <c r="M402" s="635">
        <v>376.45</v>
      </c>
      <c r="N402" s="438">
        <v>18.2</v>
      </c>
      <c r="O402" s="438">
        <v>358.25</v>
      </c>
      <c r="P402" s="602">
        <f t="shared" si="241"/>
        <v>17548236.449999999</v>
      </c>
      <c r="Q402" s="670">
        <f t="shared" si="243"/>
        <v>8820121.9499999993</v>
      </c>
      <c r="R402" s="670">
        <v>0</v>
      </c>
      <c r="S402" s="668">
        <v>0</v>
      </c>
      <c r="T402" s="610">
        <v>6585522.4199999999</v>
      </c>
      <c r="U402" s="735">
        <v>1542757.33</v>
      </c>
      <c r="V402" s="659">
        <v>691842.2</v>
      </c>
      <c r="W402" s="602">
        <f t="shared" si="242"/>
        <v>8728114.5</v>
      </c>
      <c r="X402" s="610">
        <v>0</v>
      </c>
      <c r="Y402" s="602">
        <v>0</v>
      </c>
      <c r="Z402" s="610">
        <v>6347854.7999999998</v>
      </c>
      <c r="AA402" s="711">
        <v>2380259.7000000002</v>
      </c>
      <c r="AB402" s="610">
        <v>0</v>
      </c>
      <c r="AC402" s="602">
        <v>0</v>
      </c>
      <c r="AD402" s="602">
        <v>0</v>
      </c>
      <c r="AE402" s="590"/>
    </row>
    <row r="403" spans="1:31" hidden="1" x14ac:dyDescent="0.2">
      <c r="A403" s="606">
        <f t="shared" si="244"/>
        <v>20</v>
      </c>
      <c r="B403" s="647" t="s">
        <v>1573</v>
      </c>
      <c r="C403" s="619">
        <v>26</v>
      </c>
      <c r="D403" s="608">
        <v>41971</v>
      </c>
      <c r="E403" s="606" t="s">
        <v>1822</v>
      </c>
      <c r="F403" s="606" t="s">
        <v>1822</v>
      </c>
      <c r="G403" s="609">
        <v>31</v>
      </c>
      <c r="H403" s="611">
        <v>31</v>
      </c>
      <c r="I403" s="438">
        <v>411.41</v>
      </c>
      <c r="J403" s="636">
        <v>15</v>
      </c>
      <c r="K403" s="534">
        <v>2</v>
      </c>
      <c r="L403" s="534">
        <v>13</v>
      </c>
      <c r="M403" s="635">
        <v>381.91</v>
      </c>
      <c r="N403" s="438">
        <v>39.090000000000003</v>
      </c>
      <c r="O403" s="438">
        <f>M403-N403</f>
        <v>342.82</v>
      </c>
      <c r="P403" s="602">
        <f t="shared" si="241"/>
        <v>14676410.859999999</v>
      </c>
      <c r="Q403" s="670">
        <f t="shared" si="243"/>
        <v>9372883.0500000007</v>
      </c>
      <c r="R403" s="670">
        <v>0</v>
      </c>
      <c r="S403" s="668">
        <v>0</v>
      </c>
      <c r="T403" s="610">
        <v>2306305.4</v>
      </c>
      <c r="U403" s="735">
        <v>4878733</v>
      </c>
      <c r="V403" s="659">
        <v>2187844.65</v>
      </c>
      <c r="W403" s="602">
        <f t="shared" si="242"/>
        <v>5303527.8099999996</v>
      </c>
      <c r="X403" s="610">
        <v>0</v>
      </c>
      <c r="Y403" s="602">
        <v>0</v>
      </c>
      <c r="Z403" s="610">
        <v>1136023.3899999999</v>
      </c>
      <c r="AA403" s="711">
        <v>4167504.42</v>
      </c>
      <c r="AB403" s="610">
        <v>0</v>
      </c>
      <c r="AC403" s="602">
        <v>0</v>
      </c>
      <c r="AD403" s="602">
        <v>0</v>
      </c>
      <c r="AE403" s="590"/>
    </row>
    <row r="404" spans="1:31" hidden="1" x14ac:dyDescent="0.2">
      <c r="A404" s="606">
        <f t="shared" si="244"/>
        <v>21</v>
      </c>
      <c r="B404" s="647" t="s">
        <v>1639</v>
      </c>
      <c r="C404" s="619" t="s">
        <v>874</v>
      </c>
      <c r="D404" s="608">
        <v>41971</v>
      </c>
      <c r="E404" s="606" t="s">
        <v>1822</v>
      </c>
      <c r="F404" s="606" t="s">
        <v>1822</v>
      </c>
      <c r="G404" s="609">
        <v>38</v>
      </c>
      <c r="H404" s="611">
        <v>38</v>
      </c>
      <c r="I404" s="438">
        <v>381.99</v>
      </c>
      <c r="J404" s="636">
        <v>12</v>
      </c>
      <c r="K404" s="534">
        <v>0</v>
      </c>
      <c r="L404" s="534">
        <v>12</v>
      </c>
      <c r="M404" s="635">
        <v>381.99</v>
      </c>
      <c r="N404" s="438">
        <v>0</v>
      </c>
      <c r="O404" s="438">
        <v>381.99</v>
      </c>
      <c r="P404" s="602">
        <f t="shared" si="241"/>
        <v>17247728.059999999</v>
      </c>
      <c r="Q404" s="670">
        <f t="shared" si="243"/>
        <v>9467637.4499999993</v>
      </c>
      <c r="R404" s="670">
        <v>0</v>
      </c>
      <c r="S404" s="668">
        <v>0</v>
      </c>
      <c r="T404" s="610">
        <v>7161574.8700000001</v>
      </c>
      <c r="U404" s="735">
        <v>1592095.09</v>
      </c>
      <c r="V404" s="659">
        <v>713967.49</v>
      </c>
      <c r="W404" s="602">
        <f t="shared" si="242"/>
        <v>7780090.6100000003</v>
      </c>
      <c r="X404" s="610">
        <v>0</v>
      </c>
      <c r="Y404" s="602">
        <v>0</v>
      </c>
      <c r="Z404" s="610">
        <v>5716098.7000000002</v>
      </c>
      <c r="AA404" s="711">
        <v>2063991.91</v>
      </c>
      <c r="AB404" s="610">
        <v>0</v>
      </c>
      <c r="AC404" s="602">
        <v>0</v>
      </c>
      <c r="AD404" s="602">
        <v>0</v>
      </c>
      <c r="AE404" s="590"/>
    </row>
    <row r="405" spans="1:31" hidden="1" x14ac:dyDescent="0.2">
      <c r="A405" s="606">
        <f t="shared" si="244"/>
        <v>22</v>
      </c>
      <c r="B405" s="647" t="s">
        <v>1638</v>
      </c>
      <c r="C405" s="619" t="s">
        <v>875</v>
      </c>
      <c r="D405" s="608">
        <v>41971</v>
      </c>
      <c r="E405" s="606" t="s">
        <v>1822</v>
      </c>
      <c r="F405" s="606" t="s">
        <v>1822</v>
      </c>
      <c r="G405" s="609">
        <v>31</v>
      </c>
      <c r="H405" s="611">
        <v>31</v>
      </c>
      <c r="I405" s="438">
        <v>399.44</v>
      </c>
      <c r="J405" s="714">
        <v>13</v>
      </c>
      <c r="K405" s="534">
        <v>2</v>
      </c>
      <c r="L405" s="666">
        <v>11</v>
      </c>
      <c r="M405" s="725">
        <v>341.33</v>
      </c>
      <c r="N405" s="438">
        <v>40.270000000000003</v>
      </c>
      <c r="O405" s="438">
        <f>M405-N405</f>
        <v>301.06</v>
      </c>
      <c r="P405" s="602">
        <f t="shared" si="241"/>
        <v>15185661.880000001</v>
      </c>
      <c r="Q405" s="670">
        <f t="shared" si="243"/>
        <v>9328655.6400000006</v>
      </c>
      <c r="R405" s="670">
        <v>0</v>
      </c>
      <c r="S405" s="668">
        <v>0</v>
      </c>
      <c r="T405" s="610">
        <v>3621230.58</v>
      </c>
      <c r="U405" s="735">
        <v>3940380.25</v>
      </c>
      <c r="V405" s="659">
        <v>1767044.81</v>
      </c>
      <c r="W405" s="602">
        <f t="shared" si="242"/>
        <v>5857006.2400000002</v>
      </c>
      <c r="X405" s="610">
        <v>0</v>
      </c>
      <c r="Y405" s="602">
        <v>0</v>
      </c>
      <c r="Z405" s="610">
        <v>2104622.96</v>
      </c>
      <c r="AA405" s="711">
        <v>3752383.28</v>
      </c>
      <c r="AB405" s="610">
        <v>0</v>
      </c>
      <c r="AC405" s="602">
        <v>0</v>
      </c>
      <c r="AD405" s="602">
        <v>0</v>
      </c>
      <c r="AE405" s="590"/>
    </row>
    <row r="406" spans="1:31" s="561" customFormat="1" ht="24" hidden="1" customHeight="1" x14ac:dyDescent="0.2">
      <c r="A406" s="740" t="s">
        <v>2071</v>
      </c>
      <c r="B406" s="740"/>
      <c r="C406" s="740"/>
      <c r="D406" s="740"/>
      <c r="E406" s="740"/>
      <c r="F406" s="740"/>
      <c r="G406" s="595">
        <f t="shared" ref="G406:AD406" si="245">SUM(G407:G413)</f>
        <v>20</v>
      </c>
      <c r="H406" s="595">
        <f t="shared" si="245"/>
        <v>20</v>
      </c>
      <c r="I406" s="596">
        <f t="shared" si="245"/>
        <v>533.72</v>
      </c>
      <c r="J406" s="595">
        <f t="shared" si="245"/>
        <v>15</v>
      </c>
      <c r="K406" s="595">
        <f t="shared" si="245"/>
        <v>15</v>
      </c>
      <c r="L406" s="595">
        <f t="shared" si="245"/>
        <v>0</v>
      </c>
      <c r="M406" s="596">
        <f t="shared" si="245"/>
        <v>533.72</v>
      </c>
      <c r="N406" s="596">
        <f t="shared" si="245"/>
        <v>533.72</v>
      </c>
      <c r="O406" s="596">
        <f t="shared" si="245"/>
        <v>0</v>
      </c>
      <c r="P406" s="596">
        <f t="shared" si="245"/>
        <v>22565681.600000001</v>
      </c>
      <c r="Q406" s="596">
        <f t="shared" si="245"/>
        <v>21437397.52</v>
      </c>
      <c r="R406" s="392">
        <f t="shared" si="245"/>
        <v>0</v>
      </c>
      <c r="S406" s="596">
        <f t="shared" si="245"/>
        <v>17546261.739999998</v>
      </c>
      <c r="T406" s="596">
        <f t="shared" si="245"/>
        <v>0</v>
      </c>
      <c r="U406" s="596">
        <f t="shared" si="245"/>
        <v>3891135.78</v>
      </c>
      <c r="V406" s="392">
        <f t="shared" si="245"/>
        <v>0</v>
      </c>
      <c r="W406" s="596">
        <f t="shared" si="245"/>
        <v>1128284.08</v>
      </c>
      <c r="X406" s="596">
        <f t="shared" si="245"/>
        <v>0</v>
      </c>
      <c r="Y406" s="596">
        <f t="shared" si="245"/>
        <v>919035.92</v>
      </c>
      <c r="Z406" s="596">
        <f t="shared" si="245"/>
        <v>0</v>
      </c>
      <c r="AA406" s="596">
        <f t="shared" si="245"/>
        <v>209248.16</v>
      </c>
      <c r="AB406" s="596">
        <f t="shared" si="245"/>
        <v>0</v>
      </c>
      <c r="AC406" s="596">
        <f t="shared" si="245"/>
        <v>0</v>
      </c>
      <c r="AD406" s="596">
        <f t="shared" si="245"/>
        <v>0</v>
      </c>
      <c r="AE406" s="590"/>
    </row>
    <row r="407" spans="1:31" hidden="1" x14ac:dyDescent="0.2">
      <c r="A407" s="606">
        <v>1</v>
      </c>
      <c r="B407" s="614" t="s">
        <v>782</v>
      </c>
      <c r="C407" s="606">
        <v>1163</v>
      </c>
      <c r="D407" s="608">
        <v>41850</v>
      </c>
      <c r="E407" s="606" t="s">
        <v>1109</v>
      </c>
      <c r="F407" s="606" t="s">
        <v>1112</v>
      </c>
      <c r="G407" s="609">
        <v>2</v>
      </c>
      <c r="H407" s="609">
        <v>2</v>
      </c>
      <c r="I407" s="610">
        <v>66.7</v>
      </c>
      <c r="J407" s="609">
        <v>3</v>
      </c>
      <c r="K407" s="609">
        <v>3</v>
      </c>
      <c r="L407" s="609">
        <v>0</v>
      </c>
      <c r="M407" s="610">
        <v>66.7</v>
      </c>
      <c r="N407" s="610">
        <v>66.7</v>
      </c>
      <c r="O407" s="610">
        <v>0</v>
      </c>
      <c r="P407" s="602">
        <f t="shared" ref="P407:P410" si="246">Q407+W407+AC407+AD407</f>
        <v>2808914.61</v>
      </c>
      <c r="Q407" s="602">
        <f t="shared" ref="Q407:Q410" si="247">R407+S407+T407+U407+V407</f>
        <v>2669187.4500000002</v>
      </c>
      <c r="R407" s="437">
        <v>0</v>
      </c>
      <c r="S407" s="602">
        <v>2669187.4500000002</v>
      </c>
      <c r="T407" s="635">
        <v>0</v>
      </c>
      <c r="U407" s="635">
        <v>0</v>
      </c>
      <c r="V407" s="438">
        <v>0</v>
      </c>
      <c r="W407" s="602">
        <f t="shared" ref="W407:W413" si="248">X407+Y407+Z407+AA407+AB407</f>
        <v>139727.16</v>
      </c>
      <c r="X407" s="635">
        <v>0</v>
      </c>
      <c r="Y407" s="602">
        <v>139727.16</v>
      </c>
      <c r="Z407" s="610">
        <v>0</v>
      </c>
      <c r="AA407" s="610">
        <v>0</v>
      </c>
      <c r="AB407" s="610">
        <v>0</v>
      </c>
      <c r="AC407" s="602">
        <v>0</v>
      </c>
      <c r="AD407" s="602">
        <v>0</v>
      </c>
      <c r="AE407" s="590"/>
    </row>
    <row r="408" spans="1:31" hidden="1" x14ac:dyDescent="0.2">
      <c r="A408" s="606">
        <f>A407+1</f>
        <v>2</v>
      </c>
      <c r="B408" s="614" t="s">
        <v>782</v>
      </c>
      <c r="C408" s="606">
        <v>1163</v>
      </c>
      <c r="D408" s="608">
        <v>41850</v>
      </c>
      <c r="E408" s="606" t="s">
        <v>1110</v>
      </c>
      <c r="F408" s="606" t="s">
        <v>1112</v>
      </c>
      <c r="G408" s="609">
        <v>2</v>
      </c>
      <c r="H408" s="611">
        <v>2</v>
      </c>
      <c r="I408" s="610">
        <v>48.4</v>
      </c>
      <c r="J408" s="609">
        <v>2</v>
      </c>
      <c r="K408" s="611">
        <v>2</v>
      </c>
      <c r="L408" s="611">
        <v>0</v>
      </c>
      <c r="M408" s="610">
        <v>48.4</v>
      </c>
      <c r="N408" s="610">
        <v>48.4</v>
      </c>
      <c r="O408" s="610">
        <v>0</v>
      </c>
      <c r="P408" s="602">
        <f t="shared" si="246"/>
        <v>0</v>
      </c>
      <c r="Q408" s="602">
        <f t="shared" si="247"/>
        <v>0</v>
      </c>
      <c r="R408" s="670">
        <v>0</v>
      </c>
      <c r="S408" s="602">
        <v>0</v>
      </c>
      <c r="T408" s="610">
        <v>0</v>
      </c>
      <c r="U408" s="610">
        <v>0</v>
      </c>
      <c r="V408" s="397">
        <v>0</v>
      </c>
      <c r="W408" s="602">
        <f t="shared" ref="W408" si="249">X408+Y408+Z408+AA408+AB408</f>
        <v>0</v>
      </c>
      <c r="X408" s="610">
        <v>0</v>
      </c>
      <c r="Y408" s="602">
        <v>0</v>
      </c>
      <c r="Z408" s="610">
        <v>0</v>
      </c>
      <c r="AA408" s="610">
        <v>0</v>
      </c>
      <c r="AB408" s="610">
        <v>0</v>
      </c>
      <c r="AC408" s="602">
        <v>0</v>
      </c>
      <c r="AD408" s="602">
        <v>0</v>
      </c>
      <c r="AE408" s="590"/>
    </row>
    <row r="409" spans="1:31" hidden="1" x14ac:dyDescent="0.2">
      <c r="A409" s="606">
        <f t="shared" ref="A409:A413" si="250">A408+1</f>
        <v>3</v>
      </c>
      <c r="B409" s="614" t="s">
        <v>782</v>
      </c>
      <c r="C409" s="606">
        <v>1163</v>
      </c>
      <c r="D409" s="608">
        <v>41850</v>
      </c>
      <c r="E409" s="606" t="s">
        <v>1112</v>
      </c>
      <c r="F409" s="606" t="s">
        <v>1112</v>
      </c>
      <c r="G409" s="609">
        <v>2</v>
      </c>
      <c r="H409" s="609">
        <v>2</v>
      </c>
      <c r="I409" s="610">
        <v>25.53</v>
      </c>
      <c r="J409" s="609">
        <v>1</v>
      </c>
      <c r="K409" s="609">
        <v>1</v>
      </c>
      <c r="L409" s="609">
        <v>0</v>
      </c>
      <c r="M409" s="610">
        <v>25.53</v>
      </c>
      <c r="N409" s="610">
        <v>25.53</v>
      </c>
      <c r="O409" s="610">
        <v>0</v>
      </c>
      <c r="P409" s="602">
        <f t="shared" si="246"/>
        <v>3136921.79</v>
      </c>
      <c r="Q409" s="602">
        <f t="shared" si="247"/>
        <v>2979357.13</v>
      </c>
      <c r="R409" s="437">
        <v>0</v>
      </c>
      <c r="S409" s="637">
        <v>0</v>
      </c>
      <c r="T409" s="635">
        <v>0</v>
      </c>
      <c r="U409" s="610">
        <v>2979357.13</v>
      </c>
      <c r="V409" s="438">
        <v>0</v>
      </c>
      <c r="W409" s="602">
        <f t="shared" si="248"/>
        <v>157564.66</v>
      </c>
      <c r="X409" s="635">
        <v>0</v>
      </c>
      <c r="Y409" s="637">
        <v>0</v>
      </c>
      <c r="Z409" s="610">
        <v>0</v>
      </c>
      <c r="AA409" s="610">
        <v>157564.66</v>
      </c>
      <c r="AB409" s="610">
        <v>0</v>
      </c>
      <c r="AC409" s="602">
        <v>0</v>
      </c>
      <c r="AD409" s="602">
        <v>0</v>
      </c>
      <c r="AE409" s="590"/>
    </row>
    <row r="410" spans="1:31" hidden="1" x14ac:dyDescent="0.2">
      <c r="A410" s="606">
        <f t="shared" si="250"/>
        <v>4</v>
      </c>
      <c r="B410" s="614" t="s">
        <v>1125</v>
      </c>
      <c r="C410" s="606">
        <v>91</v>
      </c>
      <c r="D410" s="608">
        <v>42054</v>
      </c>
      <c r="E410" s="606" t="s">
        <v>1109</v>
      </c>
      <c r="F410" s="606" t="s">
        <v>1112</v>
      </c>
      <c r="G410" s="609">
        <v>1</v>
      </c>
      <c r="H410" s="609">
        <v>1</v>
      </c>
      <c r="I410" s="610">
        <v>29.8</v>
      </c>
      <c r="J410" s="609">
        <v>1</v>
      </c>
      <c r="K410" s="609">
        <v>1</v>
      </c>
      <c r="L410" s="609">
        <v>0</v>
      </c>
      <c r="M410" s="610">
        <v>29.8</v>
      </c>
      <c r="N410" s="610">
        <v>29.8</v>
      </c>
      <c r="O410" s="610">
        <v>0</v>
      </c>
      <c r="P410" s="602">
        <f t="shared" si="246"/>
        <v>4200818.4400000004</v>
      </c>
      <c r="Q410" s="602">
        <f t="shared" si="247"/>
        <v>3991604.74</v>
      </c>
      <c r="R410" s="670">
        <v>0</v>
      </c>
      <c r="S410" s="602">
        <v>3991604.74</v>
      </c>
      <c r="T410" s="610">
        <v>0</v>
      </c>
      <c r="U410" s="610">
        <v>0</v>
      </c>
      <c r="V410" s="397">
        <v>0</v>
      </c>
      <c r="W410" s="602">
        <f t="shared" ref="W410" si="251">X410+Y410+Z410+AA410+AB410</f>
        <v>209213.7</v>
      </c>
      <c r="X410" s="610">
        <v>0</v>
      </c>
      <c r="Y410" s="602">
        <v>209213.7</v>
      </c>
      <c r="Z410" s="610">
        <v>0</v>
      </c>
      <c r="AA410" s="610">
        <v>0</v>
      </c>
      <c r="AB410" s="610">
        <v>0</v>
      </c>
      <c r="AC410" s="602">
        <v>0</v>
      </c>
      <c r="AD410" s="602">
        <v>0</v>
      </c>
      <c r="AE410" s="590"/>
    </row>
    <row r="411" spans="1:31" hidden="1" x14ac:dyDescent="0.2">
      <c r="A411" s="606">
        <f t="shared" si="250"/>
        <v>5</v>
      </c>
      <c r="B411" s="614" t="s">
        <v>1125</v>
      </c>
      <c r="C411" s="606">
        <v>91</v>
      </c>
      <c r="D411" s="608">
        <v>42054</v>
      </c>
      <c r="E411" s="606" t="s">
        <v>1110</v>
      </c>
      <c r="F411" s="606" t="s">
        <v>1112</v>
      </c>
      <c r="G411" s="609">
        <v>7</v>
      </c>
      <c r="H411" s="611">
        <v>7</v>
      </c>
      <c r="I411" s="610">
        <v>90.89</v>
      </c>
      <c r="J411" s="609">
        <v>3</v>
      </c>
      <c r="K411" s="611">
        <v>3</v>
      </c>
      <c r="L411" s="611">
        <v>0</v>
      </c>
      <c r="M411" s="610">
        <v>90.89</v>
      </c>
      <c r="N411" s="610">
        <v>90.89</v>
      </c>
      <c r="O411" s="610">
        <v>0</v>
      </c>
      <c r="P411" s="602">
        <f t="shared" ref="P411:P413" si="252">Q411+W411+AC411+AD411</f>
        <v>901954.76</v>
      </c>
      <c r="Q411" s="602">
        <f t="shared" ref="Q411:Q413" si="253">R411+S411+T411+U411+V411</f>
        <v>856029.8</v>
      </c>
      <c r="R411" s="670">
        <v>0</v>
      </c>
      <c r="S411" s="602">
        <v>0</v>
      </c>
      <c r="T411" s="610">
        <v>0</v>
      </c>
      <c r="U411" s="610">
        <v>856029.8</v>
      </c>
      <c r="V411" s="397">
        <v>0</v>
      </c>
      <c r="W411" s="602">
        <f t="shared" si="248"/>
        <v>45924.959999999999</v>
      </c>
      <c r="X411" s="610">
        <v>0</v>
      </c>
      <c r="Y411" s="602">
        <v>0</v>
      </c>
      <c r="Z411" s="610">
        <v>0</v>
      </c>
      <c r="AA411" s="610">
        <v>45924.959999999999</v>
      </c>
      <c r="AB411" s="610">
        <v>0</v>
      </c>
      <c r="AC411" s="602">
        <v>0</v>
      </c>
      <c r="AD411" s="602">
        <v>0</v>
      </c>
      <c r="AE411" s="590"/>
    </row>
    <row r="412" spans="1:31" hidden="1" x14ac:dyDescent="0.2">
      <c r="A412" s="606">
        <f t="shared" si="250"/>
        <v>6</v>
      </c>
      <c r="B412" s="614" t="s">
        <v>1124</v>
      </c>
      <c r="C412" s="606">
        <v>94</v>
      </c>
      <c r="D412" s="608">
        <v>42054</v>
      </c>
      <c r="E412" s="606" t="s">
        <v>1109</v>
      </c>
      <c r="F412" s="606" t="s">
        <v>1112</v>
      </c>
      <c r="G412" s="609">
        <v>3</v>
      </c>
      <c r="H412" s="609">
        <v>3</v>
      </c>
      <c r="I412" s="610">
        <v>92.7</v>
      </c>
      <c r="J412" s="609">
        <v>2</v>
      </c>
      <c r="K412" s="609">
        <v>2</v>
      </c>
      <c r="L412" s="609">
        <v>0</v>
      </c>
      <c r="M412" s="610">
        <v>92.7</v>
      </c>
      <c r="N412" s="610">
        <v>92.7</v>
      </c>
      <c r="O412" s="610">
        <v>0</v>
      </c>
      <c r="P412" s="602">
        <f t="shared" ref="P412" si="254">Q412+W412+AC412+AD412</f>
        <v>11455564.609999999</v>
      </c>
      <c r="Q412" s="602">
        <f t="shared" ref="Q412" si="255">R412+S412+T412+U412+V412</f>
        <v>10885469.550000001</v>
      </c>
      <c r="R412" s="670">
        <v>0</v>
      </c>
      <c r="S412" s="602">
        <v>10885469.550000001</v>
      </c>
      <c r="T412" s="610">
        <v>0</v>
      </c>
      <c r="U412" s="610">
        <v>0</v>
      </c>
      <c r="V412" s="397">
        <v>0</v>
      </c>
      <c r="W412" s="602">
        <f t="shared" ref="W412" si="256">X412+Y412+Z412+AA412+AB412</f>
        <v>570095.06000000006</v>
      </c>
      <c r="X412" s="610">
        <v>0</v>
      </c>
      <c r="Y412" s="602">
        <v>570095.06000000006</v>
      </c>
      <c r="Z412" s="610">
        <v>0</v>
      </c>
      <c r="AA412" s="610">
        <v>0</v>
      </c>
      <c r="AB412" s="610">
        <v>0</v>
      </c>
      <c r="AC412" s="602">
        <v>0</v>
      </c>
      <c r="AD412" s="602">
        <v>0</v>
      </c>
      <c r="AE412" s="590"/>
    </row>
    <row r="413" spans="1:31" hidden="1" x14ac:dyDescent="0.2">
      <c r="A413" s="606">
        <f t="shared" si="250"/>
        <v>7</v>
      </c>
      <c r="B413" s="614" t="s">
        <v>1124</v>
      </c>
      <c r="C413" s="606">
        <v>94</v>
      </c>
      <c r="D413" s="608">
        <v>42054</v>
      </c>
      <c r="E413" s="606" t="s">
        <v>1110</v>
      </c>
      <c r="F413" s="606" t="s">
        <v>1112</v>
      </c>
      <c r="G413" s="609">
        <v>3</v>
      </c>
      <c r="H413" s="611">
        <v>3</v>
      </c>
      <c r="I413" s="610">
        <v>179.7</v>
      </c>
      <c r="J413" s="609">
        <v>3</v>
      </c>
      <c r="K413" s="611">
        <v>3</v>
      </c>
      <c r="L413" s="611">
        <v>0</v>
      </c>
      <c r="M413" s="610">
        <v>179.7</v>
      </c>
      <c r="N413" s="610">
        <v>179.7</v>
      </c>
      <c r="O413" s="610">
        <v>0</v>
      </c>
      <c r="P413" s="602">
        <f t="shared" si="252"/>
        <v>61507.39</v>
      </c>
      <c r="Q413" s="602">
        <f t="shared" si="253"/>
        <v>55748.85</v>
      </c>
      <c r="R413" s="670">
        <v>0</v>
      </c>
      <c r="S413" s="602">
        <v>0</v>
      </c>
      <c r="T413" s="610">
        <v>0</v>
      </c>
      <c r="U413" s="610">
        <v>55748.85</v>
      </c>
      <c r="V413" s="397">
        <v>0</v>
      </c>
      <c r="W413" s="602">
        <f t="shared" si="248"/>
        <v>5758.54</v>
      </c>
      <c r="X413" s="610">
        <v>0</v>
      </c>
      <c r="Y413" s="602">
        <v>0</v>
      </c>
      <c r="Z413" s="610">
        <v>0</v>
      </c>
      <c r="AA413" s="610">
        <v>5758.54</v>
      </c>
      <c r="AB413" s="610">
        <v>0</v>
      </c>
      <c r="AC413" s="602">
        <v>0</v>
      </c>
      <c r="AD413" s="602">
        <v>0</v>
      </c>
      <c r="AE413" s="590"/>
    </row>
    <row r="414" spans="1:31" ht="26.25" hidden="1" customHeight="1" x14ac:dyDescent="0.2">
      <c r="A414" s="740" t="s">
        <v>1945</v>
      </c>
      <c r="B414" s="740"/>
      <c r="C414" s="740"/>
      <c r="D414" s="740"/>
      <c r="E414" s="740"/>
      <c r="F414" s="740"/>
      <c r="G414" s="588">
        <f>SUM(G415:G416)</f>
        <v>23</v>
      </c>
      <c r="H414" s="588">
        <f t="shared" ref="H414:O414" si="257">SUM(H415:H416)</f>
        <v>23</v>
      </c>
      <c r="I414" s="589">
        <f t="shared" si="257"/>
        <v>322.89999999999998</v>
      </c>
      <c r="J414" s="588">
        <f t="shared" si="257"/>
        <v>6</v>
      </c>
      <c r="K414" s="588">
        <f t="shared" si="257"/>
        <v>3</v>
      </c>
      <c r="L414" s="588">
        <f t="shared" si="257"/>
        <v>3</v>
      </c>
      <c r="M414" s="589">
        <f t="shared" si="257"/>
        <v>322.89999999999998</v>
      </c>
      <c r="N414" s="589">
        <f t="shared" si="257"/>
        <v>155</v>
      </c>
      <c r="O414" s="589">
        <f t="shared" si="257"/>
        <v>167.9</v>
      </c>
      <c r="P414" s="589">
        <f>SUM(P415:P416)</f>
        <v>13453496</v>
      </c>
      <c r="Q414" s="589">
        <f t="shared" ref="Q414:AD414" si="258">SUM(Q415:Q416)</f>
        <v>11368204.119999999</v>
      </c>
      <c r="R414" s="414">
        <f t="shared" si="258"/>
        <v>0</v>
      </c>
      <c r="S414" s="589">
        <f t="shared" si="258"/>
        <v>11368204.119999999</v>
      </c>
      <c r="T414" s="589">
        <v>0</v>
      </c>
      <c r="U414" s="589">
        <f t="shared" si="258"/>
        <v>0</v>
      </c>
      <c r="V414" s="414">
        <v>0</v>
      </c>
      <c r="W414" s="589">
        <f t="shared" si="258"/>
        <v>2085291.88</v>
      </c>
      <c r="X414" s="589">
        <f t="shared" si="258"/>
        <v>0</v>
      </c>
      <c r="Y414" s="589">
        <f t="shared" si="258"/>
        <v>2085291.88</v>
      </c>
      <c r="Z414" s="589">
        <f t="shared" si="258"/>
        <v>0</v>
      </c>
      <c r="AA414" s="589">
        <f t="shared" si="258"/>
        <v>0</v>
      </c>
      <c r="AB414" s="589">
        <f>SUM(AB415:AB416)</f>
        <v>0</v>
      </c>
      <c r="AC414" s="589">
        <f t="shared" si="258"/>
        <v>0</v>
      </c>
      <c r="AD414" s="589">
        <f t="shared" si="258"/>
        <v>0</v>
      </c>
      <c r="AE414" s="590"/>
    </row>
    <row r="415" spans="1:31" s="399" customFormat="1" hidden="1" x14ac:dyDescent="0.2">
      <c r="A415" s="606">
        <v>1</v>
      </c>
      <c r="B415" s="614" t="s">
        <v>781</v>
      </c>
      <c r="C415" s="606">
        <v>214</v>
      </c>
      <c r="D415" s="608">
        <v>41272</v>
      </c>
      <c r="E415" s="606" t="s">
        <v>1109</v>
      </c>
      <c r="F415" s="606" t="s">
        <v>1110</v>
      </c>
      <c r="G415" s="609">
        <v>4</v>
      </c>
      <c r="H415" s="611">
        <v>4</v>
      </c>
      <c r="I415" s="610">
        <v>50.5</v>
      </c>
      <c r="J415" s="609">
        <v>1</v>
      </c>
      <c r="K415" s="611">
        <v>0</v>
      </c>
      <c r="L415" s="611">
        <v>1</v>
      </c>
      <c r="M415" s="610">
        <v>50.5</v>
      </c>
      <c r="N415" s="610">
        <v>0</v>
      </c>
      <c r="O415" s="610">
        <v>50.5</v>
      </c>
      <c r="P415" s="602">
        <f>Q415+W415+AC415+AD415</f>
        <v>2135140</v>
      </c>
      <c r="Q415" s="602">
        <f>R415+S415+T415+U415+V415</f>
        <v>1804193.3</v>
      </c>
      <c r="R415" s="670">
        <v>0</v>
      </c>
      <c r="S415" s="602">
        <v>1804193.3</v>
      </c>
      <c r="T415" s="610">
        <v>0</v>
      </c>
      <c r="U415" s="610">
        <v>0</v>
      </c>
      <c r="V415" s="397">
        <v>0</v>
      </c>
      <c r="W415" s="602">
        <f>X415+Y415+Z415+AA415+AB415</f>
        <v>330946.7</v>
      </c>
      <c r="X415" s="610">
        <v>0</v>
      </c>
      <c r="Y415" s="602">
        <v>330946.7</v>
      </c>
      <c r="Z415" s="610">
        <v>0</v>
      </c>
      <c r="AA415" s="610">
        <v>0</v>
      </c>
      <c r="AB415" s="610">
        <v>0</v>
      </c>
      <c r="AC415" s="602">
        <v>0</v>
      </c>
      <c r="AD415" s="602">
        <v>0</v>
      </c>
      <c r="AE415" s="590"/>
    </row>
    <row r="416" spans="1:31" hidden="1" x14ac:dyDescent="0.2">
      <c r="A416" s="606">
        <v>2</v>
      </c>
      <c r="B416" s="614" t="s">
        <v>1260</v>
      </c>
      <c r="C416" s="606">
        <v>213</v>
      </c>
      <c r="D416" s="608">
        <v>41272</v>
      </c>
      <c r="E416" s="606" t="s">
        <v>1109</v>
      </c>
      <c r="F416" s="606" t="s">
        <v>1110</v>
      </c>
      <c r="G416" s="609">
        <v>19</v>
      </c>
      <c r="H416" s="611">
        <v>19</v>
      </c>
      <c r="I416" s="610">
        <v>272.39999999999998</v>
      </c>
      <c r="J416" s="609">
        <v>5</v>
      </c>
      <c r="K416" s="611">
        <v>3</v>
      </c>
      <c r="L416" s="611">
        <v>2</v>
      </c>
      <c r="M416" s="610">
        <v>272.39999999999998</v>
      </c>
      <c r="N416" s="610">
        <v>155</v>
      </c>
      <c r="O416" s="610">
        <v>117.4</v>
      </c>
      <c r="P416" s="602">
        <f>Q416+W416+AC416+AD416</f>
        <v>11318356</v>
      </c>
      <c r="Q416" s="602">
        <f>R416+S416+T416+U416+V416</f>
        <v>9564010.8200000003</v>
      </c>
      <c r="R416" s="670">
        <v>0</v>
      </c>
      <c r="S416" s="602">
        <v>9564010.8200000003</v>
      </c>
      <c r="T416" s="610">
        <v>0</v>
      </c>
      <c r="U416" s="610">
        <v>0</v>
      </c>
      <c r="V416" s="397">
        <v>0</v>
      </c>
      <c r="W416" s="602">
        <f>X416+Y416+Z416+AA416+AB416</f>
        <v>1754345.18</v>
      </c>
      <c r="X416" s="610">
        <v>0</v>
      </c>
      <c r="Y416" s="602">
        <v>1754345.18</v>
      </c>
      <c r="Z416" s="610">
        <v>0</v>
      </c>
      <c r="AA416" s="610">
        <v>0</v>
      </c>
      <c r="AB416" s="610">
        <v>0</v>
      </c>
      <c r="AC416" s="602">
        <v>0</v>
      </c>
      <c r="AD416" s="602">
        <v>0</v>
      </c>
      <c r="AE416" s="590"/>
    </row>
    <row r="417" spans="1:31" s="561" customFormat="1" ht="36" hidden="1" customHeight="1" x14ac:dyDescent="0.2">
      <c r="A417" s="740" t="s">
        <v>1946</v>
      </c>
      <c r="B417" s="740"/>
      <c r="C417" s="740"/>
      <c r="D417" s="740"/>
      <c r="E417" s="740"/>
      <c r="F417" s="740"/>
      <c r="G417" s="595">
        <f t="shared" ref="G417:AD417" si="259">SUM(G418:G424)</f>
        <v>62</v>
      </c>
      <c r="H417" s="595">
        <f t="shared" si="259"/>
        <v>62</v>
      </c>
      <c r="I417" s="596">
        <f t="shared" si="259"/>
        <v>1628.16</v>
      </c>
      <c r="J417" s="595">
        <f t="shared" si="259"/>
        <v>31</v>
      </c>
      <c r="K417" s="595">
        <f t="shared" si="259"/>
        <v>24</v>
      </c>
      <c r="L417" s="595">
        <f t="shared" si="259"/>
        <v>7</v>
      </c>
      <c r="M417" s="596">
        <f t="shared" si="259"/>
        <v>1628.16</v>
      </c>
      <c r="N417" s="596">
        <f t="shared" si="259"/>
        <v>1260.7</v>
      </c>
      <c r="O417" s="596">
        <f t="shared" si="259"/>
        <v>367.46</v>
      </c>
      <c r="P417" s="596">
        <f t="shared" si="259"/>
        <v>68838604.799999997</v>
      </c>
      <c r="Q417" s="596">
        <f t="shared" si="259"/>
        <v>61569529.560000002</v>
      </c>
      <c r="R417" s="392">
        <f t="shared" si="259"/>
        <v>0</v>
      </c>
      <c r="S417" s="596">
        <f t="shared" si="259"/>
        <v>52302922.490000002</v>
      </c>
      <c r="T417" s="596">
        <f t="shared" si="259"/>
        <v>3936031.24</v>
      </c>
      <c r="U417" s="596">
        <f t="shared" si="259"/>
        <v>5330575.83</v>
      </c>
      <c r="V417" s="392">
        <v>0</v>
      </c>
      <c r="W417" s="596">
        <f t="shared" si="259"/>
        <v>7269075.2400000002</v>
      </c>
      <c r="X417" s="596">
        <f t="shared" si="259"/>
        <v>0</v>
      </c>
      <c r="Y417" s="596">
        <f t="shared" si="259"/>
        <v>6341242.2599999998</v>
      </c>
      <c r="Z417" s="596">
        <f t="shared" si="259"/>
        <v>456860.76</v>
      </c>
      <c r="AA417" s="596">
        <f t="shared" si="259"/>
        <v>470972.22</v>
      </c>
      <c r="AB417" s="596">
        <f>SUM(AB418:AB424)</f>
        <v>0</v>
      </c>
      <c r="AC417" s="596">
        <f t="shared" si="259"/>
        <v>0</v>
      </c>
      <c r="AD417" s="596">
        <f t="shared" si="259"/>
        <v>0</v>
      </c>
      <c r="AE417" s="590"/>
    </row>
    <row r="418" spans="1:31" hidden="1" x14ac:dyDescent="0.2">
      <c r="A418" s="606">
        <v>1</v>
      </c>
      <c r="B418" s="613" t="s">
        <v>916</v>
      </c>
      <c r="C418" s="619" t="s">
        <v>1321</v>
      </c>
      <c r="D418" s="608">
        <v>42002</v>
      </c>
      <c r="E418" s="606" t="s">
        <v>1109</v>
      </c>
      <c r="F418" s="606" t="s">
        <v>1110</v>
      </c>
      <c r="G418" s="609">
        <v>11</v>
      </c>
      <c r="H418" s="609">
        <v>11</v>
      </c>
      <c r="I418" s="610">
        <v>263.2</v>
      </c>
      <c r="J418" s="609">
        <v>6</v>
      </c>
      <c r="K418" s="611">
        <v>4</v>
      </c>
      <c r="L418" s="611">
        <v>2</v>
      </c>
      <c r="M418" s="610">
        <v>263.2</v>
      </c>
      <c r="N418" s="610">
        <v>164</v>
      </c>
      <c r="O418" s="610">
        <f>M418-N418</f>
        <v>99.2</v>
      </c>
      <c r="P418" s="602">
        <f t="shared" ref="P418:P424" si="260">Q418+W418+AC418+AD418</f>
        <v>11128096</v>
      </c>
      <c r="Q418" s="602">
        <f t="shared" ref="Q418:Q424" si="261">R418+S418+T418+U418+V418</f>
        <v>9970774.0199999996</v>
      </c>
      <c r="R418" s="670">
        <v>0</v>
      </c>
      <c r="S418" s="602">
        <v>9219177.6799999997</v>
      </c>
      <c r="T418" s="610">
        <v>0</v>
      </c>
      <c r="U418" s="610">
        <v>751596.34</v>
      </c>
      <c r="V418" s="397">
        <v>0</v>
      </c>
      <c r="W418" s="602">
        <f t="shared" ref="W418:W424" si="262">X418+Y418+Z418+AA418+AB418</f>
        <v>1157321.98</v>
      </c>
      <c r="X418" s="610">
        <v>0</v>
      </c>
      <c r="Y418" s="602">
        <v>1070183.1200000001</v>
      </c>
      <c r="Z418" s="610">
        <v>0</v>
      </c>
      <c r="AA418" s="610">
        <v>87138.86</v>
      </c>
      <c r="AB418" s="610">
        <v>0</v>
      </c>
      <c r="AC418" s="602">
        <v>0</v>
      </c>
      <c r="AD418" s="602">
        <v>0</v>
      </c>
      <c r="AE418" s="590"/>
    </row>
    <row r="419" spans="1:31" hidden="1" x14ac:dyDescent="0.2">
      <c r="A419" s="606">
        <v>2</v>
      </c>
      <c r="B419" s="613" t="s">
        <v>1571</v>
      </c>
      <c r="C419" s="619" t="s">
        <v>1321</v>
      </c>
      <c r="D419" s="608">
        <v>42002</v>
      </c>
      <c r="E419" s="606" t="s">
        <v>1109</v>
      </c>
      <c r="F419" s="606" t="s">
        <v>1110</v>
      </c>
      <c r="G419" s="609">
        <v>6</v>
      </c>
      <c r="H419" s="609">
        <v>6</v>
      </c>
      <c r="I419" s="610">
        <v>116.7</v>
      </c>
      <c r="J419" s="609">
        <v>3</v>
      </c>
      <c r="K419" s="611">
        <v>2</v>
      </c>
      <c r="L419" s="611">
        <v>1</v>
      </c>
      <c r="M419" s="610">
        <f>114.5+2.2</f>
        <v>116.7</v>
      </c>
      <c r="N419" s="610">
        <v>77.7</v>
      </c>
      <c r="O419" s="610">
        <f t="shared" ref="O419:O424" si="263">M419-N419</f>
        <v>39</v>
      </c>
      <c r="P419" s="602">
        <f t="shared" si="260"/>
        <v>4934076</v>
      </c>
      <c r="Q419" s="602">
        <f t="shared" si="261"/>
        <v>4420932.0999999996</v>
      </c>
      <c r="R419" s="670">
        <v>0</v>
      </c>
      <c r="S419" s="602">
        <v>1181945.8600000001</v>
      </c>
      <c r="T419" s="610">
        <v>1670635.01</v>
      </c>
      <c r="U419" s="610">
        <v>1568351.23</v>
      </c>
      <c r="V419" s="397">
        <v>0</v>
      </c>
      <c r="W419" s="602">
        <f t="shared" si="262"/>
        <v>513143.9</v>
      </c>
      <c r="X419" s="610">
        <v>0</v>
      </c>
      <c r="Y419" s="602">
        <v>137190.14000000001</v>
      </c>
      <c r="Z419" s="610">
        <v>195495.96</v>
      </c>
      <c r="AA419" s="610">
        <v>180457.8</v>
      </c>
      <c r="AB419" s="610">
        <v>0</v>
      </c>
      <c r="AC419" s="602">
        <v>0</v>
      </c>
      <c r="AD419" s="602">
        <v>0</v>
      </c>
      <c r="AE419" s="590"/>
    </row>
    <row r="420" spans="1:31" hidden="1" x14ac:dyDescent="0.2">
      <c r="A420" s="606">
        <v>3</v>
      </c>
      <c r="B420" s="613" t="s">
        <v>1570</v>
      </c>
      <c r="C420" s="619" t="s">
        <v>1321</v>
      </c>
      <c r="D420" s="608">
        <v>42002</v>
      </c>
      <c r="E420" s="606" t="s">
        <v>1109</v>
      </c>
      <c r="F420" s="606" t="s">
        <v>1110</v>
      </c>
      <c r="G420" s="609">
        <v>2</v>
      </c>
      <c r="H420" s="609">
        <v>2</v>
      </c>
      <c r="I420" s="610">
        <v>105.4</v>
      </c>
      <c r="J420" s="609">
        <v>2</v>
      </c>
      <c r="K420" s="611">
        <v>2</v>
      </c>
      <c r="L420" s="611">
        <v>0</v>
      </c>
      <c r="M420" s="610">
        <v>105.4</v>
      </c>
      <c r="N420" s="610">
        <v>105.4</v>
      </c>
      <c r="O420" s="610">
        <f t="shared" si="263"/>
        <v>0</v>
      </c>
      <c r="P420" s="602">
        <f t="shared" si="260"/>
        <v>4456312</v>
      </c>
      <c r="Q420" s="602">
        <f t="shared" si="261"/>
        <v>3992855.55</v>
      </c>
      <c r="R420" s="670">
        <v>0</v>
      </c>
      <c r="S420" s="602">
        <v>3992855.55</v>
      </c>
      <c r="T420" s="610">
        <v>0</v>
      </c>
      <c r="U420" s="610">
        <v>0</v>
      </c>
      <c r="V420" s="397">
        <v>0</v>
      </c>
      <c r="W420" s="602">
        <f t="shared" si="262"/>
        <v>463456.45</v>
      </c>
      <c r="X420" s="610">
        <v>0</v>
      </c>
      <c r="Y420" s="602">
        <v>463456.45</v>
      </c>
      <c r="Z420" s="610">
        <v>0</v>
      </c>
      <c r="AA420" s="610">
        <v>0</v>
      </c>
      <c r="AB420" s="610">
        <v>0</v>
      </c>
      <c r="AC420" s="602">
        <v>0</v>
      </c>
      <c r="AD420" s="602">
        <v>0</v>
      </c>
      <c r="AE420" s="590"/>
    </row>
    <row r="421" spans="1:31" hidden="1" x14ac:dyDescent="0.2">
      <c r="A421" s="606">
        <v>4</v>
      </c>
      <c r="B421" s="613" t="s">
        <v>1572</v>
      </c>
      <c r="C421" s="619" t="s">
        <v>1321</v>
      </c>
      <c r="D421" s="608">
        <v>42002</v>
      </c>
      <c r="E421" s="606" t="s">
        <v>1109</v>
      </c>
      <c r="F421" s="606" t="s">
        <v>1110</v>
      </c>
      <c r="G421" s="609">
        <v>9</v>
      </c>
      <c r="H421" s="609">
        <v>9</v>
      </c>
      <c r="I421" s="610">
        <v>232.6</v>
      </c>
      <c r="J421" s="609">
        <v>4</v>
      </c>
      <c r="K421" s="611">
        <v>3</v>
      </c>
      <c r="L421" s="611">
        <v>1</v>
      </c>
      <c r="M421" s="610">
        <v>232.6</v>
      </c>
      <c r="N421" s="610">
        <v>177.6</v>
      </c>
      <c r="O421" s="610">
        <f t="shared" si="263"/>
        <v>55</v>
      </c>
      <c r="P421" s="602">
        <f t="shared" si="260"/>
        <v>9834328</v>
      </c>
      <c r="Q421" s="602">
        <f t="shared" si="261"/>
        <v>8811557.8900000006</v>
      </c>
      <c r="R421" s="670">
        <v>0</v>
      </c>
      <c r="S421" s="602">
        <v>6127934.6600000001</v>
      </c>
      <c r="T421" s="610">
        <v>2265396.23</v>
      </c>
      <c r="U421" s="610">
        <v>418227</v>
      </c>
      <c r="V421" s="397">
        <v>0</v>
      </c>
      <c r="W421" s="602">
        <f t="shared" si="262"/>
        <v>1022770.11</v>
      </c>
      <c r="X421" s="610">
        <v>0</v>
      </c>
      <c r="Y421" s="602">
        <v>711278.14</v>
      </c>
      <c r="Z421" s="610">
        <v>261364.8</v>
      </c>
      <c r="AA421" s="610">
        <v>50127.17</v>
      </c>
      <c r="AB421" s="610">
        <v>0</v>
      </c>
      <c r="AC421" s="602">
        <v>0</v>
      </c>
      <c r="AD421" s="602">
        <v>0</v>
      </c>
      <c r="AE421" s="590"/>
    </row>
    <row r="422" spans="1:31" hidden="1" x14ac:dyDescent="0.2">
      <c r="A422" s="606">
        <v>5</v>
      </c>
      <c r="B422" s="614" t="s">
        <v>917</v>
      </c>
      <c r="C422" s="606">
        <v>267</v>
      </c>
      <c r="D422" s="608">
        <v>42002</v>
      </c>
      <c r="E422" s="606" t="s">
        <v>1109</v>
      </c>
      <c r="F422" s="606" t="s">
        <v>1110</v>
      </c>
      <c r="G422" s="609">
        <v>7</v>
      </c>
      <c r="H422" s="611">
        <v>7</v>
      </c>
      <c r="I422" s="610">
        <v>173.1</v>
      </c>
      <c r="J422" s="609">
        <v>4</v>
      </c>
      <c r="K422" s="611">
        <v>4</v>
      </c>
      <c r="L422" s="611">
        <v>0</v>
      </c>
      <c r="M422" s="610">
        <v>173.1</v>
      </c>
      <c r="N422" s="610">
        <v>173.1</v>
      </c>
      <c r="O422" s="610">
        <f t="shared" si="263"/>
        <v>0</v>
      </c>
      <c r="P422" s="602">
        <f t="shared" si="260"/>
        <v>7318668</v>
      </c>
      <c r="Q422" s="602">
        <f t="shared" si="261"/>
        <v>6557526.5300000003</v>
      </c>
      <c r="R422" s="670">
        <v>0</v>
      </c>
      <c r="S422" s="602">
        <v>6557526.5300000003</v>
      </c>
      <c r="T422" s="610">
        <v>0</v>
      </c>
      <c r="U422" s="610">
        <v>0</v>
      </c>
      <c r="V422" s="397">
        <v>0</v>
      </c>
      <c r="W422" s="602">
        <f t="shared" si="262"/>
        <v>761141.47</v>
      </c>
      <c r="X422" s="610">
        <v>0</v>
      </c>
      <c r="Y422" s="602">
        <v>761141.47</v>
      </c>
      <c r="Z422" s="610">
        <v>0</v>
      </c>
      <c r="AA422" s="610">
        <v>0</v>
      </c>
      <c r="AB422" s="610">
        <v>0</v>
      </c>
      <c r="AC422" s="602">
        <v>0</v>
      </c>
      <c r="AD422" s="602">
        <v>0</v>
      </c>
      <c r="AE422" s="590"/>
    </row>
    <row r="423" spans="1:31" hidden="1" x14ac:dyDescent="0.2">
      <c r="A423" s="606">
        <v>6</v>
      </c>
      <c r="B423" s="613" t="s">
        <v>918</v>
      </c>
      <c r="C423" s="619" t="s">
        <v>1321</v>
      </c>
      <c r="D423" s="608">
        <v>42002</v>
      </c>
      <c r="E423" s="606" t="s">
        <v>1109</v>
      </c>
      <c r="F423" s="606" t="s">
        <v>1110</v>
      </c>
      <c r="G423" s="609">
        <v>7</v>
      </c>
      <c r="H423" s="609">
        <v>7</v>
      </c>
      <c r="I423" s="610">
        <v>225.9</v>
      </c>
      <c r="J423" s="609">
        <v>4</v>
      </c>
      <c r="K423" s="611">
        <v>3</v>
      </c>
      <c r="L423" s="611">
        <v>1</v>
      </c>
      <c r="M423" s="610">
        <v>225.9</v>
      </c>
      <c r="N423" s="610">
        <v>170.7</v>
      </c>
      <c r="O423" s="610">
        <f t="shared" si="263"/>
        <v>55.2</v>
      </c>
      <c r="P423" s="602">
        <f t="shared" si="260"/>
        <v>9551052</v>
      </c>
      <c r="Q423" s="602">
        <f t="shared" si="261"/>
        <v>8447882.2400000002</v>
      </c>
      <c r="R423" s="670">
        <v>0</v>
      </c>
      <c r="S423" s="602">
        <v>8029655.2400000002</v>
      </c>
      <c r="T423" s="610">
        <v>0</v>
      </c>
      <c r="U423" s="610">
        <v>418227</v>
      </c>
      <c r="V423" s="397">
        <v>0</v>
      </c>
      <c r="W423" s="602">
        <f t="shared" si="262"/>
        <v>1103169.76</v>
      </c>
      <c r="X423" s="610">
        <v>0</v>
      </c>
      <c r="Y423" s="602">
        <v>1054625.56</v>
      </c>
      <c r="Z423" s="610">
        <v>0</v>
      </c>
      <c r="AA423" s="610">
        <v>48544.2</v>
      </c>
      <c r="AB423" s="610">
        <v>0</v>
      </c>
      <c r="AC423" s="602">
        <v>0</v>
      </c>
      <c r="AD423" s="602">
        <v>0</v>
      </c>
      <c r="AE423" s="590"/>
    </row>
    <row r="424" spans="1:31" hidden="1" x14ac:dyDescent="0.2">
      <c r="A424" s="606">
        <v>7</v>
      </c>
      <c r="B424" s="614" t="s">
        <v>1569</v>
      </c>
      <c r="C424" s="606">
        <v>267</v>
      </c>
      <c r="D424" s="608">
        <v>42002</v>
      </c>
      <c r="E424" s="606" t="s">
        <v>1109</v>
      </c>
      <c r="F424" s="606" t="s">
        <v>1110</v>
      </c>
      <c r="G424" s="609">
        <v>20</v>
      </c>
      <c r="H424" s="611">
        <v>20</v>
      </c>
      <c r="I424" s="610">
        <v>511.26</v>
      </c>
      <c r="J424" s="609">
        <v>8</v>
      </c>
      <c r="K424" s="611">
        <v>6</v>
      </c>
      <c r="L424" s="611">
        <v>2</v>
      </c>
      <c r="M424" s="610">
        <v>511.26</v>
      </c>
      <c r="N424" s="610">
        <v>392.2</v>
      </c>
      <c r="O424" s="610">
        <f t="shared" si="263"/>
        <v>119.06</v>
      </c>
      <c r="P424" s="602">
        <f t="shared" si="260"/>
        <v>21616072.800000001</v>
      </c>
      <c r="Q424" s="602">
        <f t="shared" si="261"/>
        <v>19368001.23</v>
      </c>
      <c r="R424" s="670">
        <v>0</v>
      </c>
      <c r="S424" s="602">
        <v>17193826.969999999</v>
      </c>
      <c r="T424" s="610">
        <v>0</v>
      </c>
      <c r="U424" s="610">
        <v>2174174.2599999998</v>
      </c>
      <c r="V424" s="397">
        <v>0</v>
      </c>
      <c r="W424" s="602">
        <f t="shared" si="262"/>
        <v>2248071.5699999998</v>
      </c>
      <c r="X424" s="610">
        <v>0</v>
      </c>
      <c r="Y424" s="602">
        <v>2143367.38</v>
      </c>
      <c r="Z424" s="610">
        <v>0</v>
      </c>
      <c r="AA424" s="610">
        <v>104704.19</v>
      </c>
      <c r="AB424" s="610">
        <v>0</v>
      </c>
      <c r="AC424" s="602">
        <v>0</v>
      </c>
      <c r="AD424" s="602">
        <v>0</v>
      </c>
      <c r="AE424" s="590"/>
    </row>
    <row r="425" spans="1:31" s="561" customFormat="1" ht="40.5" hidden="1" customHeight="1" x14ac:dyDescent="0.2">
      <c r="A425" s="745" t="s">
        <v>2072</v>
      </c>
      <c r="B425" s="745"/>
      <c r="C425" s="745"/>
      <c r="D425" s="745"/>
      <c r="E425" s="745"/>
      <c r="F425" s="745"/>
      <c r="G425" s="595">
        <f t="shared" ref="G425:AD425" si="264">SUM(G426:G436)</f>
        <v>54</v>
      </c>
      <c r="H425" s="595">
        <f t="shared" si="264"/>
        <v>54</v>
      </c>
      <c r="I425" s="596">
        <f t="shared" si="264"/>
        <v>732.2</v>
      </c>
      <c r="J425" s="595">
        <f t="shared" si="264"/>
        <v>28</v>
      </c>
      <c r="K425" s="595">
        <f t="shared" si="264"/>
        <v>23</v>
      </c>
      <c r="L425" s="595">
        <f t="shared" si="264"/>
        <v>5</v>
      </c>
      <c r="M425" s="596">
        <f t="shared" si="264"/>
        <v>732.2</v>
      </c>
      <c r="N425" s="596">
        <f t="shared" si="264"/>
        <v>604.9</v>
      </c>
      <c r="O425" s="596">
        <f t="shared" si="264"/>
        <v>127.3</v>
      </c>
      <c r="P425" s="596">
        <f t="shared" si="264"/>
        <v>31874292.449999999</v>
      </c>
      <c r="Q425" s="596">
        <f t="shared" si="264"/>
        <v>26592420.350000001</v>
      </c>
      <c r="R425" s="392">
        <f t="shared" si="264"/>
        <v>0</v>
      </c>
      <c r="S425" s="596">
        <f t="shared" si="264"/>
        <v>8628088.9000000004</v>
      </c>
      <c r="T425" s="596">
        <f t="shared" si="264"/>
        <v>9507729.8900000006</v>
      </c>
      <c r="U425" s="596">
        <f t="shared" si="264"/>
        <v>8456601.5600000005</v>
      </c>
      <c r="V425" s="392">
        <f t="shared" si="264"/>
        <v>0</v>
      </c>
      <c r="W425" s="596">
        <f t="shared" si="264"/>
        <v>5281872.0999999996</v>
      </c>
      <c r="X425" s="596">
        <f t="shared" si="264"/>
        <v>0</v>
      </c>
      <c r="Y425" s="596">
        <f t="shared" si="264"/>
        <v>1514215.91</v>
      </c>
      <c r="Z425" s="596">
        <f t="shared" si="264"/>
        <v>3767656.19</v>
      </c>
      <c r="AA425" s="596">
        <f t="shared" si="264"/>
        <v>0</v>
      </c>
      <c r="AB425" s="596">
        <f t="shared" si="264"/>
        <v>0</v>
      </c>
      <c r="AC425" s="596">
        <f t="shared" si="264"/>
        <v>0</v>
      </c>
      <c r="AD425" s="596">
        <f t="shared" si="264"/>
        <v>0</v>
      </c>
      <c r="AE425" s="590"/>
    </row>
    <row r="426" spans="1:31" ht="19.5" hidden="1" customHeight="1" x14ac:dyDescent="0.2">
      <c r="A426" s="606">
        <v>1</v>
      </c>
      <c r="B426" s="614" t="s">
        <v>1051</v>
      </c>
      <c r="C426" s="626" t="s">
        <v>1105</v>
      </c>
      <c r="D426" s="621">
        <v>41992</v>
      </c>
      <c r="E426" s="606" t="s">
        <v>1109</v>
      </c>
      <c r="F426" s="606" t="s">
        <v>1112</v>
      </c>
      <c r="G426" s="609">
        <v>7</v>
      </c>
      <c r="H426" s="609">
        <v>7</v>
      </c>
      <c r="I426" s="610">
        <v>134.1</v>
      </c>
      <c r="J426" s="609">
        <v>2</v>
      </c>
      <c r="K426" s="609">
        <v>1</v>
      </c>
      <c r="L426" s="609">
        <v>1</v>
      </c>
      <c r="M426" s="610">
        <v>134.1</v>
      </c>
      <c r="N426" s="610">
        <v>82.6</v>
      </c>
      <c r="O426" s="610">
        <v>51.5</v>
      </c>
      <c r="P426" s="602">
        <f t="shared" ref="P426:P428" si="265">Q426+W426+AC426+AD426</f>
        <v>5766920.1200000001</v>
      </c>
      <c r="Q426" s="602">
        <f t="shared" ref="Q426:Q428" si="266">R426+S426+T426+U426+V426</f>
        <v>4870313.53</v>
      </c>
      <c r="R426" s="670">
        <v>0</v>
      </c>
      <c r="S426" s="602">
        <v>4870313.53</v>
      </c>
      <c r="T426" s="635">
        <v>0</v>
      </c>
      <c r="U426" s="635">
        <v>0</v>
      </c>
      <c r="V426" s="397">
        <v>0</v>
      </c>
      <c r="W426" s="602">
        <f t="shared" ref="W426:W428" si="267">X426+Y426+Z426+AA426+AB426</f>
        <v>896606.59</v>
      </c>
      <c r="X426" s="610">
        <v>0</v>
      </c>
      <c r="Y426" s="602">
        <v>896606.59</v>
      </c>
      <c r="Z426" s="635">
        <v>0</v>
      </c>
      <c r="AA426" s="635">
        <v>0</v>
      </c>
      <c r="AB426" s="610">
        <v>0</v>
      </c>
      <c r="AC426" s="610">
        <v>0</v>
      </c>
      <c r="AD426" s="610">
        <v>0</v>
      </c>
      <c r="AE426" s="590"/>
    </row>
    <row r="427" spans="1:31" ht="16.5" hidden="1" customHeight="1" x14ac:dyDescent="0.2">
      <c r="A427" s="606">
        <f>A426+1</f>
        <v>2</v>
      </c>
      <c r="B427" s="614" t="s">
        <v>1051</v>
      </c>
      <c r="C427" s="626" t="s">
        <v>1105</v>
      </c>
      <c r="D427" s="621">
        <v>41992</v>
      </c>
      <c r="E427" s="606" t="s">
        <v>1110</v>
      </c>
      <c r="F427" s="606" t="s">
        <v>1112</v>
      </c>
      <c r="G427" s="609">
        <v>2</v>
      </c>
      <c r="H427" s="611">
        <v>2</v>
      </c>
      <c r="I427" s="610">
        <v>47.1</v>
      </c>
      <c r="J427" s="609">
        <v>2</v>
      </c>
      <c r="K427" s="611">
        <v>2</v>
      </c>
      <c r="L427" s="611">
        <v>0</v>
      </c>
      <c r="M427" s="610">
        <v>47.1</v>
      </c>
      <c r="N427" s="610">
        <v>47.1</v>
      </c>
      <c r="O427" s="610">
        <v>0</v>
      </c>
      <c r="P427" s="602">
        <f t="shared" si="265"/>
        <v>2038767.44</v>
      </c>
      <c r="Q427" s="602">
        <f t="shared" si="266"/>
        <v>1699678.39</v>
      </c>
      <c r="R427" s="670">
        <v>0</v>
      </c>
      <c r="S427" s="602">
        <v>0</v>
      </c>
      <c r="T427" s="610">
        <v>1699678.39</v>
      </c>
      <c r="U427" s="610">
        <v>0</v>
      </c>
      <c r="V427" s="397">
        <v>0</v>
      </c>
      <c r="W427" s="602">
        <f t="shared" ref="W427" si="268">X427+Y427+Z427+AA427+AB427</f>
        <v>339089.05</v>
      </c>
      <c r="X427" s="610">
        <v>0</v>
      </c>
      <c r="Y427" s="602">
        <v>0</v>
      </c>
      <c r="Z427" s="610">
        <v>339089.05</v>
      </c>
      <c r="AA427" s="610">
        <v>0</v>
      </c>
      <c r="AB427" s="610">
        <v>0</v>
      </c>
      <c r="AC427" s="602">
        <v>0</v>
      </c>
      <c r="AD427" s="602">
        <v>0</v>
      </c>
      <c r="AE427" s="590"/>
    </row>
    <row r="428" spans="1:31" ht="18" hidden="1" customHeight="1" x14ac:dyDescent="0.2">
      <c r="A428" s="606">
        <f t="shared" ref="A428:A435" si="269">A427+1</f>
        <v>3</v>
      </c>
      <c r="B428" s="614" t="s">
        <v>1051</v>
      </c>
      <c r="C428" s="626" t="s">
        <v>1105</v>
      </c>
      <c r="D428" s="621">
        <v>41992</v>
      </c>
      <c r="E428" s="606" t="s">
        <v>1112</v>
      </c>
      <c r="F428" s="606" t="s">
        <v>1112</v>
      </c>
      <c r="G428" s="609">
        <v>2</v>
      </c>
      <c r="H428" s="609">
        <v>2</v>
      </c>
      <c r="I428" s="610">
        <v>12.1</v>
      </c>
      <c r="J428" s="609">
        <v>1</v>
      </c>
      <c r="K428" s="609">
        <v>0</v>
      </c>
      <c r="L428" s="609">
        <v>1</v>
      </c>
      <c r="M428" s="610">
        <v>12.1</v>
      </c>
      <c r="N428" s="610">
        <v>0</v>
      </c>
      <c r="O428" s="610">
        <v>12.1</v>
      </c>
      <c r="P428" s="602">
        <f t="shared" si="265"/>
        <v>450378</v>
      </c>
      <c r="Q428" s="602">
        <f t="shared" si="266"/>
        <v>450378</v>
      </c>
      <c r="R428" s="670">
        <v>0</v>
      </c>
      <c r="S428" s="602">
        <v>0</v>
      </c>
      <c r="T428" s="635">
        <v>0</v>
      </c>
      <c r="U428" s="610">
        <v>450378</v>
      </c>
      <c r="V428" s="397">
        <v>0</v>
      </c>
      <c r="W428" s="602">
        <f t="shared" si="267"/>
        <v>0</v>
      </c>
      <c r="X428" s="610">
        <v>0</v>
      </c>
      <c r="Y428" s="637">
        <v>0</v>
      </c>
      <c r="Z428" s="635">
        <v>0</v>
      </c>
      <c r="AA428" s="635">
        <v>0</v>
      </c>
      <c r="AB428" s="610">
        <v>0</v>
      </c>
      <c r="AC428" s="610">
        <v>0</v>
      </c>
      <c r="AD428" s="610">
        <v>0</v>
      </c>
      <c r="AE428" s="590"/>
    </row>
    <row r="429" spans="1:31" ht="18.75" hidden="1" customHeight="1" x14ac:dyDescent="0.2">
      <c r="A429" s="606">
        <f t="shared" si="269"/>
        <v>4</v>
      </c>
      <c r="B429" s="614" t="s">
        <v>1054</v>
      </c>
      <c r="C429" s="626" t="s">
        <v>1105</v>
      </c>
      <c r="D429" s="621">
        <v>41992</v>
      </c>
      <c r="E429" s="606" t="s">
        <v>1109</v>
      </c>
      <c r="F429" s="606" t="s">
        <v>1112</v>
      </c>
      <c r="G429" s="609">
        <v>3</v>
      </c>
      <c r="H429" s="609">
        <v>3</v>
      </c>
      <c r="I429" s="610">
        <v>71.900000000000006</v>
      </c>
      <c r="J429" s="609">
        <v>2</v>
      </c>
      <c r="K429" s="609">
        <v>2</v>
      </c>
      <c r="L429" s="609">
        <v>0</v>
      </c>
      <c r="M429" s="610">
        <v>71.900000000000006</v>
      </c>
      <c r="N429" s="610">
        <v>71.900000000000006</v>
      </c>
      <c r="O429" s="610">
        <v>0</v>
      </c>
      <c r="P429" s="602">
        <f t="shared" ref="P429:P431" si="270">Q429+W429+AC429+AD429</f>
        <v>3035840.23</v>
      </c>
      <c r="Q429" s="602">
        <f t="shared" ref="Q429:Q431" si="271">R429+S429+T429+U429+V429</f>
        <v>2607209.8199999998</v>
      </c>
      <c r="R429" s="670">
        <v>0</v>
      </c>
      <c r="S429" s="602">
        <v>2607209.8199999998</v>
      </c>
      <c r="T429" s="610">
        <v>0</v>
      </c>
      <c r="U429" s="610">
        <v>0</v>
      </c>
      <c r="V429" s="397">
        <v>0</v>
      </c>
      <c r="W429" s="602">
        <f t="shared" ref="W429:W436" si="272">X429+Y429+Z429+AA429+AB429</f>
        <v>428630.41</v>
      </c>
      <c r="X429" s="635">
        <v>0</v>
      </c>
      <c r="Y429" s="602">
        <v>428630.41</v>
      </c>
      <c r="Z429" s="610">
        <v>0</v>
      </c>
      <c r="AA429" s="610">
        <v>0</v>
      </c>
      <c r="AB429" s="610">
        <v>0</v>
      </c>
      <c r="AC429" s="610">
        <v>0</v>
      </c>
      <c r="AD429" s="610">
        <v>0</v>
      </c>
      <c r="AE429" s="590"/>
    </row>
    <row r="430" spans="1:31" ht="16.5" hidden="1" customHeight="1" x14ac:dyDescent="0.2">
      <c r="A430" s="606">
        <f t="shared" si="269"/>
        <v>5</v>
      </c>
      <c r="B430" s="614" t="s">
        <v>1054</v>
      </c>
      <c r="C430" s="626" t="s">
        <v>1105</v>
      </c>
      <c r="D430" s="621">
        <v>41992</v>
      </c>
      <c r="E430" s="606" t="s">
        <v>1110</v>
      </c>
      <c r="F430" s="606" t="s">
        <v>1112</v>
      </c>
      <c r="G430" s="609">
        <v>8</v>
      </c>
      <c r="H430" s="611">
        <v>8</v>
      </c>
      <c r="I430" s="610">
        <v>87</v>
      </c>
      <c r="J430" s="609">
        <v>2</v>
      </c>
      <c r="K430" s="611">
        <v>2</v>
      </c>
      <c r="L430" s="611">
        <v>0</v>
      </c>
      <c r="M430" s="610">
        <v>87</v>
      </c>
      <c r="N430" s="610">
        <v>87</v>
      </c>
      <c r="O430" s="610">
        <v>0</v>
      </c>
      <c r="P430" s="602">
        <f t="shared" si="270"/>
        <v>4245453.58</v>
      </c>
      <c r="Q430" s="602">
        <f t="shared" si="271"/>
        <v>3039803.6</v>
      </c>
      <c r="R430" s="670">
        <v>0</v>
      </c>
      <c r="S430" s="602">
        <v>0</v>
      </c>
      <c r="T430" s="610">
        <v>3039803.6</v>
      </c>
      <c r="U430" s="610">
        <v>0</v>
      </c>
      <c r="V430" s="397">
        <v>0</v>
      </c>
      <c r="W430" s="602">
        <f t="shared" ref="W430" si="273">X430+Y430+Z430+AA430+AB430</f>
        <v>1205649.98</v>
      </c>
      <c r="X430" s="610">
        <v>0</v>
      </c>
      <c r="Y430" s="602">
        <v>0</v>
      </c>
      <c r="Z430" s="610">
        <v>1205649.98</v>
      </c>
      <c r="AA430" s="610">
        <v>0</v>
      </c>
      <c r="AB430" s="610">
        <v>0</v>
      </c>
      <c r="AC430" s="602">
        <v>0</v>
      </c>
      <c r="AD430" s="602">
        <v>0</v>
      </c>
      <c r="AE430" s="590"/>
    </row>
    <row r="431" spans="1:31" ht="20.25" hidden="1" customHeight="1" x14ac:dyDescent="0.2">
      <c r="A431" s="606">
        <f t="shared" si="269"/>
        <v>6</v>
      </c>
      <c r="B431" s="614" t="s">
        <v>1054</v>
      </c>
      <c r="C431" s="626" t="s">
        <v>1105</v>
      </c>
      <c r="D431" s="621">
        <v>41992</v>
      </c>
      <c r="E431" s="606" t="s">
        <v>1112</v>
      </c>
      <c r="F431" s="606" t="s">
        <v>1112</v>
      </c>
      <c r="G431" s="609">
        <v>6</v>
      </c>
      <c r="H431" s="609">
        <v>6</v>
      </c>
      <c r="I431" s="610">
        <v>67.599999999999994</v>
      </c>
      <c r="J431" s="609">
        <v>3</v>
      </c>
      <c r="K431" s="609">
        <v>3</v>
      </c>
      <c r="L431" s="609">
        <v>0</v>
      </c>
      <c r="M431" s="610">
        <v>67.599999999999994</v>
      </c>
      <c r="N431" s="610">
        <v>67.599999999999994</v>
      </c>
      <c r="O431" s="610">
        <v>0</v>
      </c>
      <c r="P431" s="602">
        <f t="shared" si="270"/>
        <v>2579131.36</v>
      </c>
      <c r="Q431" s="602">
        <f t="shared" si="271"/>
        <v>2579131.36</v>
      </c>
      <c r="R431" s="670">
        <v>0</v>
      </c>
      <c r="S431" s="637">
        <v>0</v>
      </c>
      <c r="T431" s="610">
        <v>0</v>
      </c>
      <c r="U431" s="610">
        <v>2579131.36</v>
      </c>
      <c r="V431" s="397">
        <v>0</v>
      </c>
      <c r="W431" s="602">
        <f t="shared" si="272"/>
        <v>0</v>
      </c>
      <c r="X431" s="635">
        <v>0</v>
      </c>
      <c r="Y431" s="637">
        <v>0</v>
      </c>
      <c r="Z431" s="610">
        <v>0</v>
      </c>
      <c r="AA431" s="610">
        <v>0</v>
      </c>
      <c r="AB431" s="610">
        <v>0</v>
      </c>
      <c r="AC431" s="610">
        <v>0</v>
      </c>
      <c r="AD431" s="610">
        <v>0</v>
      </c>
      <c r="AE431" s="590"/>
    </row>
    <row r="432" spans="1:31" ht="20.25" hidden="1" customHeight="1" x14ac:dyDescent="0.2">
      <c r="A432" s="606">
        <f t="shared" si="269"/>
        <v>7</v>
      </c>
      <c r="B432" s="614" t="s">
        <v>1059</v>
      </c>
      <c r="C432" s="626" t="s">
        <v>1105</v>
      </c>
      <c r="D432" s="621">
        <v>41992</v>
      </c>
      <c r="E432" s="606" t="s">
        <v>1109</v>
      </c>
      <c r="F432" s="606" t="s">
        <v>1112</v>
      </c>
      <c r="G432" s="609">
        <v>2</v>
      </c>
      <c r="H432" s="609">
        <v>2</v>
      </c>
      <c r="I432" s="610">
        <v>17.399999999999999</v>
      </c>
      <c r="J432" s="609">
        <v>1</v>
      </c>
      <c r="K432" s="609">
        <v>1</v>
      </c>
      <c r="L432" s="609">
        <v>0</v>
      </c>
      <c r="M432" s="610">
        <v>17.399999999999999</v>
      </c>
      <c r="N432" s="610">
        <v>17.399999999999999</v>
      </c>
      <c r="O432" s="610">
        <v>0</v>
      </c>
      <c r="P432" s="602">
        <f t="shared" ref="P432:P434" si="274">Q432+W432+AC432+AD432</f>
        <v>735358.11</v>
      </c>
      <c r="Q432" s="602">
        <f t="shared" ref="Q432:Q434" si="275">R432+S432+T432+U432+V432</f>
        <v>631628.36</v>
      </c>
      <c r="R432" s="437">
        <v>0</v>
      </c>
      <c r="S432" s="602">
        <v>631628.36</v>
      </c>
      <c r="T432" s="635">
        <v>0</v>
      </c>
      <c r="U432" s="635">
        <v>0</v>
      </c>
      <c r="V432" s="397">
        <v>0</v>
      </c>
      <c r="W432" s="602">
        <f t="shared" si="272"/>
        <v>103729.75</v>
      </c>
      <c r="X432" s="610">
        <v>0</v>
      </c>
      <c r="Y432" s="602">
        <v>103729.75</v>
      </c>
      <c r="Z432" s="610">
        <v>0</v>
      </c>
      <c r="AA432" s="610">
        <v>0</v>
      </c>
      <c r="AB432" s="610">
        <v>0</v>
      </c>
      <c r="AC432" s="602">
        <v>0</v>
      </c>
      <c r="AD432" s="602">
        <v>0</v>
      </c>
      <c r="AE432" s="590"/>
    </row>
    <row r="433" spans="1:31" ht="21" hidden="1" customHeight="1" x14ac:dyDescent="0.2">
      <c r="A433" s="606">
        <f t="shared" si="269"/>
        <v>8</v>
      </c>
      <c r="B433" s="614" t="s">
        <v>1059</v>
      </c>
      <c r="C433" s="626" t="s">
        <v>1105</v>
      </c>
      <c r="D433" s="621">
        <v>41992</v>
      </c>
      <c r="E433" s="606" t="s">
        <v>1110</v>
      </c>
      <c r="F433" s="606" t="s">
        <v>1112</v>
      </c>
      <c r="G433" s="609">
        <v>1</v>
      </c>
      <c r="H433" s="611">
        <v>1</v>
      </c>
      <c r="I433" s="610">
        <v>21.7</v>
      </c>
      <c r="J433" s="609">
        <v>1</v>
      </c>
      <c r="K433" s="611">
        <v>0</v>
      </c>
      <c r="L433" s="611">
        <v>1</v>
      </c>
      <c r="M433" s="610">
        <v>21.7</v>
      </c>
      <c r="N433" s="610">
        <v>0</v>
      </c>
      <c r="O433" s="610">
        <v>21.7</v>
      </c>
      <c r="P433" s="602">
        <f t="shared" si="274"/>
        <v>1802575.46</v>
      </c>
      <c r="Q433" s="602">
        <f t="shared" si="275"/>
        <v>709955.16</v>
      </c>
      <c r="R433" s="670">
        <v>0</v>
      </c>
      <c r="S433" s="602">
        <v>0</v>
      </c>
      <c r="T433" s="610">
        <v>709955.16</v>
      </c>
      <c r="U433" s="610">
        <v>0</v>
      </c>
      <c r="V433" s="397">
        <v>0</v>
      </c>
      <c r="W433" s="602">
        <f t="shared" ref="W433" si="276">X433+Y433+Z433+AA433+AB433</f>
        <v>1092620.3</v>
      </c>
      <c r="X433" s="610">
        <v>0</v>
      </c>
      <c r="Y433" s="602">
        <v>0</v>
      </c>
      <c r="Z433" s="610">
        <v>1092620.3</v>
      </c>
      <c r="AA433" s="610">
        <v>0</v>
      </c>
      <c r="AB433" s="610">
        <v>0</v>
      </c>
      <c r="AC433" s="602">
        <v>0</v>
      </c>
      <c r="AD433" s="602">
        <v>0</v>
      </c>
      <c r="AE433" s="590"/>
    </row>
    <row r="434" spans="1:31" ht="18" hidden="1" customHeight="1" x14ac:dyDescent="0.2">
      <c r="A434" s="606">
        <f t="shared" si="269"/>
        <v>9</v>
      </c>
      <c r="B434" s="614" t="s">
        <v>1059</v>
      </c>
      <c r="C434" s="626" t="s">
        <v>1105</v>
      </c>
      <c r="D434" s="621">
        <v>41992</v>
      </c>
      <c r="E434" s="606" t="s">
        <v>1112</v>
      </c>
      <c r="F434" s="606" t="s">
        <v>1112</v>
      </c>
      <c r="G434" s="609">
        <v>12</v>
      </c>
      <c r="H434" s="609">
        <v>12</v>
      </c>
      <c r="I434" s="610">
        <v>114.9</v>
      </c>
      <c r="J434" s="609">
        <v>6</v>
      </c>
      <c r="K434" s="609">
        <v>6</v>
      </c>
      <c r="L434" s="609">
        <v>0</v>
      </c>
      <c r="M434" s="610">
        <v>114.9</v>
      </c>
      <c r="N434" s="610">
        <v>114.9</v>
      </c>
      <c r="O434" s="610">
        <v>0</v>
      </c>
      <c r="P434" s="602">
        <f t="shared" si="274"/>
        <v>4251468.5599999996</v>
      </c>
      <c r="Q434" s="602">
        <f t="shared" si="275"/>
        <v>4251468.5599999996</v>
      </c>
      <c r="R434" s="437">
        <v>0</v>
      </c>
      <c r="S434" s="637">
        <v>0</v>
      </c>
      <c r="T434" s="635">
        <v>0</v>
      </c>
      <c r="U434" s="610">
        <v>4251468.5599999996</v>
      </c>
      <c r="V434" s="397">
        <v>0</v>
      </c>
      <c r="W434" s="602">
        <f t="shared" si="272"/>
        <v>0</v>
      </c>
      <c r="X434" s="610">
        <v>0</v>
      </c>
      <c r="Y434" s="637">
        <v>0</v>
      </c>
      <c r="Z434" s="610">
        <v>0</v>
      </c>
      <c r="AA434" s="610">
        <v>0</v>
      </c>
      <c r="AB434" s="610">
        <v>0</v>
      </c>
      <c r="AC434" s="602">
        <v>0</v>
      </c>
      <c r="AD434" s="602">
        <v>0</v>
      </c>
      <c r="AE434" s="590"/>
    </row>
    <row r="435" spans="1:31" ht="21" hidden="1" customHeight="1" x14ac:dyDescent="0.2">
      <c r="A435" s="606">
        <f t="shared" si="269"/>
        <v>10</v>
      </c>
      <c r="B435" s="614" t="s">
        <v>1234</v>
      </c>
      <c r="C435" s="626" t="s">
        <v>1105</v>
      </c>
      <c r="D435" s="621">
        <v>41992</v>
      </c>
      <c r="E435" s="606" t="s">
        <v>1110</v>
      </c>
      <c r="F435" s="606" t="s">
        <v>1112</v>
      </c>
      <c r="G435" s="609">
        <v>10</v>
      </c>
      <c r="H435" s="609">
        <v>10</v>
      </c>
      <c r="I435" s="610">
        <v>144.9</v>
      </c>
      <c r="J435" s="609">
        <v>7</v>
      </c>
      <c r="K435" s="611">
        <v>5</v>
      </c>
      <c r="L435" s="611">
        <v>2</v>
      </c>
      <c r="M435" s="610">
        <v>144.9</v>
      </c>
      <c r="N435" s="610">
        <v>102.9</v>
      </c>
      <c r="O435" s="610">
        <v>42</v>
      </c>
      <c r="P435" s="602">
        <f t="shared" ref="P435:P436" si="277">Q435+W435+AC435+AD435</f>
        <v>6364213.2400000002</v>
      </c>
      <c r="Q435" s="602">
        <f t="shared" ref="Q435:Q436" si="278">R435+S435+T435+U435+V435</f>
        <v>5233916.38</v>
      </c>
      <c r="R435" s="670">
        <v>0</v>
      </c>
      <c r="S435" s="602">
        <v>0</v>
      </c>
      <c r="T435" s="610">
        <v>4058292.74</v>
      </c>
      <c r="U435" s="610">
        <v>1175623.6399999999</v>
      </c>
      <c r="V435" s="397">
        <v>0</v>
      </c>
      <c r="W435" s="602">
        <f t="shared" si="272"/>
        <v>1130296.8600000001</v>
      </c>
      <c r="X435" s="610">
        <v>0</v>
      </c>
      <c r="Y435" s="602">
        <v>0</v>
      </c>
      <c r="Z435" s="610">
        <v>1130296.8600000001</v>
      </c>
      <c r="AA435" s="610">
        <v>0</v>
      </c>
      <c r="AB435" s="610">
        <v>0</v>
      </c>
      <c r="AC435" s="602">
        <v>0</v>
      </c>
      <c r="AD435" s="602">
        <v>0</v>
      </c>
      <c r="AE435" s="590"/>
    </row>
    <row r="436" spans="1:31" ht="20.25" hidden="1" customHeight="1" x14ac:dyDescent="0.2">
      <c r="A436" s="606">
        <f>A435+1</f>
        <v>11</v>
      </c>
      <c r="B436" s="614" t="s">
        <v>1234</v>
      </c>
      <c r="C436" s="626" t="s">
        <v>1105</v>
      </c>
      <c r="D436" s="621">
        <v>41992</v>
      </c>
      <c r="E436" s="606" t="s">
        <v>1109</v>
      </c>
      <c r="F436" s="606" t="s">
        <v>1112</v>
      </c>
      <c r="G436" s="609">
        <v>1</v>
      </c>
      <c r="H436" s="609">
        <v>1</v>
      </c>
      <c r="I436" s="610">
        <v>13.5</v>
      </c>
      <c r="J436" s="609">
        <v>1</v>
      </c>
      <c r="K436" s="609">
        <v>1</v>
      </c>
      <c r="L436" s="609">
        <v>0</v>
      </c>
      <c r="M436" s="610">
        <v>13.5</v>
      </c>
      <c r="N436" s="610">
        <v>13.5</v>
      </c>
      <c r="O436" s="610">
        <v>0</v>
      </c>
      <c r="P436" s="602">
        <f t="shared" si="277"/>
        <v>604186.35</v>
      </c>
      <c r="Q436" s="602">
        <f t="shared" si="278"/>
        <v>518937.19</v>
      </c>
      <c r="R436" s="670">
        <v>0</v>
      </c>
      <c r="S436" s="602">
        <v>518937.19</v>
      </c>
      <c r="T436" s="610">
        <v>0</v>
      </c>
      <c r="U436" s="610">
        <v>0</v>
      </c>
      <c r="V436" s="397">
        <v>0</v>
      </c>
      <c r="W436" s="602">
        <f t="shared" si="272"/>
        <v>85249.16</v>
      </c>
      <c r="X436" s="610">
        <v>0</v>
      </c>
      <c r="Y436" s="602">
        <v>85249.16</v>
      </c>
      <c r="Z436" s="610">
        <v>0</v>
      </c>
      <c r="AA436" s="610">
        <v>0</v>
      </c>
      <c r="AB436" s="610">
        <v>0</v>
      </c>
      <c r="AC436" s="602">
        <v>0</v>
      </c>
      <c r="AD436" s="602">
        <v>0</v>
      </c>
      <c r="AE436" s="590"/>
    </row>
    <row r="437" spans="1:31" s="592" customFormat="1" ht="30" hidden="1" customHeight="1" x14ac:dyDescent="0.2">
      <c r="A437" s="745" t="s">
        <v>1816</v>
      </c>
      <c r="B437" s="745"/>
      <c r="C437" s="745"/>
      <c r="D437" s="745"/>
      <c r="E437" s="745"/>
      <c r="F437" s="745"/>
      <c r="G437" s="588">
        <f t="shared" ref="G437:O437" si="279">SUM(G438:G460)</f>
        <v>320</v>
      </c>
      <c r="H437" s="588">
        <f t="shared" si="279"/>
        <v>320</v>
      </c>
      <c r="I437" s="589">
        <f t="shared" si="279"/>
        <v>4852.3900000000003</v>
      </c>
      <c r="J437" s="588">
        <f t="shared" si="279"/>
        <v>153</v>
      </c>
      <c r="K437" s="588">
        <f t="shared" si="279"/>
        <v>85</v>
      </c>
      <c r="L437" s="588">
        <f t="shared" si="279"/>
        <v>68</v>
      </c>
      <c r="M437" s="589">
        <f t="shared" si="279"/>
        <v>4852.3900000000003</v>
      </c>
      <c r="N437" s="589">
        <f t="shared" si="279"/>
        <v>2745.9</v>
      </c>
      <c r="O437" s="589">
        <f t="shared" si="279"/>
        <v>2106.4899999999998</v>
      </c>
      <c r="P437" s="589">
        <f>SUM(P438:P460)</f>
        <v>205159049.19999999</v>
      </c>
      <c r="Q437" s="589">
        <v>167614943.22</v>
      </c>
      <c r="R437" s="414">
        <v>0</v>
      </c>
      <c r="S437" s="589">
        <f>SUM(S438:S460)</f>
        <v>0</v>
      </c>
      <c r="T437" s="589">
        <f>SUM(T438:T460)</f>
        <v>149898307.00999999</v>
      </c>
      <c r="U437" s="589">
        <f>SUM(U438:U460)</f>
        <v>0</v>
      </c>
      <c r="V437" s="414">
        <f>SUM(V438:V460)</f>
        <v>17716636.210000001</v>
      </c>
      <c r="W437" s="589">
        <f t="shared" ref="W437:AD437" si="280">SUM(W438:W460)</f>
        <v>37544105.979999997</v>
      </c>
      <c r="X437" s="589">
        <f t="shared" si="280"/>
        <v>0</v>
      </c>
      <c r="Y437" s="589">
        <f t="shared" si="280"/>
        <v>0</v>
      </c>
      <c r="Z437" s="589">
        <f t="shared" si="280"/>
        <v>34768758.039999999</v>
      </c>
      <c r="AA437" s="589">
        <f t="shared" si="280"/>
        <v>2775347.94</v>
      </c>
      <c r="AB437" s="589">
        <f>SUM(AB438:AB460)</f>
        <v>0</v>
      </c>
      <c r="AC437" s="589">
        <f t="shared" si="280"/>
        <v>0</v>
      </c>
      <c r="AD437" s="589">
        <f t="shared" si="280"/>
        <v>0</v>
      </c>
      <c r="AE437" s="590"/>
    </row>
    <row r="438" spans="1:31" hidden="1" x14ac:dyDescent="0.2">
      <c r="A438" s="606">
        <v>1</v>
      </c>
      <c r="B438" s="614" t="s">
        <v>1492</v>
      </c>
      <c r="C438" s="606" t="s">
        <v>1322</v>
      </c>
      <c r="D438" s="608">
        <v>42004</v>
      </c>
      <c r="E438" s="606" t="s">
        <v>1822</v>
      </c>
      <c r="F438" s="606" t="s">
        <v>1822</v>
      </c>
      <c r="G438" s="609">
        <v>10</v>
      </c>
      <c r="H438" s="611">
        <v>10</v>
      </c>
      <c r="I438" s="602">
        <v>204.9</v>
      </c>
      <c r="J438" s="609">
        <v>8</v>
      </c>
      <c r="K438" s="603">
        <v>6</v>
      </c>
      <c r="L438" s="603">
        <v>2</v>
      </c>
      <c r="M438" s="610">
        <v>204.9</v>
      </c>
      <c r="N438" s="602">
        <v>147</v>
      </c>
      <c r="O438" s="602">
        <v>57.9</v>
      </c>
      <c r="P438" s="602">
        <f t="shared" ref="P438:P460" si="281">Q438+W438+AC438+AD438</f>
        <v>8663172</v>
      </c>
      <c r="Q438" s="602">
        <f t="shared" ref="Q438:Q460" si="282">R438+S438+T438+U438+V438</f>
        <v>7077811.5199999996</v>
      </c>
      <c r="R438" s="670">
        <v>0</v>
      </c>
      <c r="S438" s="602">
        <v>0</v>
      </c>
      <c r="T438" s="610">
        <v>6100251.4100000001</v>
      </c>
      <c r="U438" s="610">
        <v>0</v>
      </c>
      <c r="V438" s="397">
        <v>977560.11</v>
      </c>
      <c r="W438" s="602">
        <f t="shared" ref="W438:W460" si="283">X438+Y438+Z438+AA438+AB438</f>
        <v>1585360.48</v>
      </c>
      <c r="X438" s="610">
        <v>0</v>
      </c>
      <c r="Y438" s="602">
        <v>0</v>
      </c>
      <c r="Z438" s="602">
        <v>1471381.78</v>
      </c>
      <c r="AA438" s="610">
        <v>113978.7</v>
      </c>
      <c r="AB438" s="610">
        <v>0</v>
      </c>
      <c r="AC438" s="602">
        <v>0</v>
      </c>
      <c r="AD438" s="602">
        <v>0</v>
      </c>
      <c r="AE438" s="590"/>
    </row>
    <row r="439" spans="1:31" hidden="1" x14ac:dyDescent="0.2">
      <c r="A439" s="606">
        <v>2</v>
      </c>
      <c r="B439" s="614" t="s">
        <v>1250</v>
      </c>
      <c r="C439" s="606" t="s">
        <v>1288</v>
      </c>
      <c r="D439" s="608">
        <v>42059</v>
      </c>
      <c r="E439" s="606" t="s">
        <v>1822</v>
      </c>
      <c r="F439" s="606" t="s">
        <v>1822</v>
      </c>
      <c r="G439" s="609">
        <v>10</v>
      </c>
      <c r="H439" s="611">
        <v>10</v>
      </c>
      <c r="I439" s="602">
        <v>154.69999999999999</v>
      </c>
      <c r="J439" s="609">
        <v>6</v>
      </c>
      <c r="K439" s="603">
        <v>2</v>
      </c>
      <c r="L439" s="603">
        <v>4</v>
      </c>
      <c r="M439" s="610">
        <v>154.69999999999999</v>
      </c>
      <c r="N439" s="602">
        <v>52.1</v>
      </c>
      <c r="O439" s="602">
        <f>M439-N439</f>
        <v>102.6</v>
      </c>
      <c r="P439" s="602">
        <f t="shared" si="281"/>
        <v>6870500</v>
      </c>
      <c r="Q439" s="602">
        <f t="shared" si="282"/>
        <v>5613198.5</v>
      </c>
      <c r="R439" s="670">
        <v>0</v>
      </c>
      <c r="S439" s="602">
        <v>0</v>
      </c>
      <c r="T439" s="610">
        <v>4583824.25</v>
      </c>
      <c r="U439" s="610">
        <v>0</v>
      </c>
      <c r="V439" s="397">
        <v>1029374.25</v>
      </c>
      <c r="W439" s="602">
        <f t="shared" si="283"/>
        <v>1257301.5</v>
      </c>
      <c r="X439" s="610">
        <v>0</v>
      </c>
      <c r="Y439" s="602">
        <v>0</v>
      </c>
      <c r="Z439" s="602">
        <v>1171076.28</v>
      </c>
      <c r="AA439" s="610">
        <v>86225.22</v>
      </c>
      <c r="AB439" s="610">
        <v>0</v>
      </c>
      <c r="AC439" s="602">
        <v>0</v>
      </c>
      <c r="AD439" s="602">
        <v>0</v>
      </c>
      <c r="AE439" s="590"/>
    </row>
    <row r="440" spans="1:31" hidden="1" x14ac:dyDescent="0.2">
      <c r="A440" s="606">
        <v>3</v>
      </c>
      <c r="B440" s="614" t="s">
        <v>1251</v>
      </c>
      <c r="C440" s="606" t="s">
        <v>1288</v>
      </c>
      <c r="D440" s="608">
        <v>42059</v>
      </c>
      <c r="E440" s="606" t="s">
        <v>1822</v>
      </c>
      <c r="F440" s="606" t="s">
        <v>1822</v>
      </c>
      <c r="G440" s="609">
        <v>10</v>
      </c>
      <c r="H440" s="611">
        <v>10</v>
      </c>
      <c r="I440" s="602">
        <v>206.6</v>
      </c>
      <c r="J440" s="609">
        <v>8</v>
      </c>
      <c r="K440" s="603">
        <v>3</v>
      </c>
      <c r="L440" s="603">
        <v>5</v>
      </c>
      <c r="M440" s="610">
        <v>206.6</v>
      </c>
      <c r="N440" s="602">
        <v>81.599999999999994</v>
      </c>
      <c r="O440" s="602">
        <v>125</v>
      </c>
      <c r="P440" s="602">
        <f t="shared" si="281"/>
        <v>8735048</v>
      </c>
      <c r="Q440" s="602">
        <f t="shared" si="282"/>
        <v>7136534.2199999997</v>
      </c>
      <c r="R440" s="670">
        <v>0</v>
      </c>
      <c r="S440" s="602">
        <v>0</v>
      </c>
      <c r="T440" s="610">
        <v>7136534.2199999997</v>
      </c>
      <c r="U440" s="610">
        <v>0</v>
      </c>
      <c r="V440" s="397">
        <v>0</v>
      </c>
      <c r="W440" s="602">
        <f t="shared" si="283"/>
        <v>1598513.78</v>
      </c>
      <c r="X440" s="610">
        <v>0</v>
      </c>
      <c r="Y440" s="602">
        <v>0</v>
      </c>
      <c r="Z440" s="602">
        <v>1484535.08</v>
      </c>
      <c r="AA440" s="610">
        <v>113978.7</v>
      </c>
      <c r="AB440" s="610">
        <v>0</v>
      </c>
      <c r="AC440" s="602">
        <v>0</v>
      </c>
      <c r="AD440" s="602">
        <v>0</v>
      </c>
      <c r="AE440" s="590"/>
    </row>
    <row r="441" spans="1:31" hidden="1" x14ac:dyDescent="0.2">
      <c r="A441" s="606">
        <v>4</v>
      </c>
      <c r="B441" s="614" t="s">
        <v>1252</v>
      </c>
      <c r="C441" s="606" t="s">
        <v>1288</v>
      </c>
      <c r="D441" s="608">
        <v>42059</v>
      </c>
      <c r="E441" s="606" t="s">
        <v>1822</v>
      </c>
      <c r="F441" s="606" t="s">
        <v>1822</v>
      </c>
      <c r="G441" s="609">
        <v>6</v>
      </c>
      <c r="H441" s="611">
        <v>6</v>
      </c>
      <c r="I441" s="602">
        <v>147.30000000000001</v>
      </c>
      <c r="J441" s="609">
        <v>5</v>
      </c>
      <c r="K441" s="603">
        <v>2</v>
      </c>
      <c r="L441" s="603">
        <v>3</v>
      </c>
      <c r="M441" s="610">
        <v>147.30000000000001</v>
      </c>
      <c r="N441" s="602">
        <v>50.6</v>
      </c>
      <c r="O441" s="602">
        <v>96.7</v>
      </c>
      <c r="P441" s="602">
        <f t="shared" si="281"/>
        <v>6227844</v>
      </c>
      <c r="Q441" s="602">
        <f t="shared" si="282"/>
        <v>5088148.55</v>
      </c>
      <c r="R441" s="670">
        <v>0</v>
      </c>
      <c r="S441" s="602">
        <v>0</v>
      </c>
      <c r="T441" s="610">
        <v>5088148.55</v>
      </c>
      <c r="U441" s="610">
        <v>0</v>
      </c>
      <c r="V441" s="397">
        <v>0</v>
      </c>
      <c r="W441" s="602">
        <f t="shared" si="283"/>
        <v>1139695.45</v>
      </c>
      <c r="X441" s="610">
        <v>0</v>
      </c>
      <c r="Y441" s="602">
        <v>0</v>
      </c>
      <c r="Z441" s="602">
        <v>1054470.23</v>
      </c>
      <c r="AA441" s="610">
        <v>85225.22</v>
      </c>
      <c r="AB441" s="610">
        <v>0</v>
      </c>
      <c r="AC441" s="602">
        <v>0</v>
      </c>
      <c r="AD441" s="602">
        <v>0</v>
      </c>
      <c r="AE441" s="590"/>
    </row>
    <row r="442" spans="1:31" hidden="1" x14ac:dyDescent="0.2">
      <c r="A442" s="606">
        <v>5</v>
      </c>
      <c r="B442" s="614" t="s">
        <v>1253</v>
      </c>
      <c r="C442" s="606" t="s">
        <v>1288</v>
      </c>
      <c r="D442" s="608">
        <v>42059</v>
      </c>
      <c r="E442" s="606" t="s">
        <v>1822</v>
      </c>
      <c r="F442" s="606" t="s">
        <v>1822</v>
      </c>
      <c r="G442" s="609">
        <v>12</v>
      </c>
      <c r="H442" s="611">
        <v>12</v>
      </c>
      <c r="I442" s="602">
        <v>207.3</v>
      </c>
      <c r="J442" s="609">
        <v>6</v>
      </c>
      <c r="K442" s="603">
        <v>0</v>
      </c>
      <c r="L442" s="603">
        <v>6</v>
      </c>
      <c r="M442" s="610">
        <v>207.3</v>
      </c>
      <c r="N442" s="602">
        <v>0</v>
      </c>
      <c r="O442" s="602">
        <v>207.3</v>
      </c>
      <c r="P442" s="602">
        <f t="shared" si="281"/>
        <v>8764644</v>
      </c>
      <c r="Q442" s="602">
        <f t="shared" si="282"/>
        <v>7160714.1500000004</v>
      </c>
      <c r="R442" s="670">
        <v>0</v>
      </c>
      <c r="S442" s="602">
        <v>0</v>
      </c>
      <c r="T442" s="610">
        <v>6103705.6900000004</v>
      </c>
      <c r="U442" s="610">
        <v>0</v>
      </c>
      <c r="V442" s="397">
        <v>1057008.46</v>
      </c>
      <c r="W442" s="602">
        <f t="shared" si="283"/>
        <v>1603929.85</v>
      </c>
      <c r="X442" s="610">
        <v>0</v>
      </c>
      <c r="Y442" s="602">
        <v>0</v>
      </c>
      <c r="Z442" s="602">
        <v>1488951.15</v>
      </c>
      <c r="AA442" s="610">
        <v>114978.7</v>
      </c>
      <c r="AB442" s="610">
        <v>0</v>
      </c>
      <c r="AC442" s="602">
        <v>0</v>
      </c>
      <c r="AD442" s="602">
        <v>0</v>
      </c>
      <c r="AE442" s="590"/>
    </row>
    <row r="443" spans="1:31" hidden="1" x14ac:dyDescent="0.2">
      <c r="A443" s="606">
        <v>6</v>
      </c>
      <c r="B443" s="614" t="s">
        <v>1254</v>
      </c>
      <c r="C443" s="606" t="s">
        <v>1288</v>
      </c>
      <c r="D443" s="608">
        <v>42059</v>
      </c>
      <c r="E443" s="606" t="s">
        <v>1822</v>
      </c>
      <c r="F443" s="606" t="s">
        <v>1822</v>
      </c>
      <c r="G443" s="609">
        <v>11</v>
      </c>
      <c r="H443" s="611">
        <v>11</v>
      </c>
      <c r="I443" s="602">
        <v>162.19999999999999</v>
      </c>
      <c r="J443" s="609">
        <v>6</v>
      </c>
      <c r="K443" s="603">
        <v>4</v>
      </c>
      <c r="L443" s="603">
        <v>2</v>
      </c>
      <c r="M443" s="610">
        <v>162.19999999999999</v>
      </c>
      <c r="N443" s="602">
        <v>112.2</v>
      </c>
      <c r="O443" s="602">
        <v>50</v>
      </c>
      <c r="P443" s="602">
        <f t="shared" si="281"/>
        <v>6528032</v>
      </c>
      <c r="Q443" s="602">
        <f t="shared" si="282"/>
        <v>5333402.1500000004</v>
      </c>
      <c r="R443" s="670">
        <v>0</v>
      </c>
      <c r="S443" s="602">
        <v>0</v>
      </c>
      <c r="T443" s="610">
        <v>4532010.1100000003</v>
      </c>
      <c r="U443" s="610">
        <v>0</v>
      </c>
      <c r="V443" s="397">
        <v>801392.04</v>
      </c>
      <c r="W443" s="602">
        <f t="shared" si="283"/>
        <v>1194629.8500000001</v>
      </c>
      <c r="X443" s="610">
        <v>0</v>
      </c>
      <c r="Y443" s="602">
        <v>0</v>
      </c>
      <c r="Z443" s="602">
        <v>1108404.6299999999</v>
      </c>
      <c r="AA443" s="610">
        <v>86225.22</v>
      </c>
      <c r="AB443" s="610">
        <v>0</v>
      </c>
      <c r="AC443" s="602">
        <v>0</v>
      </c>
      <c r="AD443" s="602">
        <v>0</v>
      </c>
      <c r="AE443" s="590"/>
    </row>
    <row r="444" spans="1:31" hidden="1" x14ac:dyDescent="0.2">
      <c r="A444" s="606">
        <v>7</v>
      </c>
      <c r="B444" s="614" t="s">
        <v>1151</v>
      </c>
      <c r="C444" s="606" t="s">
        <v>1288</v>
      </c>
      <c r="D444" s="608">
        <v>42059</v>
      </c>
      <c r="E444" s="606" t="s">
        <v>1822</v>
      </c>
      <c r="F444" s="606" t="s">
        <v>1822</v>
      </c>
      <c r="G444" s="609">
        <v>8</v>
      </c>
      <c r="H444" s="611">
        <v>8</v>
      </c>
      <c r="I444" s="602">
        <v>111.8</v>
      </c>
      <c r="J444" s="609">
        <v>4</v>
      </c>
      <c r="K444" s="603">
        <v>0</v>
      </c>
      <c r="L444" s="603">
        <v>4</v>
      </c>
      <c r="M444" s="610">
        <v>111.8</v>
      </c>
      <c r="N444" s="602">
        <v>0</v>
      </c>
      <c r="O444" s="602">
        <v>111.8</v>
      </c>
      <c r="P444" s="602">
        <f t="shared" si="281"/>
        <v>4726904</v>
      </c>
      <c r="Q444" s="602">
        <f t="shared" si="282"/>
        <v>3861880.57</v>
      </c>
      <c r="R444" s="670">
        <v>0</v>
      </c>
      <c r="S444" s="602">
        <v>0</v>
      </c>
      <c r="T444" s="610">
        <v>3861880.57</v>
      </c>
      <c r="U444" s="610">
        <v>0</v>
      </c>
      <c r="V444" s="397">
        <v>0</v>
      </c>
      <c r="W444" s="602">
        <f t="shared" si="283"/>
        <v>865023.43</v>
      </c>
      <c r="X444" s="610">
        <v>0</v>
      </c>
      <c r="Y444" s="602">
        <v>0</v>
      </c>
      <c r="Z444" s="602">
        <v>805551.69</v>
      </c>
      <c r="AA444" s="610">
        <v>59471.74</v>
      </c>
      <c r="AB444" s="610">
        <v>0</v>
      </c>
      <c r="AC444" s="602">
        <v>0</v>
      </c>
      <c r="AD444" s="602">
        <v>0</v>
      </c>
      <c r="AE444" s="590"/>
    </row>
    <row r="445" spans="1:31" hidden="1" x14ac:dyDescent="0.2">
      <c r="A445" s="606">
        <v>8</v>
      </c>
      <c r="B445" s="614" t="s">
        <v>1255</v>
      </c>
      <c r="C445" s="606" t="s">
        <v>1288</v>
      </c>
      <c r="D445" s="608">
        <v>42059</v>
      </c>
      <c r="E445" s="606" t="s">
        <v>1822</v>
      </c>
      <c r="F445" s="606" t="s">
        <v>1822</v>
      </c>
      <c r="G445" s="609">
        <v>6</v>
      </c>
      <c r="H445" s="611">
        <v>6</v>
      </c>
      <c r="I445" s="602">
        <v>118.8</v>
      </c>
      <c r="J445" s="609">
        <v>4</v>
      </c>
      <c r="K445" s="603">
        <v>3</v>
      </c>
      <c r="L445" s="603">
        <v>1</v>
      </c>
      <c r="M445" s="610">
        <v>118.8</v>
      </c>
      <c r="N445" s="602">
        <v>80.5</v>
      </c>
      <c r="O445" s="602">
        <v>38.299999999999997</v>
      </c>
      <c r="P445" s="602">
        <f t="shared" si="281"/>
        <v>5022864</v>
      </c>
      <c r="Q445" s="602">
        <f t="shared" si="282"/>
        <v>4103679.89</v>
      </c>
      <c r="R445" s="670">
        <v>0</v>
      </c>
      <c r="S445" s="602">
        <v>0</v>
      </c>
      <c r="T445" s="610">
        <v>3316104.96</v>
      </c>
      <c r="U445" s="610">
        <v>0</v>
      </c>
      <c r="V445" s="397">
        <v>787574.93</v>
      </c>
      <c r="W445" s="602">
        <f t="shared" si="283"/>
        <v>919184.11</v>
      </c>
      <c r="X445" s="610">
        <v>0</v>
      </c>
      <c r="Y445" s="602">
        <v>0</v>
      </c>
      <c r="Z445" s="602">
        <v>859712.37</v>
      </c>
      <c r="AA445" s="610">
        <v>59471.74</v>
      </c>
      <c r="AB445" s="610">
        <v>0</v>
      </c>
      <c r="AC445" s="602">
        <v>0</v>
      </c>
      <c r="AD445" s="602">
        <v>0</v>
      </c>
      <c r="AE445" s="590"/>
    </row>
    <row r="446" spans="1:31" hidden="1" x14ac:dyDescent="0.2">
      <c r="A446" s="606">
        <v>9</v>
      </c>
      <c r="B446" s="614" t="s">
        <v>1246</v>
      </c>
      <c r="C446" s="606" t="s">
        <v>1288</v>
      </c>
      <c r="D446" s="608">
        <v>42059</v>
      </c>
      <c r="E446" s="606" t="s">
        <v>1822</v>
      </c>
      <c r="F446" s="606" t="s">
        <v>1822</v>
      </c>
      <c r="G446" s="609">
        <v>3</v>
      </c>
      <c r="H446" s="611">
        <v>3</v>
      </c>
      <c r="I446" s="602">
        <v>216.6</v>
      </c>
      <c r="J446" s="609">
        <v>4</v>
      </c>
      <c r="K446" s="603">
        <v>3</v>
      </c>
      <c r="L446" s="603">
        <v>1</v>
      </c>
      <c r="M446" s="610">
        <v>216.6</v>
      </c>
      <c r="N446" s="602">
        <v>162.9</v>
      </c>
      <c r="O446" s="602">
        <v>53.7</v>
      </c>
      <c r="P446" s="602">
        <f t="shared" si="281"/>
        <v>9157848</v>
      </c>
      <c r="Q446" s="602">
        <f t="shared" si="282"/>
        <v>7481961.8200000003</v>
      </c>
      <c r="R446" s="670">
        <v>0</v>
      </c>
      <c r="S446" s="602">
        <v>0</v>
      </c>
      <c r="T446" s="610">
        <v>7481961.8099999996</v>
      </c>
      <c r="U446" s="610">
        <v>0</v>
      </c>
      <c r="V446" s="397">
        <v>0.01</v>
      </c>
      <c r="W446" s="602">
        <f t="shared" si="283"/>
        <v>1675886.18</v>
      </c>
      <c r="X446" s="610">
        <v>0</v>
      </c>
      <c r="Y446" s="602">
        <v>0</v>
      </c>
      <c r="Z446" s="602">
        <v>1560937.48</v>
      </c>
      <c r="AA446" s="610">
        <v>114948.7</v>
      </c>
      <c r="AB446" s="610">
        <v>0</v>
      </c>
      <c r="AC446" s="602">
        <v>0</v>
      </c>
      <c r="AD446" s="602">
        <v>0</v>
      </c>
      <c r="AE446" s="590"/>
    </row>
    <row r="447" spans="1:31" hidden="1" x14ac:dyDescent="0.2">
      <c r="A447" s="606">
        <v>10</v>
      </c>
      <c r="B447" s="614" t="s">
        <v>1244</v>
      </c>
      <c r="C447" s="606" t="s">
        <v>1288</v>
      </c>
      <c r="D447" s="608">
        <v>42059</v>
      </c>
      <c r="E447" s="606" t="s">
        <v>1822</v>
      </c>
      <c r="F447" s="606" t="s">
        <v>1822</v>
      </c>
      <c r="G447" s="609">
        <v>8</v>
      </c>
      <c r="H447" s="611">
        <v>8</v>
      </c>
      <c r="I447" s="602">
        <v>177.5</v>
      </c>
      <c r="J447" s="609">
        <v>4</v>
      </c>
      <c r="K447" s="603">
        <v>2</v>
      </c>
      <c r="L447" s="603">
        <v>2</v>
      </c>
      <c r="M447" s="610">
        <v>177.5</v>
      </c>
      <c r="N447" s="602">
        <v>87.2</v>
      </c>
      <c r="O447" s="602">
        <v>90.3</v>
      </c>
      <c r="P447" s="602">
        <f t="shared" si="281"/>
        <v>7504700</v>
      </c>
      <c r="Q447" s="602">
        <f t="shared" si="282"/>
        <v>6131339.9000000004</v>
      </c>
      <c r="R447" s="670">
        <v>0</v>
      </c>
      <c r="S447" s="602">
        <v>0</v>
      </c>
      <c r="T447" s="610">
        <v>6131339.9000000004</v>
      </c>
      <c r="U447" s="610">
        <v>0</v>
      </c>
      <c r="V447" s="397">
        <v>0</v>
      </c>
      <c r="W447" s="602">
        <f t="shared" si="283"/>
        <v>1373360.1</v>
      </c>
      <c r="X447" s="610">
        <v>0</v>
      </c>
      <c r="Y447" s="602">
        <v>0</v>
      </c>
      <c r="Z447" s="602">
        <v>1258381.3999999999</v>
      </c>
      <c r="AA447" s="610">
        <v>114978.7</v>
      </c>
      <c r="AB447" s="610">
        <v>0</v>
      </c>
      <c r="AC447" s="602">
        <v>0</v>
      </c>
      <c r="AD447" s="602">
        <v>0</v>
      </c>
      <c r="AE447" s="590"/>
    </row>
    <row r="448" spans="1:31" hidden="1" x14ac:dyDescent="0.2">
      <c r="A448" s="606">
        <v>11</v>
      </c>
      <c r="B448" s="614" t="s">
        <v>1483</v>
      </c>
      <c r="C448" s="606" t="s">
        <v>1322</v>
      </c>
      <c r="D448" s="608">
        <v>42004</v>
      </c>
      <c r="E448" s="606" t="s">
        <v>1822</v>
      </c>
      <c r="F448" s="606" t="s">
        <v>1822</v>
      </c>
      <c r="G448" s="609">
        <v>5</v>
      </c>
      <c r="H448" s="611">
        <v>5</v>
      </c>
      <c r="I448" s="602">
        <v>88.5</v>
      </c>
      <c r="J448" s="609">
        <v>4</v>
      </c>
      <c r="K448" s="603">
        <v>0</v>
      </c>
      <c r="L448" s="603">
        <v>4</v>
      </c>
      <c r="M448" s="610">
        <v>88.5</v>
      </c>
      <c r="N448" s="602">
        <v>0</v>
      </c>
      <c r="O448" s="602">
        <v>88.5</v>
      </c>
      <c r="P448" s="602">
        <f t="shared" si="281"/>
        <v>3741780</v>
      </c>
      <c r="Q448" s="602">
        <f t="shared" si="282"/>
        <v>3057034.26</v>
      </c>
      <c r="R448" s="670">
        <v>0</v>
      </c>
      <c r="S448" s="602">
        <v>0</v>
      </c>
      <c r="T448" s="610">
        <v>3057034.26</v>
      </c>
      <c r="U448" s="610">
        <v>0</v>
      </c>
      <c r="V448" s="397">
        <v>0</v>
      </c>
      <c r="W448" s="602">
        <f t="shared" si="283"/>
        <v>684745.74</v>
      </c>
      <c r="X448" s="610">
        <v>0</v>
      </c>
      <c r="Y448" s="602">
        <v>0</v>
      </c>
      <c r="Z448" s="602">
        <v>625274.25</v>
      </c>
      <c r="AA448" s="610">
        <v>59471.49</v>
      </c>
      <c r="AB448" s="610">
        <v>0</v>
      </c>
      <c r="AC448" s="602">
        <v>0</v>
      </c>
      <c r="AD448" s="602">
        <v>0</v>
      </c>
      <c r="AE448" s="590"/>
    </row>
    <row r="449" spans="1:31" hidden="1" x14ac:dyDescent="0.2">
      <c r="A449" s="606">
        <v>12</v>
      </c>
      <c r="B449" s="614" t="s">
        <v>1485</v>
      </c>
      <c r="C449" s="606" t="s">
        <v>1322</v>
      </c>
      <c r="D449" s="608">
        <v>42004</v>
      </c>
      <c r="E449" s="606" t="s">
        <v>1822</v>
      </c>
      <c r="F449" s="606" t="s">
        <v>1822</v>
      </c>
      <c r="G449" s="609">
        <v>5</v>
      </c>
      <c r="H449" s="611">
        <v>5</v>
      </c>
      <c r="I449" s="602">
        <v>40</v>
      </c>
      <c r="J449" s="609">
        <v>2</v>
      </c>
      <c r="K449" s="603">
        <v>2</v>
      </c>
      <c r="L449" s="603">
        <v>0</v>
      </c>
      <c r="M449" s="610">
        <v>40</v>
      </c>
      <c r="N449" s="602">
        <v>40</v>
      </c>
      <c r="O449" s="602">
        <v>0</v>
      </c>
      <c r="P449" s="602">
        <f t="shared" si="281"/>
        <v>1691200</v>
      </c>
      <c r="Q449" s="602">
        <f t="shared" si="282"/>
        <v>1381710.4</v>
      </c>
      <c r="R449" s="670">
        <v>0</v>
      </c>
      <c r="S449" s="602">
        <v>0</v>
      </c>
      <c r="T449" s="610">
        <v>538867.06000000006</v>
      </c>
      <c r="U449" s="610">
        <v>0</v>
      </c>
      <c r="V449" s="397">
        <v>842843.34</v>
      </c>
      <c r="W449" s="602">
        <f t="shared" si="283"/>
        <v>309489.59999999998</v>
      </c>
      <c r="X449" s="610">
        <v>0</v>
      </c>
      <c r="Y449" s="602">
        <v>0</v>
      </c>
      <c r="Z449" s="602">
        <v>277771.34000000003</v>
      </c>
      <c r="AA449" s="610">
        <v>31718.26</v>
      </c>
      <c r="AB449" s="610">
        <v>0</v>
      </c>
      <c r="AC449" s="602">
        <v>0</v>
      </c>
      <c r="AD449" s="602">
        <v>0</v>
      </c>
      <c r="AE449" s="590"/>
    </row>
    <row r="450" spans="1:31" hidden="1" x14ac:dyDescent="0.2">
      <c r="A450" s="606">
        <v>13</v>
      </c>
      <c r="B450" s="614" t="s">
        <v>1241</v>
      </c>
      <c r="C450" s="606" t="s">
        <v>1288</v>
      </c>
      <c r="D450" s="608">
        <v>42059</v>
      </c>
      <c r="E450" s="606" t="s">
        <v>1822</v>
      </c>
      <c r="F450" s="606" t="s">
        <v>1822</v>
      </c>
      <c r="G450" s="609">
        <v>13</v>
      </c>
      <c r="H450" s="611">
        <v>13</v>
      </c>
      <c r="I450" s="602">
        <v>197.9</v>
      </c>
      <c r="J450" s="609">
        <v>6</v>
      </c>
      <c r="K450" s="603">
        <v>2</v>
      </c>
      <c r="L450" s="603">
        <v>4</v>
      </c>
      <c r="M450" s="610">
        <v>197.9</v>
      </c>
      <c r="N450" s="602">
        <v>88.5</v>
      </c>
      <c r="O450" s="602">
        <v>109.4</v>
      </c>
      <c r="P450" s="602">
        <f t="shared" si="281"/>
        <v>8367212</v>
      </c>
      <c r="Q450" s="602">
        <f t="shared" si="282"/>
        <v>6836012.2000000002</v>
      </c>
      <c r="R450" s="670">
        <v>0</v>
      </c>
      <c r="S450" s="602">
        <v>0</v>
      </c>
      <c r="T450" s="610">
        <v>6836012.2000000002</v>
      </c>
      <c r="U450" s="610">
        <v>0</v>
      </c>
      <c r="V450" s="397">
        <v>0</v>
      </c>
      <c r="W450" s="602">
        <f t="shared" si="283"/>
        <v>1531199.8</v>
      </c>
      <c r="X450" s="610">
        <v>0</v>
      </c>
      <c r="Y450" s="602">
        <v>0</v>
      </c>
      <c r="Z450" s="602">
        <v>1416221.1</v>
      </c>
      <c r="AA450" s="610">
        <v>114978.7</v>
      </c>
      <c r="AB450" s="610">
        <v>0</v>
      </c>
      <c r="AC450" s="602">
        <v>0</v>
      </c>
      <c r="AD450" s="602">
        <v>0</v>
      </c>
      <c r="AE450" s="590"/>
    </row>
    <row r="451" spans="1:31" hidden="1" x14ac:dyDescent="0.2">
      <c r="A451" s="606">
        <v>14</v>
      </c>
      <c r="B451" s="614" t="s">
        <v>1475</v>
      </c>
      <c r="C451" s="606" t="s">
        <v>1288</v>
      </c>
      <c r="D451" s="608">
        <v>42059</v>
      </c>
      <c r="E451" s="606" t="s">
        <v>1822</v>
      </c>
      <c r="F451" s="606" t="s">
        <v>1822</v>
      </c>
      <c r="G451" s="609">
        <v>16</v>
      </c>
      <c r="H451" s="611">
        <v>16</v>
      </c>
      <c r="I451" s="602">
        <v>290</v>
      </c>
      <c r="J451" s="609">
        <v>8</v>
      </c>
      <c r="K451" s="603">
        <v>4</v>
      </c>
      <c r="L451" s="603">
        <v>4</v>
      </c>
      <c r="M451" s="610">
        <v>290</v>
      </c>
      <c r="N451" s="602">
        <v>125.9</v>
      </c>
      <c r="O451" s="602">
        <v>164.1</v>
      </c>
      <c r="P451" s="602">
        <f t="shared" si="281"/>
        <v>12261200</v>
      </c>
      <c r="Q451" s="602">
        <f t="shared" si="282"/>
        <v>10017400.4</v>
      </c>
      <c r="R451" s="670">
        <v>0</v>
      </c>
      <c r="S451" s="602">
        <v>0</v>
      </c>
      <c r="T451" s="610">
        <v>10017400.4</v>
      </c>
      <c r="U451" s="610">
        <v>0</v>
      </c>
      <c r="V451" s="397">
        <v>0</v>
      </c>
      <c r="W451" s="602">
        <f t="shared" si="283"/>
        <v>2243799.6</v>
      </c>
      <c r="X451" s="610">
        <v>0</v>
      </c>
      <c r="Y451" s="602">
        <v>0</v>
      </c>
      <c r="Z451" s="602">
        <v>2073313.94</v>
      </c>
      <c r="AA451" s="610">
        <v>170485.66</v>
      </c>
      <c r="AB451" s="610">
        <v>0</v>
      </c>
      <c r="AC451" s="602">
        <v>0</v>
      </c>
      <c r="AD451" s="602">
        <v>0</v>
      </c>
      <c r="AE451" s="590"/>
    </row>
    <row r="452" spans="1:31" hidden="1" x14ac:dyDescent="0.2">
      <c r="A452" s="606">
        <v>15</v>
      </c>
      <c r="B452" s="614" t="s">
        <v>1484</v>
      </c>
      <c r="C452" s="606" t="s">
        <v>1322</v>
      </c>
      <c r="D452" s="608">
        <v>42004</v>
      </c>
      <c r="E452" s="606" t="s">
        <v>1822</v>
      </c>
      <c r="F452" s="606" t="s">
        <v>1822</v>
      </c>
      <c r="G452" s="609">
        <v>29</v>
      </c>
      <c r="H452" s="611">
        <v>29</v>
      </c>
      <c r="I452" s="602">
        <v>206.1</v>
      </c>
      <c r="J452" s="609">
        <v>8</v>
      </c>
      <c r="K452" s="603">
        <v>8</v>
      </c>
      <c r="L452" s="603">
        <v>0</v>
      </c>
      <c r="M452" s="610">
        <v>206.1</v>
      </c>
      <c r="N452" s="602">
        <v>206.1</v>
      </c>
      <c r="O452" s="602">
        <v>0</v>
      </c>
      <c r="P452" s="602">
        <f t="shared" si="281"/>
        <v>8713908</v>
      </c>
      <c r="Q452" s="602">
        <f t="shared" si="282"/>
        <v>7119262.8399999999</v>
      </c>
      <c r="R452" s="670">
        <v>0</v>
      </c>
      <c r="S452" s="602">
        <v>0</v>
      </c>
      <c r="T452" s="610">
        <v>6514764.54</v>
      </c>
      <c r="U452" s="610">
        <v>0</v>
      </c>
      <c r="V452" s="397">
        <v>604498.30000000005</v>
      </c>
      <c r="W452" s="602">
        <f t="shared" si="283"/>
        <v>1594645.16</v>
      </c>
      <c r="X452" s="610">
        <v>0</v>
      </c>
      <c r="Y452" s="602">
        <v>0</v>
      </c>
      <c r="Z452" s="602">
        <v>1479666.46</v>
      </c>
      <c r="AA452" s="610">
        <v>114978.7</v>
      </c>
      <c r="AB452" s="610">
        <v>0</v>
      </c>
      <c r="AC452" s="602">
        <v>0</v>
      </c>
      <c r="AD452" s="602">
        <v>0</v>
      </c>
      <c r="AE452" s="590"/>
    </row>
    <row r="453" spans="1:31" hidden="1" x14ac:dyDescent="0.2">
      <c r="A453" s="606">
        <v>16</v>
      </c>
      <c r="B453" s="614" t="s">
        <v>1242</v>
      </c>
      <c r="C453" s="606" t="s">
        <v>1288</v>
      </c>
      <c r="D453" s="608">
        <v>42059</v>
      </c>
      <c r="E453" s="606" t="s">
        <v>1822</v>
      </c>
      <c r="F453" s="606" t="s">
        <v>1822</v>
      </c>
      <c r="G453" s="609">
        <v>32</v>
      </c>
      <c r="H453" s="611">
        <v>32</v>
      </c>
      <c r="I453" s="602">
        <v>344</v>
      </c>
      <c r="J453" s="609">
        <v>13</v>
      </c>
      <c r="K453" s="603">
        <v>7</v>
      </c>
      <c r="L453" s="603">
        <v>6</v>
      </c>
      <c r="M453" s="610">
        <v>344</v>
      </c>
      <c r="N453" s="602">
        <v>180.9</v>
      </c>
      <c r="O453" s="602">
        <v>163.1</v>
      </c>
      <c r="P453" s="602">
        <f t="shared" si="281"/>
        <v>14544320</v>
      </c>
      <c r="Q453" s="602">
        <f t="shared" si="282"/>
        <v>11882709.439999999</v>
      </c>
      <c r="R453" s="670">
        <v>0</v>
      </c>
      <c r="S453" s="602">
        <v>0</v>
      </c>
      <c r="T453" s="610">
        <v>9209099.8100000005</v>
      </c>
      <c r="U453" s="610">
        <v>0</v>
      </c>
      <c r="V453" s="397">
        <v>2673609.63</v>
      </c>
      <c r="W453" s="602">
        <f t="shared" si="283"/>
        <v>2661610.56</v>
      </c>
      <c r="X453" s="610">
        <v>0</v>
      </c>
      <c r="Y453" s="602">
        <v>0</v>
      </c>
      <c r="Z453" s="602">
        <v>2463371.42</v>
      </c>
      <c r="AA453" s="610">
        <v>198239.14</v>
      </c>
      <c r="AB453" s="610">
        <v>0</v>
      </c>
      <c r="AC453" s="602">
        <v>0</v>
      </c>
      <c r="AD453" s="602">
        <v>0</v>
      </c>
      <c r="AE453" s="590"/>
    </row>
    <row r="454" spans="1:31" hidden="1" x14ac:dyDescent="0.2">
      <c r="A454" s="606">
        <v>17</v>
      </c>
      <c r="B454" s="614" t="s">
        <v>1245</v>
      </c>
      <c r="C454" s="606" t="s">
        <v>1288</v>
      </c>
      <c r="D454" s="608">
        <v>42059</v>
      </c>
      <c r="E454" s="606" t="s">
        <v>1822</v>
      </c>
      <c r="F454" s="606" t="s">
        <v>1822</v>
      </c>
      <c r="G454" s="609">
        <v>14</v>
      </c>
      <c r="H454" s="611">
        <v>14</v>
      </c>
      <c r="I454" s="602">
        <v>222.7</v>
      </c>
      <c r="J454" s="609">
        <v>7</v>
      </c>
      <c r="K454" s="603">
        <v>3</v>
      </c>
      <c r="L454" s="603">
        <v>4</v>
      </c>
      <c r="M454" s="610">
        <v>222.7</v>
      </c>
      <c r="N454" s="602">
        <v>93.6</v>
      </c>
      <c r="O454" s="602">
        <v>129.1</v>
      </c>
      <c r="P454" s="602">
        <f t="shared" si="281"/>
        <v>9415756</v>
      </c>
      <c r="Q454" s="602">
        <f t="shared" si="282"/>
        <v>7692672.6500000004</v>
      </c>
      <c r="R454" s="670">
        <v>0</v>
      </c>
      <c r="S454" s="602">
        <v>0</v>
      </c>
      <c r="T454" s="610">
        <v>7547593.0599999996</v>
      </c>
      <c r="U454" s="610">
        <v>0</v>
      </c>
      <c r="V454" s="397">
        <v>145079.59</v>
      </c>
      <c r="W454" s="602">
        <f t="shared" si="283"/>
        <v>1723083.35</v>
      </c>
      <c r="X454" s="610">
        <v>0</v>
      </c>
      <c r="Y454" s="602">
        <v>0</v>
      </c>
      <c r="Z454" s="602">
        <v>1580351.17</v>
      </c>
      <c r="AA454" s="610">
        <v>142732.18</v>
      </c>
      <c r="AB454" s="610">
        <v>0</v>
      </c>
      <c r="AC454" s="602">
        <v>0</v>
      </c>
      <c r="AD454" s="602">
        <v>0</v>
      </c>
      <c r="AE454" s="590"/>
    </row>
    <row r="455" spans="1:31" hidden="1" x14ac:dyDescent="0.2">
      <c r="A455" s="606">
        <v>18</v>
      </c>
      <c r="B455" s="614" t="s">
        <v>1247</v>
      </c>
      <c r="C455" s="606" t="s">
        <v>1288</v>
      </c>
      <c r="D455" s="608">
        <v>42059</v>
      </c>
      <c r="E455" s="606" t="s">
        <v>1822</v>
      </c>
      <c r="F455" s="606" t="s">
        <v>1822</v>
      </c>
      <c r="G455" s="609">
        <v>11</v>
      </c>
      <c r="H455" s="611">
        <v>11</v>
      </c>
      <c r="I455" s="602">
        <v>187.1</v>
      </c>
      <c r="J455" s="609">
        <v>7</v>
      </c>
      <c r="K455" s="603">
        <v>1</v>
      </c>
      <c r="L455" s="603">
        <v>6</v>
      </c>
      <c r="M455" s="610">
        <v>187.1</v>
      </c>
      <c r="N455" s="602">
        <v>19.600000000000001</v>
      </c>
      <c r="O455" s="602">
        <v>167.5</v>
      </c>
      <c r="P455" s="602">
        <f t="shared" si="281"/>
        <v>7910588</v>
      </c>
      <c r="Q455" s="602">
        <f t="shared" si="282"/>
        <v>6462950.4000000004</v>
      </c>
      <c r="R455" s="670">
        <v>0</v>
      </c>
      <c r="S455" s="602">
        <v>0</v>
      </c>
      <c r="T455" s="610">
        <v>5785912.2999999998</v>
      </c>
      <c r="U455" s="610">
        <v>0</v>
      </c>
      <c r="V455" s="397">
        <v>677038.1</v>
      </c>
      <c r="W455" s="602">
        <f t="shared" si="283"/>
        <v>1447637.6</v>
      </c>
      <c r="X455" s="610">
        <v>0</v>
      </c>
      <c r="Y455" s="602">
        <v>0</v>
      </c>
      <c r="Z455" s="602">
        <v>1332658.8999999999</v>
      </c>
      <c r="AA455" s="610">
        <v>114978.7</v>
      </c>
      <c r="AB455" s="610">
        <v>0</v>
      </c>
      <c r="AC455" s="602">
        <v>0</v>
      </c>
      <c r="AD455" s="602">
        <v>0</v>
      </c>
      <c r="AE455" s="590"/>
    </row>
    <row r="456" spans="1:31" hidden="1" x14ac:dyDescent="0.2">
      <c r="A456" s="606">
        <v>19</v>
      </c>
      <c r="B456" s="614" t="s">
        <v>1248</v>
      </c>
      <c r="C456" s="606" t="s">
        <v>1288</v>
      </c>
      <c r="D456" s="608">
        <v>42059</v>
      </c>
      <c r="E456" s="606" t="s">
        <v>1822</v>
      </c>
      <c r="F456" s="606" t="s">
        <v>1822</v>
      </c>
      <c r="G456" s="609">
        <v>12</v>
      </c>
      <c r="H456" s="611">
        <v>12</v>
      </c>
      <c r="I456" s="602">
        <v>120</v>
      </c>
      <c r="J456" s="609">
        <v>3</v>
      </c>
      <c r="K456" s="603">
        <v>2</v>
      </c>
      <c r="L456" s="603">
        <v>1</v>
      </c>
      <c r="M456" s="610">
        <v>120</v>
      </c>
      <c r="N456" s="602">
        <v>79.2</v>
      </c>
      <c r="O456" s="602">
        <v>40.799999999999997</v>
      </c>
      <c r="P456" s="602">
        <f t="shared" si="281"/>
        <v>5073600</v>
      </c>
      <c r="Q456" s="602">
        <f t="shared" si="282"/>
        <v>4145131.2</v>
      </c>
      <c r="R456" s="670">
        <v>0</v>
      </c>
      <c r="S456" s="602">
        <v>0</v>
      </c>
      <c r="T456" s="610">
        <v>4145131.2</v>
      </c>
      <c r="U456" s="610">
        <v>0</v>
      </c>
      <c r="V456" s="397">
        <v>0</v>
      </c>
      <c r="W456" s="602">
        <f t="shared" si="283"/>
        <v>928468.8</v>
      </c>
      <c r="X456" s="610">
        <v>0</v>
      </c>
      <c r="Y456" s="602">
        <v>0</v>
      </c>
      <c r="Z456" s="602">
        <v>868997.06</v>
      </c>
      <c r="AA456" s="610">
        <v>59471.74</v>
      </c>
      <c r="AB456" s="610">
        <v>0</v>
      </c>
      <c r="AC456" s="602">
        <v>0</v>
      </c>
      <c r="AD456" s="602">
        <v>0</v>
      </c>
      <c r="AE456" s="590"/>
    </row>
    <row r="457" spans="1:31" hidden="1" x14ac:dyDescent="0.2">
      <c r="A457" s="606">
        <v>20</v>
      </c>
      <c r="B457" s="614" t="s">
        <v>1249</v>
      </c>
      <c r="C457" s="606" t="s">
        <v>1288</v>
      </c>
      <c r="D457" s="608">
        <v>42059</v>
      </c>
      <c r="E457" s="606" t="s">
        <v>1822</v>
      </c>
      <c r="F457" s="606" t="s">
        <v>1822</v>
      </c>
      <c r="G457" s="609">
        <v>18</v>
      </c>
      <c r="H457" s="611">
        <v>18</v>
      </c>
      <c r="I457" s="602">
        <v>254.59</v>
      </c>
      <c r="J457" s="609">
        <v>10</v>
      </c>
      <c r="K457" s="603">
        <v>5</v>
      </c>
      <c r="L457" s="603">
        <v>5</v>
      </c>
      <c r="M457" s="610">
        <v>254.59</v>
      </c>
      <c r="N457" s="602">
        <v>99.1</v>
      </c>
      <c r="O457" s="602">
        <v>155.49</v>
      </c>
      <c r="P457" s="602">
        <f t="shared" si="281"/>
        <v>10764065.199999999</v>
      </c>
      <c r="Q457" s="602">
        <f t="shared" si="282"/>
        <v>8794241.2699999996</v>
      </c>
      <c r="R457" s="670">
        <v>0</v>
      </c>
      <c r="S457" s="602">
        <v>0</v>
      </c>
      <c r="T457" s="610">
        <v>3464638.84</v>
      </c>
      <c r="U457" s="610">
        <v>0</v>
      </c>
      <c r="V457" s="397">
        <v>5329602.43</v>
      </c>
      <c r="W457" s="602">
        <f t="shared" si="283"/>
        <v>1969823.93</v>
      </c>
      <c r="X457" s="610">
        <v>0</v>
      </c>
      <c r="Y457" s="602">
        <v>0</v>
      </c>
      <c r="Z457" s="602">
        <v>1827091.04</v>
      </c>
      <c r="AA457" s="610">
        <v>142732.89000000001</v>
      </c>
      <c r="AB457" s="610">
        <v>0</v>
      </c>
      <c r="AC457" s="602">
        <v>0</v>
      </c>
      <c r="AD457" s="602">
        <v>0</v>
      </c>
      <c r="AE457" s="590"/>
    </row>
    <row r="458" spans="1:31" hidden="1" x14ac:dyDescent="0.2">
      <c r="A458" s="606">
        <v>21</v>
      </c>
      <c r="B458" s="614" t="s">
        <v>1476</v>
      </c>
      <c r="C458" s="606" t="s">
        <v>1322</v>
      </c>
      <c r="D458" s="608">
        <v>42004</v>
      </c>
      <c r="E458" s="606" t="s">
        <v>1822</v>
      </c>
      <c r="F458" s="606" t="s">
        <v>1822</v>
      </c>
      <c r="G458" s="609">
        <v>32</v>
      </c>
      <c r="H458" s="611">
        <v>32</v>
      </c>
      <c r="I458" s="602">
        <v>618.70000000000005</v>
      </c>
      <c r="J458" s="609">
        <v>16</v>
      </c>
      <c r="K458" s="603">
        <v>14</v>
      </c>
      <c r="L458" s="603">
        <v>2</v>
      </c>
      <c r="M458" s="610">
        <v>618.70000000000005</v>
      </c>
      <c r="N458" s="602">
        <v>523.79999999999995</v>
      </c>
      <c r="O458" s="602">
        <v>94.9</v>
      </c>
      <c r="P458" s="602">
        <f t="shared" si="281"/>
        <v>26158636</v>
      </c>
      <c r="Q458" s="602">
        <f t="shared" si="282"/>
        <v>21371605.609999999</v>
      </c>
      <c r="R458" s="670">
        <v>0</v>
      </c>
      <c r="S458" s="602">
        <v>0</v>
      </c>
      <c r="T458" s="610">
        <v>21371605.609999999</v>
      </c>
      <c r="U458" s="610">
        <v>0</v>
      </c>
      <c r="V458" s="397">
        <v>0</v>
      </c>
      <c r="W458" s="602">
        <f t="shared" si="283"/>
        <v>4787030.3899999997</v>
      </c>
      <c r="X458" s="610">
        <v>0</v>
      </c>
      <c r="Y458" s="602">
        <v>0</v>
      </c>
      <c r="Z458" s="602">
        <v>4422270.38</v>
      </c>
      <c r="AA458" s="610">
        <v>364760.01</v>
      </c>
      <c r="AB458" s="610">
        <v>0</v>
      </c>
      <c r="AC458" s="602">
        <v>0</v>
      </c>
      <c r="AD458" s="602">
        <v>0</v>
      </c>
      <c r="AE458" s="590"/>
    </row>
    <row r="459" spans="1:31" hidden="1" x14ac:dyDescent="0.2">
      <c r="A459" s="606">
        <v>22</v>
      </c>
      <c r="B459" s="614" t="s">
        <v>1477</v>
      </c>
      <c r="C459" s="606" t="s">
        <v>1322</v>
      </c>
      <c r="D459" s="608">
        <v>42004</v>
      </c>
      <c r="E459" s="606" t="s">
        <v>1822</v>
      </c>
      <c r="F459" s="606" t="s">
        <v>1822</v>
      </c>
      <c r="G459" s="609">
        <v>33</v>
      </c>
      <c r="H459" s="611">
        <v>33</v>
      </c>
      <c r="I459" s="602">
        <v>502.5</v>
      </c>
      <c r="J459" s="609">
        <v>12</v>
      </c>
      <c r="K459" s="603">
        <v>10</v>
      </c>
      <c r="L459" s="603">
        <v>2</v>
      </c>
      <c r="M459" s="610">
        <v>502.5</v>
      </c>
      <c r="N459" s="602">
        <v>442.5</v>
      </c>
      <c r="O459" s="602">
        <v>60</v>
      </c>
      <c r="P459" s="602">
        <f t="shared" si="281"/>
        <v>21245700</v>
      </c>
      <c r="Q459" s="602">
        <f t="shared" si="282"/>
        <v>17357736.899999999</v>
      </c>
      <c r="R459" s="670">
        <v>0</v>
      </c>
      <c r="S459" s="602">
        <v>0</v>
      </c>
      <c r="T459" s="610">
        <v>14566681.890000001</v>
      </c>
      <c r="U459" s="610">
        <v>0</v>
      </c>
      <c r="V459" s="397">
        <v>2791055.01</v>
      </c>
      <c r="W459" s="602">
        <f t="shared" si="283"/>
        <v>3887963.1</v>
      </c>
      <c r="X459" s="610">
        <v>0</v>
      </c>
      <c r="Y459" s="602">
        <v>0</v>
      </c>
      <c r="Z459" s="602">
        <v>3608363.53</v>
      </c>
      <c r="AA459" s="610">
        <v>279599.57</v>
      </c>
      <c r="AB459" s="610">
        <v>0</v>
      </c>
      <c r="AC459" s="602">
        <v>0</v>
      </c>
      <c r="AD459" s="602">
        <v>0</v>
      </c>
      <c r="AE459" s="590"/>
    </row>
    <row r="460" spans="1:31" hidden="1" x14ac:dyDescent="0.2">
      <c r="A460" s="606">
        <v>23</v>
      </c>
      <c r="B460" s="614" t="s">
        <v>1269</v>
      </c>
      <c r="C460" s="606" t="s">
        <v>1322</v>
      </c>
      <c r="D460" s="608">
        <v>42004</v>
      </c>
      <c r="E460" s="606" t="s">
        <v>1822</v>
      </c>
      <c r="F460" s="606" t="s">
        <v>1822</v>
      </c>
      <c r="G460" s="609">
        <v>16</v>
      </c>
      <c r="H460" s="611">
        <v>16</v>
      </c>
      <c r="I460" s="602">
        <v>72.599999999999994</v>
      </c>
      <c r="J460" s="609">
        <v>2</v>
      </c>
      <c r="K460" s="603">
        <v>2</v>
      </c>
      <c r="L460" s="603">
        <v>0</v>
      </c>
      <c r="M460" s="610">
        <v>72.599999999999994</v>
      </c>
      <c r="N460" s="602">
        <v>72.599999999999994</v>
      </c>
      <c r="O460" s="602">
        <v>0</v>
      </c>
      <c r="P460" s="602">
        <f t="shared" si="281"/>
        <v>3069528</v>
      </c>
      <c r="Q460" s="602">
        <f t="shared" si="282"/>
        <v>2507804.38</v>
      </c>
      <c r="R460" s="670">
        <v>0</v>
      </c>
      <c r="S460" s="602">
        <v>0</v>
      </c>
      <c r="T460" s="610">
        <v>2507804.37</v>
      </c>
      <c r="U460" s="610">
        <v>0</v>
      </c>
      <c r="V460" s="397">
        <v>0.01</v>
      </c>
      <c r="W460" s="602">
        <f t="shared" si="283"/>
        <v>561723.62</v>
      </c>
      <c r="X460" s="610">
        <v>0</v>
      </c>
      <c r="Y460" s="602">
        <v>0</v>
      </c>
      <c r="Z460" s="602">
        <v>530005.36</v>
      </c>
      <c r="AA460" s="610">
        <v>31718.26</v>
      </c>
      <c r="AB460" s="610">
        <v>0</v>
      </c>
      <c r="AC460" s="602">
        <v>0</v>
      </c>
      <c r="AD460" s="602">
        <v>0</v>
      </c>
      <c r="AE460" s="590"/>
    </row>
    <row r="461" spans="1:31" s="561" customFormat="1" ht="29.25" hidden="1" customHeight="1" x14ac:dyDescent="0.2">
      <c r="A461" s="745" t="s">
        <v>1209</v>
      </c>
      <c r="B461" s="745"/>
      <c r="C461" s="745"/>
      <c r="D461" s="745"/>
      <c r="E461" s="745"/>
      <c r="F461" s="745"/>
      <c r="G461" s="595">
        <f>SUM(G462:G464)</f>
        <v>87</v>
      </c>
      <c r="H461" s="595">
        <f t="shared" ref="H461:O461" si="284">SUM(H462:H464)</f>
        <v>87</v>
      </c>
      <c r="I461" s="596">
        <f t="shared" si="284"/>
        <v>1138.3</v>
      </c>
      <c r="J461" s="595">
        <f t="shared" si="284"/>
        <v>32</v>
      </c>
      <c r="K461" s="595">
        <f t="shared" si="284"/>
        <v>17</v>
      </c>
      <c r="L461" s="595">
        <f t="shared" si="284"/>
        <v>15</v>
      </c>
      <c r="M461" s="596">
        <f t="shared" si="284"/>
        <v>1138.3</v>
      </c>
      <c r="N461" s="596">
        <f t="shared" si="284"/>
        <v>651.70000000000005</v>
      </c>
      <c r="O461" s="596">
        <f t="shared" si="284"/>
        <v>486.6</v>
      </c>
      <c r="P461" s="596">
        <f>SUM(P462:P464)</f>
        <v>48127324</v>
      </c>
      <c r="Q461" s="596">
        <f t="shared" ref="Q461:AD461" si="285">SUM(Q462:Q464)</f>
        <v>39897551.590000004</v>
      </c>
      <c r="R461" s="392">
        <f t="shared" si="285"/>
        <v>0</v>
      </c>
      <c r="S461" s="596">
        <f t="shared" si="285"/>
        <v>37713929.119999997</v>
      </c>
      <c r="T461" s="596">
        <f t="shared" si="285"/>
        <v>574821.97</v>
      </c>
      <c r="U461" s="596">
        <f t="shared" si="285"/>
        <v>1608800.5</v>
      </c>
      <c r="V461" s="392">
        <v>0</v>
      </c>
      <c r="W461" s="596">
        <f t="shared" si="285"/>
        <v>8229772.4100000001</v>
      </c>
      <c r="X461" s="596">
        <f t="shared" si="285"/>
        <v>0</v>
      </c>
      <c r="Y461" s="596">
        <f t="shared" si="285"/>
        <v>7776892.7300000004</v>
      </c>
      <c r="Z461" s="596">
        <f t="shared" si="285"/>
        <v>9276.23</v>
      </c>
      <c r="AA461" s="596">
        <f t="shared" si="285"/>
        <v>443603.45</v>
      </c>
      <c r="AB461" s="596">
        <f>SUM(AB462:AB464)</f>
        <v>0</v>
      </c>
      <c r="AC461" s="596">
        <f t="shared" si="285"/>
        <v>0</v>
      </c>
      <c r="AD461" s="596">
        <f t="shared" si="285"/>
        <v>0</v>
      </c>
      <c r="AE461" s="590"/>
    </row>
    <row r="462" spans="1:31" s="399" customFormat="1" hidden="1" x14ac:dyDescent="0.2">
      <c r="A462" s="606">
        <v>1</v>
      </c>
      <c r="B462" s="614" t="s">
        <v>1113</v>
      </c>
      <c r="C462" s="606">
        <v>1085</v>
      </c>
      <c r="D462" s="608">
        <v>42004</v>
      </c>
      <c r="E462" s="606" t="s">
        <v>1112</v>
      </c>
      <c r="F462" s="606" t="s">
        <v>1112</v>
      </c>
      <c r="G462" s="609">
        <v>22</v>
      </c>
      <c r="H462" s="611">
        <v>22</v>
      </c>
      <c r="I462" s="610">
        <v>407.6</v>
      </c>
      <c r="J462" s="609">
        <v>8</v>
      </c>
      <c r="K462" s="611">
        <v>6</v>
      </c>
      <c r="L462" s="611">
        <v>2</v>
      </c>
      <c r="M462" s="610">
        <v>407.6</v>
      </c>
      <c r="N462" s="610">
        <v>293.5</v>
      </c>
      <c r="O462" s="610">
        <v>114.1</v>
      </c>
      <c r="P462" s="602">
        <f>Q462+W462+AC462+AD462</f>
        <v>17233328</v>
      </c>
      <c r="Q462" s="602">
        <f>R462+S462+T462+U462+V462</f>
        <v>14286428.91</v>
      </c>
      <c r="R462" s="670">
        <v>0</v>
      </c>
      <c r="S462" s="602">
        <v>14286428.91</v>
      </c>
      <c r="T462" s="610">
        <v>0</v>
      </c>
      <c r="U462" s="610">
        <v>0</v>
      </c>
      <c r="V462" s="397">
        <v>0</v>
      </c>
      <c r="W462" s="602">
        <f>X462+Y462+Z462+AA462+AB462</f>
        <v>2946899.09</v>
      </c>
      <c r="X462" s="610">
        <v>0</v>
      </c>
      <c r="Y462" s="602">
        <v>2946899.09</v>
      </c>
      <c r="Z462" s="610">
        <v>0</v>
      </c>
      <c r="AA462" s="610">
        <v>0</v>
      </c>
      <c r="AB462" s="610">
        <v>0</v>
      </c>
      <c r="AC462" s="602">
        <v>0</v>
      </c>
      <c r="AD462" s="602">
        <v>0</v>
      </c>
      <c r="AE462" s="590"/>
    </row>
    <row r="463" spans="1:31" s="399" customFormat="1" hidden="1" x14ac:dyDescent="0.2">
      <c r="A463" s="606">
        <v>2</v>
      </c>
      <c r="B463" s="614" t="s">
        <v>1114</v>
      </c>
      <c r="C463" s="606">
        <v>1085</v>
      </c>
      <c r="D463" s="608">
        <v>42004</v>
      </c>
      <c r="E463" s="606" t="s">
        <v>1112</v>
      </c>
      <c r="F463" s="606" t="s">
        <v>1112</v>
      </c>
      <c r="G463" s="609">
        <v>24</v>
      </c>
      <c r="H463" s="611">
        <v>24</v>
      </c>
      <c r="I463" s="610">
        <v>313.10000000000002</v>
      </c>
      <c r="J463" s="609">
        <v>8</v>
      </c>
      <c r="K463" s="611">
        <v>7</v>
      </c>
      <c r="L463" s="611">
        <v>1</v>
      </c>
      <c r="M463" s="610">
        <v>313.10000000000002</v>
      </c>
      <c r="N463" s="610">
        <v>270.39999999999998</v>
      </c>
      <c r="O463" s="610">
        <v>42.7</v>
      </c>
      <c r="P463" s="602">
        <f>Q463+W463+AC463+AD463</f>
        <v>13237868</v>
      </c>
      <c r="Q463" s="602">
        <f>R463+S463+T463+U463+V463</f>
        <v>10974192.57</v>
      </c>
      <c r="R463" s="670">
        <v>0</v>
      </c>
      <c r="S463" s="602">
        <v>10974192.57</v>
      </c>
      <c r="T463" s="602">
        <v>0</v>
      </c>
      <c r="U463" s="610">
        <v>0</v>
      </c>
      <c r="V463" s="397">
        <v>0</v>
      </c>
      <c r="W463" s="602">
        <f>X463+Y463+Z463+AA463+AB463</f>
        <v>2263675.4300000002</v>
      </c>
      <c r="X463" s="610">
        <v>0</v>
      </c>
      <c r="Y463" s="602">
        <v>2263675.4300000002</v>
      </c>
      <c r="Z463" s="602">
        <v>0</v>
      </c>
      <c r="AA463" s="610">
        <v>0</v>
      </c>
      <c r="AB463" s="610">
        <v>0</v>
      </c>
      <c r="AC463" s="602">
        <v>0</v>
      </c>
      <c r="AD463" s="602">
        <v>0</v>
      </c>
      <c r="AE463" s="590"/>
    </row>
    <row r="464" spans="1:31" s="399" customFormat="1" hidden="1" x14ac:dyDescent="0.2">
      <c r="A464" s="606">
        <v>3</v>
      </c>
      <c r="B464" s="614" t="s">
        <v>1146</v>
      </c>
      <c r="C464" s="604">
        <v>1085</v>
      </c>
      <c r="D464" s="608">
        <v>42004</v>
      </c>
      <c r="E464" s="606" t="s">
        <v>1112</v>
      </c>
      <c r="F464" s="606" t="s">
        <v>1112</v>
      </c>
      <c r="G464" s="609">
        <v>41</v>
      </c>
      <c r="H464" s="611">
        <v>41</v>
      </c>
      <c r="I464" s="610">
        <v>417.6</v>
      </c>
      <c r="J464" s="609">
        <v>16</v>
      </c>
      <c r="K464" s="611">
        <v>4</v>
      </c>
      <c r="L464" s="611">
        <v>12</v>
      </c>
      <c r="M464" s="610">
        <v>417.6</v>
      </c>
      <c r="N464" s="610">
        <v>87.8</v>
      </c>
      <c r="O464" s="610">
        <v>329.8</v>
      </c>
      <c r="P464" s="602">
        <f>Q464+W464+AC464+AD464</f>
        <v>17656128</v>
      </c>
      <c r="Q464" s="602">
        <f>R464+S464+T464+U464+V464</f>
        <v>14636930.109999999</v>
      </c>
      <c r="R464" s="670">
        <v>0</v>
      </c>
      <c r="S464" s="602">
        <v>12453307.640000001</v>
      </c>
      <c r="T464" s="610">
        <v>574821.97</v>
      </c>
      <c r="U464" s="610">
        <v>1608800.5</v>
      </c>
      <c r="V464" s="397">
        <v>0</v>
      </c>
      <c r="W464" s="602">
        <f>X464+Y464+Z464+AA464+AB464</f>
        <v>3019197.89</v>
      </c>
      <c r="X464" s="610">
        <v>0</v>
      </c>
      <c r="Y464" s="602">
        <v>2566318.21</v>
      </c>
      <c r="Z464" s="610">
        <v>9276.23</v>
      </c>
      <c r="AA464" s="610">
        <v>443603.45</v>
      </c>
      <c r="AB464" s="610">
        <v>0</v>
      </c>
      <c r="AC464" s="602">
        <v>0</v>
      </c>
      <c r="AD464" s="602">
        <v>0</v>
      </c>
      <c r="AE464" s="590"/>
    </row>
    <row r="465" spans="1:31" s="399" customFormat="1" ht="44.25" hidden="1" customHeight="1" x14ac:dyDescent="0.2">
      <c r="A465" s="739" t="s">
        <v>2030</v>
      </c>
      <c r="B465" s="739"/>
      <c r="C465" s="739"/>
      <c r="D465" s="739"/>
      <c r="E465" s="739"/>
      <c r="F465" s="739"/>
      <c r="G465" s="588">
        <f t="shared" ref="G465:L465" si="286">G466+G479+G484+G486+G489+G491</f>
        <v>366</v>
      </c>
      <c r="H465" s="588">
        <f t="shared" si="286"/>
        <v>366</v>
      </c>
      <c r="I465" s="589">
        <f t="shared" si="286"/>
        <v>5813.29</v>
      </c>
      <c r="J465" s="588">
        <f t="shared" si="286"/>
        <v>132</v>
      </c>
      <c r="K465" s="588">
        <f t="shared" si="286"/>
        <v>64</v>
      </c>
      <c r="L465" s="588">
        <f t="shared" si="286"/>
        <v>68</v>
      </c>
      <c r="M465" s="589">
        <f>M466+M479+M484+M486+M489+M491</f>
        <v>5571.81</v>
      </c>
      <c r="N465" s="589">
        <f>N466+N479+N484+N486+N489+N491</f>
        <v>2673.94</v>
      </c>
      <c r="O465" s="589">
        <f>O466+O479+O484+O486+O489+O491</f>
        <v>2897.87</v>
      </c>
      <c r="P465" s="589">
        <f>P466+P479+P491+P489+P484+P486</f>
        <v>8390466</v>
      </c>
      <c r="Q465" s="589">
        <f t="shared" ref="Q465:AD465" si="287">Q466+Q479+Q491+Q489+Q484+Q486</f>
        <v>0</v>
      </c>
      <c r="R465" s="414">
        <f t="shared" si="287"/>
        <v>0</v>
      </c>
      <c r="S465" s="589">
        <f t="shared" si="287"/>
        <v>0</v>
      </c>
      <c r="T465" s="589">
        <f t="shared" si="287"/>
        <v>0</v>
      </c>
      <c r="U465" s="589">
        <f t="shared" si="287"/>
        <v>0</v>
      </c>
      <c r="V465" s="414">
        <f t="shared" si="287"/>
        <v>0</v>
      </c>
      <c r="W465" s="589">
        <f t="shared" si="287"/>
        <v>8390466</v>
      </c>
      <c r="X465" s="589">
        <f t="shared" si="287"/>
        <v>0</v>
      </c>
      <c r="Y465" s="589">
        <f t="shared" si="287"/>
        <v>8390466</v>
      </c>
      <c r="Z465" s="589">
        <f t="shared" si="287"/>
        <v>0</v>
      </c>
      <c r="AA465" s="589">
        <f t="shared" si="287"/>
        <v>0</v>
      </c>
      <c r="AB465" s="589">
        <f t="shared" si="287"/>
        <v>0</v>
      </c>
      <c r="AC465" s="589">
        <f t="shared" si="287"/>
        <v>0</v>
      </c>
      <c r="AD465" s="589">
        <f t="shared" si="287"/>
        <v>0</v>
      </c>
      <c r="AE465" s="590"/>
    </row>
    <row r="466" spans="1:31" s="399" customFormat="1" ht="21.75" hidden="1" customHeight="1" x14ac:dyDescent="0.2">
      <c r="A466" s="739" t="s">
        <v>1913</v>
      </c>
      <c r="B466" s="739"/>
      <c r="C466" s="739"/>
      <c r="D466" s="739"/>
      <c r="E466" s="739"/>
      <c r="F466" s="739"/>
      <c r="G466" s="588">
        <f>SUM(G467:G478)</f>
        <v>323</v>
      </c>
      <c r="H466" s="588">
        <f t="shared" ref="H466:P466" si="288">SUM(H467:H478)</f>
        <v>323</v>
      </c>
      <c r="I466" s="589">
        <f t="shared" si="288"/>
        <v>5151.75</v>
      </c>
      <c r="J466" s="588">
        <f t="shared" si="288"/>
        <v>121</v>
      </c>
      <c r="K466" s="588">
        <f t="shared" si="288"/>
        <v>64</v>
      </c>
      <c r="L466" s="588">
        <f t="shared" si="288"/>
        <v>57</v>
      </c>
      <c r="M466" s="589">
        <f>SUM(M467:M478)</f>
        <v>5151.75</v>
      </c>
      <c r="N466" s="589">
        <f t="shared" si="288"/>
        <v>2673.94</v>
      </c>
      <c r="O466" s="589">
        <f t="shared" si="288"/>
        <v>2477.81</v>
      </c>
      <c r="P466" s="589">
        <f t="shared" si="288"/>
        <v>0</v>
      </c>
      <c r="Q466" s="589">
        <f t="shared" ref="Q466:AD466" si="289">SUM(Q467:Q478)</f>
        <v>0</v>
      </c>
      <c r="R466" s="414">
        <f t="shared" si="289"/>
        <v>0</v>
      </c>
      <c r="S466" s="589">
        <f t="shared" si="289"/>
        <v>0</v>
      </c>
      <c r="T466" s="589">
        <f t="shared" si="289"/>
        <v>0</v>
      </c>
      <c r="U466" s="589">
        <f t="shared" si="289"/>
        <v>0</v>
      </c>
      <c r="V466" s="414">
        <v>0</v>
      </c>
      <c r="W466" s="589">
        <f t="shared" si="289"/>
        <v>0</v>
      </c>
      <c r="X466" s="589">
        <f t="shared" si="289"/>
        <v>0</v>
      </c>
      <c r="Y466" s="589">
        <f t="shared" si="289"/>
        <v>0</v>
      </c>
      <c r="Z466" s="589">
        <f t="shared" si="289"/>
        <v>0</v>
      </c>
      <c r="AA466" s="589">
        <f t="shared" si="289"/>
        <v>0</v>
      </c>
      <c r="AB466" s="589">
        <f>SUM(AB467:AB478)</f>
        <v>0</v>
      </c>
      <c r="AC466" s="589">
        <f t="shared" si="289"/>
        <v>0</v>
      </c>
      <c r="AD466" s="589">
        <f t="shared" si="289"/>
        <v>0</v>
      </c>
      <c r="AE466" s="590"/>
    </row>
    <row r="467" spans="1:31" s="399" customFormat="1" hidden="1" x14ac:dyDescent="0.2">
      <c r="A467" s="606">
        <v>1</v>
      </c>
      <c r="B467" s="614" t="s">
        <v>755</v>
      </c>
      <c r="C467" s="604">
        <v>703</v>
      </c>
      <c r="D467" s="608">
        <v>41272</v>
      </c>
      <c r="E467" s="606" t="s">
        <v>1109</v>
      </c>
      <c r="F467" s="606" t="s">
        <v>1110</v>
      </c>
      <c r="G467" s="609">
        <v>33</v>
      </c>
      <c r="H467" s="611">
        <v>33</v>
      </c>
      <c r="I467" s="610">
        <v>675.8</v>
      </c>
      <c r="J467" s="609">
        <v>13</v>
      </c>
      <c r="K467" s="611">
        <v>1</v>
      </c>
      <c r="L467" s="611">
        <v>12</v>
      </c>
      <c r="M467" s="610">
        <v>675.8</v>
      </c>
      <c r="N467" s="610">
        <v>68.2</v>
      </c>
      <c r="O467" s="610">
        <v>607.6</v>
      </c>
      <c r="P467" s="602">
        <f t="shared" ref="P467:P478" si="290">Q467+W467+AC467+AD467</f>
        <v>0</v>
      </c>
      <c r="Q467" s="602">
        <f t="shared" ref="Q467:Q478" si="291">R467+S467+T467+U467+V467</f>
        <v>0</v>
      </c>
      <c r="R467" s="670">
        <v>0</v>
      </c>
      <c r="S467" s="602">
        <v>0</v>
      </c>
      <c r="T467" s="602">
        <v>0</v>
      </c>
      <c r="U467" s="711">
        <v>0</v>
      </c>
      <c r="V467" s="594">
        <v>0</v>
      </c>
      <c r="W467" s="602">
        <f t="shared" ref="W467:W478" si="292">X467+Y467+Z467+AA467+AB467</f>
        <v>0</v>
      </c>
      <c r="X467" s="610">
        <v>0</v>
      </c>
      <c r="Y467" s="610">
        <v>0</v>
      </c>
      <c r="Z467" s="610">
        <v>0</v>
      </c>
      <c r="AA467" s="610">
        <v>0</v>
      </c>
      <c r="AB467" s="610">
        <v>0</v>
      </c>
      <c r="AC467" s="610">
        <v>0</v>
      </c>
      <c r="AD467" s="610">
        <v>0</v>
      </c>
      <c r="AE467" s="590"/>
    </row>
    <row r="468" spans="1:31" s="399" customFormat="1" hidden="1" x14ac:dyDescent="0.2">
      <c r="A468" s="606">
        <v>2</v>
      </c>
      <c r="B468" s="614" t="s">
        <v>757</v>
      </c>
      <c r="C468" s="604">
        <v>720</v>
      </c>
      <c r="D468" s="608">
        <v>41638</v>
      </c>
      <c r="E468" s="606" t="s">
        <v>1109</v>
      </c>
      <c r="F468" s="606" t="s">
        <v>1110</v>
      </c>
      <c r="G468" s="609">
        <v>13</v>
      </c>
      <c r="H468" s="611">
        <v>13</v>
      </c>
      <c r="I468" s="610">
        <v>151.33000000000001</v>
      </c>
      <c r="J468" s="609">
        <v>5</v>
      </c>
      <c r="K468" s="611">
        <v>3</v>
      </c>
      <c r="L468" s="611">
        <v>2</v>
      </c>
      <c r="M468" s="610">
        <v>151.33000000000001</v>
      </c>
      <c r="N468" s="610">
        <v>88.5</v>
      </c>
      <c r="O468" s="610">
        <v>62.83</v>
      </c>
      <c r="P468" s="602">
        <f t="shared" si="290"/>
        <v>0</v>
      </c>
      <c r="Q468" s="602">
        <f t="shared" si="291"/>
        <v>0</v>
      </c>
      <c r="R468" s="670">
        <v>0</v>
      </c>
      <c r="S468" s="602">
        <v>0</v>
      </c>
      <c r="T468" s="602">
        <v>0</v>
      </c>
      <c r="U468" s="711">
        <v>0</v>
      </c>
      <c r="V468" s="594">
        <v>0</v>
      </c>
      <c r="W468" s="602">
        <f t="shared" si="292"/>
        <v>0</v>
      </c>
      <c r="X468" s="610">
        <v>0</v>
      </c>
      <c r="Y468" s="610">
        <v>0</v>
      </c>
      <c r="Z468" s="610">
        <v>0</v>
      </c>
      <c r="AA468" s="610">
        <v>0</v>
      </c>
      <c r="AB468" s="610">
        <v>0</v>
      </c>
      <c r="AC468" s="610">
        <v>0</v>
      </c>
      <c r="AD468" s="610">
        <v>0</v>
      </c>
      <c r="AE468" s="590"/>
    </row>
    <row r="469" spans="1:31" s="399" customFormat="1" hidden="1" x14ac:dyDescent="0.2">
      <c r="A469" s="606">
        <v>3</v>
      </c>
      <c r="B469" s="614" t="s">
        <v>756</v>
      </c>
      <c r="C469" s="604">
        <v>709</v>
      </c>
      <c r="D469" s="608">
        <v>41635</v>
      </c>
      <c r="E469" s="606" t="s">
        <v>1109</v>
      </c>
      <c r="F469" s="606" t="s">
        <v>1110</v>
      </c>
      <c r="G469" s="609">
        <v>97</v>
      </c>
      <c r="H469" s="611">
        <v>97</v>
      </c>
      <c r="I469" s="610">
        <v>1669.3</v>
      </c>
      <c r="J469" s="609">
        <v>39</v>
      </c>
      <c r="K469" s="611">
        <v>28</v>
      </c>
      <c r="L469" s="611">
        <v>11</v>
      </c>
      <c r="M469" s="610">
        <v>1669.3</v>
      </c>
      <c r="N469" s="610">
        <v>1282.79</v>
      </c>
      <c r="O469" s="610">
        <v>386.51</v>
      </c>
      <c r="P469" s="602">
        <f t="shared" si="290"/>
        <v>0</v>
      </c>
      <c r="Q469" s="602">
        <f t="shared" si="291"/>
        <v>0</v>
      </c>
      <c r="R469" s="670">
        <v>0</v>
      </c>
      <c r="S469" s="602">
        <v>0</v>
      </c>
      <c r="T469" s="602">
        <v>0</v>
      </c>
      <c r="U469" s="711">
        <v>0</v>
      </c>
      <c r="V469" s="594">
        <v>0</v>
      </c>
      <c r="W469" s="602">
        <f t="shared" si="292"/>
        <v>0</v>
      </c>
      <c r="X469" s="610">
        <v>0</v>
      </c>
      <c r="Y469" s="610">
        <v>0</v>
      </c>
      <c r="Z469" s="610">
        <v>0</v>
      </c>
      <c r="AA469" s="610">
        <v>0</v>
      </c>
      <c r="AB469" s="610">
        <v>0</v>
      </c>
      <c r="AC469" s="610">
        <v>0</v>
      </c>
      <c r="AD469" s="610">
        <v>0</v>
      </c>
      <c r="AE469" s="590"/>
    </row>
    <row r="470" spans="1:31" s="399" customFormat="1" hidden="1" x14ac:dyDescent="0.2">
      <c r="A470" s="606">
        <v>4</v>
      </c>
      <c r="B470" s="614" t="s">
        <v>758</v>
      </c>
      <c r="C470" s="604">
        <v>721</v>
      </c>
      <c r="D470" s="608">
        <v>41638</v>
      </c>
      <c r="E470" s="606" t="s">
        <v>1109</v>
      </c>
      <c r="F470" s="606" t="s">
        <v>1110</v>
      </c>
      <c r="G470" s="609">
        <v>21</v>
      </c>
      <c r="H470" s="611">
        <v>21</v>
      </c>
      <c r="I470" s="610">
        <v>404.34</v>
      </c>
      <c r="J470" s="609">
        <v>10</v>
      </c>
      <c r="K470" s="611">
        <v>6</v>
      </c>
      <c r="L470" s="611">
        <v>4</v>
      </c>
      <c r="M470" s="610">
        <v>404.34</v>
      </c>
      <c r="N470" s="610">
        <v>255.98</v>
      </c>
      <c r="O470" s="610">
        <v>148.36000000000001</v>
      </c>
      <c r="P470" s="602">
        <f t="shared" si="290"/>
        <v>0</v>
      </c>
      <c r="Q470" s="602">
        <f t="shared" si="291"/>
        <v>0</v>
      </c>
      <c r="R470" s="670">
        <v>0</v>
      </c>
      <c r="S470" s="602">
        <v>0</v>
      </c>
      <c r="T470" s="602">
        <v>0</v>
      </c>
      <c r="U470" s="711">
        <v>0</v>
      </c>
      <c r="V470" s="594">
        <v>0</v>
      </c>
      <c r="W470" s="602">
        <f t="shared" si="292"/>
        <v>0</v>
      </c>
      <c r="X470" s="610">
        <v>0</v>
      </c>
      <c r="Y470" s="610">
        <v>0</v>
      </c>
      <c r="Z470" s="610">
        <v>0</v>
      </c>
      <c r="AA470" s="610">
        <v>0</v>
      </c>
      <c r="AB470" s="610">
        <v>0</v>
      </c>
      <c r="AC470" s="610">
        <v>0</v>
      </c>
      <c r="AD470" s="610">
        <v>0</v>
      </c>
      <c r="AE470" s="590"/>
    </row>
    <row r="471" spans="1:31" s="399" customFormat="1" hidden="1" x14ac:dyDescent="0.2">
      <c r="A471" s="606">
        <v>5</v>
      </c>
      <c r="B471" s="614" t="s">
        <v>759</v>
      </c>
      <c r="C471" s="604">
        <v>190</v>
      </c>
      <c r="D471" s="608">
        <v>41747</v>
      </c>
      <c r="E471" s="606" t="s">
        <v>1109</v>
      </c>
      <c r="F471" s="606" t="s">
        <v>1110</v>
      </c>
      <c r="G471" s="609">
        <v>48</v>
      </c>
      <c r="H471" s="611">
        <v>48</v>
      </c>
      <c r="I471" s="610">
        <v>608.29999999999995</v>
      </c>
      <c r="J471" s="609">
        <v>17</v>
      </c>
      <c r="K471" s="611">
        <v>10</v>
      </c>
      <c r="L471" s="611">
        <v>7</v>
      </c>
      <c r="M471" s="610">
        <v>608.29999999999995</v>
      </c>
      <c r="N471" s="610">
        <v>330.79</v>
      </c>
      <c r="O471" s="610">
        <v>277.51</v>
      </c>
      <c r="P471" s="602">
        <f t="shared" si="290"/>
        <v>0</v>
      </c>
      <c r="Q471" s="602">
        <f t="shared" si="291"/>
        <v>0</v>
      </c>
      <c r="R471" s="670">
        <v>0</v>
      </c>
      <c r="S471" s="602">
        <v>0</v>
      </c>
      <c r="T471" s="602">
        <v>0</v>
      </c>
      <c r="U471" s="711">
        <v>0</v>
      </c>
      <c r="V471" s="594">
        <v>0</v>
      </c>
      <c r="W471" s="602">
        <f t="shared" si="292"/>
        <v>0</v>
      </c>
      <c r="X471" s="610">
        <v>0</v>
      </c>
      <c r="Y471" s="610">
        <v>0</v>
      </c>
      <c r="Z471" s="610">
        <v>0</v>
      </c>
      <c r="AA471" s="610">
        <v>0</v>
      </c>
      <c r="AB471" s="610">
        <v>0</v>
      </c>
      <c r="AC471" s="610">
        <v>0</v>
      </c>
      <c r="AD471" s="610">
        <v>0</v>
      </c>
      <c r="AE471" s="590"/>
    </row>
    <row r="472" spans="1:31" s="399" customFormat="1" hidden="1" x14ac:dyDescent="0.2">
      <c r="A472" s="606">
        <v>6</v>
      </c>
      <c r="B472" s="614" t="s">
        <v>1461</v>
      </c>
      <c r="C472" s="604">
        <v>271</v>
      </c>
      <c r="D472" s="608">
        <v>41794</v>
      </c>
      <c r="E472" s="606" t="s">
        <v>1109</v>
      </c>
      <c r="F472" s="606" t="s">
        <v>1110</v>
      </c>
      <c r="G472" s="609">
        <v>6</v>
      </c>
      <c r="H472" s="611">
        <v>6</v>
      </c>
      <c r="I472" s="610">
        <v>94.4</v>
      </c>
      <c r="J472" s="609">
        <v>2</v>
      </c>
      <c r="K472" s="611">
        <v>1</v>
      </c>
      <c r="L472" s="611">
        <v>1</v>
      </c>
      <c r="M472" s="610">
        <v>94.4</v>
      </c>
      <c r="N472" s="610">
        <v>52.4</v>
      </c>
      <c r="O472" s="610">
        <v>42</v>
      </c>
      <c r="P472" s="602">
        <f t="shared" si="290"/>
        <v>0</v>
      </c>
      <c r="Q472" s="602">
        <f t="shared" si="291"/>
        <v>0</v>
      </c>
      <c r="R472" s="670">
        <v>0</v>
      </c>
      <c r="S472" s="602">
        <v>0</v>
      </c>
      <c r="T472" s="602">
        <v>0</v>
      </c>
      <c r="U472" s="711">
        <v>0</v>
      </c>
      <c r="V472" s="594">
        <v>0</v>
      </c>
      <c r="W472" s="602">
        <f t="shared" si="292"/>
        <v>0</v>
      </c>
      <c r="X472" s="610">
        <v>0</v>
      </c>
      <c r="Y472" s="610">
        <v>0</v>
      </c>
      <c r="Z472" s="610">
        <v>0</v>
      </c>
      <c r="AA472" s="610">
        <v>0</v>
      </c>
      <c r="AB472" s="610">
        <v>0</v>
      </c>
      <c r="AC472" s="610">
        <v>0</v>
      </c>
      <c r="AD472" s="610">
        <v>0</v>
      </c>
      <c r="AE472" s="590"/>
    </row>
    <row r="473" spans="1:31" s="399" customFormat="1" hidden="1" x14ac:dyDescent="0.2">
      <c r="A473" s="606">
        <v>7</v>
      </c>
      <c r="B473" s="614" t="s">
        <v>1568</v>
      </c>
      <c r="C473" s="604">
        <v>440</v>
      </c>
      <c r="D473" s="608">
        <v>41873</v>
      </c>
      <c r="E473" s="606" t="s">
        <v>1109</v>
      </c>
      <c r="F473" s="606" t="s">
        <v>1110</v>
      </c>
      <c r="G473" s="609">
        <v>23</v>
      </c>
      <c r="H473" s="611">
        <v>23</v>
      </c>
      <c r="I473" s="610">
        <v>371</v>
      </c>
      <c r="J473" s="609">
        <v>8</v>
      </c>
      <c r="K473" s="611">
        <v>2</v>
      </c>
      <c r="L473" s="611">
        <v>6</v>
      </c>
      <c r="M473" s="610">
        <v>371</v>
      </c>
      <c r="N473" s="610">
        <v>88.8</v>
      </c>
      <c r="O473" s="610">
        <v>282.2</v>
      </c>
      <c r="P473" s="602">
        <f t="shared" si="290"/>
        <v>0</v>
      </c>
      <c r="Q473" s="602">
        <f t="shared" si="291"/>
        <v>0</v>
      </c>
      <c r="R473" s="670">
        <v>0</v>
      </c>
      <c r="S473" s="602">
        <v>0</v>
      </c>
      <c r="T473" s="602">
        <v>0</v>
      </c>
      <c r="U473" s="711">
        <v>0</v>
      </c>
      <c r="V473" s="594">
        <v>0</v>
      </c>
      <c r="W473" s="602">
        <f t="shared" si="292"/>
        <v>0</v>
      </c>
      <c r="X473" s="610">
        <v>0</v>
      </c>
      <c r="Y473" s="610">
        <v>0</v>
      </c>
      <c r="Z473" s="610">
        <v>0</v>
      </c>
      <c r="AA473" s="610">
        <v>0</v>
      </c>
      <c r="AB473" s="610">
        <v>0</v>
      </c>
      <c r="AC473" s="610">
        <v>0</v>
      </c>
      <c r="AD473" s="610">
        <v>0</v>
      </c>
      <c r="AE473" s="590"/>
    </row>
    <row r="474" spans="1:31" s="399" customFormat="1" hidden="1" x14ac:dyDescent="0.2">
      <c r="A474" s="606">
        <v>8</v>
      </c>
      <c r="B474" s="614" t="s">
        <v>1636</v>
      </c>
      <c r="C474" s="604">
        <v>702</v>
      </c>
      <c r="D474" s="608">
        <v>41272</v>
      </c>
      <c r="E474" s="606" t="s">
        <v>1109</v>
      </c>
      <c r="F474" s="606" t="s">
        <v>1110</v>
      </c>
      <c r="G474" s="609">
        <v>27</v>
      </c>
      <c r="H474" s="611">
        <v>27</v>
      </c>
      <c r="I474" s="610">
        <v>471.5</v>
      </c>
      <c r="J474" s="609">
        <v>9</v>
      </c>
      <c r="K474" s="611">
        <v>3</v>
      </c>
      <c r="L474" s="611">
        <v>6</v>
      </c>
      <c r="M474" s="610">
        <v>471.5</v>
      </c>
      <c r="N474" s="610">
        <v>95.5</v>
      </c>
      <c r="O474" s="610">
        <v>376</v>
      </c>
      <c r="P474" s="602">
        <f t="shared" si="290"/>
        <v>0</v>
      </c>
      <c r="Q474" s="602">
        <f t="shared" si="291"/>
        <v>0</v>
      </c>
      <c r="R474" s="670">
        <v>0</v>
      </c>
      <c r="S474" s="602">
        <v>0</v>
      </c>
      <c r="T474" s="602">
        <v>0</v>
      </c>
      <c r="U474" s="711">
        <v>0</v>
      </c>
      <c r="V474" s="594">
        <v>0</v>
      </c>
      <c r="W474" s="602">
        <f t="shared" si="292"/>
        <v>0</v>
      </c>
      <c r="X474" s="610">
        <v>0</v>
      </c>
      <c r="Y474" s="610">
        <v>0</v>
      </c>
      <c r="Z474" s="610">
        <v>0</v>
      </c>
      <c r="AA474" s="610">
        <v>0</v>
      </c>
      <c r="AB474" s="610">
        <v>0</v>
      </c>
      <c r="AC474" s="610">
        <v>0</v>
      </c>
      <c r="AD474" s="610">
        <v>0</v>
      </c>
      <c r="AE474" s="590"/>
    </row>
    <row r="475" spans="1:31" hidden="1" x14ac:dyDescent="0.2">
      <c r="A475" s="606">
        <v>9</v>
      </c>
      <c r="B475" s="617" t="s">
        <v>753</v>
      </c>
      <c r="C475" s="606">
        <v>573</v>
      </c>
      <c r="D475" s="608">
        <v>41225</v>
      </c>
      <c r="E475" s="606" t="s">
        <v>1109</v>
      </c>
      <c r="F475" s="606" t="s">
        <v>1110</v>
      </c>
      <c r="G475" s="609">
        <v>8</v>
      </c>
      <c r="H475" s="611">
        <v>8</v>
      </c>
      <c r="I475" s="610">
        <v>22.6</v>
      </c>
      <c r="J475" s="609">
        <v>1</v>
      </c>
      <c r="K475" s="611">
        <v>0</v>
      </c>
      <c r="L475" s="611">
        <v>1</v>
      </c>
      <c r="M475" s="610">
        <v>22.6</v>
      </c>
      <c r="N475" s="610">
        <v>22.6</v>
      </c>
      <c r="O475" s="610">
        <f>M475-N475</f>
        <v>0</v>
      </c>
      <c r="P475" s="602">
        <f t="shared" si="290"/>
        <v>0</v>
      </c>
      <c r="Q475" s="602">
        <f t="shared" si="291"/>
        <v>0</v>
      </c>
      <c r="R475" s="670">
        <v>0</v>
      </c>
      <c r="S475" s="602">
        <v>0</v>
      </c>
      <c r="T475" s="602">
        <f>'Приложение № 4'!I2</f>
        <v>0</v>
      </c>
      <c r="U475" s="610">
        <v>0</v>
      </c>
      <c r="V475" s="594">
        <v>0</v>
      </c>
      <c r="W475" s="602">
        <f t="shared" si="292"/>
        <v>0</v>
      </c>
      <c r="X475" s="610">
        <v>0</v>
      </c>
      <c r="Y475" s="602">
        <v>0</v>
      </c>
      <c r="Z475" s="602">
        <v>0</v>
      </c>
      <c r="AA475" s="610">
        <v>0</v>
      </c>
      <c r="AB475" s="610">
        <v>0</v>
      </c>
      <c r="AC475" s="602">
        <v>0</v>
      </c>
      <c r="AD475" s="602">
        <v>0</v>
      </c>
      <c r="AE475" s="590"/>
    </row>
    <row r="476" spans="1:31" hidden="1" x14ac:dyDescent="0.2">
      <c r="A476" s="606">
        <v>10</v>
      </c>
      <c r="B476" s="617" t="s">
        <v>754</v>
      </c>
      <c r="C476" s="606">
        <v>714</v>
      </c>
      <c r="D476" s="608">
        <v>41635</v>
      </c>
      <c r="E476" s="606" t="s">
        <v>1109</v>
      </c>
      <c r="F476" s="606" t="s">
        <v>1110</v>
      </c>
      <c r="G476" s="609">
        <v>4</v>
      </c>
      <c r="H476" s="611">
        <v>4</v>
      </c>
      <c r="I476" s="610">
        <v>45.5</v>
      </c>
      <c r="J476" s="609">
        <v>1</v>
      </c>
      <c r="K476" s="611">
        <v>1</v>
      </c>
      <c r="L476" s="611">
        <v>0</v>
      </c>
      <c r="M476" s="610">
        <v>45.5</v>
      </c>
      <c r="N476" s="610">
        <v>45.5</v>
      </c>
      <c r="O476" s="610">
        <v>0</v>
      </c>
      <c r="P476" s="602">
        <f t="shared" si="290"/>
        <v>0</v>
      </c>
      <c r="Q476" s="602">
        <f t="shared" si="291"/>
        <v>0</v>
      </c>
      <c r="R476" s="670">
        <v>0</v>
      </c>
      <c r="S476" s="602">
        <v>0</v>
      </c>
      <c r="T476" s="602">
        <f>'Приложение № 4'!I3</f>
        <v>0</v>
      </c>
      <c r="U476" s="610">
        <v>0</v>
      </c>
      <c r="V476" s="594">
        <v>0</v>
      </c>
      <c r="W476" s="602">
        <f t="shared" si="292"/>
        <v>0</v>
      </c>
      <c r="X476" s="610">
        <v>0</v>
      </c>
      <c r="Y476" s="602">
        <v>0</v>
      </c>
      <c r="Z476" s="602">
        <v>0</v>
      </c>
      <c r="AA476" s="610">
        <v>0</v>
      </c>
      <c r="AB476" s="610">
        <v>0</v>
      </c>
      <c r="AC476" s="602">
        <v>0</v>
      </c>
      <c r="AD476" s="602">
        <v>0</v>
      </c>
      <c r="AE476" s="590"/>
    </row>
    <row r="477" spans="1:31" s="399" customFormat="1" hidden="1" x14ac:dyDescent="0.2">
      <c r="A477" s="606">
        <v>11</v>
      </c>
      <c r="B477" s="614" t="s">
        <v>1637</v>
      </c>
      <c r="C477" s="604">
        <v>13</v>
      </c>
      <c r="D477" s="608">
        <v>42166</v>
      </c>
      <c r="E477" s="606" t="s">
        <v>1109</v>
      </c>
      <c r="F477" s="606" t="s">
        <v>1110</v>
      </c>
      <c r="G477" s="609">
        <v>41</v>
      </c>
      <c r="H477" s="611">
        <v>41</v>
      </c>
      <c r="I477" s="610">
        <v>593.38</v>
      </c>
      <c r="J477" s="609">
        <v>15</v>
      </c>
      <c r="K477" s="611">
        <v>8</v>
      </c>
      <c r="L477" s="611">
        <v>7</v>
      </c>
      <c r="M477" s="610">
        <v>593.38</v>
      </c>
      <c r="N477" s="610">
        <v>298.58</v>
      </c>
      <c r="O477" s="610">
        <v>294.8</v>
      </c>
      <c r="P477" s="602">
        <f t="shared" si="290"/>
        <v>0</v>
      </c>
      <c r="Q477" s="602">
        <f t="shared" si="291"/>
        <v>0</v>
      </c>
      <c r="R477" s="670">
        <v>0</v>
      </c>
      <c r="S477" s="602">
        <v>0</v>
      </c>
      <c r="T477" s="602">
        <v>0</v>
      </c>
      <c r="U477" s="711">
        <v>0</v>
      </c>
      <c r="V477" s="594">
        <v>0</v>
      </c>
      <c r="W477" s="602">
        <f t="shared" si="292"/>
        <v>0</v>
      </c>
      <c r="X477" s="610">
        <v>0</v>
      </c>
      <c r="Y477" s="610">
        <v>0</v>
      </c>
      <c r="Z477" s="610">
        <v>0</v>
      </c>
      <c r="AA477" s="610">
        <v>0</v>
      </c>
      <c r="AB477" s="610">
        <v>0</v>
      </c>
      <c r="AC477" s="610">
        <v>0</v>
      </c>
      <c r="AD477" s="610">
        <v>0</v>
      </c>
      <c r="AE477" s="590"/>
    </row>
    <row r="478" spans="1:31" hidden="1" x14ac:dyDescent="0.2">
      <c r="A478" s="606">
        <v>12</v>
      </c>
      <c r="B478" s="617" t="s">
        <v>805</v>
      </c>
      <c r="C478" s="606">
        <v>574</v>
      </c>
      <c r="D478" s="608">
        <v>41225</v>
      </c>
      <c r="E478" s="606" t="s">
        <v>1109</v>
      </c>
      <c r="F478" s="606" t="s">
        <v>1110</v>
      </c>
      <c r="G478" s="609">
        <v>2</v>
      </c>
      <c r="H478" s="611">
        <v>2</v>
      </c>
      <c r="I478" s="610">
        <v>44.3</v>
      </c>
      <c r="J478" s="609">
        <v>1</v>
      </c>
      <c r="K478" s="611">
        <v>1</v>
      </c>
      <c r="L478" s="611">
        <v>0</v>
      </c>
      <c r="M478" s="610">
        <v>44.3</v>
      </c>
      <c r="N478" s="610">
        <v>44.3</v>
      </c>
      <c r="O478" s="610">
        <v>0</v>
      </c>
      <c r="P478" s="602">
        <f t="shared" si="290"/>
        <v>0</v>
      </c>
      <c r="Q478" s="602">
        <f t="shared" si="291"/>
        <v>0</v>
      </c>
      <c r="R478" s="670">
        <v>0</v>
      </c>
      <c r="S478" s="602">
        <v>0</v>
      </c>
      <c r="T478" s="602">
        <v>0</v>
      </c>
      <c r="U478" s="610">
        <v>0</v>
      </c>
      <c r="V478" s="594">
        <v>0</v>
      </c>
      <c r="W478" s="602">
        <f t="shared" si="292"/>
        <v>0</v>
      </c>
      <c r="X478" s="610">
        <v>0</v>
      </c>
      <c r="Y478" s="602">
        <v>0</v>
      </c>
      <c r="Z478" s="602">
        <v>0</v>
      </c>
      <c r="AA478" s="610">
        <v>0</v>
      </c>
      <c r="AB478" s="610">
        <v>0</v>
      </c>
      <c r="AC478" s="602">
        <v>0</v>
      </c>
      <c r="AD478" s="602">
        <v>0</v>
      </c>
      <c r="AE478" s="590"/>
    </row>
    <row r="479" spans="1:31" s="399" customFormat="1" ht="41.25" hidden="1" customHeight="1" x14ac:dyDescent="0.2">
      <c r="A479" s="739" t="s">
        <v>1947</v>
      </c>
      <c r="B479" s="739"/>
      <c r="C479" s="739"/>
      <c r="D479" s="739"/>
      <c r="E479" s="739"/>
      <c r="F479" s="739"/>
      <c r="G479" s="588">
        <f>SUM(G480:G483)</f>
        <v>16</v>
      </c>
      <c r="H479" s="588">
        <f t="shared" ref="H479:P479" si="293">SUM(H480:H483)</f>
        <v>16</v>
      </c>
      <c r="I479" s="589">
        <f t="shared" si="293"/>
        <v>130.51</v>
      </c>
      <c r="J479" s="588">
        <f t="shared" si="293"/>
        <v>4</v>
      </c>
      <c r="K479" s="588">
        <f t="shared" si="293"/>
        <v>0</v>
      </c>
      <c r="L479" s="588">
        <f t="shared" si="293"/>
        <v>4</v>
      </c>
      <c r="M479" s="589">
        <f t="shared" si="293"/>
        <v>130.51</v>
      </c>
      <c r="N479" s="589">
        <f t="shared" si="293"/>
        <v>0</v>
      </c>
      <c r="O479" s="589">
        <f t="shared" si="293"/>
        <v>130.51</v>
      </c>
      <c r="P479" s="589">
        <f t="shared" si="293"/>
        <v>0</v>
      </c>
      <c r="Q479" s="589">
        <f t="shared" ref="Q479:AD479" si="294">SUM(Q480:Q483)</f>
        <v>0</v>
      </c>
      <c r="R479" s="414">
        <f t="shared" si="294"/>
        <v>0</v>
      </c>
      <c r="S479" s="589">
        <f t="shared" si="294"/>
        <v>0</v>
      </c>
      <c r="T479" s="589">
        <f t="shared" si="294"/>
        <v>0</v>
      </c>
      <c r="U479" s="589">
        <f t="shared" si="294"/>
        <v>0</v>
      </c>
      <c r="V479" s="414">
        <f>SUM(V480:V483)</f>
        <v>0</v>
      </c>
      <c r="W479" s="589">
        <f t="shared" si="294"/>
        <v>0</v>
      </c>
      <c r="X479" s="589">
        <f t="shared" si="294"/>
        <v>0</v>
      </c>
      <c r="Y479" s="589">
        <f t="shared" si="294"/>
        <v>0</v>
      </c>
      <c r="Z479" s="589">
        <f t="shared" si="294"/>
        <v>0</v>
      </c>
      <c r="AA479" s="589">
        <f t="shared" si="294"/>
        <v>0</v>
      </c>
      <c r="AB479" s="589">
        <f>SUM(AB480:AB483)</f>
        <v>0</v>
      </c>
      <c r="AC479" s="589">
        <f t="shared" si="294"/>
        <v>0</v>
      </c>
      <c r="AD479" s="589">
        <f t="shared" si="294"/>
        <v>0</v>
      </c>
      <c r="AE479" s="590"/>
    </row>
    <row r="480" spans="1:31" s="399" customFormat="1" hidden="1" x14ac:dyDescent="0.2">
      <c r="A480" s="606">
        <v>1</v>
      </c>
      <c r="B480" s="614" t="s">
        <v>936</v>
      </c>
      <c r="C480" s="604">
        <v>272</v>
      </c>
      <c r="D480" s="608">
        <v>41799</v>
      </c>
      <c r="E480" s="606" t="s">
        <v>1109</v>
      </c>
      <c r="F480" s="606" t="s">
        <v>1110</v>
      </c>
      <c r="G480" s="609">
        <v>1</v>
      </c>
      <c r="H480" s="611">
        <v>1</v>
      </c>
      <c r="I480" s="610">
        <v>20.21</v>
      </c>
      <c r="J480" s="609">
        <v>1</v>
      </c>
      <c r="K480" s="611">
        <v>0</v>
      </c>
      <c r="L480" s="611">
        <v>1</v>
      </c>
      <c r="M480" s="610">
        <v>20.21</v>
      </c>
      <c r="N480" s="610">
        <v>0</v>
      </c>
      <c r="O480" s="610">
        <v>20.21</v>
      </c>
      <c r="P480" s="602">
        <f>Q480+W480+AC480+AD480</f>
        <v>0</v>
      </c>
      <c r="Q480" s="602">
        <f>R480+S480+T480+U480+V480</f>
        <v>0</v>
      </c>
      <c r="R480" s="670">
        <v>0</v>
      </c>
      <c r="S480" s="602">
        <v>0</v>
      </c>
      <c r="T480" s="602">
        <v>0</v>
      </c>
      <c r="U480" s="711">
        <v>0</v>
      </c>
      <c r="V480" s="594">
        <v>0</v>
      </c>
      <c r="W480" s="602">
        <f>X480+Y480+Z480+AA480+AB480</f>
        <v>0</v>
      </c>
      <c r="X480" s="610">
        <v>0</v>
      </c>
      <c r="Y480" s="610">
        <v>0</v>
      </c>
      <c r="Z480" s="610">
        <v>0</v>
      </c>
      <c r="AA480" s="610">
        <v>0</v>
      </c>
      <c r="AB480" s="610">
        <v>0</v>
      </c>
      <c r="AC480" s="610">
        <v>0</v>
      </c>
      <c r="AD480" s="610">
        <v>0</v>
      </c>
      <c r="AE480" s="590"/>
    </row>
    <row r="481" spans="1:31" s="399" customFormat="1" hidden="1" x14ac:dyDescent="0.2">
      <c r="A481" s="606">
        <v>2</v>
      </c>
      <c r="B481" s="614" t="s">
        <v>937</v>
      </c>
      <c r="C481" s="604">
        <v>273</v>
      </c>
      <c r="D481" s="608">
        <v>41799</v>
      </c>
      <c r="E481" s="606" t="s">
        <v>1109</v>
      </c>
      <c r="F481" s="606" t="s">
        <v>1110</v>
      </c>
      <c r="G481" s="609">
        <v>5</v>
      </c>
      <c r="H481" s="611">
        <v>5</v>
      </c>
      <c r="I481" s="610">
        <v>37.1</v>
      </c>
      <c r="J481" s="609">
        <v>1</v>
      </c>
      <c r="K481" s="611">
        <v>0</v>
      </c>
      <c r="L481" s="611">
        <v>1</v>
      </c>
      <c r="M481" s="610">
        <v>37.1</v>
      </c>
      <c r="N481" s="610">
        <v>0</v>
      </c>
      <c r="O481" s="610">
        <v>37.1</v>
      </c>
      <c r="P481" s="602">
        <f>Q481+W481+AC481+AD481</f>
        <v>0</v>
      </c>
      <c r="Q481" s="602">
        <f>R481+S481+T481+U481+V481</f>
        <v>0</v>
      </c>
      <c r="R481" s="670">
        <v>0</v>
      </c>
      <c r="S481" s="602">
        <v>0</v>
      </c>
      <c r="T481" s="602">
        <v>0</v>
      </c>
      <c r="U481" s="711">
        <v>0</v>
      </c>
      <c r="V481" s="594">
        <v>0</v>
      </c>
      <c r="W481" s="602">
        <f>X481+Y481+Z481+AA481+AB481</f>
        <v>0</v>
      </c>
      <c r="X481" s="610">
        <v>0</v>
      </c>
      <c r="Y481" s="610">
        <v>0</v>
      </c>
      <c r="Z481" s="610">
        <v>0</v>
      </c>
      <c r="AA481" s="610">
        <v>0</v>
      </c>
      <c r="AB481" s="610">
        <v>0</v>
      </c>
      <c r="AC481" s="610">
        <v>0</v>
      </c>
      <c r="AD481" s="610">
        <v>0</v>
      </c>
      <c r="AE481" s="590"/>
    </row>
    <row r="482" spans="1:31" s="399" customFormat="1" hidden="1" x14ac:dyDescent="0.2">
      <c r="A482" s="606">
        <v>3</v>
      </c>
      <c r="B482" s="614" t="s">
        <v>1593</v>
      </c>
      <c r="C482" s="604">
        <v>274</v>
      </c>
      <c r="D482" s="608">
        <v>41799</v>
      </c>
      <c r="E482" s="606" t="s">
        <v>1109</v>
      </c>
      <c r="F482" s="606" t="s">
        <v>1110</v>
      </c>
      <c r="G482" s="609">
        <v>5</v>
      </c>
      <c r="H482" s="611">
        <v>5</v>
      </c>
      <c r="I482" s="610">
        <v>39.200000000000003</v>
      </c>
      <c r="J482" s="609">
        <v>1</v>
      </c>
      <c r="K482" s="611">
        <v>0</v>
      </c>
      <c r="L482" s="611">
        <v>1</v>
      </c>
      <c r="M482" s="610">
        <v>39.200000000000003</v>
      </c>
      <c r="N482" s="610">
        <v>0</v>
      </c>
      <c r="O482" s="610">
        <v>39.200000000000003</v>
      </c>
      <c r="P482" s="602">
        <f>Q482+W482+AC482+AD482</f>
        <v>0</v>
      </c>
      <c r="Q482" s="602">
        <f>R482+S482+T482+U482+V482</f>
        <v>0</v>
      </c>
      <c r="R482" s="670">
        <v>0</v>
      </c>
      <c r="S482" s="602">
        <v>0</v>
      </c>
      <c r="T482" s="602">
        <v>0</v>
      </c>
      <c r="U482" s="711">
        <v>0</v>
      </c>
      <c r="V482" s="594">
        <v>0</v>
      </c>
      <c r="W482" s="602">
        <f>X482+Y482+Z482+AA482+AB482</f>
        <v>0</v>
      </c>
      <c r="X482" s="610">
        <v>0</v>
      </c>
      <c r="Y482" s="610">
        <v>0</v>
      </c>
      <c r="Z482" s="610">
        <v>0</v>
      </c>
      <c r="AA482" s="610">
        <v>0</v>
      </c>
      <c r="AB482" s="610">
        <v>0</v>
      </c>
      <c r="AC482" s="610">
        <v>0</v>
      </c>
      <c r="AD482" s="610">
        <v>0</v>
      </c>
      <c r="AE482" s="590"/>
    </row>
    <row r="483" spans="1:31" hidden="1" x14ac:dyDescent="0.2">
      <c r="A483" s="606">
        <v>4</v>
      </c>
      <c r="B483" s="614" t="s">
        <v>1750</v>
      </c>
      <c r="C483" s="640">
        <v>138</v>
      </c>
      <c r="D483" s="641">
        <v>41729</v>
      </c>
      <c r="E483" s="606" t="s">
        <v>1109</v>
      </c>
      <c r="F483" s="606" t="s">
        <v>1110</v>
      </c>
      <c r="G483" s="609">
        <v>5</v>
      </c>
      <c r="H483" s="611">
        <v>5</v>
      </c>
      <c r="I483" s="610">
        <v>34</v>
      </c>
      <c r="J483" s="609">
        <v>1</v>
      </c>
      <c r="K483" s="611">
        <v>0</v>
      </c>
      <c r="L483" s="611">
        <v>1</v>
      </c>
      <c r="M483" s="610">
        <v>34</v>
      </c>
      <c r="N483" s="610">
        <v>0</v>
      </c>
      <c r="O483" s="610">
        <v>34</v>
      </c>
      <c r="P483" s="602">
        <f>Q483+W483+AC483+AD483</f>
        <v>0</v>
      </c>
      <c r="Q483" s="602">
        <f>R483+S483+T483+U483+V483</f>
        <v>0</v>
      </c>
      <c r="R483" s="670">
        <v>0</v>
      </c>
      <c r="S483" s="602">
        <v>0</v>
      </c>
      <c r="T483" s="610">
        <v>0</v>
      </c>
      <c r="U483" s="610">
        <v>0</v>
      </c>
      <c r="V483" s="397">
        <v>0</v>
      </c>
      <c r="W483" s="602">
        <f>X483+Y483+Z483+AA483+AB483</f>
        <v>0</v>
      </c>
      <c r="X483" s="610">
        <v>0</v>
      </c>
      <c r="Y483" s="602">
        <v>0</v>
      </c>
      <c r="Z483" s="610">
        <v>0</v>
      </c>
      <c r="AA483" s="610">
        <v>0</v>
      </c>
      <c r="AB483" s="610">
        <v>0</v>
      </c>
      <c r="AC483" s="602">
        <v>0</v>
      </c>
      <c r="AD483" s="602">
        <v>0</v>
      </c>
      <c r="AE483" s="590"/>
    </row>
    <row r="484" spans="1:31" s="399" customFormat="1" ht="37.5" hidden="1" customHeight="1" x14ac:dyDescent="0.2">
      <c r="A484" s="748" t="s">
        <v>1948</v>
      </c>
      <c r="B484" s="748"/>
      <c r="C484" s="748"/>
      <c r="D484" s="748"/>
      <c r="E484" s="748"/>
      <c r="F484" s="748"/>
      <c r="G484" s="588">
        <f>G485</f>
        <v>1</v>
      </c>
      <c r="H484" s="588">
        <f t="shared" ref="H484:M484" si="295">H485</f>
        <v>1</v>
      </c>
      <c r="I484" s="589">
        <f t="shared" si="295"/>
        <v>13.1</v>
      </c>
      <c r="J484" s="588">
        <f t="shared" si="295"/>
        <v>1</v>
      </c>
      <c r="K484" s="588">
        <f t="shared" si="295"/>
        <v>0</v>
      </c>
      <c r="L484" s="588">
        <f t="shared" si="295"/>
        <v>1</v>
      </c>
      <c r="M484" s="589">
        <f t="shared" si="295"/>
        <v>13.1</v>
      </c>
      <c r="N484" s="589">
        <f t="shared" ref="N484:AD484" si="296">N485</f>
        <v>0</v>
      </c>
      <c r="O484" s="589">
        <f t="shared" si="296"/>
        <v>13.1</v>
      </c>
      <c r="P484" s="589">
        <f t="shared" si="296"/>
        <v>1454432</v>
      </c>
      <c r="Q484" s="589">
        <f t="shared" si="296"/>
        <v>0</v>
      </c>
      <c r="R484" s="414">
        <f t="shared" si="296"/>
        <v>0</v>
      </c>
      <c r="S484" s="589">
        <f t="shared" si="296"/>
        <v>0</v>
      </c>
      <c r="T484" s="589">
        <f t="shared" si="296"/>
        <v>0</v>
      </c>
      <c r="U484" s="589">
        <f t="shared" si="296"/>
        <v>0</v>
      </c>
      <c r="V484" s="414">
        <v>0</v>
      </c>
      <c r="W484" s="589">
        <f t="shared" si="296"/>
        <v>1454432</v>
      </c>
      <c r="X484" s="589">
        <f t="shared" si="296"/>
        <v>0</v>
      </c>
      <c r="Y484" s="589">
        <f t="shared" si="296"/>
        <v>1454432</v>
      </c>
      <c r="Z484" s="589">
        <f t="shared" si="296"/>
        <v>0</v>
      </c>
      <c r="AA484" s="589">
        <f t="shared" si="296"/>
        <v>0</v>
      </c>
      <c r="AB484" s="589">
        <f t="shared" si="296"/>
        <v>0</v>
      </c>
      <c r="AC484" s="589">
        <f t="shared" si="296"/>
        <v>0</v>
      </c>
      <c r="AD484" s="589">
        <f t="shared" si="296"/>
        <v>0</v>
      </c>
      <c r="AE484" s="590"/>
    </row>
    <row r="485" spans="1:31" hidden="1" x14ac:dyDescent="0.2">
      <c r="A485" s="644">
        <v>1</v>
      </c>
      <c r="B485" s="643" t="s">
        <v>1587</v>
      </c>
      <c r="C485" s="640" t="s">
        <v>1497</v>
      </c>
      <c r="D485" s="641">
        <v>41613</v>
      </c>
      <c r="E485" s="606" t="s">
        <v>1112</v>
      </c>
      <c r="F485" s="606" t="s">
        <v>1112</v>
      </c>
      <c r="G485" s="609">
        <v>1</v>
      </c>
      <c r="H485" s="609">
        <v>1</v>
      </c>
      <c r="I485" s="610">
        <v>13.1</v>
      </c>
      <c r="J485" s="609">
        <v>1</v>
      </c>
      <c r="K485" s="609">
        <v>0</v>
      </c>
      <c r="L485" s="609">
        <v>1</v>
      </c>
      <c r="M485" s="610">
        <v>13.1</v>
      </c>
      <c r="N485" s="610">
        <v>0</v>
      </c>
      <c r="O485" s="610">
        <v>13.1</v>
      </c>
      <c r="P485" s="602">
        <f>Q485+W485+AC485+AD485</f>
        <v>1454432</v>
      </c>
      <c r="Q485" s="602">
        <f>R485+S485+T485+U485+V485</f>
        <v>0</v>
      </c>
      <c r="R485" s="670">
        <v>0</v>
      </c>
      <c r="S485" s="602">
        <v>0</v>
      </c>
      <c r="T485" s="610">
        <v>0</v>
      </c>
      <c r="U485" s="610">
        <v>0</v>
      </c>
      <c r="V485" s="397">
        <v>0</v>
      </c>
      <c r="W485" s="602">
        <f>X485+Y485+Z485+AA485+AB485</f>
        <v>1454432</v>
      </c>
      <c r="X485" s="610">
        <v>0</v>
      </c>
      <c r="Y485" s="602">
        <v>1454432</v>
      </c>
      <c r="Z485" s="610">
        <v>0</v>
      </c>
      <c r="AA485" s="610">
        <v>0</v>
      </c>
      <c r="AB485" s="610">
        <v>0</v>
      </c>
      <c r="AC485" s="602">
        <v>0</v>
      </c>
      <c r="AD485" s="602">
        <v>0</v>
      </c>
      <c r="AE485" s="590"/>
    </row>
    <row r="486" spans="1:31" ht="33" hidden="1" customHeight="1" x14ac:dyDescent="0.2">
      <c r="A486" s="748" t="s">
        <v>2048</v>
      </c>
      <c r="B486" s="748"/>
      <c r="C486" s="748"/>
      <c r="D486" s="748"/>
      <c r="E486" s="748"/>
      <c r="F486" s="748"/>
      <c r="G486" s="588">
        <f>SUM(G487:G488)</f>
        <v>16</v>
      </c>
      <c r="H486" s="588">
        <f t="shared" ref="H486:P486" si="297">SUM(H487:H488)</f>
        <v>16</v>
      </c>
      <c r="I486" s="589">
        <f t="shared" si="297"/>
        <v>405.53</v>
      </c>
      <c r="J486" s="588">
        <f t="shared" si="297"/>
        <v>4</v>
      </c>
      <c r="K486" s="588">
        <f t="shared" si="297"/>
        <v>0</v>
      </c>
      <c r="L486" s="588">
        <f t="shared" si="297"/>
        <v>4</v>
      </c>
      <c r="M486" s="589">
        <f t="shared" si="297"/>
        <v>164.05</v>
      </c>
      <c r="N486" s="589">
        <f t="shared" si="297"/>
        <v>0</v>
      </c>
      <c r="O486" s="589">
        <f t="shared" si="297"/>
        <v>164.05</v>
      </c>
      <c r="P486" s="589">
        <f t="shared" si="297"/>
        <v>6936034</v>
      </c>
      <c r="Q486" s="589">
        <f t="shared" ref="Q486:AD486" si="298">SUM(Q487:Q488)</f>
        <v>0</v>
      </c>
      <c r="R486" s="414">
        <f t="shared" si="298"/>
        <v>0</v>
      </c>
      <c r="S486" s="589">
        <f t="shared" si="298"/>
        <v>0</v>
      </c>
      <c r="T486" s="589">
        <f t="shared" si="298"/>
        <v>0</v>
      </c>
      <c r="U486" s="589">
        <f t="shared" si="298"/>
        <v>0</v>
      </c>
      <c r="V486" s="414">
        <f>SUM(V487:V488)</f>
        <v>0</v>
      </c>
      <c r="W486" s="589">
        <f t="shared" si="298"/>
        <v>6936034</v>
      </c>
      <c r="X486" s="589">
        <f t="shared" si="298"/>
        <v>0</v>
      </c>
      <c r="Y486" s="589">
        <f t="shared" si="298"/>
        <v>6936034</v>
      </c>
      <c r="Z486" s="589">
        <f t="shared" si="298"/>
        <v>0</v>
      </c>
      <c r="AA486" s="589">
        <f t="shared" si="298"/>
        <v>0</v>
      </c>
      <c r="AB486" s="589">
        <f>SUM(AB487:AB488)</f>
        <v>0</v>
      </c>
      <c r="AC486" s="589">
        <f t="shared" si="298"/>
        <v>0</v>
      </c>
      <c r="AD486" s="589">
        <f t="shared" si="298"/>
        <v>0</v>
      </c>
      <c r="AE486" s="590"/>
    </row>
    <row r="487" spans="1:31" hidden="1" x14ac:dyDescent="0.2">
      <c r="A487" s="604">
        <v>1</v>
      </c>
      <c r="B487" s="617" t="s">
        <v>1399</v>
      </c>
      <c r="C487" s="640" t="s">
        <v>1326</v>
      </c>
      <c r="D487" s="641">
        <v>42129</v>
      </c>
      <c r="E487" s="606" t="s">
        <v>1112</v>
      </c>
      <c r="F487" s="606" t="s">
        <v>1822</v>
      </c>
      <c r="G487" s="609">
        <v>13</v>
      </c>
      <c r="H487" s="611">
        <v>13</v>
      </c>
      <c r="I487" s="610">
        <v>119.93</v>
      </c>
      <c r="J487" s="609">
        <v>3</v>
      </c>
      <c r="K487" s="611">
        <v>0</v>
      </c>
      <c r="L487" s="611">
        <v>3</v>
      </c>
      <c r="M487" s="610">
        <v>119.93</v>
      </c>
      <c r="N487" s="610">
        <v>0</v>
      </c>
      <c r="O487" s="610">
        <v>119.93</v>
      </c>
      <c r="P487" s="602">
        <f>Q487+W487+AC487+AD487</f>
        <v>5070640.4000000004</v>
      </c>
      <c r="Q487" s="602">
        <f>R487+S487+T487+U487+V487</f>
        <v>0</v>
      </c>
      <c r="R487" s="670">
        <v>0</v>
      </c>
      <c r="S487" s="602">
        <v>0</v>
      </c>
      <c r="T487" s="602">
        <v>0</v>
      </c>
      <c r="U487" s="610">
        <v>0</v>
      </c>
      <c r="V487" s="397">
        <v>0</v>
      </c>
      <c r="W487" s="602">
        <f>X487+Y487+Z487+AA487+AB487</f>
        <v>5070640.4000000004</v>
      </c>
      <c r="X487" s="610">
        <v>0</v>
      </c>
      <c r="Y487" s="602">
        <v>5070640.4000000004</v>
      </c>
      <c r="Z487" s="602">
        <v>0</v>
      </c>
      <c r="AA487" s="610">
        <v>0</v>
      </c>
      <c r="AB487" s="610">
        <v>0</v>
      </c>
      <c r="AC487" s="602">
        <v>0</v>
      </c>
      <c r="AD487" s="602">
        <v>0</v>
      </c>
      <c r="AE487" s="590"/>
    </row>
    <row r="488" spans="1:31" ht="31.5" hidden="1" x14ac:dyDescent="0.2">
      <c r="A488" s="604">
        <v>2</v>
      </c>
      <c r="B488" s="617" t="s">
        <v>1400</v>
      </c>
      <c r="C488" s="640" t="s">
        <v>1326</v>
      </c>
      <c r="D488" s="641">
        <v>42129</v>
      </c>
      <c r="E488" s="606" t="s">
        <v>1112</v>
      </c>
      <c r="F488" s="606" t="s">
        <v>1822</v>
      </c>
      <c r="G488" s="609">
        <v>3</v>
      </c>
      <c r="H488" s="611">
        <v>3</v>
      </c>
      <c r="I488" s="610">
        <v>285.60000000000002</v>
      </c>
      <c r="J488" s="609">
        <v>1</v>
      </c>
      <c r="K488" s="611">
        <v>0</v>
      </c>
      <c r="L488" s="611">
        <v>1</v>
      </c>
      <c r="M488" s="610">
        <v>44.12</v>
      </c>
      <c r="N488" s="610">
        <v>0</v>
      </c>
      <c r="O488" s="610">
        <f>M488-N488</f>
        <v>44.12</v>
      </c>
      <c r="P488" s="602">
        <f>Q488+W488+AC488+AD488</f>
        <v>1865393.6</v>
      </c>
      <c r="Q488" s="602">
        <f>R488+S488+T488+U488+V488</f>
        <v>0</v>
      </c>
      <c r="R488" s="670">
        <v>0</v>
      </c>
      <c r="S488" s="602">
        <v>0</v>
      </c>
      <c r="T488" s="602">
        <v>0</v>
      </c>
      <c r="U488" s="610">
        <v>0</v>
      </c>
      <c r="V488" s="397">
        <v>0</v>
      </c>
      <c r="W488" s="602">
        <f>X488+Y488+Z488+AA488+AB488</f>
        <v>1865393.6</v>
      </c>
      <c r="X488" s="610">
        <v>0</v>
      </c>
      <c r="Y488" s="602">
        <v>1865393.6</v>
      </c>
      <c r="Z488" s="602">
        <v>0</v>
      </c>
      <c r="AA488" s="610">
        <v>0</v>
      </c>
      <c r="AB488" s="610">
        <v>0</v>
      </c>
      <c r="AC488" s="602">
        <v>0</v>
      </c>
      <c r="AD488" s="602">
        <v>0</v>
      </c>
      <c r="AE488" s="590"/>
    </row>
    <row r="489" spans="1:31" ht="26.25" hidden="1" customHeight="1" x14ac:dyDescent="0.2">
      <c r="A489" s="739" t="s">
        <v>1797</v>
      </c>
      <c r="B489" s="739"/>
      <c r="C489" s="739"/>
      <c r="D489" s="739"/>
      <c r="E489" s="739"/>
      <c r="F489" s="739"/>
      <c r="G489" s="588">
        <f>G490</f>
        <v>5</v>
      </c>
      <c r="H489" s="588">
        <f t="shared" ref="H489:O489" si="299">H490</f>
        <v>5</v>
      </c>
      <c r="I489" s="589">
        <f t="shared" si="299"/>
        <v>49.5</v>
      </c>
      <c r="J489" s="588">
        <f t="shared" si="299"/>
        <v>1</v>
      </c>
      <c r="K489" s="588">
        <f t="shared" si="299"/>
        <v>0</v>
      </c>
      <c r="L489" s="588">
        <f t="shared" si="299"/>
        <v>1</v>
      </c>
      <c r="M489" s="589">
        <f t="shared" si="299"/>
        <v>49.5</v>
      </c>
      <c r="N489" s="589">
        <f t="shared" si="299"/>
        <v>0</v>
      </c>
      <c r="O489" s="589">
        <f t="shared" si="299"/>
        <v>49.5</v>
      </c>
      <c r="P489" s="589">
        <f t="shared" ref="P489:AD489" si="300">P490</f>
        <v>0</v>
      </c>
      <c r="Q489" s="589">
        <f t="shared" si="300"/>
        <v>0</v>
      </c>
      <c r="R489" s="414">
        <f t="shared" si="300"/>
        <v>0</v>
      </c>
      <c r="S489" s="589">
        <f t="shared" si="300"/>
        <v>0</v>
      </c>
      <c r="T489" s="589">
        <f t="shared" si="300"/>
        <v>0</v>
      </c>
      <c r="U489" s="589">
        <f t="shared" si="300"/>
        <v>0</v>
      </c>
      <c r="V489" s="414">
        <f t="shared" si="300"/>
        <v>0</v>
      </c>
      <c r="W489" s="589">
        <f t="shared" si="300"/>
        <v>0</v>
      </c>
      <c r="X489" s="589">
        <f t="shared" si="300"/>
        <v>0</v>
      </c>
      <c r="Y489" s="589">
        <f t="shared" si="300"/>
        <v>0</v>
      </c>
      <c r="Z489" s="589">
        <f t="shared" si="300"/>
        <v>0</v>
      </c>
      <c r="AA489" s="589">
        <f t="shared" si="300"/>
        <v>0</v>
      </c>
      <c r="AB489" s="589">
        <f t="shared" si="300"/>
        <v>0</v>
      </c>
      <c r="AC489" s="589">
        <f t="shared" si="300"/>
        <v>0</v>
      </c>
      <c r="AD489" s="589">
        <f t="shared" si="300"/>
        <v>0</v>
      </c>
      <c r="AE489" s="590"/>
    </row>
    <row r="490" spans="1:31" hidden="1" x14ac:dyDescent="0.2">
      <c r="A490" s="606">
        <v>1</v>
      </c>
      <c r="B490" s="613" t="s">
        <v>1541</v>
      </c>
      <c r="C490" s="606">
        <v>1327</v>
      </c>
      <c r="D490" s="608">
        <v>40984</v>
      </c>
      <c r="E490" s="606" t="s">
        <v>1109</v>
      </c>
      <c r="F490" s="606" t="s">
        <v>1110</v>
      </c>
      <c r="G490" s="609">
        <v>5</v>
      </c>
      <c r="H490" s="611">
        <v>5</v>
      </c>
      <c r="I490" s="610">
        <v>49.5</v>
      </c>
      <c r="J490" s="609">
        <v>1</v>
      </c>
      <c r="K490" s="611">
        <v>0</v>
      </c>
      <c r="L490" s="611">
        <v>1</v>
      </c>
      <c r="M490" s="610">
        <v>49.5</v>
      </c>
      <c r="N490" s="610">
        <v>0</v>
      </c>
      <c r="O490" s="610">
        <v>49.5</v>
      </c>
      <c r="P490" s="602">
        <f>Q490+W490+AC490+AD490</f>
        <v>0</v>
      </c>
      <c r="Q490" s="602">
        <f>R490+S490+T490+U490+V490</f>
        <v>0</v>
      </c>
      <c r="R490" s="670">
        <v>0</v>
      </c>
      <c r="S490" s="602">
        <v>0</v>
      </c>
      <c r="T490" s="602">
        <v>0</v>
      </c>
      <c r="U490" s="610">
        <v>0</v>
      </c>
      <c r="V490" s="397">
        <v>0</v>
      </c>
      <c r="W490" s="602">
        <f>X490+Y490+Z490+AA490+AB490</f>
        <v>0</v>
      </c>
      <c r="X490" s="610">
        <v>0</v>
      </c>
      <c r="Y490" s="602">
        <v>0</v>
      </c>
      <c r="Z490" s="602">
        <v>0</v>
      </c>
      <c r="AA490" s="610">
        <v>0</v>
      </c>
      <c r="AB490" s="610">
        <v>0</v>
      </c>
      <c r="AC490" s="602">
        <v>0</v>
      </c>
      <c r="AD490" s="602">
        <v>0</v>
      </c>
      <c r="AE490" s="590"/>
    </row>
    <row r="491" spans="1:31" ht="35.25" hidden="1" customHeight="1" x14ac:dyDescent="0.2">
      <c r="A491" s="739" t="s">
        <v>1949</v>
      </c>
      <c r="B491" s="739"/>
      <c r="C491" s="739"/>
      <c r="D491" s="739"/>
      <c r="E491" s="739"/>
      <c r="F491" s="739"/>
      <c r="G491" s="588">
        <f>G492</f>
        <v>5</v>
      </c>
      <c r="H491" s="588">
        <f t="shared" ref="H491:AD491" si="301">H492</f>
        <v>5</v>
      </c>
      <c r="I491" s="589">
        <f t="shared" si="301"/>
        <v>62.9</v>
      </c>
      <c r="J491" s="588">
        <f t="shared" si="301"/>
        <v>1</v>
      </c>
      <c r="K491" s="588">
        <f t="shared" si="301"/>
        <v>0</v>
      </c>
      <c r="L491" s="588">
        <f t="shared" si="301"/>
        <v>1</v>
      </c>
      <c r="M491" s="589">
        <f t="shared" si="301"/>
        <v>62.9</v>
      </c>
      <c r="N491" s="589">
        <f t="shared" si="301"/>
        <v>0</v>
      </c>
      <c r="O491" s="589">
        <f t="shared" si="301"/>
        <v>62.9</v>
      </c>
      <c r="P491" s="589">
        <f t="shared" si="301"/>
        <v>0</v>
      </c>
      <c r="Q491" s="589">
        <f t="shared" si="301"/>
        <v>0</v>
      </c>
      <c r="R491" s="414">
        <f t="shared" si="301"/>
        <v>0</v>
      </c>
      <c r="S491" s="589">
        <f t="shared" si="301"/>
        <v>0</v>
      </c>
      <c r="T491" s="589">
        <f t="shared" si="301"/>
        <v>0</v>
      </c>
      <c r="U491" s="589">
        <f t="shared" si="301"/>
        <v>0</v>
      </c>
      <c r="V491" s="414">
        <v>0</v>
      </c>
      <c r="W491" s="589">
        <f t="shared" si="301"/>
        <v>0</v>
      </c>
      <c r="X491" s="589">
        <f t="shared" si="301"/>
        <v>0</v>
      </c>
      <c r="Y491" s="589">
        <f t="shared" si="301"/>
        <v>0</v>
      </c>
      <c r="Z491" s="589">
        <f t="shared" si="301"/>
        <v>0</v>
      </c>
      <c r="AA491" s="589">
        <f t="shared" si="301"/>
        <v>0</v>
      </c>
      <c r="AB491" s="589">
        <f t="shared" si="301"/>
        <v>0</v>
      </c>
      <c r="AC491" s="589">
        <f t="shared" si="301"/>
        <v>0</v>
      </c>
      <c r="AD491" s="589">
        <f t="shared" si="301"/>
        <v>0</v>
      </c>
      <c r="AE491" s="590"/>
    </row>
    <row r="492" spans="1:31" hidden="1" x14ac:dyDescent="0.2">
      <c r="A492" s="606">
        <v>1</v>
      </c>
      <c r="B492" s="614" t="s">
        <v>913</v>
      </c>
      <c r="C492" s="640" t="s">
        <v>1135</v>
      </c>
      <c r="D492" s="641">
        <v>42004</v>
      </c>
      <c r="E492" s="606" t="s">
        <v>1109</v>
      </c>
      <c r="F492" s="606" t="s">
        <v>1110</v>
      </c>
      <c r="G492" s="609">
        <v>5</v>
      </c>
      <c r="H492" s="611">
        <v>5</v>
      </c>
      <c r="I492" s="610">
        <v>62.9</v>
      </c>
      <c r="J492" s="609">
        <v>1</v>
      </c>
      <c r="K492" s="611">
        <v>0</v>
      </c>
      <c r="L492" s="611">
        <v>1</v>
      </c>
      <c r="M492" s="610">
        <v>62.9</v>
      </c>
      <c r="N492" s="610">
        <v>0</v>
      </c>
      <c r="O492" s="610">
        <v>62.9</v>
      </c>
      <c r="P492" s="602">
        <f>Q492+W492+AC492+AD492</f>
        <v>0</v>
      </c>
      <c r="Q492" s="602">
        <f>R492+S492+T492+U492+V492</f>
        <v>0</v>
      </c>
      <c r="R492" s="670">
        <v>0</v>
      </c>
      <c r="S492" s="602">
        <v>0</v>
      </c>
      <c r="T492" s="610">
        <v>0</v>
      </c>
      <c r="U492" s="610">
        <v>0</v>
      </c>
      <c r="V492" s="397">
        <v>0</v>
      </c>
      <c r="W492" s="602">
        <f>X492+Y492+Z492+AA492+AB492</f>
        <v>0</v>
      </c>
      <c r="X492" s="610">
        <v>0</v>
      </c>
      <c r="Y492" s="602">
        <v>0</v>
      </c>
      <c r="Z492" s="610">
        <v>0</v>
      </c>
      <c r="AA492" s="610">
        <v>0</v>
      </c>
      <c r="AB492" s="610">
        <v>0</v>
      </c>
      <c r="AC492" s="602">
        <v>0</v>
      </c>
      <c r="AD492" s="602">
        <v>0</v>
      </c>
      <c r="AE492" s="590"/>
    </row>
    <row r="493" spans="1:31" s="656" customFormat="1" ht="48.75" hidden="1" customHeight="1" x14ac:dyDescent="0.2">
      <c r="A493" s="739" t="s">
        <v>2033</v>
      </c>
      <c r="B493" s="739"/>
      <c r="C493" s="739"/>
      <c r="D493" s="739"/>
      <c r="E493" s="739"/>
      <c r="F493" s="739"/>
      <c r="G493" s="588">
        <f t="shared" ref="G493:AD493" si="302">G494+G790</f>
        <v>4882</v>
      </c>
      <c r="H493" s="588">
        <f t="shared" si="302"/>
        <v>4882</v>
      </c>
      <c r="I493" s="589">
        <f t="shared" si="302"/>
        <v>79117.34</v>
      </c>
      <c r="J493" s="588">
        <f t="shared" si="302"/>
        <v>1929</v>
      </c>
      <c r="K493" s="588">
        <f t="shared" si="302"/>
        <v>935</v>
      </c>
      <c r="L493" s="588">
        <f t="shared" si="302"/>
        <v>995</v>
      </c>
      <c r="M493" s="589">
        <f t="shared" si="302"/>
        <v>77561.02</v>
      </c>
      <c r="N493" s="589">
        <f t="shared" si="302"/>
        <v>38079.089999999997</v>
      </c>
      <c r="O493" s="589">
        <f t="shared" si="302"/>
        <v>39481.93</v>
      </c>
      <c r="P493" s="589">
        <f t="shared" si="302"/>
        <v>3400079448.2600002</v>
      </c>
      <c r="Q493" s="589">
        <f t="shared" si="302"/>
        <v>2564923837.6100001</v>
      </c>
      <c r="R493" s="414">
        <f t="shared" si="302"/>
        <v>0</v>
      </c>
      <c r="S493" s="589">
        <f t="shared" si="302"/>
        <v>0</v>
      </c>
      <c r="T493" s="589">
        <f t="shared" si="302"/>
        <v>876382658.48000002</v>
      </c>
      <c r="U493" s="589">
        <f t="shared" si="302"/>
        <v>676323114.03999996</v>
      </c>
      <c r="V493" s="414">
        <f t="shared" si="302"/>
        <v>1012218065.09</v>
      </c>
      <c r="W493" s="589">
        <f t="shared" si="302"/>
        <v>688748638.04999995</v>
      </c>
      <c r="X493" s="589">
        <f t="shared" si="302"/>
        <v>0</v>
      </c>
      <c r="Y493" s="589">
        <f t="shared" si="302"/>
        <v>0</v>
      </c>
      <c r="Z493" s="589">
        <f t="shared" si="302"/>
        <v>299951417.79000002</v>
      </c>
      <c r="AA493" s="589">
        <f t="shared" si="302"/>
        <v>337836926.55000001</v>
      </c>
      <c r="AB493" s="589">
        <f t="shared" si="302"/>
        <v>50960293.710000001</v>
      </c>
      <c r="AC493" s="589">
        <f t="shared" si="302"/>
        <v>73203486.299999997</v>
      </c>
      <c r="AD493" s="589">
        <f t="shared" si="302"/>
        <v>73203486.299999997</v>
      </c>
      <c r="AE493" s="590"/>
    </row>
    <row r="494" spans="1:31" s="561" customFormat="1" ht="54.75" hidden="1" customHeight="1" x14ac:dyDescent="0.2">
      <c r="A494" s="739" t="s">
        <v>2034</v>
      </c>
      <c r="B494" s="739"/>
      <c r="C494" s="739"/>
      <c r="D494" s="739"/>
      <c r="E494" s="739"/>
      <c r="F494" s="739"/>
      <c r="G494" s="588">
        <f t="shared" ref="G494:L494" si="303">G541+G562+G577+G584+G615+G692+G696+G725+G740+G768+G785+G634+G525+G599+G592+G653+G782+G527+G589+G655+G631+G637+G560+G495+G523+G555+G581+G603+G640+G748+G502+G516+G521+G723+G534+G569+G621+G752+G706</f>
        <v>4752</v>
      </c>
      <c r="H494" s="588">
        <f t="shared" si="303"/>
        <v>4752</v>
      </c>
      <c r="I494" s="589">
        <f t="shared" si="303"/>
        <v>76637.740000000005</v>
      </c>
      <c r="J494" s="588">
        <f t="shared" si="303"/>
        <v>1872</v>
      </c>
      <c r="K494" s="588">
        <f t="shared" si="303"/>
        <v>935</v>
      </c>
      <c r="L494" s="588">
        <f t="shared" si="303"/>
        <v>938</v>
      </c>
      <c r="M494" s="589">
        <f t="shared" ref="M494:V494" si="304">M495+M502+M516+M521+M523+M525+M527+M534+M541+M555+M560+M562+M569+M577+M581+M584+M589+M592+M599+M603+M615+M621+M631+M634+M637+M640+M653+M655+M692+M696+M706+M723+M725+M740+M748+M752+M768+M782+M785</f>
        <v>75081.42</v>
      </c>
      <c r="N494" s="589">
        <f t="shared" si="304"/>
        <v>38079.089999999997</v>
      </c>
      <c r="O494" s="589">
        <f t="shared" si="304"/>
        <v>37002.33</v>
      </c>
      <c r="P494" s="589">
        <f t="shared" si="304"/>
        <v>3378431454.0599999</v>
      </c>
      <c r="Q494" s="589">
        <f t="shared" si="304"/>
        <v>2564923837.6100001</v>
      </c>
      <c r="R494" s="414">
        <f t="shared" si="304"/>
        <v>0</v>
      </c>
      <c r="S494" s="414">
        <f t="shared" si="304"/>
        <v>0</v>
      </c>
      <c r="T494" s="589">
        <f t="shared" si="304"/>
        <v>876382658.48000002</v>
      </c>
      <c r="U494" s="589">
        <f t="shared" si="304"/>
        <v>676323114.03999996</v>
      </c>
      <c r="V494" s="414">
        <f t="shared" si="304"/>
        <v>1012218065.09</v>
      </c>
      <c r="W494" s="589">
        <f t="shared" ref="W494:AD494" si="305">W541+W562+W577+W584+W615+W692+W696+W725+W740+W768+W785+W634+W525+W599+W592+W653+W782+W527+W589+W655+W631+W637+W560+W495+W523+W555+W581+W603+W640+W748+W502+W516+W521+W723+W534+W569+W621+W752+W706</f>
        <v>667100643.85000002</v>
      </c>
      <c r="X494" s="589">
        <f t="shared" si="305"/>
        <v>0</v>
      </c>
      <c r="Y494" s="589">
        <f t="shared" si="305"/>
        <v>0</v>
      </c>
      <c r="Z494" s="589">
        <f t="shared" si="305"/>
        <v>299951417.79000002</v>
      </c>
      <c r="AA494" s="589">
        <f t="shared" si="305"/>
        <v>337836926.55000001</v>
      </c>
      <c r="AB494" s="589">
        <f t="shared" si="305"/>
        <v>29312299.510000002</v>
      </c>
      <c r="AC494" s="589">
        <f t="shared" si="305"/>
        <v>73203486.299999997</v>
      </c>
      <c r="AD494" s="589">
        <f t="shared" si="305"/>
        <v>73203486.299999997</v>
      </c>
      <c r="AE494" s="590"/>
    </row>
    <row r="495" spans="1:31" s="561" customFormat="1" ht="42.75" hidden="1" customHeight="1" x14ac:dyDescent="0.2">
      <c r="A495" s="745" t="s">
        <v>2002</v>
      </c>
      <c r="B495" s="745"/>
      <c r="C495" s="745"/>
      <c r="D495" s="745"/>
      <c r="E495" s="745"/>
      <c r="F495" s="745"/>
      <c r="G495" s="595">
        <f t="shared" ref="G495:AD495" si="306">SUM(G496:G501)</f>
        <v>69</v>
      </c>
      <c r="H495" s="595">
        <f t="shared" si="306"/>
        <v>69</v>
      </c>
      <c r="I495" s="589">
        <f t="shared" si="306"/>
        <v>1686.2</v>
      </c>
      <c r="J495" s="595">
        <f t="shared" si="306"/>
        <v>33</v>
      </c>
      <c r="K495" s="595">
        <f t="shared" si="306"/>
        <v>28</v>
      </c>
      <c r="L495" s="595">
        <f t="shared" si="306"/>
        <v>5</v>
      </c>
      <c r="M495" s="589">
        <f t="shared" si="306"/>
        <v>1235.3800000000001</v>
      </c>
      <c r="N495" s="589">
        <f t="shared" si="306"/>
        <v>1027.8800000000001</v>
      </c>
      <c r="O495" s="589">
        <f t="shared" si="306"/>
        <v>207.5</v>
      </c>
      <c r="P495" s="589">
        <f t="shared" si="306"/>
        <v>52285142.399999999</v>
      </c>
      <c r="Q495" s="589">
        <f t="shared" si="306"/>
        <v>41242774.350000001</v>
      </c>
      <c r="R495" s="414">
        <f t="shared" si="306"/>
        <v>0</v>
      </c>
      <c r="S495" s="589">
        <f t="shared" si="306"/>
        <v>0</v>
      </c>
      <c r="T495" s="589">
        <f t="shared" si="306"/>
        <v>26050223.41</v>
      </c>
      <c r="U495" s="589">
        <f t="shared" si="306"/>
        <v>15192550.939999999</v>
      </c>
      <c r="V495" s="414">
        <f t="shared" si="306"/>
        <v>0</v>
      </c>
      <c r="W495" s="589">
        <f t="shared" si="306"/>
        <v>11042368.050000001</v>
      </c>
      <c r="X495" s="589">
        <f t="shared" si="306"/>
        <v>0</v>
      </c>
      <c r="Y495" s="589">
        <f t="shared" si="306"/>
        <v>0</v>
      </c>
      <c r="Z495" s="589">
        <f t="shared" si="306"/>
        <v>6954844.9900000002</v>
      </c>
      <c r="AA495" s="589">
        <f t="shared" si="306"/>
        <v>4087523.06</v>
      </c>
      <c r="AB495" s="589">
        <f t="shared" si="306"/>
        <v>0</v>
      </c>
      <c r="AC495" s="589">
        <f t="shared" si="306"/>
        <v>0</v>
      </c>
      <c r="AD495" s="589">
        <f t="shared" si="306"/>
        <v>0</v>
      </c>
      <c r="AE495" s="590"/>
    </row>
    <row r="496" spans="1:31" s="399" customFormat="1" hidden="1" x14ac:dyDescent="0.2">
      <c r="A496" s="606">
        <v>1</v>
      </c>
      <c r="B496" s="614" t="s">
        <v>1039</v>
      </c>
      <c r="C496" s="606">
        <v>63</v>
      </c>
      <c r="D496" s="608">
        <v>41689</v>
      </c>
      <c r="E496" s="606" t="s">
        <v>1110</v>
      </c>
      <c r="F496" s="606" t="s">
        <v>1112</v>
      </c>
      <c r="G496" s="609">
        <v>5</v>
      </c>
      <c r="H496" s="611">
        <v>5</v>
      </c>
      <c r="I496" s="610">
        <v>74.38</v>
      </c>
      <c r="J496" s="611">
        <v>2</v>
      </c>
      <c r="K496" s="611">
        <v>2</v>
      </c>
      <c r="L496" s="611">
        <v>0</v>
      </c>
      <c r="M496" s="610">
        <v>74.38</v>
      </c>
      <c r="N496" s="610">
        <v>74.38</v>
      </c>
      <c r="O496" s="610">
        <v>0</v>
      </c>
      <c r="P496" s="602">
        <f t="shared" ref="P496:P501" si="307">Q496+W496+AC496+AD496</f>
        <v>2724663.37</v>
      </c>
      <c r="Q496" s="602">
        <f>R496+S496+T496+U496+V496</f>
        <v>2149752.81</v>
      </c>
      <c r="R496" s="670">
        <v>0</v>
      </c>
      <c r="S496" s="602">
        <v>0</v>
      </c>
      <c r="T496" s="602">
        <v>2149752.81</v>
      </c>
      <c r="U496" s="711">
        <v>0</v>
      </c>
      <c r="V496" s="657">
        <v>0</v>
      </c>
      <c r="W496" s="602">
        <f>X496+Y496+Z496+AA496+AB496</f>
        <v>574910.56000000006</v>
      </c>
      <c r="X496" s="602">
        <v>0</v>
      </c>
      <c r="Y496" s="602">
        <v>0</v>
      </c>
      <c r="Z496" s="602">
        <v>574910.56000000006</v>
      </c>
      <c r="AA496" s="711">
        <v>0</v>
      </c>
      <c r="AB496" s="612">
        <v>0</v>
      </c>
      <c r="AC496" s="602">
        <v>0</v>
      </c>
      <c r="AD496" s="602">
        <v>0</v>
      </c>
      <c r="AE496" s="590"/>
    </row>
    <row r="497" spans="1:31" s="399" customFormat="1" hidden="1" x14ac:dyDescent="0.2">
      <c r="A497" s="606">
        <f>A496+1</f>
        <v>2</v>
      </c>
      <c r="B497" s="696" t="s">
        <v>1039</v>
      </c>
      <c r="C497" s="606">
        <v>63</v>
      </c>
      <c r="D497" s="608">
        <v>41689</v>
      </c>
      <c r="E497" s="606" t="s">
        <v>1112</v>
      </c>
      <c r="F497" s="606" t="s">
        <v>1112</v>
      </c>
      <c r="G497" s="693">
        <v>13</v>
      </c>
      <c r="H497" s="609">
        <v>13</v>
      </c>
      <c r="I497" s="692">
        <v>218.32</v>
      </c>
      <c r="J497" s="609">
        <v>4</v>
      </c>
      <c r="K497" s="693">
        <v>3</v>
      </c>
      <c r="L497" s="693">
        <v>1</v>
      </c>
      <c r="M497" s="610">
        <v>176.7</v>
      </c>
      <c r="N497" s="692">
        <v>124</v>
      </c>
      <c r="O497" s="692">
        <v>52.7</v>
      </c>
      <c r="P497" s="685">
        <f t="shared" si="307"/>
        <v>7944275.0300000003</v>
      </c>
      <c r="Q497" s="685">
        <f t="shared" ref="Q497:Q501" si="308">R497+S497+T497+U497+V497</f>
        <v>6257836.5899999999</v>
      </c>
      <c r="R497" s="670">
        <v>0</v>
      </c>
      <c r="S497" s="602">
        <v>0</v>
      </c>
      <c r="T497" s="602">
        <v>0</v>
      </c>
      <c r="U497" s="711">
        <v>6257836.5899999999</v>
      </c>
      <c r="V497" s="657">
        <v>0</v>
      </c>
      <c r="W497" s="685">
        <f t="shared" ref="W497:W501" si="309">X497+Y497+Z497+AA497+AB497</f>
        <v>1686438.44</v>
      </c>
      <c r="X497" s="602">
        <v>0</v>
      </c>
      <c r="Y497" s="602">
        <v>0</v>
      </c>
      <c r="Z497" s="602">
        <v>0</v>
      </c>
      <c r="AA497" s="711">
        <v>1686438.44</v>
      </c>
      <c r="AB497" s="612">
        <v>0</v>
      </c>
      <c r="AC497" s="602">
        <v>0</v>
      </c>
      <c r="AD497" s="602">
        <v>0</v>
      </c>
      <c r="AE497" s="590"/>
    </row>
    <row r="498" spans="1:31" hidden="1" x14ac:dyDescent="0.2">
      <c r="A498" s="606">
        <f t="shared" ref="A498:A501" si="310">A497+1</f>
        <v>3</v>
      </c>
      <c r="B498" s="614" t="s">
        <v>1086</v>
      </c>
      <c r="C498" s="606">
        <v>134</v>
      </c>
      <c r="D498" s="608">
        <v>41729</v>
      </c>
      <c r="E498" s="606" t="s">
        <v>1110</v>
      </c>
      <c r="F498" s="606" t="s">
        <v>1112</v>
      </c>
      <c r="G498" s="609">
        <v>8</v>
      </c>
      <c r="H498" s="611">
        <v>8</v>
      </c>
      <c r="I498" s="602">
        <v>297.8</v>
      </c>
      <c r="J498" s="611">
        <v>12</v>
      </c>
      <c r="K498" s="603">
        <v>12</v>
      </c>
      <c r="L498" s="603">
        <v>0</v>
      </c>
      <c r="M498" s="711">
        <v>297.8</v>
      </c>
      <c r="N498" s="610">
        <v>297.8</v>
      </c>
      <c r="O498" s="610">
        <v>0</v>
      </c>
      <c r="P498" s="602">
        <f t="shared" si="307"/>
        <v>28077410.350000001</v>
      </c>
      <c r="Q498" s="679">
        <f t="shared" si="308"/>
        <v>22162465.600000001</v>
      </c>
      <c r="R498" s="670">
        <v>0</v>
      </c>
      <c r="S498" s="602">
        <v>0</v>
      </c>
      <c r="T498" s="602">
        <v>22162465.600000001</v>
      </c>
      <c r="U498" s="711">
        <v>0</v>
      </c>
      <c r="V498" s="397">
        <v>0</v>
      </c>
      <c r="W498" s="679">
        <f t="shared" si="309"/>
        <v>5914944.75</v>
      </c>
      <c r="X498" s="610">
        <v>0</v>
      </c>
      <c r="Y498" s="602">
        <v>0</v>
      </c>
      <c r="Z498" s="602">
        <v>5914944.75</v>
      </c>
      <c r="AA498" s="711">
        <v>0</v>
      </c>
      <c r="AB498" s="610">
        <v>0</v>
      </c>
      <c r="AC498" s="602">
        <v>0</v>
      </c>
      <c r="AD498" s="602">
        <v>0</v>
      </c>
      <c r="AE498" s="590"/>
    </row>
    <row r="499" spans="1:31" hidden="1" x14ac:dyDescent="0.2">
      <c r="A499" s="606">
        <f t="shared" si="310"/>
        <v>4</v>
      </c>
      <c r="B499" s="696" t="s">
        <v>1086</v>
      </c>
      <c r="C499" s="606">
        <v>134</v>
      </c>
      <c r="D499" s="608">
        <v>41729</v>
      </c>
      <c r="E499" s="606" t="s">
        <v>1112</v>
      </c>
      <c r="F499" s="606" t="s">
        <v>1112</v>
      </c>
      <c r="G499" s="693">
        <v>37</v>
      </c>
      <c r="H499" s="611">
        <v>37</v>
      </c>
      <c r="I499" s="694">
        <v>947.6</v>
      </c>
      <c r="J499" s="611">
        <v>11</v>
      </c>
      <c r="K499" s="695">
        <v>9</v>
      </c>
      <c r="L499" s="695">
        <v>2</v>
      </c>
      <c r="M499" s="711">
        <v>580.29999999999995</v>
      </c>
      <c r="N499" s="694">
        <v>469.7</v>
      </c>
      <c r="O499" s="694">
        <v>110.6</v>
      </c>
      <c r="P499" s="685">
        <f t="shared" si="307"/>
        <v>9048657.6500000004</v>
      </c>
      <c r="Q499" s="685">
        <f t="shared" si="308"/>
        <v>7130002.0499999998</v>
      </c>
      <c r="R499" s="670">
        <v>0</v>
      </c>
      <c r="S499" s="602">
        <v>0</v>
      </c>
      <c r="T499" s="602">
        <v>0</v>
      </c>
      <c r="U499" s="711">
        <v>7130002.0499999998</v>
      </c>
      <c r="V499" s="397">
        <v>0</v>
      </c>
      <c r="W499" s="685">
        <f t="shared" si="309"/>
        <v>1918655.6</v>
      </c>
      <c r="X499" s="610">
        <v>0</v>
      </c>
      <c r="Y499" s="602">
        <v>0</v>
      </c>
      <c r="Z499" s="602">
        <v>0</v>
      </c>
      <c r="AA499" s="711">
        <v>1918655.6</v>
      </c>
      <c r="AB499" s="610">
        <v>0</v>
      </c>
      <c r="AC499" s="602">
        <v>0</v>
      </c>
      <c r="AD499" s="602">
        <v>0</v>
      </c>
      <c r="AE499" s="590"/>
    </row>
    <row r="500" spans="1:31" hidden="1" x14ac:dyDescent="0.2">
      <c r="A500" s="606">
        <f t="shared" si="310"/>
        <v>5</v>
      </c>
      <c r="B500" s="614" t="s">
        <v>1089</v>
      </c>
      <c r="C500" s="606">
        <v>143</v>
      </c>
      <c r="D500" s="608">
        <v>41731</v>
      </c>
      <c r="E500" s="606" t="s">
        <v>1110</v>
      </c>
      <c r="F500" s="606" t="s">
        <v>1112</v>
      </c>
      <c r="G500" s="609">
        <v>3</v>
      </c>
      <c r="H500" s="611">
        <v>3</v>
      </c>
      <c r="I500" s="602">
        <v>22.2</v>
      </c>
      <c r="J500" s="611">
        <v>1</v>
      </c>
      <c r="K500" s="603">
        <v>1</v>
      </c>
      <c r="L500" s="603">
        <v>0</v>
      </c>
      <c r="M500" s="711">
        <v>22.2</v>
      </c>
      <c r="N500" s="602">
        <v>22.2</v>
      </c>
      <c r="O500" s="602">
        <v>0</v>
      </c>
      <c r="P500" s="602">
        <f t="shared" si="307"/>
        <v>2202994.6800000002</v>
      </c>
      <c r="Q500" s="679">
        <f t="shared" si="308"/>
        <v>1738005</v>
      </c>
      <c r="R500" s="670">
        <v>0</v>
      </c>
      <c r="S500" s="602">
        <v>0</v>
      </c>
      <c r="T500" s="602">
        <v>1738005</v>
      </c>
      <c r="U500" s="711">
        <v>0</v>
      </c>
      <c r="V500" s="397">
        <v>0</v>
      </c>
      <c r="W500" s="679">
        <f t="shared" si="309"/>
        <v>464989.68</v>
      </c>
      <c r="X500" s="610">
        <v>0</v>
      </c>
      <c r="Y500" s="602">
        <v>0</v>
      </c>
      <c r="Z500" s="602">
        <v>464989.68</v>
      </c>
      <c r="AA500" s="711">
        <v>0</v>
      </c>
      <c r="AB500" s="610">
        <v>0</v>
      </c>
      <c r="AC500" s="602">
        <v>0</v>
      </c>
      <c r="AD500" s="602">
        <v>0</v>
      </c>
      <c r="AE500" s="590"/>
    </row>
    <row r="501" spans="1:31" hidden="1" x14ac:dyDescent="0.2">
      <c r="A501" s="606">
        <f t="shared" si="310"/>
        <v>6</v>
      </c>
      <c r="B501" s="696" t="s">
        <v>1089</v>
      </c>
      <c r="C501" s="606">
        <v>143</v>
      </c>
      <c r="D501" s="608">
        <v>41731</v>
      </c>
      <c r="E501" s="606" t="s">
        <v>1112</v>
      </c>
      <c r="F501" s="606" t="s">
        <v>1112</v>
      </c>
      <c r="G501" s="693">
        <v>3</v>
      </c>
      <c r="H501" s="609">
        <v>3</v>
      </c>
      <c r="I501" s="694">
        <v>125.9</v>
      </c>
      <c r="J501" s="609">
        <v>3</v>
      </c>
      <c r="K501" s="693">
        <v>1</v>
      </c>
      <c r="L501" s="693">
        <v>2</v>
      </c>
      <c r="M501" s="711">
        <v>84</v>
      </c>
      <c r="N501" s="694">
        <v>39.799999999999997</v>
      </c>
      <c r="O501" s="694">
        <v>44.2</v>
      </c>
      <c r="P501" s="685">
        <f t="shared" si="307"/>
        <v>2287141.3199999998</v>
      </c>
      <c r="Q501" s="685">
        <f t="shared" si="308"/>
        <v>1804712.3</v>
      </c>
      <c r="R501" s="670">
        <v>0</v>
      </c>
      <c r="S501" s="602">
        <v>0</v>
      </c>
      <c r="T501" s="602">
        <v>0</v>
      </c>
      <c r="U501" s="711">
        <v>1804712.3</v>
      </c>
      <c r="V501" s="397">
        <v>0</v>
      </c>
      <c r="W501" s="685">
        <f t="shared" si="309"/>
        <v>482429.02</v>
      </c>
      <c r="X501" s="610">
        <v>0</v>
      </c>
      <c r="Y501" s="602">
        <v>0</v>
      </c>
      <c r="Z501" s="602">
        <v>0</v>
      </c>
      <c r="AA501" s="711">
        <v>482429.02</v>
      </c>
      <c r="AB501" s="610">
        <v>0</v>
      </c>
      <c r="AC501" s="602">
        <v>0</v>
      </c>
      <c r="AD501" s="602">
        <v>0</v>
      </c>
      <c r="AE501" s="590"/>
    </row>
    <row r="502" spans="1:31" s="561" customFormat="1" ht="29.25" hidden="1" customHeight="1" x14ac:dyDescent="0.2">
      <c r="A502" s="739" t="s">
        <v>2073</v>
      </c>
      <c r="B502" s="739"/>
      <c r="C502" s="739"/>
      <c r="D502" s="739"/>
      <c r="E502" s="739"/>
      <c r="F502" s="739"/>
      <c r="G502" s="595">
        <f>SUM(G503:G515)</f>
        <v>122</v>
      </c>
      <c r="H502" s="595">
        <f>SUM(H503:H515)</f>
        <v>122</v>
      </c>
      <c r="I502" s="596">
        <f>SUM(I503:I515)</f>
        <v>1843.4</v>
      </c>
      <c r="J502" s="595">
        <f>SUM(J503:J515)</f>
        <v>48</v>
      </c>
      <c r="K502" s="595">
        <f t="shared" ref="K502:L502" si="311">SUM(K503:K515)</f>
        <v>7</v>
      </c>
      <c r="L502" s="595">
        <f t="shared" si="311"/>
        <v>41</v>
      </c>
      <c r="M502" s="596">
        <f t="shared" ref="M502:Q502" si="312">SUM(M503:M515)</f>
        <v>1843.4</v>
      </c>
      <c r="N502" s="596">
        <f t="shared" si="312"/>
        <v>192.6</v>
      </c>
      <c r="O502" s="596">
        <f t="shared" si="312"/>
        <v>1650.8</v>
      </c>
      <c r="P502" s="680">
        <f t="shared" si="312"/>
        <v>77938952</v>
      </c>
      <c r="Q502" s="596">
        <f t="shared" si="312"/>
        <v>74042004.400000006</v>
      </c>
      <c r="R502" s="392">
        <f t="shared" ref="R502:Y502" si="313">SUM(R503:R515)</f>
        <v>0</v>
      </c>
      <c r="S502" s="596">
        <f t="shared" si="313"/>
        <v>0</v>
      </c>
      <c r="T502" s="596">
        <f t="shared" si="313"/>
        <v>54496746.200000003</v>
      </c>
      <c r="U502" s="596">
        <f t="shared" si="313"/>
        <v>0</v>
      </c>
      <c r="V502" s="392">
        <f t="shared" si="313"/>
        <v>19545258.199999999</v>
      </c>
      <c r="W502" s="596">
        <f t="shared" si="313"/>
        <v>3896947.6</v>
      </c>
      <c r="X502" s="596">
        <f t="shared" si="313"/>
        <v>0</v>
      </c>
      <c r="Y502" s="596">
        <f t="shared" si="313"/>
        <v>0</v>
      </c>
      <c r="Z502" s="596">
        <f t="shared" ref="Z502" si="314">SUM(Z503:Z515)</f>
        <v>2868249.8</v>
      </c>
      <c r="AA502" s="596">
        <f t="shared" ref="AA502" si="315">SUM(AA503:AA515)</f>
        <v>1028697.8</v>
      </c>
      <c r="AB502" s="596">
        <f t="shared" ref="AB502" si="316">SUM(AB503:AB515)</f>
        <v>0</v>
      </c>
      <c r="AC502" s="596">
        <f t="shared" ref="AC502" si="317">SUM(AC503:AC515)</f>
        <v>0</v>
      </c>
      <c r="AD502" s="596">
        <f t="shared" ref="AD502" si="318">SUM(AD503:AD515)</f>
        <v>0</v>
      </c>
      <c r="AE502" s="590"/>
    </row>
    <row r="503" spans="1:31" s="561" customFormat="1" ht="31.5" hidden="1" x14ac:dyDescent="0.2">
      <c r="A503" s="648">
        <v>1</v>
      </c>
      <c r="B503" s="623" t="s">
        <v>1771</v>
      </c>
      <c r="C503" s="606">
        <v>179</v>
      </c>
      <c r="D503" s="608">
        <v>42835</v>
      </c>
      <c r="E503" s="606" t="s">
        <v>1110</v>
      </c>
      <c r="F503" s="606" t="s">
        <v>1822</v>
      </c>
      <c r="G503" s="609">
        <v>7</v>
      </c>
      <c r="H503" s="611">
        <v>7</v>
      </c>
      <c r="I503" s="610">
        <v>235.9</v>
      </c>
      <c r="J503" s="609">
        <v>6</v>
      </c>
      <c r="K503" s="611">
        <v>0</v>
      </c>
      <c r="L503" s="611">
        <v>6</v>
      </c>
      <c r="M503" s="610">
        <v>235.9</v>
      </c>
      <c r="N503" s="610">
        <v>0</v>
      </c>
      <c r="O503" s="610">
        <v>235.9</v>
      </c>
      <c r="P503" s="602">
        <f t="shared" ref="P503:P504" si="319">Q503+W503+AC503+AD503</f>
        <v>11613756</v>
      </c>
      <c r="Q503" s="602">
        <f t="shared" ref="Q503:Q515" si="320">R503+S503+T503+U503+V503</f>
        <v>11033068.199999999</v>
      </c>
      <c r="R503" s="670">
        <v>0</v>
      </c>
      <c r="S503" s="602">
        <v>0</v>
      </c>
      <c r="T503" s="602">
        <v>11033068.199999999</v>
      </c>
      <c r="U503" s="711">
        <v>0</v>
      </c>
      <c r="V503" s="594">
        <v>0</v>
      </c>
      <c r="W503" s="602">
        <f>X503+Y503+Z503+AA503</f>
        <v>580687.80000000005</v>
      </c>
      <c r="X503" s="649">
        <v>0</v>
      </c>
      <c r="Y503" s="649">
        <v>0</v>
      </c>
      <c r="Z503" s="602">
        <v>580687.80000000005</v>
      </c>
      <c r="AA503" s="649">
        <v>0</v>
      </c>
      <c r="AB503" s="649">
        <v>0</v>
      </c>
      <c r="AC503" s="649">
        <v>0</v>
      </c>
      <c r="AD503" s="602">
        <v>0</v>
      </c>
      <c r="AE503" s="590"/>
    </row>
    <row r="504" spans="1:31" s="561" customFormat="1" ht="31.5" hidden="1" x14ac:dyDescent="0.2">
      <c r="A504" s="648">
        <f>A503+1</f>
        <v>2</v>
      </c>
      <c r="B504" s="623" t="s">
        <v>1771</v>
      </c>
      <c r="C504" s="606">
        <v>179</v>
      </c>
      <c r="D504" s="608">
        <v>42835</v>
      </c>
      <c r="E504" s="606" t="s">
        <v>1822</v>
      </c>
      <c r="F504" s="606" t="s">
        <v>1822</v>
      </c>
      <c r="G504" s="609">
        <v>3</v>
      </c>
      <c r="H504" s="611">
        <v>3</v>
      </c>
      <c r="I504" s="610">
        <f>301.5-I503</f>
        <v>65.599999999999994</v>
      </c>
      <c r="J504" s="609">
        <v>2</v>
      </c>
      <c r="K504" s="611">
        <v>0</v>
      </c>
      <c r="L504" s="611">
        <v>2</v>
      </c>
      <c r="M504" s="610">
        <v>65.599999999999994</v>
      </c>
      <c r="N504" s="610">
        <v>0</v>
      </c>
      <c r="O504" s="610">
        <v>65.599999999999994</v>
      </c>
      <c r="P504" s="602">
        <f t="shared" si="319"/>
        <v>1133664</v>
      </c>
      <c r="Q504" s="602">
        <f t="shared" si="320"/>
        <v>1076980.8</v>
      </c>
      <c r="R504" s="670">
        <v>0</v>
      </c>
      <c r="S504" s="602">
        <v>0</v>
      </c>
      <c r="T504" s="602">
        <v>0</v>
      </c>
      <c r="U504" s="711">
        <v>0</v>
      </c>
      <c r="V504" s="594">
        <v>1076980.8</v>
      </c>
      <c r="W504" s="602">
        <f>X504+Y504+Z504+AA504+AB504</f>
        <v>56683.199999999997</v>
      </c>
      <c r="X504" s="649">
        <v>0</v>
      </c>
      <c r="Y504" s="649">
        <v>0</v>
      </c>
      <c r="Z504" s="602">
        <v>0</v>
      </c>
      <c r="AA504" s="649">
        <v>56683.199999999997</v>
      </c>
      <c r="AB504" s="649">
        <v>0</v>
      </c>
      <c r="AC504" s="649">
        <v>0</v>
      </c>
      <c r="AD504" s="602">
        <v>0</v>
      </c>
      <c r="AE504" s="590"/>
    </row>
    <row r="505" spans="1:31" s="561" customFormat="1" ht="31.5" hidden="1" x14ac:dyDescent="0.2">
      <c r="A505" s="648">
        <f t="shared" ref="A505:A515" si="321">A504+1</f>
        <v>3</v>
      </c>
      <c r="B505" s="623" t="s">
        <v>1772</v>
      </c>
      <c r="C505" s="606">
        <v>179</v>
      </c>
      <c r="D505" s="608">
        <v>42835</v>
      </c>
      <c r="E505" s="606" t="s">
        <v>1110</v>
      </c>
      <c r="F505" s="606" t="s">
        <v>1822</v>
      </c>
      <c r="G505" s="609">
        <v>7</v>
      </c>
      <c r="H505" s="611">
        <v>7</v>
      </c>
      <c r="I505" s="610">
        <v>37</v>
      </c>
      <c r="J505" s="609">
        <v>2</v>
      </c>
      <c r="K505" s="611">
        <v>0</v>
      </c>
      <c r="L505" s="611">
        <v>2</v>
      </c>
      <c r="M505" s="610">
        <f>N505+O505</f>
        <v>37</v>
      </c>
      <c r="N505" s="610">
        <v>0</v>
      </c>
      <c r="O505" s="610">
        <v>37</v>
      </c>
      <c r="P505" s="602">
        <f t="shared" ref="P505:P515" si="322">Q505+W505+AC505+AD505</f>
        <v>1564360</v>
      </c>
      <c r="Q505" s="602">
        <f t="shared" si="320"/>
        <v>1486142</v>
      </c>
      <c r="R505" s="670">
        <v>0</v>
      </c>
      <c r="S505" s="602">
        <v>0</v>
      </c>
      <c r="T505" s="602">
        <v>1486142</v>
      </c>
      <c r="U505" s="711">
        <v>0</v>
      </c>
      <c r="V505" s="594">
        <v>0</v>
      </c>
      <c r="W505" s="602">
        <f t="shared" ref="W505:W515" si="323">X505+Y505+Z505+AA505+AB505</f>
        <v>78218</v>
      </c>
      <c r="X505" s="649">
        <v>0</v>
      </c>
      <c r="Y505" s="649">
        <v>0</v>
      </c>
      <c r="Z505" s="602">
        <v>78218</v>
      </c>
      <c r="AA505" s="649">
        <v>0</v>
      </c>
      <c r="AB505" s="649">
        <v>0</v>
      </c>
      <c r="AC505" s="649">
        <v>0</v>
      </c>
      <c r="AD505" s="602">
        <v>0</v>
      </c>
      <c r="AE505" s="590"/>
    </row>
    <row r="506" spans="1:31" s="561" customFormat="1" ht="31.5" hidden="1" x14ac:dyDescent="0.2">
      <c r="A506" s="648">
        <f t="shared" si="321"/>
        <v>4</v>
      </c>
      <c r="B506" s="623" t="s">
        <v>1772</v>
      </c>
      <c r="C506" s="606">
        <v>179</v>
      </c>
      <c r="D506" s="608">
        <v>42835</v>
      </c>
      <c r="E506" s="606" t="s">
        <v>1822</v>
      </c>
      <c r="F506" s="606" t="s">
        <v>1822</v>
      </c>
      <c r="G506" s="535">
        <v>5</v>
      </c>
      <c r="H506" s="634">
        <v>5</v>
      </c>
      <c r="I506" s="438">
        <v>25.9</v>
      </c>
      <c r="J506" s="636">
        <v>1</v>
      </c>
      <c r="K506" s="666">
        <v>1</v>
      </c>
      <c r="L506" s="666">
        <v>0</v>
      </c>
      <c r="M506" s="635">
        <f>N506+O506</f>
        <v>25.9</v>
      </c>
      <c r="N506" s="438">
        <v>25.9</v>
      </c>
      <c r="O506" s="438">
        <v>0</v>
      </c>
      <c r="P506" s="602">
        <f t="shared" si="322"/>
        <v>1095052</v>
      </c>
      <c r="Q506" s="602">
        <f t="shared" si="320"/>
        <v>1040299.4</v>
      </c>
      <c r="R506" s="670">
        <v>0</v>
      </c>
      <c r="S506" s="602">
        <v>0</v>
      </c>
      <c r="T506" s="602">
        <v>0</v>
      </c>
      <c r="U506" s="711">
        <v>0</v>
      </c>
      <c r="V506" s="594">
        <v>1040299.4</v>
      </c>
      <c r="W506" s="602">
        <f t="shared" si="323"/>
        <v>54752.6</v>
      </c>
      <c r="X506" s="649">
        <v>0</v>
      </c>
      <c r="Y506" s="649">
        <v>0</v>
      </c>
      <c r="Z506" s="602">
        <v>0</v>
      </c>
      <c r="AA506" s="649">
        <v>54752.6</v>
      </c>
      <c r="AB506" s="649">
        <v>0</v>
      </c>
      <c r="AC506" s="649">
        <v>0</v>
      </c>
      <c r="AD506" s="602">
        <v>0</v>
      </c>
      <c r="AE506" s="590"/>
    </row>
    <row r="507" spans="1:31" s="561" customFormat="1" ht="31.5" hidden="1" x14ac:dyDescent="0.2">
      <c r="A507" s="648">
        <f t="shared" si="321"/>
        <v>5</v>
      </c>
      <c r="B507" s="623" t="s">
        <v>1773</v>
      </c>
      <c r="C507" s="606">
        <v>179</v>
      </c>
      <c r="D507" s="608">
        <v>42835</v>
      </c>
      <c r="E507" s="606" t="s">
        <v>1110</v>
      </c>
      <c r="F507" s="606" t="s">
        <v>1822</v>
      </c>
      <c r="G507" s="535">
        <v>7</v>
      </c>
      <c r="H507" s="634">
        <v>7</v>
      </c>
      <c r="I507" s="438">
        <v>153.80000000000001</v>
      </c>
      <c r="J507" s="636">
        <v>3</v>
      </c>
      <c r="K507" s="534">
        <v>2</v>
      </c>
      <c r="L507" s="534">
        <v>1</v>
      </c>
      <c r="M507" s="635">
        <f t="shared" ref="M507" si="324">N507+O507</f>
        <v>153.80000000000001</v>
      </c>
      <c r="N507" s="438">
        <v>73.900000000000006</v>
      </c>
      <c r="O507" s="438">
        <v>79.900000000000006</v>
      </c>
      <c r="P507" s="602">
        <f t="shared" si="322"/>
        <v>6502664</v>
      </c>
      <c r="Q507" s="602">
        <f t="shared" si="320"/>
        <v>6177530.7999999998</v>
      </c>
      <c r="R507" s="670">
        <v>0</v>
      </c>
      <c r="S507" s="602">
        <v>0</v>
      </c>
      <c r="T507" s="602">
        <v>6112463.4000000004</v>
      </c>
      <c r="U507" s="711">
        <v>0</v>
      </c>
      <c r="V507" s="594">
        <v>65067.4</v>
      </c>
      <c r="W507" s="602">
        <f t="shared" si="323"/>
        <v>325133.2</v>
      </c>
      <c r="X507" s="649">
        <v>0</v>
      </c>
      <c r="Y507" s="649">
        <v>0</v>
      </c>
      <c r="Z507" s="602">
        <v>321708.59999999998</v>
      </c>
      <c r="AA507" s="649">
        <v>3424.6</v>
      </c>
      <c r="AB507" s="649">
        <v>0</v>
      </c>
      <c r="AC507" s="649">
        <v>0</v>
      </c>
      <c r="AD507" s="602">
        <v>0</v>
      </c>
      <c r="AE507" s="590"/>
    </row>
    <row r="508" spans="1:31" s="561" customFormat="1" ht="31.5" hidden="1" x14ac:dyDescent="0.2">
      <c r="A508" s="648">
        <f t="shared" si="321"/>
        <v>6</v>
      </c>
      <c r="B508" s="623" t="s">
        <v>1774</v>
      </c>
      <c r="C508" s="606">
        <v>967</v>
      </c>
      <c r="D508" s="608">
        <v>42461</v>
      </c>
      <c r="E508" s="606" t="s">
        <v>1110</v>
      </c>
      <c r="F508" s="606" t="s">
        <v>1822</v>
      </c>
      <c r="G508" s="535">
        <v>26</v>
      </c>
      <c r="H508" s="634">
        <v>26</v>
      </c>
      <c r="I508" s="438">
        <v>336.8</v>
      </c>
      <c r="J508" s="636">
        <v>7</v>
      </c>
      <c r="K508" s="534">
        <v>0</v>
      </c>
      <c r="L508" s="534">
        <v>7</v>
      </c>
      <c r="M508" s="635">
        <v>336.8</v>
      </c>
      <c r="N508" s="438">
        <v>0</v>
      </c>
      <c r="O508" s="438">
        <v>336.8</v>
      </c>
      <c r="P508" s="602">
        <f t="shared" si="322"/>
        <v>14239904</v>
      </c>
      <c r="Q508" s="602">
        <f t="shared" si="320"/>
        <v>13527908.800000001</v>
      </c>
      <c r="R508" s="670">
        <v>0</v>
      </c>
      <c r="S508" s="602">
        <v>0</v>
      </c>
      <c r="T508" s="602">
        <v>13527908.800000001</v>
      </c>
      <c r="U508" s="711">
        <v>0</v>
      </c>
      <c r="V508" s="594">
        <v>0</v>
      </c>
      <c r="W508" s="602">
        <f t="shared" si="323"/>
        <v>711995.2</v>
      </c>
      <c r="X508" s="649">
        <v>0</v>
      </c>
      <c r="Y508" s="649">
        <v>0</v>
      </c>
      <c r="Z508" s="602">
        <v>711995.2</v>
      </c>
      <c r="AA508" s="649">
        <v>0</v>
      </c>
      <c r="AB508" s="649">
        <v>0</v>
      </c>
      <c r="AC508" s="649">
        <v>0</v>
      </c>
      <c r="AD508" s="602">
        <v>0</v>
      </c>
      <c r="AE508" s="590"/>
    </row>
    <row r="509" spans="1:31" s="561" customFormat="1" ht="31.5" hidden="1" x14ac:dyDescent="0.2">
      <c r="A509" s="648">
        <f t="shared" si="321"/>
        <v>7</v>
      </c>
      <c r="B509" s="623" t="s">
        <v>1774</v>
      </c>
      <c r="C509" s="606">
        <v>967</v>
      </c>
      <c r="D509" s="608">
        <v>42461</v>
      </c>
      <c r="E509" s="606" t="s">
        <v>1822</v>
      </c>
      <c r="F509" s="606" t="s">
        <v>1822</v>
      </c>
      <c r="G509" s="535">
        <v>2</v>
      </c>
      <c r="H509" s="634">
        <v>2</v>
      </c>
      <c r="I509" s="438">
        <v>42.2</v>
      </c>
      <c r="J509" s="636">
        <v>1</v>
      </c>
      <c r="K509" s="534">
        <v>0</v>
      </c>
      <c r="L509" s="534">
        <v>1</v>
      </c>
      <c r="M509" s="635">
        <v>42.2</v>
      </c>
      <c r="N509" s="438">
        <v>0</v>
      </c>
      <c r="O509" s="438">
        <v>42.2</v>
      </c>
      <c r="P509" s="602">
        <f t="shared" si="322"/>
        <v>1784216</v>
      </c>
      <c r="Q509" s="602">
        <f t="shared" si="320"/>
        <v>1695005.2</v>
      </c>
      <c r="R509" s="670">
        <v>0</v>
      </c>
      <c r="S509" s="602">
        <v>0</v>
      </c>
      <c r="T509" s="602">
        <v>0</v>
      </c>
      <c r="U509" s="711">
        <v>0</v>
      </c>
      <c r="V509" s="594">
        <v>1695005.2</v>
      </c>
      <c r="W509" s="602">
        <f t="shared" si="323"/>
        <v>89210.8</v>
      </c>
      <c r="X509" s="649">
        <v>0</v>
      </c>
      <c r="Y509" s="649">
        <v>0</v>
      </c>
      <c r="Z509" s="602">
        <v>0</v>
      </c>
      <c r="AA509" s="649">
        <v>89210.8</v>
      </c>
      <c r="AB509" s="649">
        <v>0</v>
      </c>
      <c r="AC509" s="649">
        <v>0</v>
      </c>
      <c r="AD509" s="602">
        <v>0</v>
      </c>
      <c r="AE509" s="590"/>
    </row>
    <row r="510" spans="1:31" s="561" customFormat="1" ht="31.5" hidden="1" x14ac:dyDescent="0.2">
      <c r="A510" s="648">
        <f t="shared" si="321"/>
        <v>8</v>
      </c>
      <c r="B510" s="623" t="s">
        <v>1776</v>
      </c>
      <c r="C510" s="606">
        <v>179</v>
      </c>
      <c r="D510" s="608">
        <v>42835</v>
      </c>
      <c r="E510" s="606" t="s">
        <v>1110</v>
      </c>
      <c r="F510" s="606" t="s">
        <v>1822</v>
      </c>
      <c r="G510" s="535">
        <v>20</v>
      </c>
      <c r="H510" s="634">
        <v>20</v>
      </c>
      <c r="I510" s="438">
        <v>199.8</v>
      </c>
      <c r="J510" s="636">
        <v>6</v>
      </c>
      <c r="K510" s="534">
        <v>0</v>
      </c>
      <c r="L510" s="534">
        <v>6</v>
      </c>
      <c r="M510" s="635">
        <v>199.8</v>
      </c>
      <c r="N510" s="438">
        <v>0</v>
      </c>
      <c r="O510" s="438">
        <v>199.8</v>
      </c>
      <c r="P510" s="685">
        <f t="shared" si="322"/>
        <v>6314912</v>
      </c>
      <c r="Q510" s="602">
        <f t="shared" si="320"/>
        <v>5999166.4000000004</v>
      </c>
      <c r="R510" s="670">
        <v>0</v>
      </c>
      <c r="S510" s="602">
        <v>0</v>
      </c>
      <c r="T510" s="602">
        <v>5999166.4000000004</v>
      </c>
      <c r="U510" s="711">
        <v>0</v>
      </c>
      <c r="V510" s="594">
        <v>0</v>
      </c>
      <c r="W510" s="602">
        <f t="shared" si="323"/>
        <v>315745.59999999998</v>
      </c>
      <c r="X510" s="649">
        <v>0</v>
      </c>
      <c r="Y510" s="649">
        <v>0</v>
      </c>
      <c r="Z510" s="602">
        <v>315745.59999999998</v>
      </c>
      <c r="AA510" s="649">
        <v>0</v>
      </c>
      <c r="AB510" s="649">
        <v>0</v>
      </c>
      <c r="AC510" s="649">
        <v>0</v>
      </c>
      <c r="AD510" s="602">
        <v>0</v>
      </c>
      <c r="AE510" s="590"/>
    </row>
    <row r="511" spans="1:31" s="561" customFormat="1" ht="31.5" hidden="1" x14ac:dyDescent="0.2">
      <c r="A511" s="648">
        <f t="shared" si="321"/>
        <v>9</v>
      </c>
      <c r="B511" s="623" t="s">
        <v>1776</v>
      </c>
      <c r="C511" s="606">
        <v>179</v>
      </c>
      <c r="D511" s="608">
        <v>42835</v>
      </c>
      <c r="E511" s="606" t="s">
        <v>1822</v>
      </c>
      <c r="F511" s="606" t="s">
        <v>1822</v>
      </c>
      <c r="G511" s="667">
        <v>13</v>
      </c>
      <c r="H511" s="713">
        <v>13</v>
      </c>
      <c r="I511" s="664">
        <v>123.9</v>
      </c>
      <c r="J511" s="714">
        <v>4</v>
      </c>
      <c r="K511" s="666">
        <v>2</v>
      </c>
      <c r="L511" s="666">
        <v>2</v>
      </c>
      <c r="M511" s="725">
        <v>123.9</v>
      </c>
      <c r="N511" s="664">
        <v>49.8</v>
      </c>
      <c r="O511" s="664">
        <v>74.099999999999994</v>
      </c>
      <c r="P511" s="685">
        <f t="shared" si="322"/>
        <v>7371124</v>
      </c>
      <c r="Q511" s="602">
        <f t="shared" si="320"/>
        <v>7002567.7999999998</v>
      </c>
      <c r="R511" s="670">
        <v>0</v>
      </c>
      <c r="S511" s="602">
        <v>0</v>
      </c>
      <c r="T511" s="602">
        <v>0</v>
      </c>
      <c r="U511" s="711">
        <v>0</v>
      </c>
      <c r="V511" s="685">
        <v>7002567.7999999998</v>
      </c>
      <c r="W511" s="602">
        <f t="shared" si="323"/>
        <v>368556.2</v>
      </c>
      <c r="X511" s="649">
        <v>0</v>
      </c>
      <c r="Y511" s="649">
        <v>0</v>
      </c>
      <c r="Z511" s="602">
        <v>0</v>
      </c>
      <c r="AA511" s="649">
        <v>368556.2</v>
      </c>
      <c r="AB511" s="649">
        <v>0</v>
      </c>
      <c r="AC511" s="649">
        <v>0</v>
      </c>
      <c r="AD511" s="602">
        <v>0</v>
      </c>
      <c r="AE511" s="590" t="s">
        <v>2093</v>
      </c>
    </row>
    <row r="512" spans="1:31" s="561" customFormat="1" ht="31.5" hidden="1" x14ac:dyDescent="0.2">
      <c r="A512" s="648">
        <f t="shared" si="321"/>
        <v>10</v>
      </c>
      <c r="B512" s="623" t="s">
        <v>1777</v>
      </c>
      <c r="C512" s="606">
        <v>179</v>
      </c>
      <c r="D512" s="608">
        <v>42835</v>
      </c>
      <c r="E512" s="606" t="s">
        <v>1110</v>
      </c>
      <c r="F512" s="606" t="s">
        <v>1822</v>
      </c>
      <c r="G512" s="535">
        <v>1</v>
      </c>
      <c r="H512" s="634">
        <v>1</v>
      </c>
      <c r="I512" s="438">
        <v>54</v>
      </c>
      <c r="J512" s="636">
        <v>2</v>
      </c>
      <c r="K512" s="534">
        <v>0</v>
      </c>
      <c r="L512" s="534">
        <v>2</v>
      </c>
      <c r="M512" s="635">
        <v>54</v>
      </c>
      <c r="N512" s="438">
        <v>0</v>
      </c>
      <c r="O512" s="438">
        <v>54</v>
      </c>
      <c r="P512" s="602">
        <f t="shared" si="322"/>
        <v>2235000</v>
      </c>
      <c r="Q512" s="602">
        <f t="shared" si="320"/>
        <v>2123250</v>
      </c>
      <c r="R512" s="670">
        <v>0</v>
      </c>
      <c r="S512" s="602">
        <v>0</v>
      </c>
      <c r="T512" s="602">
        <v>2123250</v>
      </c>
      <c r="U512" s="711">
        <v>0</v>
      </c>
      <c r="V512" s="594">
        <v>0</v>
      </c>
      <c r="W512" s="602">
        <f t="shared" si="323"/>
        <v>111750</v>
      </c>
      <c r="X512" s="649">
        <v>0</v>
      </c>
      <c r="Y512" s="649">
        <v>0</v>
      </c>
      <c r="Z512" s="602">
        <v>111750</v>
      </c>
      <c r="AA512" s="649">
        <v>0</v>
      </c>
      <c r="AB512" s="649">
        <v>0</v>
      </c>
      <c r="AC512" s="649">
        <v>0</v>
      </c>
      <c r="AD512" s="602">
        <v>0</v>
      </c>
      <c r="AE512" s="590"/>
    </row>
    <row r="513" spans="1:31" s="561" customFormat="1" ht="31.5" hidden="1" x14ac:dyDescent="0.2">
      <c r="A513" s="648">
        <f t="shared" si="321"/>
        <v>11</v>
      </c>
      <c r="B513" s="623" t="s">
        <v>1777</v>
      </c>
      <c r="C513" s="606">
        <v>179</v>
      </c>
      <c r="D513" s="608">
        <v>42835</v>
      </c>
      <c r="E513" s="606" t="s">
        <v>1822</v>
      </c>
      <c r="F513" s="606" t="s">
        <v>1822</v>
      </c>
      <c r="G513" s="535">
        <v>11</v>
      </c>
      <c r="H513" s="634">
        <v>11</v>
      </c>
      <c r="I513" s="438">
        <v>156.4</v>
      </c>
      <c r="J513" s="636">
        <v>6</v>
      </c>
      <c r="K513" s="666">
        <v>2</v>
      </c>
      <c r="L513" s="666">
        <v>4</v>
      </c>
      <c r="M513" s="635">
        <v>156.4</v>
      </c>
      <c r="N513" s="664">
        <v>43</v>
      </c>
      <c r="O513" s="664">
        <v>113.4</v>
      </c>
      <c r="P513" s="602">
        <f t="shared" si="322"/>
        <v>6660712</v>
      </c>
      <c r="Q513" s="602">
        <f t="shared" si="320"/>
        <v>6327676.4000000004</v>
      </c>
      <c r="R513" s="670">
        <v>0</v>
      </c>
      <c r="S513" s="602">
        <v>0</v>
      </c>
      <c r="T513" s="602">
        <v>0</v>
      </c>
      <c r="U513" s="711">
        <v>0</v>
      </c>
      <c r="V513" s="594">
        <v>6327676.4000000004</v>
      </c>
      <c r="W513" s="602">
        <f t="shared" si="323"/>
        <v>333035.59999999998</v>
      </c>
      <c r="X513" s="649">
        <v>0</v>
      </c>
      <c r="Y513" s="649">
        <v>0</v>
      </c>
      <c r="Z513" s="602">
        <v>0</v>
      </c>
      <c r="AA513" s="649">
        <v>333035.59999999998</v>
      </c>
      <c r="AB513" s="649">
        <v>0</v>
      </c>
      <c r="AC513" s="649">
        <v>0</v>
      </c>
      <c r="AD513" s="602">
        <v>0</v>
      </c>
      <c r="AE513" s="590"/>
    </row>
    <row r="514" spans="1:31" s="561" customFormat="1" ht="31.5" hidden="1" x14ac:dyDescent="0.2">
      <c r="A514" s="648">
        <f t="shared" si="321"/>
        <v>12</v>
      </c>
      <c r="B514" s="623" t="s">
        <v>1778</v>
      </c>
      <c r="C514" s="606">
        <v>179</v>
      </c>
      <c r="D514" s="608">
        <v>42835</v>
      </c>
      <c r="E514" s="606" t="s">
        <v>1110</v>
      </c>
      <c r="F514" s="606" t="s">
        <v>1822</v>
      </c>
      <c r="G514" s="609">
        <v>17</v>
      </c>
      <c r="H514" s="611">
        <v>17</v>
      </c>
      <c r="I514" s="610">
        <v>353.9</v>
      </c>
      <c r="J514" s="609">
        <v>7</v>
      </c>
      <c r="K514" s="611">
        <v>0</v>
      </c>
      <c r="L514" s="611">
        <v>7</v>
      </c>
      <c r="M514" s="610">
        <v>353.9</v>
      </c>
      <c r="N514" s="610">
        <v>0</v>
      </c>
      <c r="O514" s="610">
        <v>353.9</v>
      </c>
      <c r="P514" s="602">
        <f t="shared" si="322"/>
        <v>14962892</v>
      </c>
      <c r="Q514" s="602">
        <f t="shared" si="320"/>
        <v>14214747.4</v>
      </c>
      <c r="R514" s="670">
        <v>0</v>
      </c>
      <c r="S514" s="602">
        <v>0</v>
      </c>
      <c r="T514" s="602">
        <v>14214747.4</v>
      </c>
      <c r="U514" s="711">
        <v>0</v>
      </c>
      <c r="V514" s="594">
        <v>0</v>
      </c>
      <c r="W514" s="602">
        <f t="shared" si="323"/>
        <v>748144.6</v>
      </c>
      <c r="X514" s="649">
        <v>0</v>
      </c>
      <c r="Y514" s="649">
        <v>0</v>
      </c>
      <c r="Z514" s="602">
        <v>748144.6</v>
      </c>
      <c r="AA514" s="649">
        <v>0</v>
      </c>
      <c r="AB514" s="649">
        <v>0</v>
      </c>
      <c r="AC514" s="649">
        <v>0</v>
      </c>
      <c r="AD514" s="602">
        <v>0</v>
      </c>
      <c r="AE514" s="590"/>
    </row>
    <row r="515" spans="1:31" s="561" customFormat="1" ht="31.5" hidden="1" x14ac:dyDescent="0.2">
      <c r="A515" s="648">
        <f t="shared" si="321"/>
        <v>13</v>
      </c>
      <c r="B515" s="623" t="s">
        <v>1778</v>
      </c>
      <c r="C515" s="606">
        <v>179</v>
      </c>
      <c r="D515" s="608">
        <v>42835</v>
      </c>
      <c r="E515" s="606" t="s">
        <v>1822</v>
      </c>
      <c r="F515" s="606" t="s">
        <v>1822</v>
      </c>
      <c r="G515" s="609">
        <v>3</v>
      </c>
      <c r="H515" s="611">
        <v>3</v>
      </c>
      <c r="I515" s="610">
        <v>58.2</v>
      </c>
      <c r="J515" s="609">
        <v>1</v>
      </c>
      <c r="K515" s="611">
        <v>0</v>
      </c>
      <c r="L515" s="611">
        <v>1</v>
      </c>
      <c r="M515" s="610">
        <v>58.2</v>
      </c>
      <c r="N515" s="610">
        <v>0</v>
      </c>
      <c r="O515" s="610">
        <v>58.2</v>
      </c>
      <c r="P515" s="602">
        <f t="shared" si="322"/>
        <v>2460696</v>
      </c>
      <c r="Q515" s="602">
        <f t="shared" si="320"/>
        <v>2337661.2000000002</v>
      </c>
      <c r="R515" s="670">
        <v>0</v>
      </c>
      <c r="S515" s="602">
        <v>0</v>
      </c>
      <c r="T515" s="602">
        <v>0</v>
      </c>
      <c r="U515" s="711">
        <v>0</v>
      </c>
      <c r="V515" s="594">
        <v>2337661.2000000002</v>
      </c>
      <c r="W515" s="602">
        <f t="shared" si="323"/>
        <v>123034.8</v>
      </c>
      <c r="X515" s="649">
        <v>0</v>
      </c>
      <c r="Y515" s="649">
        <v>0</v>
      </c>
      <c r="Z515" s="602">
        <v>0</v>
      </c>
      <c r="AA515" s="649">
        <v>123034.8</v>
      </c>
      <c r="AB515" s="649">
        <v>0</v>
      </c>
      <c r="AC515" s="649">
        <v>0</v>
      </c>
      <c r="AD515" s="602">
        <v>0</v>
      </c>
      <c r="AE515" s="590"/>
    </row>
    <row r="516" spans="1:31" s="561" customFormat="1" ht="41.25" hidden="1" customHeight="1" x14ac:dyDescent="0.2">
      <c r="A516" s="745" t="s">
        <v>2074</v>
      </c>
      <c r="B516" s="745"/>
      <c r="C516" s="745"/>
      <c r="D516" s="745"/>
      <c r="E516" s="745"/>
      <c r="F516" s="745"/>
      <c r="G516" s="595">
        <f t="shared" ref="G516:V516" si="325">SUM(G517:G520)</f>
        <v>61</v>
      </c>
      <c r="H516" s="595">
        <f t="shared" si="325"/>
        <v>61</v>
      </c>
      <c r="I516" s="596">
        <f t="shared" si="325"/>
        <v>797.1</v>
      </c>
      <c r="J516" s="595">
        <f t="shared" si="325"/>
        <v>26</v>
      </c>
      <c r="K516" s="595">
        <f t="shared" si="325"/>
        <v>6</v>
      </c>
      <c r="L516" s="595">
        <f t="shared" si="325"/>
        <v>20</v>
      </c>
      <c r="M516" s="596">
        <f t="shared" si="325"/>
        <v>797.1</v>
      </c>
      <c r="N516" s="596">
        <f t="shared" si="325"/>
        <v>228.9</v>
      </c>
      <c r="O516" s="596">
        <f t="shared" si="325"/>
        <v>568.20000000000005</v>
      </c>
      <c r="P516" s="596">
        <f t="shared" si="325"/>
        <v>33701388</v>
      </c>
      <c r="Q516" s="596">
        <f t="shared" si="325"/>
        <v>31274888.059999999</v>
      </c>
      <c r="R516" s="392">
        <f t="shared" si="325"/>
        <v>0</v>
      </c>
      <c r="S516" s="596">
        <f t="shared" si="325"/>
        <v>0</v>
      </c>
      <c r="T516" s="596">
        <f t="shared" si="325"/>
        <v>15064420.73</v>
      </c>
      <c r="U516" s="596">
        <f t="shared" si="325"/>
        <v>6240640.3899999997</v>
      </c>
      <c r="V516" s="392">
        <f t="shared" si="325"/>
        <v>9969826.9399999995</v>
      </c>
      <c r="W516" s="596">
        <f t="shared" ref="W516:AD516" si="326">SUM(W517:W520)</f>
        <v>2426499.94</v>
      </c>
      <c r="X516" s="596">
        <f t="shared" si="326"/>
        <v>0</v>
      </c>
      <c r="Y516" s="596">
        <f t="shared" si="326"/>
        <v>0</v>
      </c>
      <c r="Z516" s="596">
        <f t="shared" si="326"/>
        <v>1170051.27</v>
      </c>
      <c r="AA516" s="596">
        <f t="shared" si="326"/>
        <v>1256448.67</v>
      </c>
      <c r="AB516" s="596">
        <f t="shared" si="326"/>
        <v>0</v>
      </c>
      <c r="AC516" s="596">
        <f t="shared" si="326"/>
        <v>0</v>
      </c>
      <c r="AD516" s="596">
        <f t="shared" si="326"/>
        <v>0</v>
      </c>
      <c r="AE516" s="590"/>
    </row>
    <row r="517" spans="1:31" ht="25.5" hidden="1" customHeight="1" x14ac:dyDescent="0.2">
      <c r="A517" s="606">
        <v>1</v>
      </c>
      <c r="B517" s="623" t="s">
        <v>1779</v>
      </c>
      <c r="C517" s="606">
        <v>7</v>
      </c>
      <c r="D517" s="608">
        <v>42800</v>
      </c>
      <c r="E517" s="606" t="s">
        <v>1110</v>
      </c>
      <c r="F517" s="606" t="s">
        <v>1822</v>
      </c>
      <c r="G517" s="609">
        <v>8</v>
      </c>
      <c r="H517" s="611">
        <v>8</v>
      </c>
      <c r="I517" s="610">
        <v>336.7</v>
      </c>
      <c r="J517" s="609">
        <v>8</v>
      </c>
      <c r="K517" s="611">
        <v>3</v>
      </c>
      <c r="L517" s="611">
        <v>5</v>
      </c>
      <c r="M517" s="610">
        <v>336.7</v>
      </c>
      <c r="N517" s="610">
        <f>M517-O517</f>
        <v>132.5</v>
      </c>
      <c r="O517" s="650">
        <v>204.2</v>
      </c>
      <c r="P517" s="602">
        <f t="shared" ref="P517:P518" si="327">Q517+W517+AC517+AD517</f>
        <v>14196174</v>
      </c>
      <c r="Q517" s="602">
        <f t="shared" ref="Q517:Q518" si="328">R517+S517+T517+U517+V517</f>
        <v>13173253.24</v>
      </c>
      <c r="R517" s="670">
        <v>0</v>
      </c>
      <c r="S517" s="602">
        <v>0</v>
      </c>
      <c r="T517" s="602">
        <v>13173253.24</v>
      </c>
      <c r="U517" s="610">
        <v>0</v>
      </c>
      <c r="V517" s="397">
        <v>0</v>
      </c>
      <c r="W517" s="602">
        <f t="shared" ref="W517:W518" si="329">X517+Y517+Z517+AA517+AB517</f>
        <v>1022920.76</v>
      </c>
      <c r="X517" s="602">
        <v>0</v>
      </c>
      <c r="Y517" s="602">
        <v>0</v>
      </c>
      <c r="Z517" s="602">
        <v>1022920.76</v>
      </c>
      <c r="AA517" s="610">
        <v>0</v>
      </c>
      <c r="AB517" s="610">
        <v>0</v>
      </c>
      <c r="AC517" s="602">
        <v>0</v>
      </c>
      <c r="AD517" s="602">
        <v>0</v>
      </c>
      <c r="AE517" s="590"/>
    </row>
    <row r="518" spans="1:31" ht="27.75" hidden="1" customHeight="1" x14ac:dyDescent="0.2">
      <c r="A518" s="606">
        <v>2</v>
      </c>
      <c r="B518" s="623" t="s">
        <v>1779</v>
      </c>
      <c r="C518" s="606">
        <v>7</v>
      </c>
      <c r="D518" s="608">
        <v>42800</v>
      </c>
      <c r="E518" s="606" t="s">
        <v>1112</v>
      </c>
      <c r="F518" s="606" t="s">
        <v>1822</v>
      </c>
      <c r="G518" s="609">
        <v>16</v>
      </c>
      <c r="H518" s="609">
        <v>16</v>
      </c>
      <c r="I518" s="610">
        <v>158.1</v>
      </c>
      <c r="J518" s="609">
        <v>5</v>
      </c>
      <c r="K518" s="609">
        <v>2</v>
      </c>
      <c r="L518" s="609">
        <v>3</v>
      </c>
      <c r="M518" s="610">
        <v>158.1</v>
      </c>
      <c r="N518" s="610">
        <f>M518-O518</f>
        <v>69.599999999999994</v>
      </c>
      <c r="O518" s="610">
        <v>88.5</v>
      </c>
      <c r="P518" s="602">
        <f t="shared" si="327"/>
        <v>6723970</v>
      </c>
      <c r="Q518" s="602">
        <f t="shared" si="328"/>
        <v>6240640.3899999997</v>
      </c>
      <c r="R518" s="670">
        <v>0</v>
      </c>
      <c r="S518" s="602">
        <v>0</v>
      </c>
      <c r="T518" s="602">
        <v>0</v>
      </c>
      <c r="U518" s="610">
        <v>6240640.3899999997</v>
      </c>
      <c r="V518" s="397">
        <v>0</v>
      </c>
      <c r="W518" s="602">
        <f t="shared" si="329"/>
        <v>483329.61</v>
      </c>
      <c r="X518" s="602">
        <v>0</v>
      </c>
      <c r="Y518" s="602">
        <v>0</v>
      </c>
      <c r="Z518" s="602">
        <v>0</v>
      </c>
      <c r="AA518" s="610">
        <v>483329.61</v>
      </c>
      <c r="AB518" s="610">
        <v>0</v>
      </c>
      <c r="AC518" s="602">
        <v>0</v>
      </c>
      <c r="AD518" s="602">
        <v>0</v>
      </c>
      <c r="AE518" s="590"/>
    </row>
    <row r="519" spans="1:31" ht="31.5" hidden="1" x14ac:dyDescent="0.2">
      <c r="A519" s="606">
        <v>3</v>
      </c>
      <c r="B519" s="623" t="s">
        <v>1780</v>
      </c>
      <c r="C519" s="606">
        <v>6</v>
      </c>
      <c r="D519" s="608">
        <v>42800</v>
      </c>
      <c r="E519" s="606" t="s">
        <v>1110</v>
      </c>
      <c r="F519" s="606" t="s">
        <v>1822</v>
      </c>
      <c r="G519" s="606">
        <v>8</v>
      </c>
      <c r="H519" s="606">
        <v>8</v>
      </c>
      <c r="I519" s="651">
        <v>48.2</v>
      </c>
      <c r="J519" s="606">
        <v>3</v>
      </c>
      <c r="K519" s="606">
        <v>0</v>
      </c>
      <c r="L519" s="606">
        <v>3</v>
      </c>
      <c r="M519" s="610">
        <v>48.2</v>
      </c>
      <c r="N519" s="651">
        <v>0</v>
      </c>
      <c r="O519" s="652">
        <v>48.2</v>
      </c>
      <c r="P519" s="602">
        <f>Q519+W519+AC519+AD519</f>
        <v>2038298</v>
      </c>
      <c r="Q519" s="602">
        <f>R519+S519+T519+U519+V519</f>
        <v>1891167.49</v>
      </c>
      <c r="R519" s="670">
        <v>0</v>
      </c>
      <c r="S519" s="602">
        <v>0</v>
      </c>
      <c r="T519" s="602">
        <v>1891167.49</v>
      </c>
      <c r="U519" s="610">
        <v>0</v>
      </c>
      <c r="V519" s="397">
        <v>0</v>
      </c>
      <c r="W519" s="602">
        <f>X519+Y519+Z519+AA519+AB519</f>
        <v>147130.51</v>
      </c>
      <c r="X519" s="602">
        <v>0</v>
      </c>
      <c r="Y519" s="602">
        <v>0</v>
      </c>
      <c r="Z519" s="602">
        <v>147130.51</v>
      </c>
      <c r="AA519" s="610">
        <v>0</v>
      </c>
      <c r="AB519" s="610">
        <v>0</v>
      </c>
      <c r="AC519" s="602">
        <v>0</v>
      </c>
      <c r="AD519" s="602">
        <v>0</v>
      </c>
      <c r="AE519" s="590"/>
    </row>
    <row r="520" spans="1:31" ht="31.5" hidden="1" x14ac:dyDescent="0.2">
      <c r="A520" s="606">
        <v>4</v>
      </c>
      <c r="B520" s="623" t="s">
        <v>1780</v>
      </c>
      <c r="C520" s="606">
        <v>6</v>
      </c>
      <c r="D520" s="608">
        <v>42800</v>
      </c>
      <c r="E520" s="606" t="s">
        <v>1822</v>
      </c>
      <c r="F520" s="606" t="s">
        <v>1822</v>
      </c>
      <c r="G520" s="609">
        <v>29</v>
      </c>
      <c r="H520" s="609">
        <v>29</v>
      </c>
      <c r="I520" s="610">
        <v>254.1</v>
      </c>
      <c r="J520" s="609">
        <v>10</v>
      </c>
      <c r="K520" s="609">
        <v>1</v>
      </c>
      <c r="L520" s="609">
        <v>9</v>
      </c>
      <c r="M520" s="610">
        <v>254.1</v>
      </c>
      <c r="N520" s="610">
        <v>26.8</v>
      </c>
      <c r="O520" s="610">
        <v>227.3</v>
      </c>
      <c r="P520" s="602">
        <f>Q520+W520+AC520+AD520</f>
        <v>10742946</v>
      </c>
      <c r="Q520" s="602">
        <f>R520+S520+T520+U520+V520</f>
        <v>9969826.9399999995</v>
      </c>
      <c r="R520" s="670">
        <v>0</v>
      </c>
      <c r="S520" s="602">
        <v>0</v>
      </c>
      <c r="T520" s="602">
        <v>0</v>
      </c>
      <c r="U520" s="610">
        <v>0</v>
      </c>
      <c r="V520" s="397">
        <v>9969826.9399999995</v>
      </c>
      <c r="W520" s="602">
        <f>X520+Y520+Z520+AA520+AB520</f>
        <v>773119.06</v>
      </c>
      <c r="X520" s="602">
        <v>0</v>
      </c>
      <c r="Y520" s="602">
        <v>0</v>
      </c>
      <c r="Z520" s="602">
        <v>0</v>
      </c>
      <c r="AA520" s="610">
        <v>773119.06</v>
      </c>
      <c r="AB520" s="610">
        <v>0</v>
      </c>
      <c r="AC520" s="602">
        <v>0</v>
      </c>
      <c r="AD520" s="602">
        <v>0</v>
      </c>
      <c r="AE520" s="590"/>
    </row>
    <row r="521" spans="1:31" s="561" customFormat="1" ht="36.75" hidden="1" customHeight="1" x14ac:dyDescent="0.2">
      <c r="A521" s="745" t="s">
        <v>2041</v>
      </c>
      <c r="B521" s="745"/>
      <c r="C521" s="745"/>
      <c r="D521" s="745"/>
      <c r="E521" s="745"/>
      <c r="F521" s="745"/>
      <c r="G521" s="595">
        <f>SUM(G522)</f>
        <v>40</v>
      </c>
      <c r="H521" s="595">
        <f t="shared" ref="H521:AD521" si="330">SUM(H522)</f>
        <v>40</v>
      </c>
      <c r="I521" s="596">
        <f t="shared" si="330"/>
        <v>693.2</v>
      </c>
      <c r="J521" s="595">
        <f t="shared" si="330"/>
        <v>17</v>
      </c>
      <c r="K521" s="595">
        <f t="shared" si="330"/>
        <v>14</v>
      </c>
      <c r="L521" s="595">
        <f t="shared" si="330"/>
        <v>3</v>
      </c>
      <c r="M521" s="596">
        <f t="shared" si="330"/>
        <v>693.2</v>
      </c>
      <c r="N521" s="596">
        <f t="shared" si="330"/>
        <v>572</v>
      </c>
      <c r="O521" s="596">
        <f t="shared" si="330"/>
        <v>121.2</v>
      </c>
      <c r="P521" s="596">
        <f t="shared" si="330"/>
        <v>29600084</v>
      </c>
      <c r="Q521" s="596">
        <f t="shared" si="330"/>
        <v>23039525.879999999</v>
      </c>
      <c r="R521" s="392">
        <v>0</v>
      </c>
      <c r="S521" s="596">
        <v>0</v>
      </c>
      <c r="T521" s="596">
        <v>23039525.879999999</v>
      </c>
      <c r="U521" s="596">
        <f>U522</f>
        <v>0</v>
      </c>
      <c r="V521" s="392">
        <v>0</v>
      </c>
      <c r="W521" s="596">
        <f t="shared" si="330"/>
        <v>6560558.1200000001</v>
      </c>
      <c r="X521" s="596">
        <f t="shared" si="330"/>
        <v>0</v>
      </c>
      <c r="Y521" s="596">
        <f t="shared" si="330"/>
        <v>0</v>
      </c>
      <c r="Z521" s="596">
        <f t="shared" si="330"/>
        <v>6560558.1200000001</v>
      </c>
      <c r="AA521" s="596">
        <f t="shared" si="330"/>
        <v>0</v>
      </c>
      <c r="AB521" s="596">
        <f t="shared" si="330"/>
        <v>0</v>
      </c>
      <c r="AC521" s="596">
        <f t="shared" si="330"/>
        <v>0</v>
      </c>
      <c r="AD521" s="596">
        <f t="shared" si="330"/>
        <v>0</v>
      </c>
      <c r="AE521" s="590"/>
    </row>
    <row r="522" spans="1:31" ht="20.25" hidden="1" customHeight="1" x14ac:dyDescent="0.2">
      <c r="A522" s="606">
        <v>1</v>
      </c>
      <c r="B522" s="623" t="s">
        <v>1781</v>
      </c>
      <c r="C522" s="606">
        <v>29</v>
      </c>
      <c r="D522" s="608">
        <v>42774</v>
      </c>
      <c r="E522" s="606" t="s">
        <v>1110</v>
      </c>
      <c r="F522" s="606" t="s">
        <v>1822</v>
      </c>
      <c r="G522" s="609">
        <v>40</v>
      </c>
      <c r="H522" s="611">
        <v>40</v>
      </c>
      <c r="I522" s="610">
        <v>693.2</v>
      </c>
      <c r="J522" s="609">
        <v>17</v>
      </c>
      <c r="K522" s="611">
        <v>14</v>
      </c>
      <c r="L522" s="611">
        <v>3</v>
      </c>
      <c r="M522" s="610">
        <v>693.2</v>
      </c>
      <c r="N522" s="610">
        <v>572</v>
      </c>
      <c r="O522" s="650">
        <v>121.2</v>
      </c>
      <c r="P522" s="602">
        <f>Q522+W522+AC522+AD522</f>
        <v>29600084</v>
      </c>
      <c r="Q522" s="602">
        <f>R522+S522+T522+U522+V522</f>
        <v>23039525.879999999</v>
      </c>
      <c r="R522" s="670">
        <v>0</v>
      </c>
      <c r="S522" s="602">
        <v>0</v>
      </c>
      <c r="T522" s="602">
        <v>23039525.879999999</v>
      </c>
      <c r="U522" s="610">
        <v>0</v>
      </c>
      <c r="V522" s="397">
        <v>0</v>
      </c>
      <c r="W522" s="602">
        <f>X522+Y522+Z522+AA522+AB522</f>
        <v>6560558.1200000001</v>
      </c>
      <c r="X522" s="602">
        <v>0</v>
      </c>
      <c r="Y522" s="602">
        <v>0</v>
      </c>
      <c r="Z522" s="602">
        <v>6560558.1200000001</v>
      </c>
      <c r="AA522" s="610">
        <v>0</v>
      </c>
      <c r="AB522" s="610">
        <v>0</v>
      </c>
      <c r="AC522" s="602">
        <v>0</v>
      </c>
      <c r="AD522" s="602">
        <v>0</v>
      </c>
      <c r="AE522" s="590"/>
    </row>
    <row r="523" spans="1:31" ht="37.5" hidden="1" customHeight="1" x14ac:dyDescent="0.2">
      <c r="A523" s="739" t="s">
        <v>2086</v>
      </c>
      <c r="B523" s="739"/>
      <c r="C523" s="739"/>
      <c r="D523" s="739"/>
      <c r="E523" s="739"/>
      <c r="F523" s="739"/>
      <c r="G523" s="588">
        <f t="shared" ref="G523:AD523" si="331">SUM(G524:G524)</f>
        <v>0</v>
      </c>
      <c r="H523" s="588">
        <f t="shared" si="331"/>
        <v>0</v>
      </c>
      <c r="I523" s="589">
        <f t="shared" si="331"/>
        <v>0</v>
      </c>
      <c r="J523" s="588">
        <f t="shared" si="331"/>
        <v>0</v>
      </c>
      <c r="K523" s="588">
        <f t="shared" si="331"/>
        <v>0</v>
      </c>
      <c r="L523" s="588">
        <f t="shared" si="331"/>
        <v>0</v>
      </c>
      <c r="M523" s="589">
        <f t="shared" si="331"/>
        <v>0</v>
      </c>
      <c r="N523" s="589">
        <f t="shared" si="331"/>
        <v>0</v>
      </c>
      <c r="O523" s="589">
        <f t="shared" si="331"/>
        <v>0</v>
      </c>
      <c r="P523" s="589">
        <f t="shared" si="331"/>
        <v>1456544.97</v>
      </c>
      <c r="Q523" s="589">
        <f t="shared" si="331"/>
        <v>830412</v>
      </c>
      <c r="R523" s="414">
        <f t="shared" si="331"/>
        <v>0</v>
      </c>
      <c r="S523" s="589">
        <f t="shared" si="331"/>
        <v>0</v>
      </c>
      <c r="T523" s="589">
        <f t="shared" si="331"/>
        <v>830412</v>
      </c>
      <c r="U523" s="589">
        <f t="shared" si="331"/>
        <v>0</v>
      </c>
      <c r="V523" s="414">
        <f t="shared" si="331"/>
        <v>0</v>
      </c>
      <c r="W523" s="589">
        <f t="shared" si="331"/>
        <v>626132.97</v>
      </c>
      <c r="X523" s="589">
        <f t="shared" si="331"/>
        <v>0</v>
      </c>
      <c r="Y523" s="589">
        <f t="shared" si="331"/>
        <v>0</v>
      </c>
      <c r="Z523" s="589">
        <f t="shared" si="331"/>
        <v>357588</v>
      </c>
      <c r="AA523" s="589">
        <f t="shared" si="331"/>
        <v>268544.96999999997</v>
      </c>
      <c r="AB523" s="589">
        <f t="shared" si="331"/>
        <v>0</v>
      </c>
      <c r="AC523" s="589">
        <f t="shared" si="331"/>
        <v>0</v>
      </c>
      <c r="AD523" s="589">
        <f t="shared" si="331"/>
        <v>0</v>
      </c>
      <c r="AE523" s="590"/>
    </row>
    <row r="524" spans="1:31" hidden="1" x14ac:dyDescent="0.2">
      <c r="A524" s="606">
        <v>1</v>
      </c>
      <c r="B524" s="616" t="s">
        <v>1522</v>
      </c>
      <c r="C524" s="606" t="s">
        <v>1290</v>
      </c>
      <c r="D524" s="608">
        <v>42138</v>
      </c>
      <c r="E524" s="606" t="s">
        <v>1822</v>
      </c>
      <c r="F524" s="606" t="s">
        <v>1822</v>
      </c>
      <c r="G524" s="609">
        <v>0</v>
      </c>
      <c r="H524" s="611">
        <v>0</v>
      </c>
      <c r="I524" s="602">
        <v>0</v>
      </c>
      <c r="J524" s="609">
        <v>0</v>
      </c>
      <c r="K524" s="603">
        <v>0</v>
      </c>
      <c r="L524" s="603">
        <v>0</v>
      </c>
      <c r="M524" s="610">
        <v>0</v>
      </c>
      <c r="N524" s="602">
        <v>0</v>
      </c>
      <c r="O524" s="602">
        <v>0</v>
      </c>
      <c r="P524" s="602">
        <f t="shared" ref="P524" si="332">Q524+W524+AC524+AD524</f>
        <v>1456544.97</v>
      </c>
      <c r="Q524" s="602">
        <f t="shared" ref="Q524" si="333">R524+S524+T524+U524+V524</f>
        <v>830412</v>
      </c>
      <c r="R524" s="670">
        <v>0</v>
      </c>
      <c r="S524" s="602">
        <v>0</v>
      </c>
      <c r="T524" s="610">
        <v>830412</v>
      </c>
      <c r="U524" s="610">
        <v>0</v>
      </c>
      <c r="V524" s="397">
        <v>0</v>
      </c>
      <c r="W524" s="602">
        <f t="shared" ref="W524" si="334">X524+Y524+Z524+AA524+AB524</f>
        <v>626132.97</v>
      </c>
      <c r="X524" s="610">
        <v>0</v>
      </c>
      <c r="Y524" s="602">
        <v>0</v>
      </c>
      <c r="Z524" s="610">
        <v>357588</v>
      </c>
      <c r="AA524" s="610">
        <v>268544.96999999997</v>
      </c>
      <c r="AB524" s="610">
        <v>0</v>
      </c>
      <c r="AC524" s="602">
        <v>0</v>
      </c>
      <c r="AD524" s="602">
        <v>0</v>
      </c>
      <c r="AE524" s="590"/>
    </row>
    <row r="525" spans="1:31" s="561" customFormat="1" ht="36" hidden="1" customHeight="1" x14ac:dyDescent="0.2">
      <c r="A525" s="745" t="s">
        <v>1950</v>
      </c>
      <c r="B525" s="747"/>
      <c r="C525" s="747"/>
      <c r="D525" s="747"/>
      <c r="E525" s="747"/>
      <c r="F525" s="747"/>
      <c r="G525" s="595">
        <f t="shared" ref="G525:AD525" si="335">SUM(G526:G526)</f>
        <v>1</v>
      </c>
      <c r="H525" s="595">
        <f t="shared" si="335"/>
        <v>1</v>
      </c>
      <c r="I525" s="596">
        <f t="shared" si="335"/>
        <v>23.4</v>
      </c>
      <c r="J525" s="595">
        <f t="shared" si="335"/>
        <v>1</v>
      </c>
      <c r="K525" s="595">
        <f t="shared" si="335"/>
        <v>0</v>
      </c>
      <c r="L525" s="595">
        <f t="shared" si="335"/>
        <v>1</v>
      </c>
      <c r="M525" s="596">
        <f t="shared" si="335"/>
        <v>23.4</v>
      </c>
      <c r="N525" s="596">
        <f t="shared" si="335"/>
        <v>0</v>
      </c>
      <c r="O525" s="596">
        <f t="shared" si="335"/>
        <v>23.4</v>
      </c>
      <c r="P525" s="596">
        <f t="shared" si="335"/>
        <v>989352</v>
      </c>
      <c r="Q525" s="596">
        <f t="shared" si="335"/>
        <v>807311.23</v>
      </c>
      <c r="R525" s="392">
        <f t="shared" si="335"/>
        <v>0</v>
      </c>
      <c r="S525" s="596">
        <f t="shared" si="335"/>
        <v>0</v>
      </c>
      <c r="T525" s="596">
        <f t="shared" si="335"/>
        <v>0</v>
      </c>
      <c r="U525" s="610">
        <v>0</v>
      </c>
      <c r="V525" s="392">
        <v>807311.23</v>
      </c>
      <c r="W525" s="596">
        <f t="shared" si="335"/>
        <v>182040.77</v>
      </c>
      <c r="X525" s="596">
        <f t="shared" si="335"/>
        <v>0</v>
      </c>
      <c r="Y525" s="596">
        <f t="shared" si="335"/>
        <v>0</v>
      </c>
      <c r="Z525" s="596">
        <f t="shared" si="335"/>
        <v>0</v>
      </c>
      <c r="AA525" s="596">
        <f t="shared" si="335"/>
        <v>182040.77</v>
      </c>
      <c r="AB525" s="596">
        <f t="shared" si="335"/>
        <v>0</v>
      </c>
      <c r="AC525" s="596">
        <f t="shared" si="335"/>
        <v>0</v>
      </c>
      <c r="AD525" s="596">
        <f t="shared" si="335"/>
        <v>0</v>
      </c>
      <c r="AE525" s="590"/>
    </row>
    <row r="526" spans="1:31" s="399" customFormat="1" hidden="1" x14ac:dyDescent="0.2">
      <c r="A526" s="606">
        <v>1</v>
      </c>
      <c r="B526" s="614" t="s">
        <v>1198</v>
      </c>
      <c r="C526" s="606">
        <v>1</v>
      </c>
      <c r="D526" s="608">
        <v>42185</v>
      </c>
      <c r="E526" s="606" t="s">
        <v>1822</v>
      </c>
      <c r="F526" s="606" t="s">
        <v>1112</v>
      </c>
      <c r="G526" s="609">
        <v>1</v>
      </c>
      <c r="H526" s="611">
        <v>1</v>
      </c>
      <c r="I526" s="602">
        <v>23.4</v>
      </c>
      <c r="J526" s="609">
        <v>1</v>
      </c>
      <c r="K526" s="603">
        <v>0</v>
      </c>
      <c r="L526" s="603">
        <v>1</v>
      </c>
      <c r="M526" s="610">
        <v>23.4</v>
      </c>
      <c r="N526" s="602">
        <v>0</v>
      </c>
      <c r="O526" s="602">
        <v>23.4</v>
      </c>
      <c r="P526" s="602">
        <f>Q526+W526+AC526+AD526</f>
        <v>989352</v>
      </c>
      <c r="Q526" s="602">
        <f>R526+S526+T526+U526+V526</f>
        <v>807311.23</v>
      </c>
      <c r="R526" s="670">
        <v>0</v>
      </c>
      <c r="S526" s="602">
        <v>0</v>
      </c>
      <c r="T526" s="602">
        <v>0</v>
      </c>
      <c r="U526" s="610">
        <v>0</v>
      </c>
      <c r="V526" s="397">
        <v>807311.23</v>
      </c>
      <c r="W526" s="602">
        <f>X526+Y526+Z526+AA526+AB526</f>
        <v>182040.77</v>
      </c>
      <c r="X526" s="610">
        <v>0</v>
      </c>
      <c r="Y526" s="602">
        <v>0</v>
      </c>
      <c r="Z526" s="602">
        <v>0</v>
      </c>
      <c r="AA526" s="610">
        <v>182040.77</v>
      </c>
      <c r="AB526" s="610">
        <v>0</v>
      </c>
      <c r="AC526" s="602">
        <v>0</v>
      </c>
      <c r="AD526" s="602">
        <v>0</v>
      </c>
      <c r="AE526" s="590"/>
    </row>
    <row r="527" spans="1:31" s="561" customFormat="1" ht="37.5" hidden="1" customHeight="1" x14ac:dyDescent="0.2">
      <c r="A527" s="739" t="s">
        <v>1951</v>
      </c>
      <c r="B527" s="739"/>
      <c r="C527" s="739"/>
      <c r="D527" s="739"/>
      <c r="E527" s="739"/>
      <c r="F527" s="739"/>
      <c r="G527" s="595">
        <f t="shared" ref="G527:V527" si="336">SUM(G528:G533)</f>
        <v>66</v>
      </c>
      <c r="H527" s="595">
        <f t="shared" si="336"/>
        <v>66</v>
      </c>
      <c r="I527" s="596">
        <f t="shared" si="336"/>
        <v>1157.3</v>
      </c>
      <c r="J527" s="595">
        <f t="shared" si="336"/>
        <v>25</v>
      </c>
      <c r="K527" s="595">
        <f t="shared" si="336"/>
        <v>10</v>
      </c>
      <c r="L527" s="595">
        <f t="shared" si="336"/>
        <v>15</v>
      </c>
      <c r="M527" s="596">
        <f t="shared" si="336"/>
        <v>1145.2</v>
      </c>
      <c r="N527" s="596">
        <f t="shared" si="336"/>
        <v>433.4</v>
      </c>
      <c r="O527" s="596">
        <f t="shared" si="336"/>
        <v>711.8</v>
      </c>
      <c r="P527" s="596">
        <f t="shared" si="336"/>
        <v>54521067.689999998</v>
      </c>
      <c r="Q527" s="596">
        <f t="shared" si="336"/>
        <v>39184600.609999999</v>
      </c>
      <c r="R527" s="392">
        <f t="shared" si="336"/>
        <v>0</v>
      </c>
      <c r="S527" s="596">
        <f t="shared" si="336"/>
        <v>0</v>
      </c>
      <c r="T527" s="596">
        <f t="shared" si="336"/>
        <v>39071102.619999997</v>
      </c>
      <c r="U527" s="596">
        <f t="shared" si="336"/>
        <v>113497.99</v>
      </c>
      <c r="V527" s="392">
        <f t="shared" si="336"/>
        <v>0</v>
      </c>
      <c r="W527" s="596">
        <f>SUM(W528:W533)</f>
        <v>15336467.08</v>
      </c>
      <c r="X527" s="596">
        <f>SUM(X528:X533)</f>
        <v>0</v>
      </c>
      <c r="Y527" s="596">
        <f>SUM(Y528:Y533)</f>
        <v>0</v>
      </c>
      <c r="Z527" s="596">
        <f>SUM(Z528:Z533)</f>
        <v>14640461.869999999</v>
      </c>
      <c r="AA527" s="596">
        <f>SUM(AA528:AA533)</f>
        <v>696005.21</v>
      </c>
      <c r="AB527" s="596">
        <v>0</v>
      </c>
      <c r="AC527" s="596">
        <f>SUM(AC528:AC533)</f>
        <v>0</v>
      </c>
      <c r="AD527" s="596">
        <f>SUM(AD528:AD533)</f>
        <v>0</v>
      </c>
      <c r="AE527" s="590"/>
    </row>
    <row r="528" spans="1:31" s="703" customFormat="1" hidden="1" x14ac:dyDescent="0.2">
      <c r="A528" s="697">
        <v>1</v>
      </c>
      <c r="B528" s="698" t="s">
        <v>1634</v>
      </c>
      <c r="C528" s="699">
        <v>275</v>
      </c>
      <c r="D528" s="700">
        <v>41799</v>
      </c>
      <c r="E528" s="699" t="s">
        <v>1822</v>
      </c>
      <c r="F528" s="699" t="s">
        <v>1822</v>
      </c>
      <c r="G528" s="701">
        <v>7</v>
      </c>
      <c r="H528" s="605">
        <v>7</v>
      </c>
      <c r="I528" s="685">
        <v>129.30000000000001</v>
      </c>
      <c r="J528" s="605">
        <v>4</v>
      </c>
      <c r="K528" s="701">
        <v>1</v>
      </c>
      <c r="L528" s="701">
        <v>3</v>
      </c>
      <c r="M528" s="711">
        <v>129.30000000000001</v>
      </c>
      <c r="N528" s="685">
        <v>23.1</v>
      </c>
      <c r="O528" s="685">
        <v>106.2</v>
      </c>
      <c r="P528" s="685">
        <f t="shared" ref="P528:P533" si="337">Q528+W528+AC528+AD528</f>
        <v>4752859.7</v>
      </c>
      <c r="Q528" s="685">
        <f t="shared" ref="Q528:Q533" si="338">R528+S528+T528+U528+V528</f>
        <v>3282289.42</v>
      </c>
      <c r="R528" s="685">
        <v>0</v>
      </c>
      <c r="S528" s="685">
        <v>0</v>
      </c>
      <c r="T528" s="685">
        <v>3282289.42</v>
      </c>
      <c r="U528" s="610">
        <v>0</v>
      </c>
      <c r="V528" s="684">
        <v>0</v>
      </c>
      <c r="W528" s="685">
        <f t="shared" ref="W528:W533" si="339">X528+Y528+Z528+AA528+AB528</f>
        <v>1470570.28</v>
      </c>
      <c r="X528" s="684">
        <v>0</v>
      </c>
      <c r="Y528" s="685">
        <v>0</v>
      </c>
      <c r="Z528" s="685">
        <v>1470570.28</v>
      </c>
      <c r="AA528" s="610">
        <v>0</v>
      </c>
      <c r="AB528" s="610">
        <v>0</v>
      </c>
      <c r="AC528" s="685">
        <v>0</v>
      </c>
      <c r="AD528" s="685">
        <v>0</v>
      </c>
      <c r="AE528" s="702"/>
    </row>
    <row r="529" spans="1:31" s="703" customFormat="1" hidden="1" x14ac:dyDescent="0.2">
      <c r="A529" s="697">
        <v>2</v>
      </c>
      <c r="B529" s="698" t="s">
        <v>1635</v>
      </c>
      <c r="C529" s="699">
        <v>276</v>
      </c>
      <c r="D529" s="700">
        <v>41799</v>
      </c>
      <c r="E529" s="699" t="s">
        <v>1822</v>
      </c>
      <c r="F529" s="699" t="s">
        <v>1822</v>
      </c>
      <c r="G529" s="701">
        <v>22</v>
      </c>
      <c r="H529" s="605">
        <v>22</v>
      </c>
      <c r="I529" s="685">
        <v>314.2</v>
      </c>
      <c r="J529" s="605">
        <v>7</v>
      </c>
      <c r="K529" s="701">
        <v>4</v>
      </c>
      <c r="L529" s="701">
        <v>3</v>
      </c>
      <c r="M529" s="711">
        <v>314.10000000000002</v>
      </c>
      <c r="N529" s="685">
        <v>193.2</v>
      </c>
      <c r="O529" s="685">
        <v>120.9</v>
      </c>
      <c r="P529" s="685">
        <f t="shared" si="337"/>
        <v>13280148</v>
      </c>
      <c r="Q529" s="685">
        <f t="shared" si="338"/>
        <v>9707788.1899999995</v>
      </c>
      <c r="R529" s="685">
        <v>0</v>
      </c>
      <c r="S529" s="685">
        <v>0</v>
      </c>
      <c r="T529" s="685">
        <v>9707788.1899999995</v>
      </c>
      <c r="U529" s="610">
        <v>0</v>
      </c>
      <c r="V529" s="684">
        <v>0</v>
      </c>
      <c r="W529" s="685">
        <f t="shared" si="339"/>
        <v>3572359.81</v>
      </c>
      <c r="X529" s="684">
        <v>0</v>
      </c>
      <c r="Y529" s="685">
        <v>0</v>
      </c>
      <c r="Z529" s="685">
        <v>3572359.81</v>
      </c>
      <c r="AA529" s="610">
        <v>0</v>
      </c>
      <c r="AB529" s="610">
        <v>0</v>
      </c>
      <c r="AC529" s="685">
        <v>0</v>
      </c>
      <c r="AD529" s="685">
        <v>0</v>
      </c>
      <c r="AE529" s="702"/>
    </row>
    <row r="530" spans="1:31" s="703" customFormat="1" hidden="1" x14ac:dyDescent="0.2">
      <c r="A530" s="697">
        <v>3</v>
      </c>
      <c r="B530" s="698" t="s">
        <v>1525</v>
      </c>
      <c r="C530" s="699">
        <v>140</v>
      </c>
      <c r="D530" s="700">
        <v>41729</v>
      </c>
      <c r="E530" s="699" t="s">
        <v>1822</v>
      </c>
      <c r="F530" s="699" t="s">
        <v>1822</v>
      </c>
      <c r="G530" s="701">
        <v>7</v>
      </c>
      <c r="H530" s="605">
        <v>7</v>
      </c>
      <c r="I530" s="685">
        <v>180.2</v>
      </c>
      <c r="J530" s="605">
        <v>4</v>
      </c>
      <c r="K530" s="701">
        <v>3</v>
      </c>
      <c r="L530" s="701">
        <v>1</v>
      </c>
      <c r="M530" s="711">
        <v>168.2</v>
      </c>
      <c r="N530" s="685">
        <v>120.9</v>
      </c>
      <c r="O530" s="685">
        <v>47.3</v>
      </c>
      <c r="P530" s="685">
        <f t="shared" si="337"/>
        <v>7111496</v>
      </c>
      <c r="Q530" s="685">
        <f t="shared" si="338"/>
        <v>5198503.58</v>
      </c>
      <c r="R530" s="685">
        <v>0</v>
      </c>
      <c r="S530" s="685">
        <v>0</v>
      </c>
      <c r="T530" s="685">
        <v>5198503.58</v>
      </c>
      <c r="U530" s="610">
        <v>0</v>
      </c>
      <c r="V530" s="684">
        <v>0</v>
      </c>
      <c r="W530" s="685">
        <f t="shared" si="339"/>
        <v>1912992.42</v>
      </c>
      <c r="X530" s="684">
        <v>0</v>
      </c>
      <c r="Y530" s="685">
        <v>0</v>
      </c>
      <c r="Z530" s="685">
        <v>1912992.42</v>
      </c>
      <c r="AA530" s="610">
        <v>0</v>
      </c>
      <c r="AB530" s="610">
        <v>0</v>
      </c>
      <c r="AC530" s="685">
        <v>0</v>
      </c>
      <c r="AD530" s="685">
        <v>0</v>
      </c>
      <c r="AE530" s="702"/>
    </row>
    <row r="531" spans="1:31" s="703" customFormat="1" hidden="1" x14ac:dyDescent="0.2">
      <c r="A531" s="697">
        <v>4</v>
      </c>
      <c r="B531" s="698" t="s">
        <v>931</v>
      </c>
      <c r="C531" s="699">
        <v>139</v>
      </c>
      <c r="D531" s="700">
        <v>41729</v>
      </c>
      <c r="E531" s="699" t="s">
        <v>1822</v>
      </c>
      <c r="F531" s="699" t="s">
        <v>1822</v>
      </c>
      <c r="G531" s="701">
        <v>30</v>
      </c>
      <c r="H531" s="605">
        <v>30</v>
      </c>
      <c r="I531" s="685">
        <v>533.6</v>
      </c>
      <c r="J531" s="605">
        <v>10</v>
      </c>
      <c r="K531" s="701">
        <v>2</v>
      </c>
      <c r="L531" s="701">
        <v>8</v>
      </c>
      <c r="M531" s="711">
        <v>533.6</v>
      </c>
      <c r="N531" s="685">
        <v>96.2</v>
      </c>
      <c r="O531" s="685">
        <v>437.4</v>
      </c>
      <c r="P531" s="685">
        <f t="shared" si="337"/>
        <v>20873103.260000002</v>
      </c>
      <c r="Q531" s="685">
        <f t="shared" si="338"/>
        <v>14804299.710000001</v>
      </c>
      <c r="R531" s="685">
        <v>0</v>
      </c>
      <c r="S531" s="685">
        <v>0</v>
      </c>
      <c r="T531" s="685">
        <v>14804299.710000001</v>
      </c>
      <c r="U531" s="610">
        <v>0</v>
      </c>
      <c r="V531" s="684">
        <v>0</v>
      </c>
      <c r="W531" s="685">
        <f t="shared" si="339"/>
        <v>6068803.5499999998</v>
      </c>
      <c r="X531" s="684">
        <v>0</v>
      </c>
      <c r="Y531" s="685">
        <v>0</v>
      </c>
      <c r="Z531" s="685">
        <v>5447820.29</v>
      </c>
      <c r="AA531" s="610">
        <v>620983.26</v>
      </c>
      <c r="AB531" s="610">
        <v>0</v>
      </c>
      <c r="AC531" s="685">
        <v>0</v>
      </c>
      <c r="AD531" s="685">
        <v>0</v>
      </c>
      <c r="AE531" s="702"/>
    </row>
    <row r="532" spans="1:31" hidden="1" x14ac:dyDescent="0.2">
      <c r="A532" s="604">
        <v>5</v>
      </c>
      <c r="B532" s="614" t="s">
        <v>1262</v>
      </c>
      <c r="C532" s="606">
        <v>145</v>
      </c>
      <c r="D532" s="608">
        <v>41729</v>
      </c>
      <c r="E532" s="606" t="s">
        <v>1110</v>
      </c>
      <c r="F532" s="606" t="s">
        <v>1822</v>
      </c>
      <c r="G532" s="611">
        <v>0</v>
      </c>
      <c r="H532" s="611">
        <v>0</v>
      </c>
      <c r="I532" s="610">
        <v>0</v>
      </c>
      <c r="J532" s="609">
        <v>0</v>
      </c>
      <c r="K532" s="611">
        <v>0</v>
      </c>
      <c r="L532" s="611">
        <v>0</v>
      </c>
      <c r="M532" s="610">
        <v>0</v>
      </c>
      <c r="N532" s="610">
        <v>0</v>
      </c>
      <c r="O532" s="610">
        <v>0</v>
      </c>
      <c r="P532" s="602">
        <f t="shared" si="337"/>
        <v>6808032.7300000004</v>
      </c>
      <c r="Q532" s="602">
        <f t="shared" si="338"/>
        <v>4952361.84</v>
      </c>
      <c r="R532" s="670">
        <v>0</v>
      </c>
      <c r="S532" s="602">
        <v>0</v>
      </c>
      <c r="T532" s="602">
        <v>4952361.84</v>
      </c>
      <c r="U532" s="610">
        <v>0</v>
      </c>
      <c r="V532" s="397">
        <v>0</v>
      </c>
      <c r="W532" s="602">
        <f t="shared" si="339"/>
        <v>1855670.89</v>
      </c>
      <c r="X532" s="610">
        <v>0</v>
      </c>
      <c r="Y532" s="602">
        <v>0</v>
      </c>
      <c r="Z532" s="602">
        <v>1822414.96</v>
      </c>
      <c r="AA532" s="610">
        <v>33255.93</v>
      </c>
      <c r="AB532" s="610">
        <v>0</v>
      </c>
      <c r="AC532" s="602">
        <v>0</v>
      </c>
      <c r="AD532" s="602">
        <v>0</v>
      </c>
      <c r="AE532" s="590"/>
    </row>
    <row r="533" spans="1:31" hidden="1" x14ac:dyDescent="0.2">
      <c r="A533" s="604">
        <v>6</v>
      </c>
      <c r="B533" s="614" t="s">
        <v>1593</v>
      </c>
      <c r="C533" s="606">
        <v>274</v>
      </c>
      <c r="D533" s="608">
        <v>41799</v>
      </c>
      <c r="E533" s="606" t="s">
        <v>1110</v>
      </c>
      <c r="F533" s="606" t="s">
        <v>1822</v>
      </c>
      <c r="G533" s="611">
        <v>0</v>
      </c>
      <c r="H533" s="611">
        <v>0</v>
      </c>
      <c r="I533" s="610">
        <v>0</v>
      </c>
      <c r="J533" s="609">
        <v>0</v>
      </c>
      <c r="K533" s="609">
        <v>0</v>
      </c>
      <c r="L533" s="609">
        <v>0</v>
      </c>
      <c r="M533" s="610">
        <v>0</v>
      </c>
      <c r="N533" s="610">
        <v>0</v>
      </c>
      <c r="O533" s="610">
        <v>0</v>
      </c>
      <c r="P533" s="602">
        <f t="shared" si="337"/>
        <v>1695428</v>
      </c>
      <c r="Q533" s="681">
        <f t="shared" si="338"/>
        <v>1239357.8700000001</v>
      </c>
      <c r="R533" s="670">
        <v>0</v>
      </c>
      <c r="S533" s="602">
        <v>0</v>
      </c>
      <c r="T533" s="602">
        <v>1125859.8799999999</v>
      </c>
      <c r="U533" s="610">
        <v>113497.99</v>
      </c>
      <c r="V533" s="397">
        <v>0</v>
      </c>
      <c r="W533" s="602">
        <f t="shared" si="339"/>
        <v>456070.13</v>
      </c>
      <c r="X533" s="610">
        <v>0</v>
      </c>
      <c r="Y533" s="602">
        <v>0</v>
      </c>
      <c r="Z533" s="602">
        <v>414304.11</v>
      </c>
      <c r="AA533" s="610">
        <v>41766.019999999997</v>
      </c>
      <c r="AB533" s="610">
        <v>0</v>
      </c>
      <c r="AC533" s="602">
        <v>0</v>
      </c>
      <c r="AD533" s="602">
        <v>0</v>
      </c>
      <c r="AE533" s="590"/>
    </row>
    <row r="534" spans="1:31" s="399" customFormat="1" ht="24" hidden="1" customHeight="1" x14ac:dyDescent="0.2">
      <c r="A534" s="739" t="s">
        <v>2075</v>
      </c>
      <c r="B534" s="739"/>
      <c r="C534" s="739"/>
      <c r="D534" s="739"/>
      <c r="E534" s="739"/>
      <c r="F534" s="739"/>
      <c r="G534" s="588">
        <f t="shared" ref="G534:AD534" si="340">SUM(G535:G540)</f>
        <v>32</v>
      </c>
      <c r="H534" s="588">
        <f t="shared" si="340"/>
        <v>32</v>
      </c>
      <c r="I534" s="589">
        <f t="shared" si="340"/>
        <v>500.76</v>
      </c>
      <c r="J534" s="588">
        <f t="shared" si="340"/>
        <v>11</v>
      </c>
      <c r="K534" s="588">
        <f t="shared" si="340"/>
        <v>6</v>
      </c>
      <c r="L534" s="588">
        <f t="shared" si="340"/>
        <v>4</v>
      </c>
      <c r="M534" s="589">
        <f t="shared" si="340"/>
        <v>500.76</v>
      </c>
      <c r="N534" s="589">
        <f t="shared" si="340"/>
        <v>294.39999999999998</v>
      </c>
      <c r="O534" s="589">
        <f t="shared" si="340"/>
        <v>206.36</v>
      </c>
      <c r="P534" s="589">
        <f t="shared" si="340"/>
        <v>2798706.25</v>
      </c>
      <c r="Q534" s="589">
        <f t="shared" si="340"/>
        <v>0</v>
      </c>
      <c r="R534" s="414">
        <f t="shared" si="340"/>
        <v>0</v>
      </c>
      <c r="S534" s="589">
        <f t="shared" si="340"/>
        <v>0</v>
      </c>
      <c r="T534" s="589">
        <f t="shared" si="340"/>
        <v>0</v>
      </c>
      <c r="U534" s="589">
        <f t="shared" si="340"/>
        <v>0</v>
      </c>
      <c r="V534" s="414">
        <f t="shared" si="340"/>
        <v>0</v>
      </c>
      <c r="W534" s="589">
        <f t="shared" si="340"/>
        <v>2798706.25</v>
      </c>
      <c r="X534" s="589">
        <f t="shared" si="340"/>
        <v>0</v>
      </c>
      <c r="Y534" s="589">
        <f t="shared" si="340"/>
        <v>0</v>
      </c>
      <c r="Z534" s="589">
        <f t="shared" si="340"/>
        <v>0</v>
      </c>
      <c r="AA534" s="589">
        <f t="shared" si="340"/>
        <v>1283006.3</v>
      </c>
      <c r="AB534" s="589">
        <f t="shared" si="340"/>
        <v>1515699.95</v>
      </c>
      <c r="AC534" s="589">
        <f t="shared" si="340"/>
        <v>0</v>
      </c>
      <c r="AD534" s="589">
        <f t="shared" si="340"/>
        <v>0</v>
      </c>
      <c r="AE534" s="590"/>
    </row>
    <row r="535" spans="1:31" hidden="1" x14ac:dyDescent="0.2">
      <c r="A535" s="606">
        <v>1</v>
      </c>
      <c r="B535" s="616" t="s">
        <v>1522</v>
      </c>
      <c r="C535" s="606" t="s">
        <v>1290</v>
      </c>
      <c r="D535" s="608">
        <v>42138</v>
      </c>
      <c r="E535" s="606" t="s">
        <v>1110</v>
      </c>
      <c r="F535" s="606" t="s">
        <v>1822</v>
      </c>
      <c r="G535" s="665">
        <v>1</v>
      </c>
      <c r="H535" s="713">
        <v>1</v>
      </c>
      <c r="I535" s="676">
        <v>49.2</v>
      </c>
      <c r="J535" s="714">
        <v>1</v>
      </c>
      <c r="K535" s="677">
        <v>1</v>
      </c>
      <c r="L535" s="677">
        <v>0</v>
      </c>
      <c r="M535" s="725">
        <v>49.2</v>
      </c>
      <c r="N535" s="676">
        <v>49.2</v>
      </c>
      <c r="O535" s="676">
        <v>0</v>
      </c>
      <c r="P535" s="602">
        <f t="shared" ref="P535:P536" si="341">Q535+W535+AC535+AD535</f>
        <v>0</v>
      </c>
      <c r="Q535" s="602">
        <f t="shared" ref="Q535:Q536" si="342">R535+S535+T535+U535+V535</f>
        <v>0</v>
      </c>
      <c r="R535" s="670">
        <v>0</v>
      </c>
      <c r="S535" s="602">
        <v>0</v>
      </c>
      <c r="T535" s="610">
        <v>0</v>
      </c>
      <c r="U535" s="610">
        <v>0</v>
      </c>
      <c r="V535" s="397">
        <v>0</v>
      </c>
      <c r="W535" s="602">
        <f t="shared" ref="W535:W536" si="343">X535+Y535+Z535+AA535+AB535</f>
        <v>0</v>
      </c>
      <c r="X535" s="610">
        <v>0</v>
      </c>
      <c r="Y535" s="602">
        <v>0</v>
      </c>
      <c r="Z535" s="610">
        <v>0</v>
      </c>
      <c r="AA535" s="610">
        <v>0</v>
      </c>
      <c r="AB535" s="610">
        <v>0</v>
      </c>
      <c r="AC535" s="602">
        <v>0</v>
      </c>
      <c r="AD535" s="602">
        <v>0</v>
      </c>
      <c r="AE535" s="590"/>
    </row>
    <row r="536" spans="1:31" hidden="1" x14ac:dyDescent="0.2">
      <c r="A536" s="606">
        <f>A535+1</f>
        <v>2</v>
      </c>
      <c r="B536" s="616" t="s">
        <v>1522</v>
      </c>
      <c r="C536" s="606" t="s">
        <v>1290</v>
      </c>
      <c r="D536" s="608">
        <v>42138</v>
      </c>
      <c r="E536" s="606" t="s">
        <v>1822</v>
      </c>
      <c r="F536" s="606" t="s">
        <v>1822</v>
      </c>
      <c r="G536" s="673">
        <v>11</v>
      </c>
      <c r="H536" s="714">
        <v>11</v>
      </c>
      <c r="I536" s="675">
        <v>131.5</v>
      </c>
      <c r="J536" s="714">
        <v>3</v>
      </c>
      <c r="K536" s="673">
        <v>1</v>
      </c>
      <c r="L536" s="673">
        <v>1</v>
      </c>
      <c r="M536" s="725">
        <v>131.5</v>
      </c>
      <c r="N536" s="675">
        <v>80.5</v>
      </c>
      <c r="O536" s="675">
        <v>51</v>
      </c>
      <c r="P536" s="602">
        <f t="shared" si="341"/>
        <v>1515699.95</v>
      </c>
      <c r="Q536" s="602">
        <f t="shared" si="342"/>
        <v>0</v>
      </c>
      <c r="R536" s="670">
        <v>0</v>
      </c>
      <c r="S536" s="602">
        <v>0</v>
      </c>
      <c r="T536" s="610">
        <v>0</v>
      </c>
      <c r="U536" s="610">
        <v>0</v>
      </c>
      <c r="V536" s="397">
        <v>0</v>
      </c>
      <c r="W536" s="602">
        <f t="shared" si="343"/>
        <v>1515699.95</v>
      </c>
      <c r="X536" s="610">
        <v>0</v>
      </c>
      <c r="Y536" s="602">
        <v>0</v>
      </c>
      <c r="Z536" s="610">
        <v>0</v>
      </c>
      <c r="AA536" s="610">
        <v>0</v>
      </c>
      <c r="AB536" s="610">
        <v>1515699.95</v>
      </c>
      <c r="AC536" s="602">
        <v>0</v>
      </c>
      <c r="AD536" s="602">
        <v>0</v>
      </c>
      <c r="AE536" s="590"/>
    </row>
    <row r="537" spans="1:31" hidden="1" x14ac:dyDescent="0.2">
      <c r="A537" s="606">
        <f t="shared" ref="A537:A540" si="344">A536+1</f>
        <v>3</v>
      </c>
      <c r="B537" s="614" t="s">
        <v>1262</v>
      </c>
      <c r="C537" s="606">
        <v>145</v>
      </c>
      <c r="D537" s="608">
        <v>41729</v>
      </c>
      <c r="E537" s="606" t="s">
        <v>1110</v>
      </c>
      <c r="F537" s="606" t="s">
        <v>1822</v>
      </c>
      <c r="G537" s="672">
        <v>4</v>
      </c>
      <c r="H537" s="713">
        <v>4</v>
      </c>
      <c r="I537" s="671">
        <v>40.9</v>
      </c>
      <c r="J537" s="714">
        <v>1</v>
      </c>
      <c r="K537" s="672">
        <v>1</v>
      </c>
      <c r="L537" s="672">
        <v>0</v>
      </c>
      <c r="M537" s="725">
        <v>40.9</v>
      </c>
      <c r="N537" s="671">
        <v>40.9</v>
      </c>
      <c r="O537" s="671">
        <v>0</v>
      </c>
      <c r="P537" s="602">
        <f t="shared" ref="P537:P538" si="345">Q537+W537+AC537+AD537</f>
        <v>0</v>
      </c>
      <c r="Q537" s="602">
        <f t="shared" ref="Q537:Q538" si="346">R537+S537+T537+U537+V537</f>
        <v>0</v>
      </c>
      <c r="R537" s="670">
        <v>0</v>
      </c>
      <c r="S537" s="602">
        <v>0</v>
      </c>
      <c r="T537" s="602">
        <v>0</v>
      </c>
      <c r="U537" s="610">
        <v>0</v>
      </c>
      <c r="V537" s="397">
        <v>0</v>
      </c>
      <c r="W537" s="602">
        <f t="shared" ref="W537:W538" si="347">X537+Y537+Z537+AA537+AB537</f>
        <v>0</v>
      </c>
      <c r="X537" s="610">
        <v>0</v>
      </c>
      <c r="Y537" s="602">
        <v>0</v>
      </c>
      <c r="Z537" s="602">
        <v>0</v>
      </c>
      <c r="AA537" s="610">
        <v>0</v>
      </c>
      <c r="AB537" s="610">
        <v>0</v>
      </c>
      <c r="AC537" s="602">
        <v>0</v>
      </c>
      <c r="AD537" s="602">
        <v>0</v>
      </c>
      <c r="AE537" s="590"/>
    </row>
    <row r="538" spans="1:31" hidden="1" x14ac:dyDescent="0.2">
      <c r="A538" s="606">
        <f t="shared" si="344"/>
        <v>4</v>
      </c>
      <c r="B538" s="614" t="s">
        <v>1262</v>
      </c>
      <c r="C538" s="606">
        <v>145</v>
      </c>
      <c r="D538" s="608">
        <v>41729</v>
      </c>
      <c r="E538" s="606" t="s">
        <v>1822</v>
      </c>
      <c r="F538" s="606" t="s">
        <v>1822</v>
      </c>
      <c r="G538" s="672">
        <v>7</v>
      </c>
      <c r="H538" s="713">
        <v>7</v>
      </c>
      <c r="I538" s="678">
        <v>122.26</v>
      </c>
      <c r="J538" s="713">
        <v>3</v>
      </c>
      <c r="K538" s="674">
        <v>1</v>
      </c>
      <c r="L538" s="674">
        <v>2</v>
      </c>
      <c r="M538" s="726">
        <v>122.26</v>
      </c>
      <c r="N538" s="678">
        <v>0</v>
      </c>
      <c r="O538" s="678">
        <v>122.26</v>
      </c>
      <c r="P538" s="602">
        <f t="shared" si="345"/>
        <v>0</v>
      </c>
      <c r="Q538" s="602">
        <f t="shared" si="346"/>
        <v>0</v>
      </c>
      <c r="R538" s="670">
        <v>0</v>
      </c>
      <c r="S538" s="602">
        <v>0</v>
      </c>
      <c r="T538" s="602">
        <v>0</v>
      </c>
      <c r="U538" s="610">
        <v>0</v>
      </c>
      <c r="V538" s="397">
        <v>0</v>
      </c>
      <c r="W538" s="602">
        <f t="shared" si="347"/>
        <v>0</v>
      </c>
      <c r="X538" s="610">
        <v>0</v>
      </c>
      <c r="Y538" s="602">
        <v>0</v>
      </c>
      <c r="Z538" s="602">
        <v>0</v>
      </c>
      <c r="AA538" s="610">
        <v>0</v>
      </c>
      <c r="AB538" s="610">
        <v>0</v>
      </c>
      <c r="AC538" s="602">
        <v>0</v>
      </c>
      <c r="AD538" s="602">
        <v>0</v>
      </c>
      <c r="AE538" s="590"/>
    </row>
    <row r="539" spans="1:31" hidden="1" x14ac:dyDescent="0.2">
      <c r="A539" s="606">
        <f t="shared" si="344"/>
        <v>5</v>
      </c>
      <c r="B539" s="614" t="s">
        <v>1750</v>
      </c>
      <c r="C539" s="606">
        <v>138</v>
      </c>
      <c r="D539" s="608">
        <v>41729</v>
      </c>
      <c r="E539" s="606" t="s">
        <v>1822</v>
      </c>
      <c r="F539" s="606" t="s">
        <v>1822</v>
      </c>
      <c r="G539" s="672">
        <v>5</v>
      </c>
      <c r="H539" s="713">
        <v>5</v>
      </c>
      <c r="I539" s="676">
        <v>116.8</v>
      </c>
      <c r="J539" s="714">
        <v>2</v>
      </c>
      <c r="K539" s="665">
        <v>1</v>
      </c>
      <c r="L539" s="665">
        <v>1</v>
      </c>
      <c r="M539" s="725">
        <v>116.8</v>
      </c>
      <c r="N539" s="671">
        <v>83.7</v>
      </c>
      <c r="O539" s="671">
        <v>33.1</v>
      </c>
      <c r="P539" s="602">
        <f t="shared" ref="P539:P540" si="348">Q539+W539+AC539+AD539</f>
        <v>1283006.3</v>
      </c>
      <c r="Q539" s="602">
        <f t="shared" ref="Q539:Q540" si="349">R539+S539+T539+U539+V539</f>
        <v>0</v>
      </c>
      <c r="R539" s="670">
        <v>0</v>
      </c>
      <c r="S539" s="602">
        <v>0</v>
      </c>
      <c r="T539" s="610">
        <v>0</v>
      </c>
      <c r="U539" s="610">
        <v>0</v>
      </c>
      <c r="V539" s="397">
        <v>0</v>
      </c>
      <c r="W539" s="602">
        <f t="shared" ref="W539:W540" si="350">X539+Y539+Z539+AA539+AB539</f>
        <v>1283006.3</v>
      </c>
      <c r="X539" s="610">
        <v>0</v>
      </c>
      <c r="Y539" s="602">
        <v>0</v>
      </c>
      <c r="Z539" s="610">
        <v>0</v>
      </c>
      <c r="AA539" s="610">
        <v>1283006.3</v>
      </c>
      <c r="AB539" s="610">
        <v>0</v>
      </c>
      <c r="AC539" s="602">
        <v>0</v>
      </c>
      <c r="AD539" s="602">
        <v>0</v>
      </c>
      <c r="AE539" s="590"/>
    </row>
    <row r="540" spans="1:31" hidden="1" x14ac:dyDescent="0.2">
      <c r="A540" s="606">
        <f t="shared" si="344"/>
        <v>6</v>
      </c>
      <c r="B540" s="614" t="s">
        <v>1593</v>
      </c>
      <c r="C540" s="606">
        <v>274</v>
      </c>
      <c r="D540" s="608">
        <v>41799</v>
      </c>
      <c r="E540" s="606" t="s">
        <v>1110</v>
      </c>
      <c r="F540" s="606" t="s">
        <v>1822</v>
      </c>
      <c r="G540" s="672">
        <v>4</v>
      </c>
      <c r="H540" s="713">
        <v>4</v>
      </c>
      <c r="I540" s="671">
        <v>40.1</v>
      </c>
      <c r="J540" s="714">
        <v>1</v>
      </c>
      <c r="K540" s="665">
        <v>1</v>
      </c>
      <c r="L540" s="665">
        <v>0</v>
      </c>
      <c r="M540" s="725">
        <v>40.1</v>
      </c>
      <c r="N540" s="671">
        <v>40.1</v>
      </c>
      <c r="O540" s="671">
        <v>0</v>
      </c>
      <c r="P540" s="602">
        <f t="shared" si="348"/>
        <v>0</v>
      </c>
      <c r="Q540" s="602">
        <f t="shared" si="349"/>
        <v>0</v>
      </c>
      <c r="R540" s="670">
        <v>0</v>
      </c>
      <c r="S540" s="602">
        <v>0</v>
      </c>
      <c r="T540" s="602">
        <v>0</v>
      </c>
      <c r="U540" s="610">
        <v>0</v>
      </c>
      <c r="V540" s="397">
        <v>0</v>
      </c>
      <c r="W540" s="602">
        <f t="shared" si="350"/>
        <v>0</v>
      </c>
      <c r="X540" s="610">
        <v>0</v>
      </c>
      <c r="Y540" s="602">
        <v>0</v>
      </c>
      <c r="Z540" s="602">
        <v>0</v>
      </c>
      <c r="AA540" s="610">
        <v>0</v>
      </c>
      <c r="AB540" s="610">
        <v>0</v>
      </c>
      <c r="AC540" s="602">
        <v>0</v>
      </c>
      <c r="AD540" s="602">
        <v>0</v>
      </c>
      <c r="AE540" s="590"/>
    </row>
    <row r="541" spans="1:31" s="561" customFormat="1" ht="25.5" hidden="1" customHeight="1" x14ac:dyDescent="0.2">
      <c r="A541" s="739" t="s">
        <v>1958</v>
      </c>
      <c r="B541" s="744"/>
      <c r="C541" s="744"/>
      <c r="D541" s="744"/>
      <c r="E541" s="744"/>
      <c r="F541" s="744"/>
      <c r="G541" s="595">
        <f t="shared" ref="G541:T541" si="351">SUM(G542:G554)</f>
        <v>194</v>
      </c>
      <c r="H541" s="595">
        <f t="shared" si="351"/>
        <v>194</v>
      </c>
      <c r="I541" s="596">
        <f t="shared" si="351"/>
        <v>2260.6799999999998</v>
      </c>
      <c r="J541" s="595">
        <f t="shared" si="351"/>
        <v>77</v>
      </c>
      <c r="K541" s="595">
        <f t="shared" si="351"/>
        <v>49</v>
      </c>
      <c r="L541" s="595">
        <f t="shared" si="351"/>
        <v>28</v>
      </c>
      <c r="M541" s="596">
        <f t="shared" si="351"/>
        <v>2260.6799999999998</v>
      </c>
      <c r="N541" s="596">
        <f t="shared" si="351"/>
        <v>1358.52</v>
      </c>
      <c r="O541" s="596">
        <f t="shared" si="351"/>
        <v>902.16</v>
      </c>
      <c r="P541" s="596">
        <f t="shared" si="351"/>
        <v>92999962.379999995</v>
      </c>
      <c r="Q541" s="596">
        <f t="shared" si="351"/>
        <v>66420586.460000001</v>
      </c>
      <c r="R541" s="392">
        <f t="shared" si="351"/>
        <v>0</v>
      </c>
      <c r="S541" s="596">
        <f t="shared" si="351"/>
        <v>0</v>
      </c>
      <c r="T541" s="596">
        <f t="shared" si="351"/>
        <v>62720075.740000002</v>
      </c>
      <c r="U541" s="596">
        <f>SUM(U542:U554)</f>
        <v>3700510.7200000002</v>
      </c>
      <c r="V541" s="392">
        <v>0</v>
      </c>
      <c r="W541" s="596">
        <f>SUM(W542:W554)</f>
        <v>26579375.920000002</v>
      </c>
      <c r="X541" s="596">
        <f>SUM(X542:X554)</f>
        <v>0</v>
      </c>
      <c r="Y541" s="596">
        <f>SUM(Y542:Y554)</f>
        <v>0</v>
      </c>
      <c r="Z541" s="596">
        <f>SUM(Z542:Z554)</f>
        <v>24067697.309999999</v>
      </c>
      <c r="AA541" s="596">
        <f>SUM(AA542:AA554)</f>
        <v>2511678.61</v>
      </c>
      <c r="AB541" s="596">
        <v>0</v>
      </c>
      <c r="AC541" s="596">
        <f>SUM(AC542:AC554)</f>
        <v>0</v>
      </c>
      <c r="AD541" s="596">
        <f>SUM(AD542:AD554)</f>
        <v>0</v>
      </c>
      <c r="AE541" s="590"/>
    </row>
    <row r="542" spans="1:31" hidden="1" x14ac:dyDescent="0.2">
      <c r="A542" s="606">
        <v>1</v>
      </c>
      <c r="B542" s="613" t="s">
        <v>760</v>
      </c>
      <c r="C542" s="626">
        <v>647</v>
      </c>
      <c r="D542" s="621">
        <v>41620</v>
      </c>
      <c r="E542" s="606" t="s">
        <v>1112</v>
      </c>
      <c r="F542" s="606" t="s">
        <v>1112</v>
      </c>
      <c r="G542" s="609">
        <f>H542</f>
        <v>20</v>
      </c>
      <c r="H542" s="611">
        <v>20</v>
      </c>
      <c r="I542" s="610">
        <f>M542</f>
        <v>121.6</v>
      </c>
      <c r="J542" s="611">
        <v>5</v>
      </c>
      <c r="K542" s="611">
        <v>4</v>
      </c>
      <c r="L542" s="611">
        <v>1</v>
      </c>
      <c r="M542" s="610">
        <v>121.6</v>
      </c>
      <c r="N542" s="610">
        <v>99.3</v>
      </c>
      <c r="O542" s="610">
        <v>22.3</v>
      </c>
      <c r="P542" s="602">
        <f t="shared" ref="P542:P554" si="352">Q542+W542+AC542+AD542</f>
        <v>4893966.45</v>
      </c>
      <c r="Q542" s="602">
        <f t="shared" ref="Q542:Q554" si="353">R542+S542+T542+U542+V542</f>
        <v>3204617.68</v>
      </c>
      <c r="R542" s="670">
        <v>0</v>
      </c>
      <c r="S542" s="602">
        <v>0</v>
      </c>
      <c r="T542" s="602">
        <v>3204617.68</v>
      </c>
      <c r="U542" s="610">
        <v>0</v>
      </c>
      <c r="V542" s="397">
        <v>0</v>
      </c>
      <c r="W542" s="602">
        <f t="shared" ref="W542:W554" si="354">X542+Y542+Z542+AA542+AB542</f>
        <v>1689348.77</v>
      </c>
      <c r="X542" s="610">
        <v>0</v>
      </c>
      <c r="Y542" s="602">
        <v>0</v>
      </c>
      <c r="Z542" s="602">
        <v>1470747.63</v>
      </c>
      <c r="AA542" s="610">
        <v>218601.14</v>
      </c>
      <c r="AB542" s="610">
        <v>0</v>
      </c>
      <c r="AC542" s="602">
        <v>0</v>
      </c>
      <c r="AD542" s="602">
        <v>0</v>
      </c>
      <c r="AE542" s="590"/>
    </row>
    <row r="543" spans="1:31" hidden="1" x14ac:dyDescent="0.2">
      <c r="A543" s="606">
        <v>2</v>
      </c>
      <c r="B543" s="613" t="s">
        <v>1199</v>
      </c>
      <c r="C543" s="626">
        <v>12</v>
      </c>
      <c r="D543" s="621">
        <v>42166</v>
      </c>
      <c r="E543" s="606" t="s">
        <v>1112</v>
      </c>
      <c r="F543" s="606" t="s">
        <v>1112</v>
      </c>
      <c r="G543" s="609">
        <v>87</v>
      </c>
      <c r="H543" s="611">
        <v>87</v>
      </c>
      <c r="I543" s="610">
        <v>1195.3</v>
      </c>
      <c r="J543" s="611">
        <v>37</v>
      </c>
      <c r="K543" s="611">
        <v>25</v>
      </c>
      <c r="L543" s="611">
        <v>12</v>
      </c>
      <c r="M543" s="610">
        <v>1195.3</v>
      </c>
      <c r="N543" s="610">
        <v>702.64</v>
      </c>
      <c r="O543" s="610">
        <v>492.66</v>
      </c>
      <c r="P543" s="602">
        <f t="shared" si="352"/>
        <v>42369238.100000001</v>
      </c>
      <c r="Q543" s="602">
        <f t="shared" si="353"/>
        <v>30797294.77</v>
      </c>
      <c r="R543" s="670">
        <v>0</v>
      </c>
      <c r="S543" s="602">
        <v>0</v>
      </c>
      <c r="T543" s="602">
        <v>27096784.050000001</v>
      </c>
      <c r="U543" s="610">
        <v>3700510.7200000002</v>
      </c>
      <c r="V543" s="397">
        <v>0</v>
      </c>
      <c r="W543" s="602">
        <f t="shared" si="354"/>
        <v>11571943.33</v>
      </c>
      <c r="X543" s="610">
        <v>0</v>
      </c>
      <c r="Y543" s="602">
        <v>0</v>
      </c>
      <c r="Z543" s="602">
        <v>9278865.8599999994</v>
      </c>
      <c r="AA543" s="610">
        <v>2293077.4700000002</v>
      </c>
      <c r="AB543" s="610">
        <v>0</v>
      </c>
      <c r="AC543" s="602">
        <v>0</v>
      </c>
      <c r="AD543" s="602">
        <v>0</v>
      </c>
      <c r="AE543" s="590"/>
    </row>
    <row r="544" spans="1:31" hidden="1" x14ac:dyDescent="0.2">
      <c r="A544" s="606">
        <v>3</v>
      </c>
      <c r="B544" s="613" t="s">
        <v>1637</v>
      </c>
      <c r="C544" s="626">
        <v>13</v>
      </c>
      <c r="D544" s="621">
        <v>42166</v>
      </c>
      <c r="E544" s="606" t="s">
        <v>1110</v>
      </c>
      <c r="F544" s="606" t="s">
        <v>1112</v>
      </c>
      <c r="G544" s="609">
        <v>1</v>
      </c>
      <c r="H544" s="611">
        <v>1</v>
      </c>
      <c r="I544" s="610">
        <v>37.92</v>
      </c>
      <c r="J544" s="611">
        <v>1</v>
      </c>
      <c r="K544" s="611">
        <v>1</v>
      </c>
      <c r="L544" s="611">
        <v>0</v>
      </c>
      <c r="M544" s="610">
        <v>37.92</v>
      </c>
      <c r="N544" s="610">
        <v>37.92</v>
      </c>
      <c r="O544" s="610">
        <v>0</v>
      </c>
      <c r="P544" s="602">
        <f t="shared" si="352"/>
        <v>1839562.19</v>
      </c>
      <c r="Q544" s="602">
        <f t="shared" si="353"/>
        <v>977348.87</v>
      </c>
      <c r="R544" s="670">
        <v>0</v>
      </c>
      <c r="S544" s="602">
        <v>0</v>
      </c>
      <c r="T544" s="602">
        <v>977348.87</v>
      </c>
      <c r="U544" s="610">
        <v>0</v>
      </c>
      <c r="V544" s="397">
        <v>0</v>
      </c>
      <c r="W544" s="602">
        <f t="shared" si="354"/>
        <v>862213.32</v>
      </c>
      <c r="X544" s="610">
        <v>0</v>
      </c>
      <c r="Y544" s="602">
        <v>0</v>
      </c>
      <c r="Z544" s="602">
        <v>862213.32</v>
      </c>
      <c r="AA544" s="610">
        <v>0</v>
      </c>
      <c r="AB544" s="610">
        <v>0</v>
      </c>
      <c r="AC544" s="602">
        <v>0</v>
      </c>
      <c r="AD544" s="602">
        <v>0</v>
      </c>
      <c r="AE544" s="590"/>
    </row>
    <row r="545" spans="1:31" hidden="1" x14ac:dyDescent="0.2">
      <c r="A545" s="606">
        <v>4</v>
      </c>
      <c r="B545" s="613" t="s">
        <v>1461</v>
      </c>
      <c r="C545" s="626">
        <v>271</v>
      </c>
      <c r="D545" s="621">
        <v>41794</v>
      </c>
      <c r="E545" s="606" t="s">
        <v>1110</v>
      </c>
      <c r="F545" s="606" t="s">
        <v>1112</v>
      </c>
      <c r="G545" s="609">
        <v>5</v>
      </c>
      <c r="H545" s="611">
        <v>5</v>
      </c>
      <c r="I545" s="610">
        <v>40.1</v>
      </c>
      <c r="J545" s="611">
        <v>2</v>
      </c>
      <c r="K545" s="611">
        <v>1</v>
      </c>
      <c r="L545" s="611">
        <v>1</v>
      </c>
      <c r="M545" s="610">
        <v>40.1</v>
      </c>
      <c r="N545" s="610">
        <v>20.399999999999999</v>
      </c>
      <c r="O545" s="610">
        <v>19.7</v>
      </c>
      <c r="P545" s="602">
        <f t="shared" si="352"/>
        <v>2267842.86</v>
      </c>
      <c r="Q545" s="602">
        <f t="shared" si="353"/>
        <v>1389776.23</v>
      </c>
      <c r="R545" s="670">
        <v>0</v>
      </c>
      <c r="S545" s="602">
        <v>0</v>
      </c>
      <c r="T545" s="602">
        <v>1389776.23</v>
      </c>
      <c r="U545" s="610">
        <v>0</v>
      </c>
      <c r="V545" s="397">
        <v>0</v>
      </c>
      <c r="W545" s="602">
        <f t="shared" si="354"/>
        <v>878066.63</v>
      </c>
      <c r="X545" s="610">
        <v>0</v>
      </c>
      <c r="Y545" s="602">
        <v>0</v>
      </c>
      <c r="Z545" s="602">
        <v>878066.63</v>
      </c>
      <c r="AA545" s="610">
        <v>0</v>
      </c>
      <c r="AB545" s="610">
        <v>0</v>
      </c>
      <c r="AC545" s="602">
        <v>0</v>
      </c>
      <c r="AD545" s="602">
        <v>0</v>
      </c>
      <c r="AE545" s="590"/>
    </row>
    <row r="546" spans="1:31" hidden="1" x14ac:dyDescent="0.2">
      <c r="A546" s="606">
        <v>5</v>
      </c>
      <c r="B546" s="613" t="s">
        <v>1636</v>
      </c>
      <c r="C546" s="626">
        <v>702</v>
      </c>
      <c r="D546" s="621">
        <v>41272</v>
      </c>
      <c r="E546" s="606" t="s">
        <v>1110</v>
      </c>
      <c r="F546" s="606" t="s">
        <v>1112</v>
      </c>
      <c r="G546" s="609">
        <v>2</v>
      </c>
      <c r="H546" s="611">
        <v>2</v>
      </c>
      <c r="I546" s="610">
        <v>29.3</v>
      </c>
      <c r="J546" s="611">
        <v>1</v>
      </c>
      <c r="K546" s="611">
        <v>0</v>
      </c>
      <c r="L546" s="611">
        <v>1</v>
      </c>
      <c r="M546" s="610">
        <v>29.3</v>
      </c>
      <c r="N546" s="610">
        <v>0</v>
      </c>
      <c r="O546" s="610">
        <v>29.3</v>
      </c>
      <c r="P546" s="602">
        <f t="shared" si="352"/>
        <v>1814999.71</v>
      </c>
      <c r="Q546" s="602">
        <f t="shared" si="353"/>
        <v>1015472.41</v>
      </c>
      <c r="R546" s="670">
        <v>0</v>
      </c>
      <c r="S546" s="602">
        <v>0</v>
      </c>
      <c r="T546" s="602">
        <v>1015472.41</v>
      </c>
      <c r="U546" s="610">
        <v>0</v>
      </c>
      <c r="V546" s="397">
        <v>0</v>
      </c>
      <c r="W546" s="602">
        <f t="shared" si="354"/>
        <v>799527.3</v>
      </c>
      <c r="X546" s="610">
        <v>0</v>
      </c>
      <c r="Y546" s="602">
        <v>0</v>
      </c>
      <c r="Z546" s="602">
        <v>799527.3</v>
      </c>
      <c r="AA546" s="610">
        <v>0</v>
      </c>
      <c r="AB546" s="610">
        <v>0</v>
      </c>
      <c r="AC546" s="602">
        <v>0</v>
      </c>
      <c r="AD546" s="602">
        <v>0</v>
      </c>
      <c r="AE546" s="590"/>
    </row>
    <row r="547" spans="1:31" hidden="1" x14ac:dyDescent="0.2">
      <c r="A547" s="606">
        <v>6</v>
      </c>
      <c r="B547" s="613" t="s">
        <v>758</v>
      </c>
      <c r="C547" s="626">
        <v>721</v>
      </c>
      <c r="D547" s="621">
        <v>41638</v>
      </c>
      <c r="E547" s="606" t="s">
        <v>1110</v>
      </c>
      <c r="F547" s="606" t="s">
        <v>1112</v>
      </c>
      <c r="G547" s="609">
        <v>5</v>
      </c>
      <c r="H547" s="611">
        <v>5</v>
      </c>
      <c r="I547" s="610">
        <v>43.66</v>
      </c>
      <c r="J547" s="611">
        <v>2</v>
      </c>
      <c r="K547" s="611">
        <v>1</v>
      </c>
      <c r="L547" s="611">
        <v>1</v>
      </c>
      <c r="M547" s="610">
        <v>43.66</v>
      </c>
      <c r="N547" s="610">
        <v>18.86</v>
      </c>
      <c r="O547" s="610">
        <v>24.8</v>
      </c>
      <c r="P547" s="602">
        <f t="shared" si="352"/>
        <v>2417113.38</v>
      </c>
      <c r="Q547" s="602">
        <f t="shared" si="353"/>
        <v>1513157.86</v>
      </c>
      <c r="R547" s="670">
        <v>0</v>
      </c>
      <c r="S547" s="602">
        <v>0</v>
      </c>
      <c r="T547" s="602">
        <v>1513157.86</v>
      </c>
      <c r="U547" s="610">
        <v>0</v>
      </c>
      <c r="V547" s="397">
        <v>0</v>
      </c>
      <c r="W547" s="602">
        <f t="shared" si="354"/>
        <v>903955.52</v>
      </c>
      <c r="X547" s="610">
        <v>0</v>
      </c>
      <c r="Y547" s="602">
        <v>0</v>
      </c>
      <c r="Z547" s="602">
        <v>903955.52</v>
      </c>
      <c r="AA547" s="610">
        <v>0</v>
      </c>
      <c r="AB547" s="610">
        <v>0</v>
      </c>
      <c r="AC547" s="602">
        <v>0</v>
      </c>
      <c r="AD547" s="602">
        <v>0</v>
      </c>
      <c r="AE547" s="590"/>
    </row>
    <row r="548" spans="1:31" hidden="1" x14ac:dyDescent="0.2">
      <c r="A548" s="606">
        <v>7</v>
      </c>
      <c r="B548" s="613" t="s">
        <v>757</v>
      </c>
      <c r="C548" s="626">
        <v>720</v>
      </c>
      <c r="D548" s="621">
        <v>41638</v>
      </c>
      <c r="E548" s="606" t="s">
        <v>1110</v>
      </c>
      <c r="F548" s="606" t="s">
        <v>1112</v>
      </c>
      <c r="G548" s="609">
        <v>7</v>
      </c>
      <c r="H548" s="611">
        <v>7</v>
      </c>
      <c r="I548" s="610">
        <v>88.4</v>
      </c>
      <c r="J548" s="611">
        <v>4</v>
      </c>
      <c r="K548" s="611">
        <v>2</v>
      </c>
      <c r="L548" s="611">
        <v>2</v>
      </c>
      <c r="M548" s="610">
        <v>88.4</v>
      </c>
      <c r="N548" s="610">
        <v>42.3</v>
      </c>
      <c r="O548" s="610">
        <v>46.1</v>
      </c>
      <c r="P548" s="602">
        <f t="shared" si="352"/>
        <v>4305782.49</v>
      </c>
      <c r="Q548" s="602">
        <f t="shared" si="353"/>
        <v>3074143.44</v>
      </c>
      <c r="R548" s="670">
        <v>0</v>
      </c>
      <c r="S548" s="602">
        <v>0</v>
      </c>
      <c r="T548" s="602">
        <v>3074143.44</v>
      </c>
      <c r="U548" s="610">
        <v>0</v>
      </c>
      <c r="V548" s="397">
        <v>0</v>
      </c>
      <c r="W548" s="602">
        <f t="shared" si="354"/>
        <v>1231639.05</v>
      </c>
      <c r="X548" s="610">
        <v>0</v>
      </c>
      <c r="Y548" s="602">
        <v>0</v>
      </c>
      <c r="Z548" s="602">
        <v>1231639.05</v>
      </c>
      <c r="AA548" s="610">
        <v>0</v>
      </c>
      <c r="AB548" s="610">
        <v>0</v>
      </c>
      <c r="AC548" s="602">
        <v>0</v>
      </c>
      <c r="AD548" s="602">
        <v>0</v>
      </c>
      <c r="AE548" s="590"/>
    </row>
    <row r="549" spans="1:31" hidden="1" x14ac:dyDescent="0.2">
      <c r="A549" s="606">
        <v>8</v>
      </c>
      <c r="B549" s="613" t="s">
        <v>756</v>
      </c>
      <c r="C549" s="626">
        <v>709</v>
      </c>
      <c r="D549" s="621">
        <v>41635</v>
      </c>
      <c r="E549" s="606" t="s">
        <v>1110</v>
      </c>
      <c r="F549" s="606" t="s">
        <v>1112</v>
      </c>
      <c r="G549" s="609">
        <v>1</v>
      </c>
      <c r="H549" s="611">
        <v>1</v>
      </c>
      <c r="I549" s="610">
        <v>21.8</v>
      </c>
      <c r="J549" s="611">
        <v>1</v>
      </c>
      <c r="K549" s="611">
        <v>1</v>
      </c>
      <c r="L549" s="611">
        <v>0</v>
      </c>
      <c r="M549" s="610">
        <v>21.8</v>
      </c>
      <c r="N549" s="610">
        <v>21.8</v>
      </c>
      <c r="O549" s="610">
        <v>0</v>
      </c>
      <c r="P549" s="602">
        <f t="shared" si="352"/>
        <v>1501979.73</v>
      </c>
      <c r="Q549" s="602">
        <f t="shared" si="353"/>
        <v>755539.2</v>
      </c>
      <c r="R549" s="670">
        <v>0</v>
      </c>
      <c r="S549" s="602">
        <v>0</v>
      </c>
      <c r="T549" s="602">
        <v>755539.2</v>
      </c>
      <c r="U549" s="610">
        <v>0</v>
      </c>
      <c r="V549" s="397">
        <v>0</v>
      </c>
      <c r="W549" s="602">
        <f t="shared" si="354"/>
        <v>746440.53</v>
      </c>
      <c r="X549" s="610">
        <v>0</v>
      </c>
      <c r="Y549" s="602">
        <v>0</v>
      </c>
      <c r="Z549" s="602">
        <v>746440.53</v>
      </c>
      <c r="AA549" s="610">
        <v>0</v>
      </c>
      <c r="AB549" s="610">
        <v>0</v>
      </c>
      <c r="AC549" s="602">
        <v>0</v>
      </c>
      <c r="AD549" s="602">
        <v>0</v>
      </c>
      <c r="AE549" s="590"/>
    </row>
    <row r="550" spans="1:31" hidden="1" x14ac:dyDescent="0.2">
      <c r="A550" s="606">
        <v>9</v>
      </c>
      <c r="B550" s="613" t="s">
        <v>752</v>
      </c>
      <c r="C550" s="626">
        <v>572</v>
      </c>
      <c r="D550" s="621">
        <v>41225</v>
      </c>
      <c r="E550" s="606" t="s">
        <v>1110</v>
      </c>
      <c r="F550" s="606" t="s">
        <v>1112</v>
      </c>
      <c r="G550" s="609">
        <v>19</v>
      </c>
      <c r="H550" s="611">
        <v>19</v>
      </c>
      <c r="I550" s="610">
        <v>162.80000000000001</v>
      </c>
      <c r="J550" s="611">
        <v>6</v>
      </c>
      <c r="K550" s="611">
        <v>2</v>
      </c>
      <c r="L550" s="611">
        <v>4</v>
      </c>
      <c r="M550" s="610">
        <v>162.80000000000001</v>
      </c>
      <c r="N550" s="610">
        <v>57.5</v>
      </c>
      <c r="O550" s="610">
        <v>105.3</v>
      </c>
      <c r="P550" s="602">
        <f t="shared" si="352"/>
        <v>7412644.21</v>
      </c>
      <c r="Q550" s="602">
        <f t="shared" si="353"/>
        <v>5642283.5499999998</v>
      </c>
      <c r="R550" s="670">
        <v>0</v>
      </c>
      <c r="S550" s="602">
        <v>0</v>
      </c>
      <c r="T550" s="602">
        <v>5642283.5499999998</v>
      </c>
      <c r="U550" s="610">
        <v>0</v>
      </c>
      <c r="V550" s="397">
        <v>0</v>
      </c>
      <c r="W550" s="602">
        <f t="shared" si="354"/>
        <v>1770360.66</v>
      </c>
      <c r="X550" s="610">
        <v>0</v>
      </c>
      <c r="Y550" s="602">
        <v>0</v>
      </c>
      <c r="Z550" s="602">
        <v>1770360.66</v>
      </c>
      <c r="AA550" s="610">
        <v>0</v>
      </c>
      <c r="AB550" s="610">
        <v>0</v>
      </c>
      <c r="AC550" s="602">
        <v>0</v>
      </c>
      <c r="AD550" s="602">
        <v>0</v>
      </c>
      <c r="AE550" s="590"/>
    </row>
    <row r="551" spans="1:31" hidden="1" x14ac:dyDescent="0.2">
      <c r="A551" s="606">
        <v>10</v>
      </c>
      <c r="B551" s="613" t="s">
        <v>753</v>
      </c>
      <c r="C551" s="626">
        <v>573</v>
      </c>
      <c r="D551" s="621">
        <v>41225</v>
      </c>
      <c r="E551" s="606" t="s">
        <v>1110</v>
      </c>
      <c r="F551" s="606" t="s">
        <v>1112</v>
      </c>
      <c r="G551" s="609">
        <v>10</v>
      </c>
      <c r="H551" s="611">
        <v>10</v>
      </c>
      <c r="I551" s="610">
        <v>75.5</v>
      </c>
      <c r="J551" s="611">
        <v>3</v>
      </c>
      <c r="K551" s="611">
        <v>1</v>
      </c>
      <c r="L551" s="611">
        <v>2</v>
      </c>
      <c r="M551" s="610">
        <v>75.5</v>
      </c>
      <c r="N551" s="610">
        <v>22.5</v>
      </c>
      <c r="O551" s="610">
        <f>M551-N551</f>
        <v>53</v>
      </c>
      <c r="P551" s="602">
        <f t="shared" si="352"/>
        <v>3752162.08</v>
      </c>
      <c r="Q551" s="602">
        <f t="shared" si="353"/>
        <v>2616660.9900000002</v>
      </c>
      <c r="R551" s="670">
        <v>0</v>
      </c>
      <c r="S551" s="602">
        <v>0</v>
      </c>
      <c r="T551" s="602">
        <v>2616660.9900000002</v>
      </c>
      <c r="U551" s="610">
        <v>0</v>
      </c>
      <c r="V551" s="397">
        <v>0</v>
      </c>
      <c r="W551" s="602">
        <f t="shared" si="354"/>
        <v>1135501.0900000001</v>
      </c>
      <c r="X551" s="610">
        <v>0</v>
      </c>
      <c r="Y551" s="602">
        <v>0</v>
      </c>
      <c r="Z551" s="602">
        <v>1135501.0900000001</v>
      </c>
      <c r="AA551" s="610">
        <v>0</v>
      </c>
      <c r="AB551" s="610">
        <v>0</v>
      </c>
      <c r="AC551" s="602">
        <v>0</v>
      </c>
      <c r="AD551" s="602">
        <v>0</v>
      </c>
      <c r="AE551" s="590"/>
    </row>
    <row r="552" spans="1:31" hidden="1" x14ac:dyDescent="0.2">
      <c r="A552" s="606">
        <v>11</v>
      </c>
      <c r="B552" s="613" t="s">
        <v>805</v>
      </c>
      <c r="C552" s="626">
        <v>574</v>
      </c>
      <c r="D552" s="621">
        <v>41225</v>
      </c>
      <c r="E552" s="606" t="s">
        <v>1110</v>
      </c>
      <c r="F552" s="606" t="s">
        <v>1112</v>
      </c>
      <c r="G552" s="609">
        <v>7</v>
      </c>
      <c r="H552" s="611">
        <v>7</v>
      </c>
      <c r="I552" s="610">
        <v>119.9</v>
      </c>
      <c r="J552" s="611">
        <v>5</v>
      </c>
      <c r="K552" s="611">
        <v>4</v>
      </c>
      <c r="L552" s="611">
        <v>1</v>
      </c>
      <c r="M552" s="610">
        <v>119.9</v>
      </c>
      <c r="N552" s="610">
        <v>90.1</v>
      </c>
      <c r="O552" s="610">
        <v>29.8</v>
      </c>
      <c r="P552" s="602">
        <f t="shared" si="352"/>
        <v>5613850.5800000001</v>
      </c>
      <c r="Q552" s="602">
        <f t="shared" si="353"/>
        <v>4155465.59</v>
      </c>
      <c r="R552" s="670">
        <v>0</v>
      </c>
      <c r="S552" s="602">
        <v>0</v>
      </c>
      <c r="T552" s="602">
        <v>4155465.59</v>
      </c>
      <c r="U552" s="610">
        <v>0</v>
      </c>
      <c r="V552" s="397">
        <v>0</v>
      </c>
      <c r="W552" s="602">
        <f t="shared" si="354"/>
        <v>1458384.99</v>
      </c>
      <c r="X552" s="610">
        <v>0</v>
      </c>
      <c r="Y552" s="602">
        <v>0</v>
      </c>
      <c r="Z552" s="602">
        <v>1458384.99</v>
      </c>
      <c r="AA552" s="610">
        <v>0</v>
      </c>
      <c r="AB552" s="610">
        <v>0</v>
      </c>
      <c r="AC552" s="602">
        <v>0</v>
      </c>
      <c r="AD552" s="602">
        <v>0</v>
      </c>
      <c r="AE552" s="590"/>
    </row>
    <row r="553" spans="1:31" hidden="1" x14ac:dyDescent="0.2">
      <c r="A553" s="606">
        <v>12</v>
      </c>
      <c r="B553" s="613" t="s">
        <v>754</v>
      </c>
      <c r="C553" s="626">
        <v>714</v>
      </c>
      <c r="D553" s="621">
        <v>41635</v>
      </c>
      <c r="E553" s="606" t="s">
        <v>1110</v>
      </c>
      <c r="F553" s="606" t="s">
        <v>1112</v>
      </c>
      <c r="G553" s="609">
        <v>12</v>
      </c>
      <c r="H553" s="611">
        <v>12</v>
      </c>
      <c r="I553" s="610">
        <v>119.6</v>
      </c>
      <c r="J553" s="611">
        <v>4</v>
      </c>
      <c r="K553" s="611">
        <v>2</v>
      </c>
      <c r="L553" s="611">
        <v>2</v>
      </c>
      <c r="M553" s="610">
        <v>119.6</v>
      </c>
      <c r="N553" s="610">
        <v>93.8</v>
      </c>
      <c r="O553" s="610">
        <f>M553-N553</f>
        <v>25.8</v>
      </c>
      <c r="P553" s="602">
        <f t="shared" si="352"/>
        <v>5601271.6100000003</v>
      </c>
      <c r="Q553" s="602">
        <f t="shared" si="353"/>
        <v>4145068.26</v>
      </c>
      <c r="R553" s="670">
        <v>0</v>
      </c>
      <c r="S553" s="602">
        <v>0</v>
      </c>
      <c r="T553" s="602">
        <v>4145068.26</v>
      </c>
      <c r="U553" s="610">
        <v>0</v>
      </c>
      <c r="V553" s="397">
        <v>0</v>
      </c>
      <c r="W553" s="602">
        <f t="shared" si="354"/>
        <v>1456203.35</v>
      </c>
      <c r="X553" s="610">
        <v>0</v>
      </c>
      <c r="Y553" s="602">
        <v>0</v>
      </c>
      <c r="Z553" s="602">
        <v>1456203.35</v>
      </c>
      <c r="AA553" s="610">
        <v>0</v>
      </c>
      <c r="AB553" s="610">
        <v>0</v>
      </c>
      <c r="AC553" s="602">
        <v>0</v>
      </c>
      <c r="AD553" s="602">
        <v>0</v>
      </c>
      <c r="AE553" s="590"/>
    </row>
    <row r="554" spans="1:31" hidden="1" x14ac:dyDescent="0.2">
      <c r="A554" s="606">
        <v>13</v>
      </c>
      <c r="B554" s="613" t="s">
        <v>761</v>
      </c>
      <c r="C554" s="626">
        <v>646</v>
      </c>
      <c r="D554" s="621">
        <v>41620</v>
      </c>
      <c r="E554" s="606" t="s">
        <v>1112</v>
      </c>
      <c r="F554" s="606" t="s">
        <v>1112</v>
      </c>
      <c r="G554" s="609">
        <f>H554</f>
        <v>18</v>
      </c>
      <c r="H554" s="611">
        <v>18</v>
      </c>
      <c r="I554" s="610">
        <f>M554</f>
        <v>204.8</v>
      </c>
      <c r="J554" s="611">
        <v>6</v>
      </c>
      <c r="K554" s="611">
        <v>5</v>
      </c>
      <c r="L554" s="611">
        <v>1</v>
      </c>
      <c r="M554" s="610">
        <v>204.8</v>
      </c>
      <c r="N554" s="610">
        <v>151.4</v>
      </c>
      <c r="O554" s="610">
        <v>53.4</v>
      </c>
      <c r="P554" s="602">
        <f t="shared" si="352"/>
        <v>9209548.9900000002</v>
      </c>
      <c r="Q554" s="602">
        <f t="shared" si="353"/>
        <v>7133757.6100000003</v>
      </c>
      <c r="R554" s="670">
        <v>0</v>
      </c>
      <c r="S554" s="602">
        <v>0</v>
      </c>
      <c r="T554" s="602">
        <v>7133757.6100000003</v>
      </c>
      <c r="U554" s="610">
        <v>0</v>
      </c>
      <c r="V554" s="397">
        <v>0</v>
      </c>
      <c r="W554" s="602">
        <f t="shared" si="354"/>
        <v>2075791.38</v>
      </c>
      <c r="X554" s="610">
        <v>0</v>
      </c>
      <c r="Y554" s="602">
        <v>0</v>
      </c>
      <c r="Z554" s="602">
        <v>2075791.38</v>
      </c>
      <c r="AA554" s="610">
        <v>0</v>
      </c>
      <c r="AB554" s="610">
        <v>0</v>
      </c>
      <c r="AC554" s="602">
        <v>0</v>
      </c>
      <c r="AD554" s="602">
        <v>0</v>
      </c>
      <c r="AE554" s="590"/>
    </row>
    <row r="555" spans="1:31" s="561" customFormat="1" ht="23.25" hidden="1" customHeight="1" x14ac:dyDescent="0.2">
      <c r="A555" s="740" t="s">
        <v>1764</v>
      </c>
      <c r="B555" s="740"/>
      <c r="C555" s="740"/>
      <c r="D555" s="740"/>
      <c r="E555" s="740"/>
      <c r="F555" s="740"/>
      <c r="G555" s="595">
        <f>SUM(G556:G559)</f>
        <v>82</v>
      </c>
      <c r="H555" s="595">
        <f t="shared" ref="H555:O555" si="355">SUM(H556:H559)</f>
        <v>82</v>
      </c>
      <c r="I555" s="596">
        <f t="shared" si="355"/>
        <v>1343.8</v>
      </c>
      <c r="J555" s="595">
        <f t="shared" si="355"/>
        <v>37</v>
      </c>
      <c r="K555" s="595">
        <f t="shared" si="355"/>
        <v>26</v>
      </c>
      <c r="L555" s="595">
        <f t="shared" si="355"/>
        <v>11</v>
      </c>
      <c r="M555" s="596">
        <f t="shared" si="355"/>
        <v>1343.8</v>
      </c>
      <c r="N555" s="596">
        <f t="shared" si="355"/>
        <v>919.1</v>
      </c>
      <c r="O555" s="596">
        <f t="shared" si="355"/>
        <v>424.7</v>
      </c>
      <c r="P555" s="596">
        <f>SUM(P556:P559)</f>
        <v>56815864</v>
      </c>
      <c r="Q555" s="596">
        <f>SUM(Q556:Q559)</f>
        <v>52270594.880000003</v>
      </c>
      <c r="R555" s="392">
        <f t="shared" ref="R555:AD555" si="356">SUM(R556:R559)</f>
        <v>0</v>
      </c>
      <c r="S555" s="596">
        <f t="shared" si="356"/>
        <v>0</v>
      </c>
      <c r="T555" s="596">
        <f t="shared" si="356"/>
        <v>15681178.460000001</v>
      </c>
      <c r="U555" s="596">
        <f t="shared" si="356"/>
        <v>36589416.420000002</v>
      </c>
      <c r="V555" s="392">
        <v>0</v>
      </c>
      <c r="W555" s="596">
        <f t="shared" si="356"/>
        <v>4545269.12</v>
      </c>
      <c r="X555" s="596">
        <f t="shared" si="356"/>
        <v>0</v>
      </c>
      <c r="Y555" s="596">
        <f t="shared" si="356"/>
        <v>0</v>
      </c>
      <c r="Z555" s="596">
        <f>SUM(Z556:Z559)</f>
        <v>1363580.74</v>
      </c>
      <c r="AA555" s="596">
        <f t="shared" si="356"/>
        <v>3181688.38</v>
      </c>
      <c r="AB555" s="596">
        <v>0</v>
      </c>
      <c r="AC555" s="596">
        <f t="shared" si="356"/>
        <v>0</v>
      </c>
      <c r="AD555" s="596">
        <f t="shared" si="356"/>
        <v>0</v>
      </c>
      <c r="AE555" s="590"/>
    </row>
    <row r="556" spans="1:31" s="399" customFormat="1" hidden="1" x14ac:dyDescent="0.2">
      <c r="A556" s="606">
        <v>1</v>
      </c>
      <c r="B556" s="614" t="s">
        <v>834</v>
      </c>
      <c r="C556" s="606">
        <v>623</v>
      </c>
      <c r="D556" s="608">
        <v>42004</v>
      </c>
      <c r="E556" s="606" t="s">
        <v>1112</v>
      </c>
      <c r="F556" s="606" t="s">
        <v>1822</v>
      </c>
      <c r="G556" s="609">
        <v>35</v>
      </c>
      <c r="H556" s="611">
        <v>35</v>
      </c>
      <c r="I556" s="610">
        <v>348.5</v>
      </c>
      <c r="J556" s="713">
        <v>12</v>
      </c>
      <c r="K556" s="666">
        <v>8</v>
      </c>
      <c r="L556" s="611">
        <v>4</v>
      </c>
      <c r="M556" s="610">
        <f>N556+O556</f>
        <v>348.5</v>
      </c>
      <c r="N556" s="610">
        <v>236.3</v>
      </c>
      <c r="O556" s="610">
        <v>112.2</v>
      </c>
      <c r="P556" s="602">
        <f>Q556+W556+AC556+AD556</f>
        <v>14734580</v>
      </c>
      <c r="Q556" s="602">
        <f>R556+S556+T556+U556+V556</f>
        <v>13555813.6</v>
      </c>
      <c r="R556" s="670">
        <v>0</v>
      </c>
      <c r="S556" s="602">
        <v>0</v>
      </c>
      <c r="T556" s="610">
        <v>4066744.08</v>
      </c>
      <c r="U556" s="610">
        <v>9489069.5199999996</v>
      </c>
      <c r="V556" s="397">
        <v>0</v>
      </c>
      <c r="W556" s="602">
        <f>X556+Y556+Z556+AA556+AB556</f>
        <v>1178766.3999999999</v>
      </c>
      <c r="X556" s="610">
        <v>0</v>
      </c>
      <c r="Y556" s="602">
        <v>0</v>
      </c>
      <c r="Z556" s="610">
        <v>353629.92</v>
      </c>
      <c r="AA556" s="610">
        <v>825136.48</v>
      </c>
      <c r="AB556" s="610">
        <v>0</v>
      </c>
      <c r="AC556" s="602">
        <v>0</v>
      </c>
      <c r="AD556" s="602">
        <v>0</v>
      </c>
      <c r="AE556" s="590"/>
    </row>
    <row r="557" spans="1:31" s="399" customFormat="1" hidden="1" x14ac:dyDescent="0.2">
      <c r="A557" s="606">
        <v>2</v>
      </c>
      <c r="B557" s="614" t="s">
        <v>1591</v>
      </c>
      <c r="C557" s="606">
        <v>619</v>
      </c>
      <c r="D557" s="608">
        <v>42004</v>
      </c>
      <c r="E557" s="606" t="s">
        <v>1112</v>
      </c>
      <c r="F557" s="606" t="s">
        <v>1822</v>
      </c>
      <c r="G557" s="609">
        <v>5</v>
      </c>
      <c r="H557" s="611">
        <v>5</v>
      </c>
      <c r="I557" s="610">
        <v>106.6</v>
      </c>
      <c r="J557" s="611">
        <v>2</v>
      </c>
      <c r="K557" s="611">
        <v>2</v>
      </c>
      <c r="L557" s="611">
        <v>0</v>
      </c>
      <c r="M557" s="610">
        <v>106.6</v>
      </c>
      <c r="N557" s="610">
        <v>106.6</v>
      </c>
      <c r="O557" s="610">
        <v>0</v>
      </c>
      <c r="P557" s="602">
        <f>Q557+W557+AC557+AD557</f>
        <v>4507048</v>
      </c>
      <c r="Q557" s="602">
        <f>R557+S557+T557+U557+V557</f>
        <v>4146484.16</v>
      </c>
      <c r="R557" s="670">
        <v>0</v>
      </c>
      <c r="S557" s="602">
        <v>0</v>
      </c>
      <c r="T557" s="610">
        <v>1243945.25</v>
      </c>
      <c r="U557" s="610">
        <v>2902538.91</v>
      </c>
      <c r="V557" s="397">
        <v>0</v>
      </c>
      <c r="W557" s="602">
        <f>X557+Y557+Z557+AA557+AB557</f>
        <v>360563.84</v>
      </c>
      <c r="X557" s="610">
        <v>0</v>
      </c>
      <c r="Y557" s="602">
        <v>0</v>
      </c>
      <c r="Z557" s="610">
        <v>108169.15</v>
      </c>
      <c r="AA557" s="610">
        <v>252394.69</v>
      </c>
      <c r="AB557" s="610">
        <v>0</v>
      </c>
      <c r="AC557" s="602">
        <v>0</v>
      </c>
      <c r="AD557" s="602">
        <v>0</v>
      </c>
      <c r="AE557" s="590"/>
    </row>
    <row r="558" spans="1:31" hidden="1" x14ac:dyDescent="0.2">
      <c r="A558" s="606">
        <v>3</v>
      </c>
      <c r="B558" s="614" t="s">
        <v>836</v>
      </c>
      <c r="C558" s="606">
        <v>623</v>
      </c>
      <c r="D558" s="608">
        <v>42004</v>
      </c>
      <c r="E558" s="606" t="s">
        <v>1112</v>
      </c>
      <c r="F558" s="606" t="s">
        <v>1822</v>
      </c>
      <c r="G558" s="609">
        <v>17</v>
      </c>
      <c r="H558" s="611">
        <v>17</v>
      </c>
      <c r="I558" s="610">
        <v>343.8</v>
      </c>
      <c r="J558" s="611">
        <v>11</v>
      </c>
      <c r="K558" s="611">
        <v>8</v>
      </c>
      <c r="L558" s="611">
        <v>3</v>
      </c>
      <c r="M558" s="610">
        <v>343.8</v>
      </c>
      <c r="N558" s="610">
        <v>233.3</v>
      </c>
      <c r="O558" s="610">
        <v>110.5</v>
      </c>
      <c r="P558" s="602">
        <f>Q558+W558+AC558+AD558</f>
        <v>14535864</v>
      </c>
      <c r="Q558" s="602">
        <f>R558+S558+T558+U558+V558</f>
        <v>13372994.880000001</v>
      </c>
      <c r="R558" s="670">
        <v>0</v>
      </c>
      <c r="S558" s="602">
        <v>0</v>
      </c>
      <c r="T558" s="610">
        <v>4011898.46</v>
      </c>
      <c r="U558" s="610">
        <v>9361096.4199999999</v>
      </c>
      <c r="V558" s="397">
        <v>0</v>
      </c>
      <c r="W558" s="602">
        <f>X558+Y558+Z558+AA558+AB558</f>
        <v>1162869.1200000001</v>
      </c>
      <c r="X558" s="610">
        <v>0</v>
      </c>
      <c r="Y558" s="602">
        <v>0</v>
      </c>
      <c r="Z558" s="610">
        <v>348860.74</v>
      </c>
      <c r="AA558" s="610">
        <v>814008.38</v>
      </c>
      <c r="AB558" s="610">
        <v>0</v>
      </c>
      <c r="AC558" s="602">
        <v>0</v>
      </c>
      <c r="AD558" s="602">
        <v>0</v>
      </c>
      <c r="AE558" s="590"/>
    </row>
    <row r="559" spans="1:31" hidden="1" x14ac:dyDescent="0.2">
      <c r="A559" s="606">
        <v>4</v>
      </c>
      <c r="B559" s="614" t="s">
        <v>835</v>
      </c>
      <c r="C559" s="606">
        <v>623</v>
      </c>
      <c r="D559" s="608">
        <v>42004</v>
      </c>
      <c r="E559" s="606" t="s">
        <v>1112</v>
      </c>
      <c r="F559" s="606" t="s">
        <v>1822</v>
      </c>
      <c r="G559" s="609">
        <v>25</v>
      </c>
      <c r="H559" s="611">
        <v>25</v>
      </c>
      <c r="I559" s="610">
        <v>544.9</v>
      </c>
      <c r="J559" s="611">
        <v>12</v>
      </c>
      <c r="K559" s="611">
        <v>8</v>
      </c>
      <c r="L559" s="611">
        <v>4</v>
      </c>
      <c r="M559" s="610">
        <v>544.9</v>
      </c>
      <c r="N559" s="610">
        <v>342.9</v>
      </c>
      <c r="O559" s="610">
        <v>202</v>
      </c>
      <c r="P559" s="602">
        <f>Q559+W559+AC559+AD559</f>
        <v>23038372</v>
      </c>
      <c r="Q559" s="602">
        <f>R559+S559+T559+U559+V559</f>
        <v>21195302.239999998</v>
      </c>
      <c r="R559" s="670">
        <v>0</v>
      </c>
      <c r="S559" s="602">
        <v>0</v>
      </c>
      <c r="T559" s="610">
        <v>6358590.6699999999</v>
      </c>
      <c r="U559" s="610">
        <v>14836711.57</v>
      </c>
      <c r="V559" s="397">
        <v>0</v>
      </c>
      <c r="W559" s="602">
        <f>X559+Y559+Z559+AA559+AB559</f>
        <v>1843069.76</v>
      </c>
      <c r="X559" s="610">
        <v>0</v>
      </c>
      <c r="Y559" s="602">
        <v>0</v>
      </c>
      <c r="Z559" s="610">
        <v>552920.93000000005</v>
      </c>
      <c r="AA559" s="610">
        <v>1290148.83</v>
      </c>
      <c r="AB559" s="610">
        <v>0</v>
      </c>
      <c r="AC559" s="602">
        <v>0</v>
      </c>
      <c r="AD559" s="602">
        <v>0</v>
      </c>
      <c r="AE559" s="590"/>
    </row>
    <row r="560" spans="1:31" s="561" customFormat="1" ht="38.25" hidden="1" customHeight="1" x14ac:dyDescent="0.2">
      <c r="A560" s="745" t="s">
        <v>2076</v>
      </c>
      <c r="B560" s="745"/>
      <c r="C560" s="745"/>
      <c r="D560" s="745"/>
      <c r="E560" s="745"/>
      <c r="F560" s="745"/>
      <c r="G560" s="595">
        <f t="shared" ref="G560:AD560" si="357">SUM(G561:G561)</f>
        <v>0</v>
      </c>
      <c r="H560" s="595">
        <f t="shared" si="357"/>
        <v>0</v>
      </c>
      <c r="I560" s="596">
        <f t="shared" si="357"/>
        <v>0</v>
      </c>
      <c r="J560" s="595">
        <f t="shared" si="357"/>
        <v>0</v>
      </c>
      <c r="K560" s="595">
        <f t="shared" si="357"/>
        <v>0</v>
      </c>
      <c r="L560" s="595">
        <f t="shared" si="357"/>
        <v>0</v>
      </c>
      <c r="M560" s="596">
        <f t="shared" si="357"/>
        <v>0</v>
      </c>
      <c r="N560" s="596">
        <f t="shared" si="357"/>
        <v>0</v>
      </c>
      <c r="O560" s="596">
        <f t="shared" si="357"/>
        <v>0</v>
      </c>
      <c r="P560" s="596">
        <f t="shared" si="357"/>
        <v>44478509.280000001</v>
      </c>
      <c r="Q560" s="596">
        <f t="shared" si="357"/>
        <v>36382879.079999998</v>
      </c>
      <c r="R560" s="392">
        <f t="shared" si="357"/>
        <v>0</v>
      </c>
      <c r="S560" s="596">
        <f t="shared" si="357"/>
        <v>0</v>
      </c>
      <c r="T560" s="596">
        <f t="shared" si="357"/>
        <v>36382879.079999998</v>
      </c>
      <c r="U560" s="596">
        <f t="shared" si="357"/>
        <v>0</v>
      </c>
      <c r="V560" s="392">
        <f t="shared" si="357"/>
        <v>0</v>
      </c>
      <c r="W560" s="596">
        <f t="shared" si="357"/>
        <v>8095630.2000000002</v>
      </c>
      <c r="X560" s="596">
        <f t="shared" si="357"/>
        <v>0</v>
      </c>
      <c r="Y560" s="596">
        <f t="shared" si="357"/>
        <v>0</v>
      </c>
      <c r="Z560" s="596">
        <f t="shared" si="357"/>
        <v>8095630.2000000002</v>
      </c>
      <c r="AA560" s="596">
        <f t="shared" si="357"/>
        <v>0</v>
      </c>
      <c r="AB560" s="596">
        <f t="shared" si="357"/>
        <v>0</v>
      </c>
      <c r="AC560" s="596">
        <f t="shared" si="357"/>
        <v>0</v>
      </c>
      <c r="AD560" s="596">
        <f t="shared" si="357"/>
        <v>0</v>
      </c>
      <c r="AE560" s="590"/>
    </row>
    <row r="561" spans="1:31" s="688" customFormat="1" hidden="1" x14ac:dyDescent="0.2">
      <c r="A561" s="393">
        <v>1</v>
      </c>
      <c r="B561" s="400" t="s">
        <v>838</v>
      </c>
      <c r="C561" s="406" t="s">
        <v>1154</v>
      </c>
      <c r="D561" s="395">
        <v>41635</v>
      </c>
      <c r="E561" s="393" t="s">
        <v>1110</v>
      </c>
      <c r="F561" s="393" t="s">
        <v>1822</v>
      </c>
      <c r="G561" s="396">
        <v>0</v>
      </c>
      <c r="H561" s="609">
        <v>0</v>
      </c>
      <c r="I561" s="690">
        <v>0</v>
      </c>
      <c r="J561" s="609">
        <v>0</v>
      </c>
      <c r="K561" s="689">
        <v>0</v>
      </c>
      <c r="L561" s="689">
        <v>0</v>
      </c>
      <c r="M561" s="711">
        <v>0</v>
      </c>
      <c r="N561" s="690">
        <v>0</v>
      </c>
      <c r="O561" s="690">
        <v>0</v>
      </c>
      <c r="P561" s="690">
        <f>Q561+W561+AC561+AD561</f>
        <v>44478509.280000001</v>
      </c>
      <c r="Q561" s="690">
        <f>R561+S561+T561+U561+V561</f>
        <v>36382879.079999998</v>
      </c>
      <c r="R561" s="690">
        <v>0</v>
      </c>
      <c r="S561" s="690">
        <v>0</v>
      </c>
      <c r="T561" s="397">
        <v>36382879.079999998</v>
      </c>
      <c r="U561" s="610">
        <v>0</v>
      </c>
      <c r="V561" s="397">
        <v>0</v>
      </c>
      <c r="W561" s="690">
        <f>X561+Y561+Z561+AA561+AB561</f>
        <v>8095630.2000000002</v>
      </c>
      <c r="X561" s="397">
        <v>0</v>
      </c>
      <c r="Y561" s="690">
        <v>0</v>
      </c>
      <c r="Z561" s="397">
        <v>8095630.2000000002</v>
      </c>
      <c r="AA561" s="610">
        <v>0</v>
      </c>
      <c r="AB561" s="610">
        <v>0</v>
      </c>
      <c r="AC561" s="690">
        <v>0</v>
      </c>
      <c r="AD561" s="690">
        <v>0</v>
      </c>
      <c r="AE561" s="545"/>
    </row>
    <row r="562" spans="1:31" s="561" customFormat="1" ht="39" hidden="1" customHeight="1" x14ac:dyDescent="0.2">
      <c r="A562" s="745" t="s">
        <v>2077</v>
      </c>
      <c r="B562" s="745"/>
      <c r="C562" s="745"/>
      <c r="D562" s="745"/>
      <c r="E562" s="745"/>
      <c r="F562" s="745"/>
      <c r="G562" s="595">
        <f t="shared" ref="G562:U562" si="358">SUM(G563:G568)</f>
        <v>2</v>
      </c>
      <c r="H562" s="595">
        <f t="shared" si="358"/>
        <v>2</v>
      </c>
      <c r="I562" s="596">
        <f t="shared" si="358"/>
        <v>62.2</v>
      </c>
      <c r="J562" s="595">
        <f t="shared" si="358"/>
        <v>2</v>
      </c>
      <c r="K562" s="595">
        <f t="shared" si="358"/>
        <v>1</v>
      </c>
      <c r="L562" s="595">
        <f t="shared" si="358"/>
        <v>1</v>
      </c>
      <c r="M562" s="596">
        <f t="shared" si="358"/>
        <v>62.2</v>
      </c>
      <c r="N562" s="596">
        <f t="shared" si="358"/>
        <v>30.7</v>
      </c>
      <c r="O562" s="596">
        <f t="shared" si="358"/>
        <v>31.5</v>
      </c>
      <c r="P562" s="596">
        <f t="shared" si="358"/>
        <v>31552209.48</v>
      </c>
      <c r="Q562" s="596">
        <f t="shared" si="358"/>
        <v>16163380.140000001</v>
      </c>
      <c r="R562" s="392">
        <f t="shared" si="358"/>
        <v>0</v>
      </c>
      <c r="S562" s="596">
        <f t="shared" si="358"/>
        <v>0</v>
      </c>
      <c r="T562" s="596">
        <f t="shared" si="358"/>
        <v>16163380.140000001</v>
      </c>
      <c r="U562" s="596">
        <f t="shared" si="358"/>
        <v>0</v>
      </c>
      <c r="V562" s="392">
        <v>0</v>
      </c>
      <c r="W562" s="596">
        <f t="shared" ref="W562:AD562" si="359">SUM(W563:W568)</f>
        <v>15388829.34</v>
      </c>
      <c r="X562" s="596">
        <f t="shared" si="359"/>
        <v>0</v>
      </c>
      <c r="Y562" s="596">
        <f t="shared" si="359"/>
        <v>0</v>
      </c>
      <c r="Z562" s="596">
        <f t="shared" si="359"/>
        <v>15388829.34</v>
      </c>
      <c r="AA562" s="596">
        <f t="shared" si="359"/>
        <v>0</v>
      </c>
      <c r="AB562" s="596">
        <f t="shared" si="359"/>
        <v>0</v>
      </c>
      <c r="AC562" s="596">
        <f t="shared" si="359"/>
        <v>0</v>
      </c>
      <c r="AD562" s="596">
        <f t="shared" si="359"/>
        <v>0</v>
      </c>
      <c r="AE562" s="590"/>
    </row>
    <row r="563" spans="1:31" hidden="1" x14ac:dyDescent="0.2">
      <c r="A563" s="393">
        <v>1</v>
      </c>
      <c r="B563" s="401" t="s">
        <v>888</v>
      </c>
      <c r="C563" s="393" t="s">
        <v>1009</v>
      </c>
      <c r="D563" s="395">
        <v>41272</v>
      </c>
      <c r="E563" s="393" t="s">
        <v>1110</v>
      </c>
      <c r="F563" s="393" t="s">
        <v>1822</v>
      </c>
      <c r="G563" s="396">
        <v>0</v>
      </c>
      <c r="H563" s="611">
        <v>0</v>
      </c>
      <c r="I563" s="397">
        <v>0</v>
      </c>
      <c r="J563" s="609">
        <v>0</v>
      </c>
      <c r="K563" s="396">
        <v>0</v>
      </c>
      <c r="L563" s="396">
        <v>0</v>
      </c>
      <c r="M563" s="610">
        <v>0</v>
      </c>
      <c r="N563" s="397">
        <v>0</v>
      </c>
      <c r="O563" s="397">
        <v>0</v>
      </c>
      <c r="P563" s="690">
        <f t="shared" ref="P563:P568" si="360">Q563+W563+AC563+AD563</f>
        <v>15855000</v>
      </c>
      <c r="Q563" s="690">
        <f t="shared" ref="Q563:Q568" si="361">R563+S563+T563+U563+V563</f>
        <v>8220026.8600000003</v>
      </c>
      <c r="R563" s="690">
        <v>0</v>
      </c>
      <c r="S563" s="690">
        <v>0</v>
      </c>
      <c r="T563" s="690">
        <v>8220026.8600000003</v>
      </c>
      <c r="U563" s="610">
        <v>0</v>
      </c>
      <c r="V563" s="397">
        <v>0</v>
      </c>
      <c r="W563" s="690">
        <f t="shared" ref="W563:W568" si="362">X563+Y563+Z563+AA563+AB563</f>
        <v>7634973.1399999997</v>
      </c>
      <c r="X563" s="397">
        <v>0</v>
      </c>
      <c r="Y563" s="690">
        <v>0</v>
      </c>
      <c r="Z563" s="690">
        <v>7634973.1399999997</v>
      </c>
      <c r="AA563" s="610">
        <v>0</v>
      </c>
      <c r="AB563" s="610">
        <v>0</v>
      </c>
      <c r="AC563" s="690">
        <v>0</v>
      </c>
      <c r="AD563" s="690">
        <v>0</v>
      </c>
      <c r="AE563" s="545"/>
    </row>
    <row r="564" spans="1:31" hidden="1" x14ac:dyDescent="0.2">
      <c r="A564" s="393">
        <v>2</v>
      </c>
      <c r="B564" s="401" t="s">
        <v>789</v>
      </c>
      <c r="C564" s="393" t="s">
        <v>1009</v>
      </c>
      <c r="D564" s="395">
        <v>41272</v>
      </c>
      <c r="E564" s="393" t="s">
        <v>1112</v>
      </c>
      <c r="F564" s="393" t="s">
        <v>1822</v>
      </c>
      <c r="G564" s="396">
        <v>0</v>
      </c>
      <c r="H564" s="611">
        <v>0</v>
      </c>
      <c r="I564" s="397">
        <v>0</v>
      </c>
      <c r="J564" s="609">
        <v>0</v>
      </c>
      <c r="K564" s="396">
        <v>0</v>
      </c>
      <c r="L564" s="396">
        <v>0</v>
      </c>
      <c r="M564" s="610">
        <v>0</v>
      </c>
      <c r="N564" s="397">
        <v>0</v>
      </c>
      <c r="O564" s="397">
        <v>0</v>
      </c>
      <c r="P564" s="690">
        <f t="shared" si="360"/>
        <v>1949530.8</v>
      </c>
      <c r="Q564" s="690">
        <f t="shared" si="361"/>
        <v>415899.9</v>
      </c>
      <c r="R564" s="690">
        <v>0</v>
      </c>
      <c r="S564" s="690">
        <v>0</v>
      </c>
      <c r="T564" s="690">
        <v>415899.9</v>
      </c>
      <c r="U564" s="610">
        <v>0</v>
      </c>
      <c r="V564" s="397">
        <v>0</v>
      </c>
      <c r="W564" s="690">
        <f t="shared" si="362"/>
        <v>1533630.9</v>
      </c>
      <c r="X564" s="397">
        <v>0</v>
      </c>
      <c r="Y564" s="690">
        <v>0</v>
      </c>
      <c r="Z564" s="690">
        <v>1533630.9</v>
      </c>
      <c r="AA564" s="610">
        <v>0</v>
      </c>
      <c r="AB564" s="610">
        <v>0</v>
      </c>
      <c r="AC564" s="690">
        <v>0</v>
      </c>
      <c r="AD564" s="690">
        <v>0</v>
      </c>
      <c r="AE564" s="545"/>
    </row>
    <row r="565" spans="1:31" hidden="1" x14ac:dyDescent="0.2">
      <c r="A565" s="393">
        <f t="shared" ref="A565:A568" si="363">A564+1</f>
        <v>3</v>
      </c>
      <c r="B565" s="401" t="s">
        <v>1508</v>
      </c>
      <c r="C565" s="393" t="s">
        <v>1153</v>
      </c>
      <c r="D565" s="395">
        <v>41628</v>
      </c>
      <c r="E565" s="393" t="s">
        <v>1822</v>
      </c>
      <c r="F565" s="393" t="s">
        <v>1822</v>
      </c>
      <c r="G565" s="396">
        <v>0</v>
      </c>
      <c r="H565" s="611">
        <v>0</v>
      </c>
      <c r="I565" s="397">
        <v>0</v>
      </c>
      <c r="J565" s="609">
        <v>0</v>
      </c>
      <c r="K565" s="396">
        <v>0</v>
      </c>
      <c r="L565" s="396">
        <v>0</v>
      </c>
      <c r="M565" s="610">
        <v>0</v>
      </c>
      <c r="N565" s="397">
        <v>0</v>
      </c>
      <c r="O565" s="397">
        <v>0</v>
      </c>
      <c r="P565" s="690">
        <f t="shared" si="360"/>
        <v>6756652.71</v>
      </c>
      <c r="Q565" s="690">
        <f t="shared" si="361"/>
        <v>3500107.51</v>
      </c>
      <c r="R565" s="690">
        <v>0</v>
      </c>
      <c r="S565" s="690">
        <v>0</v>
      </c>
      <c r="T565" s="690">
        <v>3500107.51</v>
      </c>
      <c r="U565" s="610">
        <v>0</v>
      </c>
      <c r="V565" s="397">
        <v>0</v>
      </c>
      <c r="W565" s="690">
        <f t="shared" si="362"/>
        <v>3256545.2</v>
      </c>
      <c r="X565" s="397">
        <v>0</v>
      </c>
      <c r="Y565" s="690">
        <v>0</v>
      </c>
      <c r="Z565" s="690">
        <v>3256545.2</v>
      </c>
      <c r="AA565" s="610">
        <v>0</v>
      </c>
      <c r="AB565" s="610">
        <v>0</v>
      </c>
      <c r="AC565" s="690">
        <v>0</v>
      </c>
      <c r="AD565" s="690">
        <v>0</v>
      </c>
      <c r="AE565" s="545"/>
    </row>
    <row r="566" spans="1:31" hidden="1" x14ac:dyDescent="0.2">
      <c r="A566" s="393">
        <f t="shared" si="363"/>
        <v>4</v>
      </c>
      <c r="B566" s="401" t="s">
        <v>1509</v>
      </c>
      <c r="C566" s="393" t="s">
        <v>1153</v>
      </c>
      <c r="D566" s="395">
        <v>41628</v>
      </c>
      <c r="E566" s="393" t="s">
        <v>1822</v>
      </c>
      <c r="F566" s="393" t="s">
        <v>1822</v>
      </c>
      <c r="G566" s="396">
        <v>0</v>
      </c>
      <c r="H566" s="611">
        <v>0</v>
      </c>
      <c r="I566" s="397">
        <v>0</v>
      </c>
      <c r="J566" s="609">
        <v>0</v>
      </c>
      <c r="K566" s="396">
        <v>0</v>
      </c>
      <c r="L566" s="396">
        <v>0</v>
      </c>
      <c r="M566" s="610">
        <v>0</v>
      </c>
      <c r="N566" s="397">
        <v>0</v>
      </c>
      <c r="O566" s="397">
        <v>0</v>
      </c>
      <c r="P566" s="690">
        <f t="shared" si="360"/>
        <v>4361209.97</v>
      </c>
      <c r="Q566" s="690">
        <f t="shared" si="361"/>
        <v>2018166.45</v>
      </c>
      <c r="R566" s="690">
        <v>0</v>
      </c>
      <c r="S566" s="690">
        <v>0</v>
      </c>
      <c r="T566" s="690">
        <v>2018166.45</v>
      </c>
      <c r="U566" s="610">
        <v>0</v>
      </c>
      <c r="V566" s="397">
        <v>0</v>
      </c>
      <c r="W566" s="690">
        <f t="shared" si="362"/>
        <v>2343043.52</v>
      </c>
      <c r="X566" s="397">
        <v>0</v>
      </c>
      <c r="Y566" s="690">
        <v>0</v>
      </c>
      <c r="Z566" s="690">
        <v>2343043.52</v>
      </c>
      <c r="AA566" s="610">
        <v>0</v>
      </c>
      <c r="AB566" s="610">
        <v>0</v>
      </c>
      <c r="AC566" s="690">
        <v>0</v>
      </c>
      <c r="AD566" s="690">
        <v>0</v>
      </c>
      <c r="AE566" s="545"/>
    </row>
    <row r="567" spans="1:31" s="436" customFormat="1" hidden="1" x14ac:dyDescent="0.2">
      <c r="A567" s="606">
        <f t="shared" si="363"/>
        <v>5</v>
      </c>
      <c r="B567" s="613" t="s">
        <v>808</v>
      </c>
      <c r="C567" s="606" t="s">
        <v>1009</v>
      </c>
      <c r="D567" s="608">
        <v>41272</v>
      </c>
      <c r="E567" s="606" t="s">
        <v>1110</v>
      </c>
      <c r="F567" s="606" t="s">
        <v>1822</v>
      </c>
      <c r="G567" s="609">
        <v>1</v>
      </c>
      <c r="H567" s="611">
        <v>1</v>
      </c>
      <c r="I567" s="610">
        <v>30.7</v>
      </c>
      <c r="J567" s="609">
        <v>1</v>
      </c>
      <c r="K567" s="609">
        <v>1</v>
      </c>
      <c r="L567" s="609">
        <v>0</v>
      </c>
      <c r="M567" s="610">
        <v>30.7</v>
      </c>
      <c r="N567" s="610">
        <v>30.7</v>
      </c>
      <c r="O567" s="610">
        <v>0</v>
      </c>
      <c r="P567" s="602">
        <f t="shared" si="360"/>
        <v>2629816</v>
      </c>
      <c r="Q567" s="602">
        <f t="shared" si="361"/>
        <v>2009179.42</v>
      </c>
      <c r="R567" s="670">
        <v>0</v>
      </c>
      <c r="S567" s="602">
        <v>0</v>
      </c>
      <c r="T567" s="602">
        <v>2009179.42</v>
      </c>
      <c r="U567" s="610">
        <v>0</v>
      </c>
      <c r="V567" s="397">
        <v>0</v>
      </c>
      <c r="W567" s="602">
        <f t="shared" si="362"/>
        <v>620636.57999999996</v>
      </c>
      <c r="X567" s="610">
        <v>0</v>
      </c>
      <c r="Y567" s="602">
        <v>0</v>
      </c>
      <c r="Z567" s="602">
        <v>620636.57999999996</v>
      </c>
      <c r="AA567" s="610">
        <v>0</v>
      </c>
      <c r="AB567" s="610">
        <v>0</v>
      </c>
      <c r="AC567" s="602">
        <v>0</v>
      </c>
      <c r="AD567" s="602">
        <v>0</v>
      </c>
      <c r="AE567" s="590"/>
    </row>
    <row r="568" spans="1:31" s="436" customFormat="1" hidden="1" x14ac:dyDescent="0.2">
      <c r="A568" s="606">
        <f t="shared" si="363"/>
        <v>6</v>
      </c>
      <c r="B568" s="613" t="s">
        <v>808</v>
      </c>
      <c r="C568" s="606" t="s">
        <v>1009</v>
      </c>
      <c r="D568" s="608">
        <v>41272</v>
      </c>
      <c r="E568" s="606" t="s">
        <v>1112</v>
      </c>
      <c r="F568" s="606" t="s">
        <v>1822</v>
      </c>
      <c r="G568" s="609">
        <v>1</v>
      </c>
      <c r="H568" s="609">
        <v>1</v>
      </c>
      <c r="I568" s="610">
        <v>31.5</v>
      </c>
      <c r="J568" s="609">
        <v>1</v>
      </c>
      <c r="K568" s="609">
        <v>0</v>
      </c>
      <c r="L568" s="609">
        <v>1</v>
      </c>
      <c r="M568" s="610">
        <v>31.5</v>
      </c>
      <c r="N568" s="610">
        <v>0</v>
      </c>
      <c r="O568" s="610">
        <v>31.5</v>
      </c>
      <c r="P568" s="602">
        <f t="shared" si="360"/>
        <v>0</v>
      </c>
      <c r="Q568" s="602">
        <f t="shared" si="361"/>
        <v>0</v>
      </c>
      <c r="R568" s="670">
        <v>0</v>
      </c>
      <c r="S568" s="602">
        <v>0</v>
      </c>
      <c r="T568" s="602">
        <v>0</v>
      </c>
      <c r="U568" s="610">
        <v>0</v>
      </c>
      <c r="V568" s="397">
        <v>0</v>
      </c>
      <c r="W568" s="602">
        <f t="shared" si="362"/>
        <v>0</v>
      </c>
      <c r="X568" s="610">
        <v>0</v>
      </c>
      <c r="Y568" s="602">
        <v>0</v>
      </c>
      <c r="Z568" s="602">
        <v>0</v>
      </c>
      <c r="AA568" s="610">
        <v>0</v>
      </c>
      <c r="AB568" s="610">
        <v>0</v>
      </c>
      <c r="AC568" s="602">
        <v>0</v>
      </c>
      <c r="AD568" s="602">
        <v>0</v>
      </c>
      <c r="AE568" s="590"/>
    </row>
    <row r="569" spans="1:31" s="561" customFormat="1" ht="24.75" hidden="1" customHeight="1" x14ac:dyDescent="0.2">
      <c r="A569" s="749" t="s">
        <v>2078</v>
      </c>
      <c r="B569" s="750"/>
      <c r="C569" s="750"/>
      <c r="D569" s="750"/>
      <c r="E569" s="750"/>
      <c r="F569" s="751"/>
      <c r="G569" s="595">
        <f t="shared" ref="G569:AD569" si="364">SUM(G570:G576)</f>
        <v>291</v>
      </c>
      <c r="H569" s="595">
        <f t="shared" si="364"/>
        <v>291</v>
      </c>
      <c r="I569" s="596">
        <f t="shared" si="364"/>
        <v>6534.89</v>
      </c>
      <c r="J569" s="595">
        <f t="shared" si="364"/>
        <v>119</v>
      </c>
      <c r="K569" s="595">
        <f t="shared" si="364"/>
        <v>77</v>
      </c>
      <c r="L569" s="595">
        <f t="shared" si="364"/>
        <v>42</v>
      </c>
      <c r="M569" s="596">
        <f t="shared" si="364"/>
        <v>6245</v>
      </c>
      <c r="N569" s="596">
        <f t="shared" si="364"/>
        <v>4110.79</v>
      </c>
      <c r="O569" s="596">
        <f t="shared" si="364"/>
        <v>2134.21</v>
      </c>
      <c r="P569" s="596">
        <f t="shared" si="364"/>
        <v>192573956.38999999</v>
      </c>
      <c r="Q569" s="596">
        <f t="shared" si="364"/>
        <v>170519101.40000001</v>
      </c>
      <c r="R569" s="392">
        <f t="shared" si="364"/>
        <v>0</v>
      </c>
      <c r="S569" s="596">
        <f t="shared" si="364"/>
        <v>0</v>
      </c>
      <c r="T569" s="596">
        <f t="shared" si="364"/>
        <v>0</v>
      </c>
      <c r="U569" s="596">
        <f t="shared" si="364"/>
        <v>41595224.030000001</v>
      </c>
      <c r="V569" s="392">
        <f t="shared" si="364"/>
        <v>128923877.37</v>
      </c>
      <c r="W569" s="596">
        <f t="shared" si="364"/>
        <v>22054854.989999998</v>
      </c>
      <c r="X569" s="596">
        <f t="shared" si="364"/>
        <v>0</v>
      </c>
      <c r="Y569" s="596">
        <f t="shared" si="364"/>
        <v>0</v>
      </c>
      <c r="Z569" s="596">
        <f t="shared" si="364"/>
        <v>0</v>
      </c>
      <c r="AA569" s="596">
        <f t="shared" si="364"/>
        <v>1459670.42</v>
      </c>
      <c r="AB569" s="596">
        <f t="shared" si="364"/>
        <v>20595184.57</v>
      </c>
      <c r="AC569" s="596">
        <f t="shared" si="364"/>
        <v>0</v>
      </c>
      <c r="AD569" s="596">
        <f t="shared" si="364"/>
        <v>0</v>
      </c>
      <c r="AE569" s="590"/>
    </row>
    <row r="570" spans="1:31" s="688" customFormat="1" hidden="1" x14ac:dyDescent="0.2">
      <c r="A570" s="393">
        <v>1</v>
      </c>
      <c r="B570" s="400" t="s">
        <v>838</v>
      </c>
      <c r="C570" s="406" t="s">
        <v>1154</v>
      </c>
      <c r="D570" s="395">
        <v>41635</v>
      </c>
      <c r="E570" s="393" t="s">
        <v>1110</v>
      </c>
      <c r="F570" s="393" t="s">
        <v>1822</v>
      </c>
      <c r="G570" s="535">
        <v>26</v>
      </c>
      <c r="H570" s="636">
        <v>26</v>
      </c>
      <c r="I570" s="437">
        <v>605.19000000000005</v>
      </c>
      <c r="J570" s="636">
        <v>11</v>
      </c>
      <c r="K570" s="536">
        <v>11</v>
      </c>
      <c r="L570" s="536">
        <v>0</v>
      </c>
      <c r="M570" s="637">
        <v>605.19000000000005</v>
      </c>
      <c r="N570" s="437">
        <v>605.19000000000005</v>
      </c>
      <c r="O570" s="437">
        <v>0</v>
      </c>
      <c r="P570" s="690">
        <v>0</v>
      </c>
      <c r="Q570" s="690">
        <v>0</v>
      </c>
      <c r="R570" s="690">
        <v>0</v>
      </c>
      <c r="S570" s="690">
        <v>0</v>
      </c>
      <c r="T570" s="397">
        <v>0</v>
      </c>
      <c r="U570" s="610">
        <v>0</v>
      </c>
      <c r="V570" s="397">
        <v>0</v>
      </c>
      <c r="W570" s="690">
        <v>0</v>
      </c>
      <c r="X570" s="397">
        <v>0</v>
      </c>
      <c r="Y570" s="690">
        <v>0</v>
      </c>
      <c r="Z570" s="397">
        <v>0</v>
      </c>
      <c r="AA570" s="610">
        <v>0</v>
      </c>
      <c r="AB570" s="610">
        <v>0</v>
      </c>
      <c r="AC570" s="690">
        <v>0</v>
      </c>
      <c r="AD570" s="690">
        <v>0</v>
      </c>
      <c r="AE570" s="545"/>
    </row>
    <row r="571" spans="1:31" s="688" customFormat="1" hidden="1" x14ac:dyDescent="0.2">
      <c r="A571" s="393">
        <f>A570+1</f>
        <v>2</v>
      </c>
      <c r="B571" s="400" t="s">
        <v>838</v>
      </c>
      <c r="C571" s="406" t="s">
        <v>1154</v>
      </c>
      <c r="D571" s="395">
        <v>41635</v>
      </c>
      <c r="E571" s="393" t="s">
        <v>1822</v>
      </c>
      <c r="F571" s="393" t="s">
        <v>1822</v>
      </c>
      <c r="G571" s="535">
        <v>181</v>
      </c>
      <c r="H571" s="636">
        <v>181</v>
      </c>
      <c r="I571" s="437">
        <v>4208</v>
      </c>
      <c r="J571" s="636">
        <v>75</v>
      </c>
      <c r="K571" s="535">
        <v>55</v>
      </c>
      <c r="L571" s="535">
        <v>20</v>
      </c>
      <c r="M571" s="637">
        <v>4207.51</v>
      </c>
      <c r="N571" s="437">
        <v>2970.51</v>
      </c>
      <c r="O571" s="437">
        <v>1237</v>
      </c>
      <c r="P571" s="690">
        <f>Q571+W571+AC571+AD571</f>
        <v>159744883.49000001</v>
      </c>
      <c r="Q571" s="690">
        <f>R571+S571+T571+U571+V571</f>
        <v>138407262.12</v>
      </c>
      <c r="R571" s="690">
        <v>0</v>
      </c>
      <c r="S571" s="690">
        <v>0</v>
      </c>
      <c r="T571" s="397">
        <v>0</v>
      </c>
      <c r="U571" s="610">
        <v>17530224.030000001</v>
      </c>
      <c r="V571" s="397">
        <v>120877038.09</v>
      </c>
      <c r="W571" s="690">
        <f>X571+Y571+Z571+AA571+AB571</f>
        <v>21337621.370000001</v>
      </c>
      <c r="X571" s="397">
        <v>0</v>
      </c>
      <c r="Y571" s="690">
        <v>0</v>
      </c>
      <c r="Z571" s="397">
        <v>0</v>
      </c>
      <c r="AA571" s="610">
        <v>742436.8</v>
      </c>
      <c r="AB571" s="610">
        <v>20595184.57</v>
      </c>
      <c r="AC571" s="690">
        <v>0</v>
      </c>
      <c r="AD571" s="690">
        <v>0</v>
      </c>
      <c r="AE571" s="545"/>
    </row>
    <row r="572" spans="1:31" hidden="1" x14ac:dyDescent="0.2">
      <c r="A572" s="393">
        <f t="shared" ref="A572:A576" si="365">A571+1</f>
        <v>3</v>
      </c>
      <c r="B572" s="401" t="s">
        <v>888</v>
      </c>
      <c r="C572" s="393" t="s">
        <v>1009</v>
      </c>
      <c r="D572" s="395">
        <v>41272</v>
      </c>
      <c r="E572" s="393" t="s">
        <v>1822</v>
      </c>
      <c r="F572" s="393" t="s">
        <v>1822</v>
      </c>
      <c r="G572" s="535">
        <v>30</v>
      </c>
      <c r="H572" s="634">
        <v>30</v>
      </c>
      <c r="I572" s="438">
        <v>621.1</v>
      </c>
      <c r="J572" s="636">
        <v>14</v>
      </c>
      <c r="K572" s="535">
        <v>10</v>
      </c>
      <c r="L572" s="535">
        <v>4</v>
      </c>
      <c r="M572" s="635">
        <v>621.1</v>
      </c>
      <c r="N572" s="438">
        <v>499.49</v>
      </c>
      <c r="O572" s="438">
        <v>121.61</v>
      </c>
      <c r="P572" s="690">
        <f>Q572+W572+AC572+AD572</f>
        <v>12992644</v>
      </c>
      <c r="Q572" s="690">
        <f>R572+S572+T572+U572+V572</f>
        <v>12992644</v>
      </c>
      <c r="R572" s="690">
        <v>0</v>
      </c>
      <c r="S572" s="690">
        <v>0</v>
      </c>
      <c r="T572" s="690">
        <v>0</v>
      </c>
      <c r="U572" s="610">
        <v>9669275.5899999999</v>
      </c>
      <c r="V572" s="397">
        <v>3323368.41</v>
      </c>
      <c r="W572" s="690">
        <f>X572+Y572+Z572+AA572+AB572</f>
        <v>0</v>
      </c>
      <c r="X572" s="397">
        <v>0</v>
      </c>
      <c r="Y572" s="690">
        <v>0</v>
      </c>
      <c r="Z572" s="690">
        <v>0</v>
      </c>
      <c r="AA572" s="610">
        <v>0</v>
      </c>
      <c r="AB572" s="610">
        <v>0</v>
      </c>
      <c r="AC572" s="690">
        <v>0</v>
      </c>
      <c r="AD572" s="690">
        <v>0</v>
      </c>
      <c r="AE572" s="545"/>
    </row>
    <row r="573" spans="1:31" hidden="1" x14ac:dyDescent="0.2">
      <c r="A573" s="393">
        <f t="shared" si="365"/>
        <v>4</v>
      </c>
      <c r="B573" s="401" t="s">
        <v>888</v>
      </c>
      <c r="C573" s="393" t="s">
        <v>1009</v>
      </c>
      <c r="D573" s="395">
        <v>41272</v>
      </c>
      <c r="E573" s="393" t="s">
        <v>1110</v>
      </c>
      <c r="F573" s="393" t="s">
        <v>1822</v>
      </c>
      <c r="G573" s="535">
        <v>1</v>
      </c>
      <c r="H573" s="634">
        <v>1</v>
      </c>
      <c r="I573" s="438">
        <v>35.6</v>
      </c>
      <c r="J573" s="636">
        <v>1</v>
      </c>
      <c r="K573" s="535">
        <v>1</v>
      </c>
      <c r="L573" s="535">
        <v>0</v>
      </c>
      <c r="M573" s="635">
        <v>35.6</v>
      </c>
      <c r="N573" s="438">
        <v>35.6</v>
      </c>
      <c r="O573" s="438">
        <v>0</v>
      </c>
      <c r="P573" s="437">
        <v>0</v>
      </c>
      <c r="Q573" s="437">
        <v>0</v>
      </c>
      <c r="R573" s="437">
        <v>0</v>
      </c>
      <c r="S573" s="437">
        <v>0</v>
      </c>
      <c r="T573" s="437">
        <v>0</v>
      </c>
      <c r="U573" s="635">
        <v>0</v>
      </c>
      <c r="V573" s="438">
        <v>0</v>
      </c>
      <c r="W573" s="437">
        <v>0</v>
      </c>
      <c r="X573" s="438">
        <v>0</v>
      </c>
      <c r="Y573" s="437">
        <v>0</v>
      </c>
      <c r="Z573" s="437">
        <v>0</v>
      </c>
      <c r="AA573" s="635">
        <v>0</v>
      </c>
      <c r="AB573" s="635">
        <v>0</v>
      </c>
      <c r="AC573" s="437">
        <v>0</v>
      </c>
      <c r="AD573" s="437">
        <v>0</v>
      </c>
      <c r="AE573" s="545"/>
    </row>
    <row r="574" spans="1:31" hidden="1" x14ac:dyDescent="0.2">
      <c r="A574" s="393">
        <f t="shared" si="365"/>
        <v>5</v>
      </c>
      <c r="B574" s="401" t="s">
        <v>789</v>
      </c>
      <c r="C574" s="393" t="s">
        <v>1009</v>
      </c>
      <c r="D574" s="395">
        <v>41272</v>
      </c>
      <c r="E574" s="393" t="s">
        <v>1822</v>
      </c>
      <c r="F574" s="393" t="s">
        <v>1822</v>
      </c>
      <c r="G574" s="535">
        <v>9</v>
      </c>
      <c r="H574" s="634">
        <v>9</v>
      </c>
      <c r="I574" s="438">
        <v>153.69999999999999</v>
      </c>
      <c r="J574" s="636">
        <v>4</v>
      </c>
      <c r="K574" s="535">
        <v>0</v>
      </c>
      <c r="L574" s="535">
        <v>4</v>
      </c>
      <c r="M574" s="635">
        <v>153.69999999999999</v>
      </c>
      <c r="N574" s="438">
        <v>0</v>
      </c>
      <c r="O574" s="438">
        <v>153.69999999999999</v>
      </c>
      <c r="P574" s="690">
        <f>Q574+W574+AC574+AD574</f>
        <v>4548905.2</v>
      </c>
      <c r="Q574" s="690">
        <f>R574+S574+T574+U574+V574</f>
        <v>4548905.2</v>
      </c>
      <c r="R574" s="690">
        <v>0</v>
      </c>
      <c r="S574" s="690">
        <v>0</v>
      </c>
      <c r="T574" s="690">
        <v>0</v>
      </c>
      <c r="U574" s="610">
        <v>3249218</v>
      </c>
      <c r="V574" s="397">
        <v>1299687.2</v>
      </c>
      <c r="W574" s="690">
        <f>X574+Y574+Z574+AA574+AB574</f>
        <v>0</v>
      </c>
      <c r="X574" s="397">
        <v>0</v>
      </c>
      <c r="Y574" s="690">
        <v>0</v>
      </c>
      <c r="Z574" s="690">
        <v>0</v>
      </c>
      <c r="AA574" s="610">
        <v>0</v>
      </c>
      <c r="AB574" s="610">
        <v>0</v>
      </c>
      <c r="AC574" s="690">
        <v>0</v>
      </c>
      <c r="AD574" s="690">
        <v>0</v>
      </c>
      <c r="AE574" s="545"/>
    </row>
    <row r="575" spans="1:31" hidden="1" x14ac:dyDescent="0.2">
      <c r="A575" s="393">
        <f t="shared" si="365"/>
        <v>6</v>
      </c>
      <c r="B575" s="401" t="s">
        <v>1508</v>
      </c>
      <c r="C575" s="393" t="s">
        <v>1153</v>
      </c>
      <c r="D575" s="395">
        <v>41628</v>
      </c>
      <c r="E575" s="393" t="s">
        <v>1822</v>
      </c>
      <c r="F575" s="393" t="s">
        <v>1822</v>
      </c>
      <c r="G575" s="535">
        <v>18</v>
      </c>
      <c r="H575" s="634">
        <v>18</v>
      </c>
      <c r="I575" s="438">
        <v>452.1</v>
      </c>
      <c r="J575" s="636">
        <v>7</v>
      </c>
      <c r="K575" s="535">
        <v>0</v>
      </c>
      <c r="L575" s="535">
        <v>7</v>
      </c>
      <c r="M575" s="635">
        <v>315.2</v>
      </c>
      <c r="N575" s="438">
        <v>0</v>
      </c>
      <c r="O575" s="438">
        <v>315.2</v>
      </c>
      <c r="P575" s="690">
        <f>Q575+W575+AC575+AD575</f>
        <v>6681457.6799999997</v>
      </c>
      <c r="Q575" s="690">
        <f>R575+S575+T575+U575+V575</f>
        <v>6681457.6799999997</v>
      </c>
      <c r="R575" s="690">
        <v>0</v>
      </c>
      <c r="S575" s="690">
        <v>0</v>
      </c>
      <c r="T575" s="690">
        <v>0</v>
      </c>
      <c r="U575" s="610">
        <v>5464690</v>
      </c>
      <c r="V575" s="397">
        <v>1216767.68</v>
      </c>
      <c r="W575" s="690">
        <f>X575+Y575+Z575+AA575+AB575</f>
        <v>0</v>
      </c>
      <c r="X575" s="397">
        <v>0</v>
      </c>
      <c r="Y575" s="690">
        <v>0</v>
      </c>
      <c r="Z575" s="690">
        <v>0</v>
      </c>
      <c r="AA575" s="610">
        <v>0</v>
      </c>
      <c r="AB575" s="610">
        <v>0</v>
      </c>
      <c r="AC575" s="690">
        <v>0</v>
      </c>
      <c r="AD575" s="690">
        <v>0</v>
      </c>
      <c r="AE575" s="545"/>
    </row>
    <row r="576" spans="1:31" hidden="1" x14ac:dyDescent="0.2">
      <c r="A576" s="393">
        <f t="shared" si="365"/>
        <v>7</v>
      </c>
      <c r="B576" s="401" t="s">
        <v>1509</v>
      </c>
      <c r="C576" s="393" t="s">
        <v>1153</v>
      </c>
      <c r="D576" s="395">
        <v>41628</v>
      </c>
      <c r="E576" s="393" t="s">
        <v>1822</v>
      </c>
      <c r="F576" s="393" t="s">
        <v>1822</v>
      </c>
      <c r="G576" s="535">
        <v>26</v>
      </c>
      <c r="H576" s="634">
        <v>26</v>
      </c>
      <c r="I576" s="438">
        <v>459.2</v>
      </c>
      <c r="J576" s="636">
        <v>7</v>
      </c>
      <c r="K576" s="535">
        <v>0</v>
      </c>
      <c r="L576" s="535">
        <v>7</v>
      </c>
      <c r="M576" s="635">
        <v>306.7</v>
      </c>
      <c r="N576" s="438">
        <v>0</v>
      </c>
      <c r="O576" s="438">
        <v>306.7</v>
      </c>
      <c r="P576" s="690">
        <f>Q576+W576+AC576+AD576</f>
        <v>8606066.0199999996</v>
      </c>
      <c r="Q576" s="690">
        <f>R576+S576+T576+U576+V576</f>
        <v>7888832.4000000004</v>
      </c>
      <c r="R576" s="690">
        <v>0</v>
      </c>
      <c r="S576" s="690">
        <v>0</v>
      </c>
      <c r="T576" s="690">
        <v>0</v>
      </c>
      <c r="U576" s="610">
        <v>5681816.4100000001</v>
      </c>
      <c r="V576" s="397">
        <v>2207015.9900000002</v>
      </c>
      <c r="W576" s="690">
        <f>X576+Y576+Z576+AA576+AB576</f>
        <v>717233.62</v>
      </c>
      <c r="X576" s="397">
        <v>0</v>
      </c>
      <c r="Y576" s="690">
        <v>0</v>
      </c>
      <c r="Z576" s="690">
        <v>0</v>
      </c>
      <c r="AA576" s="610">
        <v>717233.62</v>
      </c>
      <c r="AB576" s="610">
        <v>0</v>
      </c>
      <c r="AC576" s="690">
        <v>0</v>
      </c>
      <c r="AD576" s="690">
        <v>0</v>
      </c>
      <c r="AE576" s="545"/>
    </row>
    <row r="577" spans="1:31" s="561" customFormat="1" ht="27" hidden="1" customHeight="1" x14ac:dyDescent="0.2">
      <c r="A577" s="739" t="s">
        <v>1847</v>
      </c>
      <c r="B577" s="739"/>
      <c r="C577" s="739"/>
      <c r="D577" s="739"/>
      <c r="E577" s="739"/>
      <c r="F577" s="739"/>
      <c r="G577" s="595">
        <f t="shared" ref="G577:AD577" si="366">SUM(G578:G580)</f>
        <v>35</v>
      </c>
      <c r="H577" s="595">
        <f t="shared" si="366"/>
        <v>35</v>
      </c>
      <c r="I577" s="596">
        <f t="shared" si="366"/>
        <v>382.5</v>
      </c>
      <c r="J577" s="595">
        <f t="shared" si="366"/>
        <v>7</v>
      </c>
      <c r="K577" s="595">
        <f t="shared" si="366"/>
        <v>0</v>
      </c>
      <c r="L577" s="595">
        <f t="shared" si="366"/>
        <v>7</v>
      </c>
      <c r="M577" s="596">
        <f t="shared" si="366"/>
        <v>382.5</v>
      </c>
      <c r="N577" s="596">
        <f t="shared" si="366"/>
        <v>0</v>
      </c>
      <c r="O577" s="596">
        <f t="shared" si="366"/>
        <v>382.5</v>
      </c>
      <c r="P577" s="596">
        <f t="shared" si="366"/>
        <v>16442692</v>
      </c>
      <c r="Q577" s="596">
        <f t="shared" si="366"/>
        <v>14383444.6</v>
      </c>
      <c r="R577" s="392">
        <f t="shared" si="366"/>
        <v>0</v>
      </c>
      <c r="S577" s="596">
        <f t="shared" si="366"/>
        <v>0</v>
      </c>
      <c r="T577" s="596">
        <f t="shared" si="366"/>
        <v>14383444.6</v>
      </c>
      <c r="U577" s="596">
        <f t="shared" si="366"/>
        <v>0</v>
      </c>
      <c r="V577" s="392">
        <f t="shared" si="366"/>
        <v>0</v>
      </c>
      <c r="W577" s="596">
        <f t="shared" si="366"/>
        <v>2059247.4</v>
      </c>
      <c r="X577" s="596">
        <f t="shared" si="366"/>
        <v>0</v>
      </c>
      <c r="Y577" s="596">
        <f t="shared" si="366"/>
        <v>0</v>
      </c>
      <c r="Z577" s="596">
        <f t="shared" si="366"/>
        <v>2059247.4</v>
      </c>
      <c r="AA577" s="596">
        <f t="shared" si="366"/>
        <v>0</v>
      </c>
      <c r="AB577" s="596">
        <f t="shared" si="366"/>
        <v>0</v>
      </c>
      <c r="AC577" s="596">
        <f t="shared" si="366"/>
        <v>0</v>
      </c>
      <c r="AD577" s="596">
        <f t="shared" si="366"/>
        <v>0</v>
      </c>
      <c r="AE577" s="590"/>
    </row>
    <row r="578" spans="1:31" hidden="1" x14ac:dyDescent="0.2">
      <c r="A578" s="606">
        <v>1</v>
      </c>
      <c r="B578" s="613" t="s">
        <v>1043</v>
      </c>
      <c r="C578" s="619" t="s">
        <v>1010</v>
      </c>
      <c r="D578" s="608" t="s">
        <v>1011</v>
      </c>
      <c r="E578" s="606" t="s">
        <v>1110</v>
      </c>
      <c r="F578" s="606" t="s">
        <v>1112</v>
      </c>
      <c r="G578" s="609">
        <v>21</v>
      </c>
      <c r="H578" s="609">
        <v>21</v>
      </c>
      <c r="I578" s="610">
        <v>237.2</v>
      </c>
      <c r="J578" s="609">
        <v>4</v>
      </c>
      <c r="K578" s="611">
        <v>0</v>
      </c>
      <c r="L578" s="611">
        <v>4</v>
      </c>
      <c r="M578" s="610">
        <v>237.2</v>
      </c>
      <c r="N578" s="610">
        <v>0</v>
      </c>
      <c r="O578" s="610">
        <v>237.2</v>
      </c>
      <c r="P578" s="602">
        <f t="shared" ref="P578:P583" si="367">Q578+W578+AC578+AD578</f>
        <v>10299408</v>
      </c>
      <c r="Q578" s="602">
        <f t="shared" ref="Q578:Q583" si="368">R578+S578+T578+U578+V578</f>
        <v>9451059.8000000007</v>
      </c>
      <c r="R578" s="670">
        <v>0</v>
      </c>
      <c r="S578" s="602">
        <v>0</v>
      </c>
      <c r="T578" s="602">
        <v>9451059.8000000007</v>
      </c>
      <c r="U578" s="610">
        <v>0</v>
      </c>
      <c r="V578" s="397">
        <v>0</v>
      </c>
      <c r="W578" s="602">
        <f t="shared" ref="W578:W583" si="369">X578+Y578+Z578+AA578+AB578</f>
        <v>848348.2</v>
      </c>
      <c r="X578" s="610">
        <v>0</v>
      </c>
      <c r="Y578" s="602">
        <v>0</v>
      </c>
      <c r="Z578" s="602">
        <v>848348.2</v>
      </c>
      <c r="AA578" s="610">
        <v>0</v>
      </c>
      <c r="AB578" s="610">
        <v>0</v>
      </c>
      <c r="AC578" s="602">
        <v>0</v>
      </c>
      <c r="AD578" s="602">
        <v>0</v>
      </c>
      <c r="AE578" s="590"/>
    </row>
    <row r="579" spans="1:31" hidden="1" x14ac:dyDescent="0.2">
      <c r="A579" s="606">
        <v>2</v>
      </c>
      <c r="B579" s="613" t="s">
        <v>1454</v>
      </c>
      <c r="C579" s="619" t="s">
        <v>1010</v>
      </c>
      <c r="D579" s="608" t="s">
        <v>1011</v>
      </c>
      <c r="E579" s="606" t="s">
        <v>1110</v>
      </c>
      <c r="F579" s="606" t="s">
        <v>1112</v>
      </c>
      <c r="G579" s="609">
        <v>6</v>
      </c>
      <c r="H579" s="609">
        <v>6</v>
      </c>
      <c r="I579" s="610">
        <v>87.4</v>
      </c>
      <c r="J579" s="609">
        <v>2</v>
      </c>
      <c r="K579" s="611">
        <v>0</v>
      </c>
      <c r="L579" s="611">
        <v>2</v>
      </c>
      <c r="M579" s="610">
        <v>87.4</v>
      </c>
      <c r="N579" s="610">
        <v>0</v>
      </c>
      <c r="O579" s="610">
        <v>87.4</v>
      </c>
      <c r="P579" s="602">
        <f t="shared" si="367"/>
        <v>3695272</v>
      </c>
      <c r="Q579" s="602">
        <f t="shared" si="368"/>
        <v>2863835.8</v>
      </c>
      <c r="R579" s="670">
        <v>0</v>
      </c>
      <c r="S579" s="602">
        <v>0</v>
      </c>
      <c r="T579" s="602">
        <v>2863835.8</v>
      </c>
      <c r="U579" s="610">
        <v>0</v>
      </c>
      <c r="V579" s="397">
        <v>0</v>
      </c>
      <c r="W579" s="602">
        <f t="shared" si="369"/>
        <v>831436.2</v>
      </c>
      <c r="X579" s="610">
        <v>0</v>
      </c>
      <c r="Y579" s="602">
        <v>0</v>
      </c>
      <c r="Z579" s="602">
        <v>831436.2</v>
      </c>
      <c r="AA579" s="610">
        <v>0</v>
      </c>
      <c r="AB579" s="610">
        <v>0</v>
      </c>
      <c r="AC579" s="602">
        <v>0</v>
      </c>
      <c r="AD579" s="602">
        <v>0</v>
      </c>
      <c r="AE579" s="590"/>
    </row>
    <row r="580" spans="1:31" hidden="1" x14ac:dyDescent="0.2">
      <c r="A580" s="606">
        <v>3</v>
      </c>
      <c r="B580" s="613" t="s">
        <v>1455</v>
      </c>
      <c r="C580" s="619" t="s">
        <v>1010</v>
      </c>
      <c r="D580" s="608" t="s">
        <v>1011</v>
      </c>
      <c r="E580" s="606" t="s">
        <v>1110</v>
      </c>
      <c r="F580" s="606" t="s">
        <v>1112</v>
      </c>
      <c r="G580" s="609">
        <v>8</v>
      </c>
      <c r="H580" s="611">
        <v>8</v>
      </c>
      <c r="I580" s="610">
        <v>57.9</v>
      </c>
      <c r="J580" s="609">
        <v>1</v>
      </c>
      <c r="K580" s="611">
        <v>0</v>
      </c>
      <c r="L580" s="611">
        <v>1</v>
      </c>
      <c r="M580" s="610">
        <v>57.9</v>
      </c>
      <c r="N580" s="610">
        <v>0</v>
      </c>
      <c r="O580" s="610">
        <v>57.9</v>
      </c>
      <c r="P580" s="602">
        <f t="shared" si="367"/>
        <v>2448012</v>
      </c>
      <c r="Q580" s="602">
        <f t="shared" si="368"/>
        <v>2068549</v>
      </c>
      <c r="R580" s="670">
        <v>0</v>
      </c>
      <c r="S580" s="602">
        <v>0</v>
      </c>
      <c r="T580" s="602">
        <v>2068549</v>
      </c>
      <c r="U580" s="610">
        <v>0</v>
      </c>
      <c r="V580" s="397">
        <v>0</v>
      </c>
      <c r="W580" s="602">
        <f t="shared" si="369"/>
        <v>379463</v>
      </c>
      <c r="X580" s="610">
        <v>0</v>
      </c>
      <c r="Y580" s="602">
        <v>0</v>
      </c>
      <c r="Z580" s="602">
        <v>379463</v>
      </c>
      <c r="AA580" s="610">
        <v>0</v>
      </c>
      <c r="AB580" s="610">
        <v>0</v>
      </c>
      <c r="AC580" s="602">
        <v>0</v>
      </c>
      <c r="AD580" s="602">
        <v>0</v>
      </c>
      <c r="AE580" s="590"/>
    </row>
    <row r="581" spans="1:31" s="399" customFormat="1" ht="27" hidden="1" customHeight="1" x14ac:dyDescent="0.2">
      <c r="A581" s="740" t="s">
        <v>2079</v>
      </c>
      <c r="B581" s="752"/>
      <c r="C581" s="752"/>
      <c r="D581" s="752"/>
      <c r="E581" s="752"/>
      <c r="F581" s="752"/>
      <c r="G581" s="588">
        <f t="shared" ref="G581:AD581" si="370">SUM(G582:G583)</f>
        <v>123</v>
      </c>
      <c r="H581" s="588">
        <f t="shared" si="370"/>
        <v>123</v>
      </c>
      <c r="I581" s="589">
        <f t="shared" si="370"/>
        <v>1477.4</v>
      </c>
      <c r="J581" s="588">
        <f t="shared" si="370"/>
        <v>45</v>
      </c>
      <c r="K581" s="588">
        <f t="shared" si="370"/>
        <v>4</v>
      </c>
      <c r="L581" s="588">
        <f t="shared" si="370"/>
        <v>41</v>
      </c>
      <c r="M581" s="589">
        <f t="shared" si="370"/>
        <v>1477.4</v>
      </c>
      <c r="N581" s="589">
        <f t="shared" si="370"/>
        <v>90.1</v>
      </c>
      <c r="O581" s="589">
        <f t="shared" si="370"/>
        <v>1387.3</v>
      </c>
      <c r="P581" s="589">
        <f t="shared" si="370"/>
        <v>62464472</v>
      </c>
      <c r="Q581" s="589">
        <f t="shared" si="370"/>
        <v>47785321.079999998</v>
      </c>
      <c r="R581" s="414">
        <f t="shared" si="370"/>
        <v>0</v>
      </c>
      <c r="S581" s="589">
        <f t="shared" si="370"/>
        <v>0</v>
      </c>
      <c r="T581" s="589">
        <f t="shared" si="370"/>
        <v>0</v>
      </c>
      <c r="U581" s="589">
        <f t="shared" si="370"/>
        <v>0</v>
      </c>
      <c r="V581" s="414">
        <f t="shared" si="370"/>
        <v>47785321.079999998</v>
      </c>
      <c r="W581" s="589">
        <f t="shared" si="370"/>
        <v>14679150.92</v>
      </c>
      <c r="X581" s="589">
        <f t="shared" si="370"/>
        <v>0</v>
      </c>
      <c r="Y581" s="589">
        <f t="shared" si="370"/>
        <v>0</v>
      </c>
      <c r="Z581" s="589">
        <f t="shared" si="370"/>
        <v>0</v>
      </c>
      <c r="AA581" s="589">
        <f t="shared" si="370"/>
        <v>14679150.92</v>
      </c>
      <c r="AB581" s="589">
        <f t="shared" si="370"/>
        <v>0</v>
      </c>
      <c r="AC581" s="589">
        <f t="shared" si="370"/>
        <v>0</v>
      </c>
      <c r="AD581" s="589">
        <f t="shared" si="370"/>
        <v>0</v>
      </c>
      <c r="AE581" s="590"/>
    </row>
    <row r="582" spans="1:31" s="399" customFormat="1" hidden="1" x14ac:dyDescent="0.2">
      <c r="A582" s="606">
        <v>1</v>
      </c>
      <c r="B582" s="613" t="s">
        <v>1765</v>
      </c>
      <c r="C582" s="606">
        <v>1602</v>
      </c>
      <c r="D582" s="608">
        <v>42979</v>
      </c>
      <c r="E582" s="606" t="s">
        <v>1110</v>
      </c>
      <c r="F582" s="606" t="s">
        <v>1822</v>
      </c>
      <c r="G582" s="667">
        <v>21</v>
      </c>
      <c r="H582" s="713">
        <v>21</v>
      </c>
      <c r="I582" s="664">
        <v>225.9</v>
      </c>
      <c r="J582" s="714">
        <v>6</v>
      </c>
      <c r="K582" s="672">
        <v>0</v>
      </c>
      <c r="L582" s="666">
        <v>6</v>
      </c>
      <c r="M582" s="610">
        <v>225.9</v>
      </c>
      <c r="N582" s="610">
        <v>0</v>
      </c>
      <c r="O582" s="610">
        <v>225.9</v>
      </c>
      <c r="P582" s="602">
        <f t="shared" si="367"/>
        <v>0</v>
      </c>
      <c r="Q582" s="602">
        <f t="shared" si="368"/>
        <v>0</v>
      </c>
      <c r="R582" s="670">
        <v>0</v>
      </c>
      <c r="S582" s="602">
        <v>0</v>
      </c>
      <c r="T582" s="610">
        <v>0</v>
      </c>
      <c r="U582" s="610">
        <v>0</v>
      </c>
      <c r="V582" s="397">
        <v>0</v>
      </c>
      <c r="W582" s="602">
        <f t="shared" si="369"/>
        <v>0</v>
      </c>
      <c r="X582" s="610">
        <v>0</v>
      </c>
      <c r="Y582" s="602">
        <v>0</v>
      </c>
      <c r="Z582" s="610">
        <v>0</v>
      </c>
      <c r="AA582" s="610">
        <v>0</v>
      </c>
      <c r="AB582" s="610">
        <v>0</v>
      </c>
      <c r="AC582" s="602">
        <v>0</v>
      </c>
      <c r="AD582" s="602">
        <v>0</v>
      </c>
      <c r="AE582" s="590"/>
    </row>
    <row r="583" spans="1:31" s="399" customFormat="1" ht="17.25" hidden="1" customHeight="1" x14ac:dyDescent="0.2">
      <c r="A583" s="606">
        <v>2</v>
      </c>
      <c r="B583" s="613" t="s">
        <v>1765</v>
      </c>
      <c r="C583" s="606">
        <v>1602</v>
      </c>
      <c r="D583" s="608">
        <v>42979</v>
      </c>
      <c r="E583" s="606" t="s">
        <v>1822</v>
      </c>
      <c r="F583" s="606" t="s">
        <v>1822</v>
      </c>
      <c r="G583" s="667">
        <v>102</v>
      </c>
      <c r="H583" s="714">
        <v>102</v>
      </c>
      <c r="I583" s="664">
        <v>1251.5</v>
      </c>
      <c r="J583" s="714">
        <v>39</v>
      </c>
      <c r="K583" s="665">
        <v>4</v>
      </c>
      <c r="L583" s="667">
        <v>35</v>
      </c>
      <c r="M583" s="610">
        <v>1251.5</v>
      </c>
      <c r="N583" s="610">
        <v>90.1</v>
      </c>
      <c r="O583" s="610">
        <v>1161.4000000000001</v>
      </c>
      <c r="P583" s="602">
        <f t="shared" si="367"/>
        <v>62464472</v>
      </c>
      <c r="Q583" s="602">
        <f t="shared" si="368"/>
        <v>47785321.079999998</v>
      </c>
      <c r="R583" s="670">
        <v>0</v>
      </c>
      <c r="S583" s="602">
        <v>0</v>
      </c>
      <c r="T583" s="610">
        <v>0</v>
      </c>
      <c r="U583" s="610">
        <v>0</v>
      </c>
      <c r="V583" s="397">
        <v>47785321.079999998</v>
      </c>
      <c r="W583" s="602">
        <f t="shared" si="369"/>
        <v>14679150.92</v>
      </c>
      <c r="X583" s="610">
        <v>0</v>
      </c>
      <c r="Y583" s="602">
        <v>0</v>
      </c>
      <c r="Z583" s="610">
        <v>0</v>
      </c>
      <c r="AA583" s="610">
        <v>14679150.92</v>
      </c>
      <c r="AB583" s="610">
        <v>0</v>
      </c>
      <c r="AC583" s="602">
        <v>0</v>
      </c>
      <c r="AD583" s="602">
        <v>0</v>
      </c>
      <c r="AE583" s="590"/>
    </row>
    <row r="584" spans="1:31" ht="25.5" hidden="1" customHeight="1" x14ac:dyDescent="0.2">
      <c r="A584" s="745" t="s">
        <v>2080</v>
      </c>
      <c r="B584" s="745"/>
      <c r="C584" s="745"/>
      <c r="D584" s="745"/>
      <c r="E584" s="745"/>
      <c r="F584" s="745"/>
      <c r="G584" s="588">
        <f>SUM(G585:G588)</f>
        <v>67</v>
      </c>
      <c r="H584" s="588">
        <f>SUM(H585:H588)</f>
        <v>67</v>
      </c>
      <c r="I584" s="589">
        <f>SUM(I585:I588)</f>
        <v>804.5</v>
      </c>
      <c r="J584" s="588">
        <f t="shared" ref="J584:AD584" si="371">SUM(J585:J588)</f>
        <v>16</v>
      </c>
      <c r="K584" s="588">
        <f t="shared" si="371"/>
        <v>7</v>
      </c>
      <c r="L584" s="588">
        <f t="shared" si="371"/>
        <v>9</v>
      </c>
      <c r="M584" s="589">
        <f t="shared" si="371"/>
        <v>804.5</v>
      </c>
      <c r="N584" s="589">
        <f t="shared" si="371"/>
        <v>324.39999999999998</v>
      </c>
      <c r="O584" s="589">
        <f t="shared" si="371"/>
        <v>480.1</v>
      </c>
      <c r="P584" s="589">
        <f t="shared" si="371"/>
        <v>35266593.600000001</v>
      </c>
      <c r="Q584" s="589">
        <f t="shared" si="371"/>
        <v>30442762.699999999</v>
      </c>
      <c r="R584" s="414">
        <f t="shared" si="371"/>
        <v>0</v>
      </c>
      <c r="S584" s="589">
        <f t="shared" si="371"/>
        <v>0</v>
      </c>
      <c r="T584" s="589">
        <f t="shared" si="371"/>
        <v>30442762.699999999</v>
      </c>
      <c r="U584" s="589">
        <f t="shared" si="371"/>
        <v>0</v>
      </c>
      <c r="V584" s="414">
        <f t="shared" si="371"/>
        <v>0</v>
      </c>
      <c r="W584" s="589">
        <f t="shared" si="371"/>
        <v>4823830.9000000004</v>
      </c>
      <c r="X584" s="589">
        <f t="shared" si="371"/>
        <v>0</v>
      </c>
      <c r="Y584" s="589">
        <f t="shared" si="371"/>
        <v>0</v>
      </c>
      <c r="Z584" s="589">
        <f t="shared" si="371"/>
        <v>4823830.9000000004</v>
      </c>
      <c r="AA584" s="589">
        <f t="shared" si="371"/>
        <v>0</v>
      </c>
      <c r="AB584" s="589">
        <f t="shared" si="371"/>
        <v>0</v>
      </c>
      <c r="AC584" s="589">
        <f t="shared" si="371"/>
        <v>0</v>
      </c>
      <c r="AD584" s="589">
        <f t="shared" si="371"/>
        <v>0</v>
      </c>
      <c r="AE584" s="590"/>
    </row>
    <row r="585" spans="1:31" hidden="1" x14ac:dyDescent="0.2">
      <c r="A585" s="606">
        <v>1</v>
      </c>
      <c r="B585" s="614" t="s">
        <v>925</v>
      </c>
      <c r="C585" s="606">
        <v>1437</v>
      </c>
      <c r="D585" s="608">
        <v>41638</v>
      </c>
      <c r="E585" s="606" t="s">
        <v>1110</v>
      </c>
      <c r="F585" s="606" t="s">
        <v>1112</v>
      </c>
      <c r="G585" s="609">
        <v>5</v>
      </c>
      <c r="H585" s="611">
        <v>5</v>
      </c>
      <c r="I585" s="602">
        <v>89.9</v>
      </c>
      <c r="J585" s="609">
        <v>2</v>
      </c>
      <c r="K585" s="603">
        <v>2</v>
      </c>
      <c r="L585" s="603">
        <v>0</v>
      </c>
      <c r="M585" s="610">
        <v>89.9</v>
      </c>
      <c r="N585" s="610">
        <v>89.9</v>
      </c>
      <c r="O585" s="610">
        <v>0</v>
      </c>
      <c r="P585" s="602">
        <f>Q585+W585+AC585+AD585</f>
        <v>17987603.199999999</v>
      </c>
      <c r="Q585" s="602">
        <f>R585+S585+T585+U585+V585</f>
        <v>15211921.199999999</v>
      </c>
      <c r="R585" s="670">
        <v>0</v>
      </c>
      <c r="S585" s="602">
        <v>0</v>
      </c>
      <c r="T585" s="602">
        <v>15211921.199999999</v>
      </c>
      <c r="U585" s="610">
        <v>0</v>
      </c>
      <c r="V585" s="397">
        <v>0</v>
      </c>
      <c r="W585" s="602">
        <f>X585+Y585+Z585+AA585+AB585</f>
        <v>2775682</v>
      </c>
      <c r="X585" s="610">
        <v>0</v>
      </c>
      <c r="Y585" s="602">
        <v>0</v>
      </c>
      <c r="Z585" s="602">
        <v>2775682</v>
      </c>
      <c r="AA585" s="610">
        <v>0</v>
      </c>
      <c r="AB585" s="610">
        <v>0</v>
      </c>
      <c r="AC585" s="602">
        <v>0</v>
      </c>
      <c r="AD585" s="602">
        <v>0</v>
      </c>
      <c r="AE585" s="590"/>
    </row>
    <row r="586" spans="1:31" hidden="1" x14ac:dyDescent="0.2">
      <c r="A586" s="606">
        <f>A585+1</f>
        <v>2</v>
      </c>
      <c r="B586" s="614" t="s">
        <v>925</v>
      </c>
      <c r="C586" s="606">
        <v>1437</v>
      </c>
      <c r="D586" s="608">
        <v>41638</v>
      </c>
      <c r="E586" s="606" t="s">
        <v>1112</v>
      </c>
      <c r="F586" s="606" t="s">
        <v>1112</v>
      </c>
      <c r="G586" s="609">
        <v>30</v>
      </c>
      <c r="H586" s="609">
        <v>30</v>
      </c>
      <c r="I586" s="610">
        <v>312.10000000000002</v>
      </c>
      <c r="J586" s="609">
        <v>6</v>
      </c>
      <c r="K586" s="609">
        <v>1</v>
      </c>
      <c r="L586" s="609">
        <v>5</v>
      </c>
      <c r="M586" s="610">
        <v>312.10000000000002</v>
      </c>
      <c r="N586" s="610">
        <v>44.6</v>
      </c>
      <c r="O586" s="610">
        <v>267.5</v>
      </c>
      <c r="P586" s="602">
        <f>Q586+W586+AC586+AD586</f>
        <v>0</v>
      </c>
      <c r="Q586" s="602">
        <f>R586+S586+T586+U586+V586</f>
        <v>0</v>
      </c>
      <c r="R586" s="670">
        <v>0</v>
      </c>
      <c r="S586" s="602">
        <v>0</v>
      </c>
      <c r="T586" s="602">
        <v>0</v>
      </c>
      <c r="U586" s="610">
        <v>0</v>
      </c>
      <c r="V586" s="397">
        <v>0</v>
      </c>
      <c r="W586" s="602">
        <f>X586+Y586+Z586+AA586+AB586</f>
        <v>0</v>
      </c>
      <c r="X586" s="610">
        <v>0</v>
      </c>
      <c r="Y586" s="602">
        <v>0</v>
      </c>
      <c r="Z586" s="602">
        <v>0</v>
      </c>
      <c r="AA586" s="610">
        <v>0</v>
      </c>
      <c r="AB586" s="610">
        <v>0</v>
      </c>
      <c r="AC586" s="602">
        <v>0</v>
      </c>
      <c r="AD586" s="602">
        <v>0</v>
      </c>
      <c r="AE586" s="590"/>
    </row>
    <row r="587" spans="1:31" hidden="1" x14ac:dyDescent="0.2">
      <c r="A587" s="606">
        <f t="shared" ref="A587:A588" si="372">A586+1</f>
        <v>3</v>
      </c>
      <c r="B587" s="614" t="s">
        <v>924</v>
      </c>
      <c r="C587" s="606">
        <v>1437</v>
      </c>
      <c r="D587" s="608">
        <v>41638</v>
      </c>
      <c r="E587" s="606" t="s">
        <v>1110</v>
      </c>
      <c r="F587" s="606" t="s">
        <v>1112</v>
      </c>
      <c r="G587" s="609">
        <v>10</v>
      </c>
      <c r="H587" s="611">
        <v>10</v>
      </c>
      <c r="I587" s="602">
        <v>189.9</v>
      </c>
      <c r="J587" s="609">
        <v>4</v>
      </c>
      <c r="K587" s="603">
        <v>4</v>
      </c>
      <c r="L587" s="603">
        <v>0</v>
      </c>
      <c r="M587" s="610">
        <v>189.9</v>
      </c>
      <c r="N587" s="610">
        <v>189.9</v>
      </c>
      <c r="O587" s="610">
        <v>0</v>
      </c>
      <c r="P587" s="602">
        <f>Q587+W587+AC587+AD587</f>
        <v>17278990.399999999</v>
      </c>
      <c r="Q587" s="602">
        <f>R587+S587+T587+U587+V587</f>
        <v>15230841.5</v>
      </c>
      <c r="R587" s="670">
        <v>0</v>
      </c>
      <c r="S587" s="602">
        <v>0</v>
      </c>
      <c r="T587" s="602">
        <v>15230841.5</v>
      </c>
      <c r="U587" s="610">
        <v>0</v>
      </c>
      <c r="V587" s="397">
        <v>0</v>
      </c>
      <c r="W587" s="602">
        <f>X587+Y587+Z587+AA587+AB587</f>
        <v>2048148.9</v>
      </c>
      <c r="X587" s="610">
        <v>0</v>
      </c>
      <c r="Y587" s="602">
        <v>0</v>
      </c>
      <c r="Z587" s="602">
        <v>2048148.9</v>
      </c>
      <c r="AA587" s="610">
        <v>0</v>
      </c>
      <c r="AB587" s="610">
        <v>0</v>
      </c>
      <c r="AC587" s="602">
        <v>0</v>
      </c>
      <c r="AD587" s="602">
        <v>0</v>
      </c>
      <c r="AE587" s="590"/>
    </row>
    <row r="588" spans="1:31" hidden="1" x14ac:dyDescent="0.2">
      <c r="A588" s="606">
        <f t="shared" si="372"/>
        <v>4</v>
      </c>
      <c r="B588" s="614" t="s">
        <v>924</v>
      </c>
      <c r="C588" s="606">
        <v>1437</v>
      </c>
      <c r="D588" s="608">
        <v>41638</v>
      </c>
      <c r="E588" s="606" t="s">
        <v>1112</v>
      </c>
      <c r="F588" s="606" t="s">
        <v>1112</v>
      </c>
      <c r="G588" s="609">
        <v>22</v>
      </c>
      <c r="H588" s="609">
        <v>22</v>
      </c>
      <c r="I588" s="610">
        <v>212.6</v>
      </c>
      <c r="J588" s="609">
        <v>4</v>
      </c>
      <c r="K588" s="609">
        <v>0</v>
      </c>
      <c r="L588" s="609">
        <v>4</v>
      </c>
      <c r="M588" s="610">
        <v>212.6</v>
      </c>
      <c r="N588" s="610">
        <v>0</v>
      </c>
      <c r="O588" s="610">
        <v>212.6</v>
      </c>
      <c r="P588" s="602">
        <f>Q588+W588+AC588+AD588</f>
        <v>0</v>
      </c>
      <c r="Q588" s="602">
        <f>R588+S588+T588+U588+V588</f>
        <v>0</v>
      </c>
      <c r="R588" s="670">
        <v>0</v>
      </c>
      <c r="S588" s="602">
        <v>0</v>
      </c>
      <c r="T588" s="602">
        <v>0</v>
      </c>
      <c r="U588" s="610">
        <v>0</v>
      </c>
      <c r="V588" s="397">
        <v>0</v>
      </c>
      <c r="W588" s="602">
        <f>X588+Y588+Z588+AA588+AB588</f>
        <v>0</v>
      </c>
      <c r="X588" s="610">
        <v>0</v>
      </c>
      <c r="Y588" s="602">
        <v>0</v>
      </c>
      <c r="Z588" s="602">
        <v>0</v>
      </c>
      <c r="AA588" s="610">
        <v>0</v>
      </c>
      <c r="AB588" s="610">
        <v>0</v>
      </c>
      <c r="AC588" s="602">
        <v>0</v>
      </c>
      <c r="AD588" s="602">
        <v>0</v>
      </c>
      <c r="AE588" s="590"/>
    </row>
    <row r="589" spans="1:31" ht="29.25" hidden="1" customHeight="1" x14ac:dyDescent="0.2">
      <c r="A589" s="755" t="s">
        <v>2081</v>
      </c>
      <c r="B589" s="756"/>
      <c r="C589" s="756"/>
      <c r="D589" s="756"/>
      <c r="E589" s="756"/>
      <c r="F589" s="757"/>
      <c r="G589" s="588">
        <f>SUM(G590:G591)</f>
        <v>42</v>
      </c>
      <c r="H589" s="588">
        <f t="shared" ref="H589:P589" si="373">SUM(H590:H591)</f>
        <v>42</v>
      </c>
      <c r="I589" s="589">
        <f t="shared" si="373"/>
        <v>321.5</v>
      </c>
      <c r="J589" s="588">
        <f t="shared" si="373"/>
        <v>12</v>
      </c>
      <c r="K589" s="588">
        <f t="shared" si="373"/>
        <v>2</v>
      </c>
      <c r="L589" s="588">
        <f t="shared" si="373"/>
        <v>10</v>
      </c>
      <c r="M589" s="589">
        <f t="shared" si="373"/>
        <v>321.3</v>
      </c>
      <c r="N589" s="589">
        <f t="shared" si="373"/>
        <v>39.6</v>
      </c>
      <c r="O589" s="589">
        <f t="shared" si="373"/>
        <v>281.7</v>
      </c>
      <c r="P589" s="589">
        <f t="shared" si="373"/>
        <v>13584564</v>
      </c>
      <c r="Q589" s="589">
        <f t="shared" ref="Q589" si="374">SUM(Q590:Q591)</f>
        <v>10813312.939999999</v>
      </c>
      <c r="R589" s="414">
        <f t="shared" ref="R589" si="375">SUM(R590:R591)</f>
        <v>0</v>
      </c>
      <c r="S589" s="589">
        <f t="shared" ref="S589" si="376">SUM(S590:S591)</f>
        <v>0</v>
      </c>
      <c r="T589" s="589">
        <f t="shared" ref="T589" si="377">SUM(T590:T591)</f>
        <v>664632.93999999994</v>
      </c>
      <c r="U589" s="589">
        <f t="shared" ref="U589" si="378">SUM(U590:U591)</f>
        <v>10148680</v>
      </c>
      <c r="V589" s="414">
        <f t="shared" ref="V589" si="379">SUM(V590:V591)</f>
        <v>0</v>
      </c>
      <c r="W589" s="589">
        <f t="shared" ref="W589" si="380">SUM(W590:W591)</f>
        <v>2771251.06</v>
      </c>
      <c r="X589" s="589">
        <f t="shared" ref="X589" si="381">SUM(X590:X591)</f>
        <v>0</v>
      </c>
      <c r="Y589" s="589">
        <f t="shared" ref="Y589" si="382">SUM(Y590:Y591)</f>
        <v>0</v>
      </c>
      <c r="Z589" s="589">
        <f t="shared" ref="Z589" si="383">SUM(Z590:Z591)</f>
        <v>170333.06</v>
      </c>
      <c r="AA589" s="589">
        <f t="shared" ref="AA589" si="384">SUM(AA590:AA591)</f>
        <v>2600918</v>
      </c>
      <c r="AB589" s="589">
        <f t="shared" ref="AB589" si="385">SUM(AB590:AB591)</f>
        <v>0</v>
      </c>
      <c r="AC589" s="589">
        <f t="shared" ref="AC589" si="386">SUM(AC590:AC591)</f>
        <v>0</v>
      </c>
      <c r="AD589" s="589">
        <f t="shared" ref="AD589" si="387">SUM(AD590:AD591)</f>
        <v>0</v>
      </c>
      <c r="AE589" s="590"/>
    </row>
    <row r="590" spans="1:31" hidden="1" x14ac:dyDescent="0.2">
      <c r="A590" s="606">
        <v>1</v>
      </c>
      <c r="B590" s="614" t="s">
        <v>1524</v>
      </c>
      <c r="C590" s="640">
        <v>62</v>
      </c>
      <c r="D590" s="641">
        <v>42004</v>
      </c>
      <c r="E590" s="606" t="s">
        <v>1110</v>
      </c>
      <c r="F590" s="606" t="s">
        <v>1112</v>
      </c>
      <c r="G590" s="609">
        <v>2</v>
      </c>
      <c r="H590" s="611">
        <v>2</v>
      </c>
      <c r="I590" s="610">
        <v>20.6</v>
      </c>
      <c r="J590" s="609">
        <v>1</v>
      </c>
      <c r="K590" s="611">
        <v>0</v>
      </c>
      <c r="L590" s="611">
        <v>1</v>
      </c>
      <c r="M590" s="610">
        <v>20.6</v>
      </c>
      <c r="N590" s="610">
        <v>0</v>
      </c>
      <c r="O590" s="610">
        <v>20.6</v>
      </c>
      <c r="P590" s="602">
        <f>Q590+W590+AC590+AD590</f>
        <v>834966</v>
      </c>
      <c r="Q590" s="602">
        <f>R590+S590+T590+U590+V590</f>
        <v>664632.93999999994</v>
      </c>
      <c r="R590" s="670">
        <v>0</v>
      </c>
      <c r="S590" s="602">
        <v>0</v>
      </c>
      <c r="T590" s="602">
        <v>664632.93999999994</v>
      </c>
      <c r="U590" s="610">
        <v>0</v>
      </c>
      <c r="V590" s="397">
        <v>0</v>
      </c>
      <c r="W590" s="602">
        <f>X590+Y590+Z590+AA590+AB590</f>
        <v>170333.06</v>
      </c>
      <c r="X590" s="610">
        <v>0</v>
      </c>
      <c r="Y590" s="602">
        <v>0</v>
      </c>
      <c r="Z590" s="602">
        <v>170333.06</v>
      </c>
      <c r="AA590" s="610">
        <v>0</v>
      </c>
      <c r="AB590" s="610">
        <v>0</v>
      </c>
      <c r="AC590" s="602">
        <v>0</v>
      </c>
      <c r="AD590" s="602">
        <v>0</v>
      </c>
      <c r="AE590" s="590"/>
    </row>
    <row r="591" spans="1:31" hidden="1" x14ac:dyDescent="0.2">
      <c r="A591" s="606">
        <v>2</v>
      </c>
      <c r="B591" s="614" t="s">
        <v>1524</v>
      </c>
      <c r="C591" s="640">
        <v>62</v>
      </c>
      <c r="D591" s="641">
        <v>42004</v>
      </c>
      <c r="E591" s="606" t="s">
        <v>1112</v>
      </c>
      <c r="F591" s="606" t="s">
        <v>1112</v>
      </c>
      <c r="G591" s="609">
        <v>40</v>
      </c>
      <c r="H591" s="611">
        <v>40</v>
      </c>
      <c r="I591" s="610">
        <v>300.89999999999998</v>
      </c>
      <c r="J591" s="609">
        <v>11</v>
      </c>
      <c r="K591" s="611">
        <v>2</v>
      </c>
      <c r="L591" s="611">
        <v>9</v>
      </c>
      <c r="M591" s="610">
        <v>300.7</v>
      </c>
      <c r="N591" s="610">
        <v>39.6</v>
      </c>
      <c r="O591" s="610">
        <v>261.10000000000002</v>
      </c>
      <c r="P591" s="602">
        <f>Q591+W591+AC591+AD591</f>
        <v>12749598</v>
      </c>
      <c r="Q591" s="602">
        <f>R591+S591+T591+U591+V591</f>
        <v>10148680</v>
      </c>
      <c r="R591" s="670">
        <v>0</v>
      </c>
      <c r="S591" s="602">
        <v>0</v>
      </c>
      <c r="T591" s="602">
        <v>0</v>
      </c>
      <c r="U591" s="610">
        <v>10148680</v>
      </c>
      <c r="V591" s="397">
        <v>0</v>
      </c>
      <c r="W591" s="602">
        <f>X591+Y591+Z591+AA591+AB591</f>
        <v>2600918</v>
      </c>
      <c r="X591" s="610">
        <v>0</v>
      </c>
      <c r="Y591" s="602">
        <v>0</v>
      </c>
      <c r="Z591" s="602">
        <v>0</v>
      </c>
      <c r="AA591" s="610">
        <v>2600918</v>
      </c>
      <c r="AB591" s="610">
        <v>0</v>
      </c>
      <c r="AC591" s="602">
        <v>0</v>
      </c>
      <c r="AD591" s="602">
        <v>0</v>
      </c>
      <c r="AE591" s="590"/>
    </row>
    <row r="592" spans="1:31" s="399" customFormat="1" ht="26.25" hidden="1" customHeight="1" x14ac:dyDescent="0.2">
      <c r="A592" s="745" t="s">
        <v>2046</v>
      </c>
      <c r="B592" s="745"/>
      <c r="C592" s="745"/>
      <c r="D592" s="745"/>
      <c r="E592" s="745"/>
      <c r="F592" s="745"/>
      <c r="G592" s="588">
        <f t="shared" ref="G592:AD592" si="388">SUM(G593:G598)</f>
        <v>191</v>
      </c>
      <c r="H592" s="588">
        <f t="shared" si="388"/>
        <v>191</v>
      </c>
      <c r="I592" s="589">
        <f t="shared" si="388"/>
        <v>2848.4</v>
      </c>
      <c r="J592" s="588">
        <f t="shared" si="388"/>
        <v>67</v>
      </c>
      <c r="K592" s="588">
        <f t="shared" si="388"/>
        <v>46</v>
      </c>
      <c r="L592" s="588">
        <f t="shared" si="388"/>
        <v>21</v>
      </c>
      <c r="M592" s="589">
        <f t="shared" si="388"/>
        <v>2848.4</v>
      </c>
      <c r="N592" s="589">
        <f t="shared" si="388"/>
        <v>1831.9</v>
      </c>
      <c r="O592" s="589">
        <f t="shared" si="388"/>
        <v>1016.5</v>
      </c>
      <c r="P592" s="589">
        <f t="shared" si="388"/>
        <v>126285882.55</v>
      </c>
      <c r="Q592" s="589">
        <f t="shared" si="388"/>
        <v>114251504.16</v>
      </c>
      <c r="R592" s="414">
        <f t="shared" si="388"/>
        <v>0</v>
      </c>
      <c r="S592" s="589">
        <f t="shared" si="388"/>
        <v>0</v>
      </c>
      <c r="T592" s="589">
        <f t="shared" si="388"/>
        <v>114251504.16</v>
      </c>
      <c r="U592" s="589">
        <f t="shared" si="388"/>
        <v>0</v>
      </c>
      <c r="V592" s="414">
        <f t="shared" si="388"/>
        <v>0</v>
      </c>
      <c r="W592" s="589">
        <f t="shared" si="388"/>
        <v>12034378.390000001</v>
      </c>
      <c r="X592" s="589">
        <f t="shared" si="388"/>
        <v>0</v>
      </c>
      <c r="Y592" s="589">
        <f t="shared" si="388"/>
        <v>0</v>
      </c>
      <c r="Z592" s="589">
        <f t="shared" si="388"/>
        <v>11929942.560000001</v>
      </c>
      <c r="AA592" s="589">
        <f t="shared" si="388"/>
        <v>104435.83</v>
      </c>
      <c r="AB592" s="589">
        <f t="shared" si="388"/>
        <v>0</v>
      </c>
      <c r="AC592" s="589">
        <f t="shared" si="388"/>
        <v>0</v>
      </c>
      <c r="AD592" s="589">
        <f t="shared" si="388"/>
        <v>0</v>
      </c>
      <c r="AE592" s="590"/>
    </row>
    <row r="593" spans="1:31" hidden="1" x14ac:dyDescent="0.2">
      <c r="A593" s="606">
        <v>1</v>
      </c>
      <c r="B593" s="614" t="s">
        <v>1503</v>
      </c>
      <c r="C593" s="606" t="s">
        <v>1200</v>
      </c>
      <c r="D593" s="608">
        <v>42163</v>
      </c>
      <c r="E593" s="606" t="s">
        <v>1110</v>
      </c>
      <c r="F593" s="606" t="s">
        <v>1112</v>
      </c>
      <c r="G593" s="609">
        <v>22</v>
      </c>
      <c r="H593" s="611">
        <v>22</v>
      </c>
      <c r="I593" s="602">
        <v>369.1</v>
      </c>
      <c r="J593" s="609">
        <v>8</v>
      </c>
      <c r="K593" s="603">
        <v>8</v>
      </c>
      <c r="L593" s="603">
        <v>0</v>
      </c>
      <c r="M593" s="711">
        <v>369.1</v>
      </c>
      <c r="N593" s="602">
        <v>369.1</v>
      </c>
      <c r="O593" s="610">
        <v>0</v>
      </c>
      <c r="P593" s="602">
        <f t="shared" ref="P593:P598" si="389">Q593+W593+AC593+AD593</f>
        <v>15918420</v>
      </c>
      <c r="Q593" s="602">
        <f t="shared" ref="Q593:Q598" si="390">R593+S593+T593+U593+V593</f>
        <v>14825270.6</v>
      </c>
      <c r="R593" s="670">
        <v>0</v>
      </c>
      <c r="S593" s="602">
        <v>0</v>
      </c>
      <c r="T593" s="681">
        <v>14825270.6</v>
      </c>
      <c r="U593" s="610">
        <v>0</v>
      </c>
      <c r="V593" s="397">
        <v>0</v>
      </c>
      <c r="W593" s="602">
        <f t="shared" ref="W593:W598" si="391">X593+Y593+Z593+AA593+AB593</f>
        <v>1093149.3999999999</v>
      </c>
      <c r="X593" s="610">
        <v>0</v>
      </c>
      <c r="Y593" s="602">
        <v>0</v>
      </c>
      <c r="Z593" s="602">
        <v>1093149.3999999999</v>
      </c>
      <c r="AA593" s="610">
        <v>0</v>
      </c>
      <c r="AB593" s="610">
        <v>0</v>
      </c>
      <c r="AC593" s="602">
        <v>0</v>
      </c>
      <c r="AD593" s="602">
        <v>0</v>
      </c>
      <c r="AE593" s="590"/>
    </row>
    <row r="594" spans="1:31" hidden="1" x14ac:dyDescent="0.2">
      <c r="A594" s="606">
        <v>2</v>
      </c>
      <c r="B594" s="614" t="s">
        <v>1504</v>
      </c>
      <c r="C594" s="606" t="s">
        <v>1200</v>
      </c>
      <c r="D594" s="608">
        <v>42163</v>
      </c>
      <c r="E594" s="606" t="s">
        <v>1110</v>
      </c>
      <c r="F594" s="606" t="s">
        <v>1112</v>
      </c>
      <c r="G594" s="609">
        <v>23</v>
      </c>
      <c r="H594" s="611">
        <v>23</v>
      </c>
      <c r="I594" s="602">
        <v>370.9</v>
      </c>
      <c r="J594" s="609">
        <v>8</v>
      </c>
      <c r="K594" s="603">
        <v>7</v>
      </c>
      <c r="L594" s="603">
        <v>1</v>
      </c>
      <c r="M594" s="711">
        <v>370.9</v>
      </c>
      <c r="N594" s="610">
        <v>313.60000000000002</v>
      </c>
      <c r="O594" s="610">
        <v>57.3</v>
      </c>
      <c r="P594" s="602">
        <f t="shared" si="389"/>
        <v>15986068</v>
      </c>
      <c r="Q594" s="602">
        <f t="shared" si="390"/>
        <v>14897569.4</v>
      </c>
      <c r="R594" s="670">
        <v>0</v>
      </c>
      <c r="S594" s="602">
        <v>0</v>
      </c>
      <c r="T594" s="681">
        <v>14897569.4</v>
      </c>
      <c r="U594" s="610">
        <v>0</v>
      </c>
      <c r="V594" s="397">
        <v>0</v>
      </c>
      <c r="W594" s="602">
        <f t="shared" si="391"/>
        <v>1088498.6000000001</v>
      </c>
      <c r="X594" s="610">
        <v>0</v>
      </c>
      <c r="Y594" s="602">
        <v>0</v>
      </c>
      <c r="Z594" s="602">
        <v>1088498.6000000001</v>
      </c>
      <c r="AA594" s="610">
        <v>0</v>
      </c>
      <c r="AB594" s="610">
        <v>0</v>
      </c>
      <c r="AC594" s="602">
        <v>0</v>
      </c>
      <c r="AD594" s="602">
        <v>0</v>
      </c>
      <c r="AE594" s="590"/>
    </row>
    <row r="595" spans="1:31" hidden="1" x14ac:dyDescent="0.2">
      <c r="A595" s="606">
        <v>3</v>
      </c>
      <c r="B595" s="614" t="s">
        <v>1505</v>
      </c>
      <c r="C595" s="606" t="s">
        <v>1200</v>
      </c>
      <c r="D595" s="608">
        <v>42163</v>
      </c>
      <c r="E595" s="606" t="s">
        <v>1110</v>
      </c>
      <c r="F595" s="606" t="s">
        <v>1112</v>
      </c>
      <c r="G595" s="609">
        <v>52</v>
      </c>
      <c r="H595" s="611">
        <v>52</v>
      </c>
      <c r="I595" s="602">
        <v>715.7</v>
      </c>
      <c r="J595" s="609">
        <v>15</v>
      </c>
      <c r="K595" s="603">
        <v>6</v>
      </c>
      <c r="L595" s="603">
        <v>9</v>
      </c>
      <c r="M595" s="711">
        <v>715.7</v>
      </c>
      <c r="N595" s="610">
        <v>229</v>
      </c>
      <c r="O595" s="610">
        <v>486.7</v>
      </c>
      <c r="P595" s="602">
        <f t="shared" si="389"/>
        <v>30962405.039999999</v>
      </c>
      <c r="Q595" s="602">
        <f t="shared" si="390"/>
        <v>28629521.469999999</v>
      </c>
      <c r="R595" s="670">
        <v>0</v>
      </c>
      <c r="S595" s="602">
        <v>0</v>
      </c>
      <c r="T595" s="602">
        <v>28629521.469999999</v>
      </c>
      <c r="U595" s="610">
        <v>0</v>
      </c>
      <c r="V595" s="397">
        <v>0</v>
      </c>
      <c r="W595" s="602">
        <f t="shared" si="391"/>
        <v>2332883.5699999998</v>
      </c>
      <c r="X595" s="610">
        <v>0</v>
      </c>
      <c r="Y595" s="602">
        <v>0</v>
      </c>
      <c r="Z595" s="602">
        <v>2332883.5699999998</v>
      </c>
      <c r="AA595" s="610">
        <v>0</v>
      </c>
      <c r="AB595" s="610">
        <v>0</v>
      </c>
      <c r="AC595" s="602">
        <v>0</v>
      </c>
      <c r="AD595" s="602">
        <v>0</v>
      </c>
      <c r="AE595" s="590"/>
    </row>
    <row r="596" spans="1:31" hidden="1" x14ac:dyDescent="0.2">
      <c r="A596" s="606">
        <v>4</v>
      </c>
      <c r="B596" s="614" t="s">
        <v>1506</v>
      </c>
      <c r="C596" s="606" t="s">
        <v>1200</v>
      </c>
      <c r="D596" s="608">
        <v>42163</v>
      </c>
      <c r="E596" s="606" t="s">
        <v>1110</v>
      </c>
      <c r="F596" s="606" t="s">
        <v>1112</v>
      </c>
      <c r="G596" s="609">
        <v>25</v>
      </c>
      <c r="H596" s="611">
        <v>25</v>
      </c>
      <c r="I596" s="602">
        <v>441.6</v>
      </c>
      <c r="J596" s="609">
        <v>11</v>
      </c>
      <c r="K596" s="603">
        <v>5</v>
      </c>
      <c r="L596" s="603">
        <v>6</v>
      </c>
      <c r="M596" s="610">
        <v>441.6</v>
      </c>
      <c r="N596" s="610">
        <v>170.6</v>
      </c>
      <c r="O596" s="610">
        <v>271</v>
      </c>
      <c r="P596" s="602">
        <f t="shared" si="389"/>
        <v>19369990.07</v>
      </c>
      <c r="Q596" s="602">
        <f t="shared" si="390"/>
        <v>17705373.620000001</v>
      </c>
      <c r="R596" s="670">
        <v>0</v>
      </c>
      <c r="S596" s="602">
        <v>0</v>
      </c>
      <c r="T596" s="602">
        <v>17705373.620000001</v>
      </c>
      <c r="U596" s="610">
        <v>0</v>
      </c>
      <c r="V596" s="397">
        <v>0</v>
      </c>
      <c r="W596" s="602">
        <f t="shared" si="391"/>
        <v>1664616.45</v>
      </c>
      <c r="X596" s="610">
        <v>0</v>
      </c>
      <c r="Y596" s="602">
        <v>0</v>
      </c>
      <c r="Z596" s="602">
        <v>1664616.45</v>
      </c>
      <c r="AA596" s="610">
        <v>0</v>
      </c>
      <c r="AB596" s="610">
        <v>0</v>
      </c>
      <c r="AC596" s="602">
        <v>0</v>
      </c>
      <c r="AD596" s="602">
        <v>0</v>
      </c>
      <c r="AE596" s="590"/>
    </row>
    <row r="597" spans="1:31" hidden="1" x14ac:dyDescent="0.2">
      <c r="A597" s="606">
        <v>5</v>
      </c>
      <c r="B597" s="614" t="s">
        <v>1633</v>
      </c>
      <c r="C597" s="606" t="s">
        <v>1200</v>
      </c>
      <c r="D597" s="608">
        <v>42163</v>
      </c>
      <c r="E597" s="606" t="s">
        <v>1110</v>
      </c>
      <c r="F597" s="606" t="s">
        <v>1112</v>
      </c>
      <c r="G597" s="609">
        <v>38</v>
      </c>
      <c r="H597" s="611">
        <v>38</v>
      </c>
      <c r="I597" s="602">
        <v>597.1</v>
      </c>
      <c r="J597" s="609">
        <v>15</v>
      </c>
      <c r="K597" s="603">
        <v>14</v>
      </c>
      <c r="L597" s="603">
        <v>1</v>
      </c>
      <c r="M597" s="711">
        <v>597.1</v>
      </c>
      <c r="N597" s="610">
        <v>554.1</v>
      </c>
      <c r="O597" s="610">
        <v>43</v>
      </c>
      <c r="P597" s="602">
        <f t="shared" si="389"/>
        <v>25824624</v>
      </c>
      <c r="Q597" s="602">
        <f t="shared" si="390"/>
        <v>23983118.600000001</v>
      </c>
      <c r="R597" s="670">
        <v>0</v>
      </c>
      <c r="S597" s="602">
        <v>0</v>
      </c>
      <c r="T597" s="602">
        <v>23983118.600000001</v>
      </c>
      <c r="U597" s="610">
        <v>0</v>
      </c>
      <c r="V597" s="397">
        <v>0</v>
      </c>
      <c r="W597" s="602">
        <f t="shared" si="391"/>
        <v>1841505.4</v>
      </c>
      <c r="X597" s="610">
        <v>0</v>
      </c>
      <c r="Y597" s="602">
        <v>0</v>
      </c>
      <c r="Z597" s="602">
        <v>1841505.4</v>
      </c>
      <c r="AA597" s="610">
        <v>0</v>
      </c>
      <c r="AB597" s="610">
        <v>0</v>
      </c>
      <c r="AC597" s="602">
        <v>0</v>
      </c>
      <c r="AD597" s="602">
        <v>0</v>
      </c>
      <c r="AE597" s="590"/>
    </row>
    <row r="598" spans="1:31" hidden="1" x14ac:dyDescent="0.2">
      <c r="A598" s="606">
        <v>6</v>
      </c>
      <c r="B598" s="614" t="s">
        <v>1632</v>
      </c>
      <c r="C598" s="606" t="s">
        <v>1200</v>
      </c>
      <c r="D598" s="608">
        <v>42163</v>
      </c>
      <c r="E598" s="606" t="s">
        <v>1110</v>
      </c>
      <c r="F598" s="606" t="s">
        <v>1112</v>
      </c>
      <c r="G598" s="609">
        <v>31</v>
      </c>
      <c r="H598" s="611">
        <v>31</v>
      </c>
      <c r="I598" s="602">
        <v>354</v>
      </c>
      <c r="J598" s="609">
        <v>10</v>
      </c>
      <c r="K598" s="603">
        <v>6</v>
      </c>
      <c r="L598" s="603">
        <v>4</v>
      </c>
      <c r="M598" s="711">
        <v>354</v>
      </c>
      <c r="N598" s="610">
        <v>195.5</v>
      </c>
      <c r="O598" s="610">
        <v>158.5</v>
      </c>
      <c r="P598" s="602">
        <f t="shared" si="389"/>
        <v>18224375.440000001</v>
      </c>
      <c r="Q598" s="602">
        <f t="shared" si="390"/>
        <v>14210650.470000001</v>
      </c>
      <c r="R598" s="670">
        <v>0</v>
      </c>
      <c r="S598" s="602">
        <v>0</v>
      </c>
      <c r="T598" s="602">
        <v>14210650.470000001</v>
      </c>
      <c r="U598" s="610">
        <v>0</v>
      </c>
      <c r="V598" s="397">
        <v>0</v>
      </c>
      <c r="W598" s="602">
        <f t="shared" si="391"/>
        <v>4013724.97</v>
      </c>
      <c r="X598" s="610">
        <v>0</v>
      </c>
      <c r="Y598" s="602">
        <v>0</v>
      </c>
      <c r="Z598" s="602">
        <v>3909289.14</v>
      </c>
      <c r="AA598" s="610">
        <v>104435.83</v>
      </c>
      <c r="AB598" s="610">
        <v>0</v>
      </c>
      <c r="AC598" s="602">
        <v>0</v>
      </c>
      <c r="AD598" s="602">
        <v>0</v>
      </c>
      <c r="AE598" s="590"/>
    </row>
    <row r="599" spans="1:31" ht="27.75" hidden="1" customHeight="1" x14ac:dyDescent="0.2">
      <c r="A599" s="745" t="s">
        <v>1952</v>
      </c>
      <c r="B599" s="745"/>
      <c r="C599" s="745"/>
      <c r="D599" s="745"/>
      <c r="E599" s="745"/>
      <c r="F599" s="745"/>
      <c r="G599" s="588">
        <f t="shared" ref="G599:AD599" si="392">SUM(G600:G602)</f>
        <v>62</v>
      </c>
      <c r="H599" s="588">
        <f t="shared" si="392"/>
        <v>62</v>
      </c>
      <c r="I599" s="589">
        <f t="shared" si="392"/>
        <v>1035.9000000000001</v>
      </c>
      <c r="J599" s="588">
        <f t="shared" si="392"/>
        <v>22</v>
      </c>
      <c r="K599" s="588">
        <f t="shared" si="392"/>
        <v>15</v>
      </c>
      <c r="L599" s="588">
        <f t="shared" si="392"/>
        <v>7</v>
      </c>
      <c r="M599" s="589">
        <f t="shared" si="392"/>
        <v>1035.9000000000001</v>
      </c>
      <c r="N599" s="589">
        <f t="shared" si="392"/>
        <v>664.3</v>
      </c>
      <c r="O599" s="589">
        <f t="shared" si="392"/>
        <v>371.6</v>
      </c>
      <c r="P599" s="589">
        <f t="shared" si="392"/>
        <v>43797852</v>
      </c>
      <c r="Q599" s="589">
        <f t="shared" si="392"/>
        <v>36658802.130000003</v>
      </c>
      <c r="R599" s="414">
        <f t="shared" si="392"/>
        <v>0</v>
      </c>
      <c r="S599" s="589">
        <f t="shared" si="392"/>
        <v>0</v>
      </c>
      <c r="T599" s="589">
        <f t="shared" si="392"/>
        <v>0</v>
      </c>
      <c r="U599" s="589">
        <f t="shared" si="392"/>
        <v>0</v>
      </c>
      <c r="V599" s="414">
        <f>SUM(V600:V602)</f>
        <v>36658802.130000003</v>
      </c>
      <c r="W599" s="589">
        <f t="shared" si="392"/>
        <v>7139049.8700000001</v>
      </c>
      <c r="X599" s="589">
        <f t="shared" si="392"/>
        <v>0</v>
      </c>
      <c r="Y599" s="589">
        <f t="shared" si="392"/>
        <v>0</v>
      </c>
      <c r="Z599" s="589">
        <f t="shared" si="392"/>
        <v>0</v>
      </c>
      <c r="AA599" s="589">
        <f t="shared" si="392"/>
        <v>7139049.8700000001</v>
      </c>
      <c r="AB599" s="589">
        <f>SUM(AB600:AB602)</f>
        <v>0</v>
      </c>
      <c r="AC599" s="589">
        <f t="shared" si="392"/>
        <v>0</v>
      </c>
      <c r="AD599" s="589">
        <f t="shared" si="392"/>
        <v>0</v>
      </c>
      <c r="AE599" s="590"/>
    </row>
    <row r="600" spans="1:31" hidden="1" x14ac:dyDescent="0.2">
      <c r="A600" s="606">
        <v>1</v>
      </c>
      <c r="B600" s="613" t="s">
        <v>1401</v>
      </c>
      <c r="C600" s="606">
        <v>55</v>
      </c>
      <c r="D600" s="608">
        <v>42032</v>
      </c>
      <c r="E600" s="606" t="s">
        <v>1822</v>
      </c>
      <c r="F600" s="606" t="s">
        <v>1822</v>
      </c>
      <c r="G600" s="609">
        <v>7</v>
      </c>
      <c r="H600" s="611">
        <v>7</v>
      </c>
      <c r="I600" s="602">
        <v>153.80000000000001</v>
      </c>
      <c r="J600" s="609">
        <v>6</v>
      </c>
      <c r="K600" s="603">
        <v>6</v>
      </c>
      <c r="L600" s="603">
        <v>0</v>
      </c>
      <c r="M600" s="610">
        <v>153.80000000000001</v>
      </c>
      <c r="N600" s="610">
        <v>153.80000000000001</v>
      </c>
      <c r="O600" s="610">
        <v>0</v>
      </c>
      <c r="P600" s="602">
        <f>Q600+W600+AC600+AD600</f>
        <v>6502664</v>
      </c>
      <c r="Q600" s="602">
        <f>R600+S600+T600+U600+V600</f>
        <v>5442729.7699999996</v>
      </c>
      <c r="R600" s="670">
        <v>0</v>
      </c>
      <c r="S600" s="602">
        <v>0</v>
      </c>
      <c r="T600" s="602">
        <v>0</v>
      </c>
      <c r="U600" s="610">
        <v>0</v>
      </c>
      <c r="V600" s="397">
        <v>5442729.7699999996</v>
      </c>
      <c r="W600" s="602">
        <f>X600+Y600+Z600+AA600+AB600</f>
        <v>1059934.23</v>
      </c>
      <c r="X600" s="610">
        <v>0</v>
      </c>
      <c r="Y600" s="602">
        <v>0</v>
      </c>
      <c r="Z600" s="602">
        <v>0</v>
      </c>
      <c r="AA600" s="610">
        <v>1059934.23</v>
      </c>
      <c r="AB600" s="610">
        <v>0</v>
      </c>
      <c r="AC600" s="602">
        <v>0</v>
      </c>
      <c r="AD600" s="602">
        <v>0</v>
      </c>
      <c r="AE600" s="590"/>
    </row>
    <row r="601" spans="1:31" hidden="1" x14ac:dyDescent="0.2">
      <c r="A601" s="606">
        <v>2</v>
      </c>
      <c r="B601" s="613" t="s">
        <v>1567</v>
      </c>
      <c r="C601" s="606">
        <v>55</v>
      </c>
      <c r="D601" s="608">
        <v>42032</v>
      </c>
      <c r="E601" s="606" t="s">
        <v>1822</v>
      </c>
      <c r="F601" s="606" t="s">
        <v>1822</v>
      </c>
      <c r="G601" s="609">
        <v>29</v>
      </c>
      <c r="H601" s="611">
        <v>29</v>
      </c>
      <c r="I601" s="602">
        <v>466.3</v>
      </c>
      <c r="J601" s="609">
        <v>8</v>
      </c>
      <c r="K601" s="603">
        <v>2</v>
      </c>
      <c r="L601" s="603">
        <v>6</v>
      </c>
      <c r="M601" s="610">
        <v>466.3</v>
      </c>
      <c r="N601" s="610">
        <v>141.19999999999999</v>
      </c>
      <c r="O601" s="610">
        <v>325.10000000000002</v>
      </c>
      <c r="P601" s="602">
        <f>Q601+W601+AC601+AD601</f>
        <v>19715164</v>
      </c>
      <c r="Q601" s="602">
        <f>R601+S601+T601+U601+V601</f>
        <v>16501592.27</v>
      </c>
      <c r="R601" s="670">
        <v>0</v>
      </c>
      <c r="S601" s="602">
        <v>0</v>
      </c>
      <c r="T601" s="602">
        <v>0</v>
      </c>
      <c r="U601" s="610">
        <v>0</v>
      </c>
      <c r="V601" s="397">
        <v>16501592.27</v>
      </c>
      <c r="W601" s="602">
        <f>X601+Y601+Z601+AA601+AB601</f>
        <v>3213571.73</v>
      </c>
      <c r="X601" s="610">
        <v>0</v>
      </c>
      <c r="Y601" s="602">
        <v>0</v>
      </c>
      <c r="Z601" s="602">
        <v>0</v>
      </c>
      <c r="AA601" s="610">
        <v>3213571.73</v>
      </c>
      <c r="AB601" s="610">
        <v>0</v>
      </c>
      <c r="AC601" s="602">
        <v>0</v>
      </c>
      <c r="AD601" s="602">
        <v>0</v>
      </c>
      <c r="AE601" s="590"/>
    </row>
    <row r="602" spans="1:31" hidden="1" x14ac:dyDescent="0.2">
      <c r="A602" s="606">
        <v>3</v>
      </c>
      <c r="B602" s="613" t="s">
        <v>1402</v>
      </c>
      <c r="C602" s="606">
        <v>55</v>
      </c>
      <c r="D602" s="608">
        <v>42032</v>
      </c>
      <c r="E602" s="606" t="s">
        <v>1822</v>
      </c>
      <c r="F602" s="606" t="s">
        <v>1822</v>
      </c>
      <c r="G602" s="609">
        <v>26</v>
      </c>
      <c r="H602" s="611">
        <v>26</v>
      </c>
      <c r="I602" s="602">
        <v>415.8</v>
      </c>
      <c r="J602" s="609">
        <v>8</v>
      </c>
      <c r="K602" s="603">
        <v>7</v>
      </c>
      <c r="L602" s="603">
        <v>1</v>
      </c>
      <c r="M602" s="610">
        <v>415.8</v>
      </c>
      <c r="N602" s="610">
        <v>369.3</v>
      </c>
      <c r="O602" s="610">
        <v>46.5</v>
      </c>
      <c r="P602" s="602">
        <f>Q602+W602+AC602+AD602</f>
        <v>17580024</v>
      </c>
      <c r="Q602" s="602">
        <f>R602+S602+T602+U602+V602</f>
        <v>14714480.09</v>
      </c>
      <c r="R602" s="670">
        <v>0</v>
      </c>
      <c r="S602" s="602">
        <v>0</v>
      </c>
      <c r="T602" s="602">
        <v>0</v>
      </c>
      <c r="U602" s="610">
        <v>0</v>
      </c>
      <c r="V602" s="397">
        <v>14714480.09</v>
      </c>
      <c r="W602" s="602">
        <f>X602+Y602+Z602+AA602+AB602</f>
        <v>2865543.91</v>
      </c>
      <c r="X602" s="610">
        <v>0</v>
      </c>
      <c r="Y602" s="602">
        <v>0</v>
      </c>
      <c r="Z602" s="602">
        <v>0</v>
      </c>
      <c r="AA602" s="610">
        <v>2865543.91</v>
      </c>
      <c r="AB602" s="610">
        <v>0</v>
      </c>
      <c r="AC602" s="602">
        <v>0</v>
      </c>
      <c r="AD602" s="602">
        <v>0</v>
      </c>
      <c r="AE602" s="590"/>
    </row>
    <row r="603" spans="1:31" ht="38.25" hidden="1" customHeight="1" x14ac:dyDescent="0.2">
      <c r="A603" s="740" t="s">
        <v>2082</v>
      </c>
      <c r="B603" s="740"/>
      <c r="C603" s="740"/>
      <c r="D603" s="740"/>
      <c r="E603" s="740"/>
      <c r="F603" s="740"/>
      <c r="G603" s="632">
        <f t="shared" ref="G603:U603" si="393">SUM(G604:G614)</f>
        <v>6</v>
      </c>
      <c r="H603" s="632">
        <f t="shared" si="393"/>
        <v>6</v>
      </c>
      <c r="I603" s="589">
        <f t="shared" si="393"/>
        <v>70</v>
      </c>
      <c r="J603" s="632">
        <f t="shared" si="393"/>
        <v>3</v>
      </c>
      <c r="K603" s="632">
        <f t="shared" si="393"/>
        <v>3</v>
      </c>
      <c r="L603" s="632">
        <f t="shared" si="393"/>
        <v>0</v>
      </c>
      <c r="M603" s="589">
        <f t="shared" si="393"/>
        <v>70</v>
      </c>
      <c r="N603" s="589">
        <f t="shared" si="393"/>
        <v>70</v>
      </c>
      <c r="O603" s="589">
        <f t="shared" si="393"/>
        <v>0</v>
      </c>
      <c r="P603" s="589">
        <f t="shared" si="393"/>
        <v>65039035.539999999</v>
      </c>
      <c r="Q603" s="589">
        <f t="shared" si="393"/>
        <v>53567474.700000003</v>
      </c>
      <c r="R603" s="414">
        <f t="shared" si="393"/>
        <v>0</v>
      </c>
      <c r="S603" s="589">
        <f t="shared" si="393"/>
        <v>0</v>
      </c>
      <c r="T603" s="589">
        <f t="shared" si="393"/>
        <v>33972421.880000003</v>
      </c>
      <c r="U603" s="589">
        <f t="shared" si="393"/>
        <v>19595052.82</v>
      </c>
      <c r="V603" s="414">
        <v>0</v>
      </c>
      <c r="W603" s="589">
        <f t="shared" ref="W603:AD603" si="394">SUM(W604:W614)</f>
        <v>11471560.84</v>
      </c>
      <c r="X603" s="589">
        <f t="shared" si="394"/>
        <v>0</v>
      </c>
      <c r="Y603" s="589">
        <f t="shared" si="394"/>
        <v>0</v>
      </c>
      <c r="Z603" s="589">
        <f t="shared" si="394"/>
        <v>9585165.6600000001</v>
      </c>
      <c r="AA603" s="589">
        <f t="shared" si="394"/>
        <v>1886395.18</v>
      </c>
      <c r="AB603" s="589">
        <f t="shared" si="394"/>
        <v>0</v>
      </c>
      <c r="AC603" s="589">
        <f t="shared" si="394"/>
        <v>0</v>
      </c>
      <c r="AD603" s="589">
        <f t="shared" si="394"/>
        <v>0</v>
      </c>
      <c r="AE603" s="590"/>
    </row>
    <row r="604" spans="1:31" hidden="1" x14ac:dyDescent="0.2">
      <c r="A604" s="606">
        <v>1</v>
      </c>
      <c r="B604" s="614" t="s">
        <v>794</v>
      </c>
      <c r="C604" s="645" t="s">
        <v>1100</v>
      </c>
      <c r="D604" s="641">
        <v>40918</v>
      </c>
      <c r="E604" s="606" t="s">
        <v>1112</v>
      </c>
      <c r="F604" s="606" t="s">
        <v>1822</v>
      </c>
      <c r="G604" s="609">
        <v>0</v>
      </c>
      <c r="H604" s="611">
        <v>0</v>
      </c>
      <c r="I604" s="610">
        <v>0</v>
      </c>
      <c r="J604" s="609">
        <v>0</v>
      </c>
      <c r="K604" s="611">
        <v>0</v>
      </c>
      <c r="L604" s="611">
        <v>0</v>
      </c>
      <c r="M604" s="610">
        <v>0</v>
      </c>
      <c r="N604" s="610">
        <v>0</v>
      </c>
      <c r="O604" s="610">
        <v>0</v>
      </c>
      <c r="P604" s="602">
        <f t="shared" ref="P604:P614" si="395">Q604+W604+AC604+AD604</f>
        <v>3642268.16</v>
      </c>
      <c r="Q604" s="602">
        <f t="shared" ref="Q604:Q614" si="396">R604+S604+T604+U604+V604</f>
        <v>2971708.99</v>
      </c>
      <c r="R604" s="670">
        <v>0</v>
      </c>
      <c r="S604" s="602">
        <v>0</v>
      </c>
      <c r="T604" s="610">
        <v>2559211.2999999998</v>
      </c>
      <c r="U604" s="610">
        <v>412497.69</v>
      </c>
      <c r="V604" s="397">
        <v>0</v>
      </c>
      <c r="W604" s="602">
        <f t="shared" ref="W604:W614" si="397">X604+Y604+Z604+AA604+AB604</f>
        <v>670559.17000000004</v>
      </c>
      <c r="X604" s="610">
        <v>0</v>
      </c>
      <c r="Y604" s="602">
        <v>0</v>
      </c>
      <c r="Z604" s="610">
        <v>670559.17000000004</v>
      </c>
      <c r="AA604" s="610">
        <v>0</v>
      </c>
      <c r="AB604" s="610">
        <v>0</v>
      </c>
      <c r="AC604" s="602">
        <v>0</v>
      </c>
      <c r="AD604" s="602">
        <v>0</v>
      </c>
      <c r="AE604" s="590"/>
    </row>
    <row r="605" spans="1:31" hidden="1" x14ac:dyDescent="0.2">
      <c r="A605" s="606">
        <f>A604+1</f>
        <v>2</v>
      </c>
      <c r="B605" s="613" t="s">
        <v>793</v>
      </c>
      <c r="C605" s="606" t="s">
        <v>1101</v>
      </c>
      <c r="D605" s="608">
        <v>40918</v>
      </c>
      <c r="E605" s="606" t="s">
        <v>1112</v>
      </c>
      <c r="F605" s="606" t="s">
        <v>1822</v>
      </c>
      <c r="G605" s="609">
        <v>0</v>
      </c>
      <c r="H605" s="611">
        <v>0</v>
      </c>
      <c r="I605" s="610">
        <v>0</v>
      </c>
      <c r="J605" s="609">
        <v>0</v>
      </c>
      <c r="K605" s="611">
        <v>0</v>
      </c>
      <c r="L605" s="611">
        <v>0</v>
      </c>
      <c r="M605" s="610">
        <v>0</v>
      </c>
      <c r="N605" s="610">
        <v>0</v>
      </c>
      <c r="O605" s="610">
        <v>0</v>
      </c>
      <c r="P605" s="602">
        <f t="shared" si="395"/>
        <v>9582762</v>
      </c>
      <c r="Q605" s="602">
        <f t="shared" si="396"/>
        <v>8279506.3700000001</v>
      </c>
      <c r="R605" s="670">
        <v>0</v>
      </c>
      <c r="S605" s="602">
        <v>0</v>
      </c>
      <c r="T605" s="610">
        <v>3158577.78</v>
      </c>
      <c r="U605" s="610">
        <v>5120928.59</v>
      </c>
      <c r="V605" s="397">
        <v>0</v>
      </c>
      <c r="W605" s="602">
        <f t="shared" si="397"/>
        <v>1303255.6299999999</v>
      </c>
      <c r="X605" s="610">
        <v>0</v>
      </c>
      <c r="Y605" s="602">
        <v>0</v>
      </c>
      <c r="Z605" s="610">
        <v>620461.86</v>
      </c>
      <c r="AA605" s="610">
        <v>682793.77</v>
      </c>
      <c r="AB605" s="610">
        <v>0</v>
      </c>
      <c r="AC605" s="602">
        <v>0</v>
      </c>
      <c r="AD605" s="602">
        <v>0</v>
      </c>
      <c r="AE605" s="590"/>
    </row>
    <row r="606" spans="1:31" hidden="1" x14ac:dyDescent="0.2">
      <c r="A606" s="606">
        <f t="shared" ref="A606:A614" si="398">A605+1</f>
        <v>3</v>
      </c>
      <c r="B606" s="614" t="s">
        <v>768</v>
      </c>
      <c r="C606" s="645" t="s">
        <v>1291</v>
      </c>
      <c r="D606" s="641">
        <v>40918</v>
      </c>
      <c r="E606" s="606" t="s">
        <v>1112</v>
      </c>
      <c r="F606" s="606" t="s">
        <v>1822</v>
      </c>
      <c r="G606" s="609">
        <v>0</v>
      </c>
      <c r="H606" s="611">
        <v>0</v>
      </c>
      <c r="I606" s="610">
        <v>0</v>
      </c>
      <c r="J606" s="609">
        <v>0</v>
      </c>
      <c r="K606" s="611">
        <v>0</v>
      </c>
      <c r="L606" s="611">
        <v>0</v>
      </c>
      <c r="M606" s="610">
        <v>0</v>
      </c>
      <c r="N606" s="610">
        <v>0</v>
      </c>
      <c r="O606" s="610">
        <v>0</v>
      </c>
      <c r="P606" s="602">
        <f t="shared" si="395"/>
        <v>4504934.01</v>
      </c>
      <c r="Q606" s="602">
        <f t="shared" si="396"/>
        <v>3892262.98</v>
      </c>
      <c r="R606" s="670">
        <v>0</v>
      </c>
      <c r="S606" s="602">
        <v>0</v>
      </c>
      <c r="T606" s="610">
        <v>2144488.9500000002</v>
      </c>
      <c r="U606" s="610">
        <v>1747774.03</v>
      </c>
      <c r="V606" s="397">
        <v>0</v>
      </c>
      <c r="W606" s="602">
        <f t="shared" si="397"/>
        <v>612671.03</v>
      </c>
      <c r="X606" s="610">
        <v>0</v>
      </c>
      <c r="Y606" s="602">
        <v>0</v>
      </c>
      <c r="Z606" s="610">
        <v>598383.76</v>
      </c>
      <c r="AA606" s="610">
        <v>14287.27</v>
      </c>
      <c r="AB606" s="610">
        <v>0</v>
      </c>
      <c r="AC606" s="602">
        <v>0</v>
      </c>
      <c r="AD606" s="602">
        <v>0</v>
      </c>
      <c r="AE606" s="590"/>
    </row>
    <row r="607" spans="1:31" hidden="1" x14ac:dyDescent="0.2">
      <c r="A607" s="606">
        <f t="shared" si="398"/>
        <v>4</v>
      </c>
      <c r="B607" s="614" t="s">
        <v>769</v>
      </c>
      <c r="C607" s="645" t="s">
        <v>1293</v>
      </c>
      <c r="D607" s="641">
        <v>40918</v>
      </c>
      <c r="E607" s="606" t="s">
        <v>1112</v>
      </c>
      <c r="F607" s="606" t="s">
        <v>1822</v>
      </c>
      <c r="G607" s="609">
        <v>0</v>
      </c>
      <c r="H607" s="611">
        <v>0</v>
      </c>
      <c r="I607" s="610">
        <v>0</v>
      </c>
      <c r="J607" s="609">
        <v>0</v>
      </c>
      <c r="K607" s="611">
        <v>0</v>
      </c>
      <c r="L607" s="611">
        <v>0</v>
      </c>
      <c r="M607" s="610">
        <v>0</v>
      </c>
      <c r="N607" s="610">
        <v>0</v>
      </c>
      <c r="O607" s="610">
        <v>0</v>
      </c>
      <c r="P607" s="602">
        <f t="shared" si="395"/>
        <v>9802240.5999999996</v>
      </c>
      <c r="Q607" s="602">
        <f t="shared" si="396"/>
        <v>7656671.2300000004</v>
      </c>
      <c r="R607" s="670">
        <v>0</v>
      </c>
      <c r="S607" s="602">
        <v>0</v>
      </c>
      <c r="T607" s="610">
        <v>4650633.24</v>
      </c>
      <c r="U607" s="610">
        <v>3006037.99</v>
      </c>
      <c r="V607" s="397">
        <v>0</v>
      </c>
      <c r="W607" s="602">
        <f t="shared" si="397"/>
        <v>2145569.37</v>
      </c>
      <c r="X607" s="610">
        <v>0</v>
      </c>
      <c r="Y607" s="602">
        <v>0</v>
      </c>
      <c r="Z607" s="610">
        <v>1672396.74</v>
      </c>
      <c r="AA607" s="610">
        <v>473172.63</v>
      </c>
      <c r="AB607" s="610">
        <v>0</v>
      </c>
      <c r="AC607" s="602">
        <v>0</v>
      </c>
      <c r="AD607" s="602">
        <v>0</v>
      </c>
      <c r="AE607" s="590"/>
    </row>
    <row r="608" spans="1:31" hidden="1" x14ac:dyDescent="0.2">
      <c r="A608" s="606">
        <f t="shared" si="398"/>
        <v>5</v>
      </c>
      <c r="B608" s="614" t="s">
        <v>770</v>
      </c>
      <c r="C608" s="645" t="s">
        <v>1292</v>
      </c>
      <c r="D608" s="641">
        <v>40918</v>
      </c>
      <c r="E608" s="606" t="s">
        <v>1112</v>
      </c>
      <c r="F608" s="606" t="s">
        <v>1822</v>
      </c>
      <c r="G608" s="609">
        <v>0</v>
      </c>
      <c r="H608" s="611">
        <v>0</v>
      </c>
      <c r="I608" s="610">
        <v>0</v>
      </c>
      <c r="J608" s="609">
        <v>0</v>
      </c>
      <c r="K608" s="611">
        <v>0</v>
      </c>
      <c r="L608" s="611">
        <v>0</v>
      </c>
      <c r="M608" s="610">
        <v>0</v>
      </c>
      <c r="N608" s="610">
        <v>0</v>
      </c>
      <c r="O608" s="610">
        <v>0</v>
      </c>
      <c r="P608" s="602">
        <f t="shared" si="395"/>
        <v>4851630</v>
      </c>
      <c r="Q608" s="602">
        <f t="shared" si="396"/>
        <v>4191808.32</v>
      </c>
      <c r="R608" s="670">
        <v>0</v>
      </c>
      <c r="S608" s="602">
        <v>0</v>
      </c>
      <c r="T608" s="610">
        <v>1346666.37</v>
      </c>
      <c r="U608" s="610">
        <v>2845141.95</v>
      </c>
      <c r="V608" s="397">
        <v>0</v>
      </c>
      <c r="W608" s="602">
        <f t="shared" si="397"/>
        <v>659821.68000000005</v>
      </c>
      <c r="X608" s="610">
        <v>0</v>
      </c>
      <c r="Y608" s="602">
        <v>0</v>
      </c>
      <c r="Z608" s="610">
        <v>543829.61</v>
      </c>
      <c r="AA608" s="610">
        <v>115992.07</v>
      </c>
      <c r="AB608" s="610">
        <v>0</v>
      </c>
      <c r="AC608" s="602">
        <v>0</v>
      </c>
      <c r="AD608" s="602">
        <v>0</v>
      </c>
      <c r="AE608" s="590"/>
    </row>
    <row r="609" spans="1:31" hidden="1" x14ac:dyDescent="0.2">
      <c r="A609" s="606">
        <f t="shared" si="398"/>
        <v>6</v>
      </c>
      <c r="B609" s="614" t="s">
        <v>1669</v>
      </c>
      <c r="C609" s="645" t="s">
        <v>1101</v>
      </c>
      <c r="D609" s="641">
        <v>40918</v>
      </c>
      <c r="E609" s="606" t="s">
        <v>1110</v>
      </c>
      <c r="F609" s="606" t="s">
        <v>1822</v>
      </c>
      <c r="G609" s="609">
        <v>2</v>
      </c>
      <c r="H609" s="611">
        <v>2</v>
      </c>
      <c r="I609" s="610">
        <v>27.5</v>
      </c>
      <c r="J609" s="609">
        <v>1</v>
      </c>
      <c r="K609" s="611">
        <v>1</v>
      </c>
      <c r="L609" s="611">
        <v>0</v>
      </c>
      <c r="M609" s="610">
        <v>27.5</v>
      </c>
      <c r="N609" s="610">
        <v>27.5</v>
      </c>
      <c r="O609" s="610">
        <v>0</v>
      </c>
      <c r="P609" s="602">
        <f t="shared" ref="P609:P610" si="399">Q609+W609+AC609+AD609</f>
        <v>5338590.66</v>
      </c>
      <c r="Q609" s="602">
        <f t="shared" ref="Q609:Q610" si="400">R609+S609+T609+U609+V609</f>
        <v>4328548.93</v>
      </c>
      <c r="R609" s="670">
        <v>0</v>
      </c>
      <c r="S609" s="602">
        <v>0</v>
      </c>
      <c r="T609" s="610">
        <v>4328548.93</v>
      </c>
      <c r="U609" s="610">
        <v>0</v>
      </c>
      <c r="V609" s="397">
        <v>0</v>
      </c>
      <c r="W609" s="602">
        <f t="shared" ref="W609:W610" si="401">X609+Y609+Z609+AA609+AB609</f>
        <v>1010041.73</v>
      </c>
      <c r="X609" s="610">
        <v>0</v>
      </c>
      <c r="Y609" s="602">
        <v>0</v>
      </c>
      <c r="Z609" s="610">
        <v>1010041.73</v>
      </c>
      <c r="AA609" s="610">
        <v>0</v>
      </c>
      <c r="AB609" s="610">
        <v>0</v>
      </c>
      <c r="AC609" s="602">
        <v>0</v>
      </c>
      <c r="AD609" s="602">
        <v>0</v>
      </c>
      <c r="AE609" s="590"/>
    </row>
    <row r="610" spans="1:31" hidden="1" x14ac:dyDescent="0.2">
      <c r="A610" s="606">
        <f t="shared" si="398"/>
        <v>7</v>
      </c>
      <c r="B610" s="614" t="s">
        <v>1669</v>
      </c>
      <c r="C610" s="645" t="s">
        <v>1101</v>
      </c>
      <c r="D610" s="641">
        <v>40918</v>
      </c>
      <c r="E610" s="606" t="s">
        <v>1112</v>
      </c>
      <c r="F610" s="606" t="s">
        <v>1822</v>
      </c>
      <c r="G610" s="609">
        <v>0</v>
      </c>
      <c r="H610" s="611">
        <v>0</v>
      </c>
      <c r="I610" s="610">
        <v>0</v>
      </c>
      <c r="J610" s="609">
        <v>0</v>
      </c>
      <c r="K610" s="611">
        <v>0</v>
      </c>
      <c r="L610" s="611">
        <v>0</v>
      </c>
      <c r="M610" s="610">
        <v>0</v>
      </c>
      <c r="N610" s="610">
        <v>0</v>
      </c>
      <c r="O610" s="610">
        <v>0</v>
      </c>
      <c r="P610" s="602">
        <f t="shared" si="399"/>
        <v>1499111.4</v>
      </c>
      <c r="Q610" s="602">
        <f t="shared" si="400"/>
        <v>1295232.26</v>
      </c>
      <c r="R610" s="670">
        <v>0</v>
      </c>
      <c r="S610" s="602">
        <v>0</v>
      </c>
      <c r="T610" s="610">
        <v>0</v>
      </c>
      <c r="U610" s="610">
        <v>1295232.26</v>
      </c>
      <c r="V610" s="397">
        <v>0</v>
      </c>
      <c r="W610" s="602">
        <f t="shared" si="401"/>
        <v>203879.14</v>
      </c>
      <c r="X610" s="610">
        <v>0</v>
      </c>
      <c r="Y610" s="602">
        <v>0</v>
      </c>
      <c r="Z610" s="610">
        <v>0</v>
      </c>
      <c r="AA610" s="610">
        <v>203879.14</v>
      </c>
      <c r="AB610" s="610">
        <v>0</v>
      </c>
      <c r="AC610" s="602">
        <v>0</v>
      </c>
      <c r="AD610" s="602">
        <v>0</v>
      </c>
      <c r="AE610" s="590"/>
    </row>
    <row r="611" spans="1:31" hidden="1" x14ac:dyDescent="0.2">
      <c r="A611" s="606">
        <f t="shared" si="398"/>
        <v>8</v>
      </c>
      <c r="B611" s="614" t="s">
        <v>795</v>
      </c>
      <c r="C611" s="645" t="s">
        <v>1295</v>
      </c>
      <c r="D611" s="641">
        <v>40918</v>
      </c>
      <c r="E611" s="606" t="s">
        <v>1112</v>
      </c>
      <c r="F611" s="606" t="s">
        <v>1822</v>
      </c>
      <c r="G611" s="609">
        <v>0</v>
      </c>
      <c r="H611" s="611">
        <v>0</v>
      </c>
      <c r="I611" s="610">
        <v>0</v>
      </c>
      <c r="J611" s="609">
        <v>0</v>
      </c>
      <c r="K611" s="611">
        <v>0</v>
      </c>
      <c r="L611" s="611">
        <v>0</v>
      </c>
      <c r="M611" s="610">
        <v>0</v>
      </c>
      <c r="N611" s="610">
        <v>0</v>
      </c>
      <c r="O611" s="610">
        <v>0</v>
      </c>
      <c r="P611" s="602">
        <f t="shared" si="395"/>
        <v>3466960</v>
      </c>
      <c r="Q611" s="602">
        <f t="shared" si="396"/>
        <v>2995453.44</v>
      </c>
      <c r="R611" s="670">
        <v>0</v>
      </c>
      <c r="S611" s="602">
        <v>0</v>
      </c>
      <c r="T611" s="610">
        <v>994097.84</v>
      </c>
      <c r="U611" s="610">
        <v>2001355.6</v>
      </c>
      <c r="V611" s="397">
        <v>0</v>
      </c>
      <c r="W611" s="602">
        <f t="shared" si="397"/>
        <v>471506.56</v>
      </c>
      <c r="X611" s="610">
        <v>0</v>
      </c>
      <c r="Y611" s="602">
        <v>0</v>
      </c>
      <c r="Z611" s="610">
        <v>174305.81</v>
      </c>
      <c r="AA611" s="610">
        <v>297200.75</v>
      </c>
      <c r="AB611" s="610">
        <v>0</v>
      </c>
      <c r="AC611" s="602">
        <v>0</v>
      </c>
      <c r="AD611" s="602">
        <v>0</v>
      </c>
      <c r="AE611" s="590"/>
    </row>
    <row r="612" spans="1:31" hidden="1" x14ac:dyDescent="0.2">
      <c r="A612" s="606">
        <f t="shared" si="398"/>
        <v>9</v>
      </c>
      <c r="B612" s="613" t="s">
        <v>792</v>
      </c>
      <c r="C612" s="606" t="s">
        <v>1294</v>
      </c>
      <c r="D612" s="608">
        <v>40918</v>
      </c>
      <c r="E612" s="606" t="s">
        <v>1110</v>
      </c>
      <c r="F612" s="606" t="s">
        <v>1822</v>
      </c>
      <c r="G612" s="609">
        <v>4</v>
      </c>
      <c r="H612" s="611">
        <v>4</v>
      </c>
      <c r="I612" s="610">
        <v>42.5</v>
      </c>
      <c r="J612" s="609">
        <v>2</v>
      </c>
      <c r="K612" s="611">
        <v>2</v>
      </c>
      <c r="L612" s="611">
        <v>0</v>
      </c>
      <c r="M612" s="610">
        <v>42.5</v>
      </c>
      <c r="N612" s="610">
        <v>42.5</v>
      </c>
      <c r="O612" s="610">
        <v>0</v>
      </c>
      <c r="P612" s="602">
        <f t="shared" si="395"/>
        <v>6995412.7599999998</v>
      </c>
      <c r="Q612" s="602">
        <f t="shared" si="396"/>
        <v>5588885.9800000004</v>
      </c>
      <c r="R612" s="670">
        <v>0</v>
      </c>
      <c r="S612" s="602">
        <v>0</v>
      </c>
      <c r="T612" s="610">
        <v>5588885.9800000004</v>
      </c>
      <c r="U612" s="610">
        <v>0</v>
      </c>
      <c r="V612" s="397">
        <v>0</v>
      </c>
      <c r="W612" s="602">
        <f t="shared" si="397"/>
        <v>1406526.78</v>
      </c>
      <c r="X612" s="610">
        <v>0</v>
      </c>
      <c r="Y612" s="602">
        <v>0</v>
      </c>
      <c r="Z612" s="610">
        <v>1406526.78</v>
      </c>
      <c r="AA612" s="610">
        <v>0</v>
      </c>
      <c r="AB612" s="610">
        <v>0</v>
      </c>
      <c r="AC612" s="602">
        <v>0</v>
      </c>
      <c r="AD612" s="602">
        <v>0</v>
      </c>
      <c r="AE612" s="590"/>
    </row>
    <row r="613" spans="1:31" hidden="1" x14ac:dyDescent="0.2">
      <c r="A613" s="606">
        <f t="shared" si="398"/>
        <v>10</v>
      </c>
      <c r="B613" s="613" t="s">
        <v>792</v>
      </c>
      <c r="C613" s="606" t="s">
        <v>1294</v>
      </c>
      <c r="D613" s="608">
        <v>40918</v>
      </c>
      <c r="E613" s="606" t="s">
        <v>1112</v>
      </c>
      <c r="F613" s="606" t="s">
        <v>1822</v>
      </c>
      <c r="G613" s="609">
        <v>0</v>
      </c>
      <c r="H613" s="611">
        <v>0</v>
      </c>
      <c r="I613" s="610">
        <v>0</v>
      </c>
      <c r="J613" s="609">
        <v>0</v>
      </c>
      <c r="K613" s="611">
        <v>0</v>
      </c>
      <c r="L613" s="611">
        <v>0</v>
      </c>
      <c r="M613" s="610">
        <v>0</v>
      </c>
      <c r="N613" s="610">
        <v>0</v>
      </c>
      <c r="O613" s="610">
        <v>0</v>
      </c>
      <c r="P613" s="602">
        <f t="shared" ref="P613" si="402">Q613+W613+AC613+AD613</f>
        <v>921184.53</v>
      </c>
      <c r="Q613" s="602">
        <f t="shared" ref="Q613" si="403">R613+S613+T613+U613+V613</f>
        <v>822114.98</v>
      </c>
      <c r="R613" s="670">
        <v>0</v>
      </c>
      <c r="S613" s="602">
        <v>0</v>
      </c>
      <c r="T613" s="610">
        <v>0</v>
      </c>
      <c r="U613" s="610">
        <v>822114.98</v>
      </c>
      <c r="V613" s="397">
        <v>0</v>
      </c>
      <c r="W613" s="602">
        <f t="shared" ref="W613" si="404">X613+Y613+Z613+AA613+AB613</f>
        <v>99069.55</v>
      </c>
      <c r="X613" s="610">
        <v>0</v>
      </c>
      <c r="Y613" s="602">
        <v>0</v>
      </c>
      <c r="Z613" s="610">
        <v>0</v>
      </c>
      <c r="AA613" s="610">
        <v>99069.55</v>
      </c>
      <c r="AB613" s="610">
        <v>0</v>
      </c>
      <c r="AC613" s="602">
        <v>0</v>
      </c>
      <c r="AD613" s="602">
        <v>0</v>
      </c>
      <c r="AE613" s="590"/>
    </row>
    <row r="614" spans="1:31" hidden="1" x14ac:dyDescent="0.2">
      <c r="A614" s="606">
        <f t="shared" si="398"/>
        <v>11</v>
      </c>
      <c r="B614" s="613" t="s">
        <v>1668</v>
      </c>
      <c r="C614" s="606" t="s">
        <v>1295</v>
      </c>
      <c r="D614" s="608">
        <v>40918</v>
      </c>
      <c r="E614" s="606" t="s">
        <v>1112</v>
      </c>
      <c r="F614" s="606" t="s">
        <v>1822</v>
      </c>
      <c r="G614" s="609">
        <v>0</v>
      </c>
      <c r="H614" s="611">
        <v>0</v>
      </c>
      <c r="I614" s="610">
        <v>0</v>
      </c>
      <c r="J614" s="609">
        <v>0</v>
      </c>
      <c r="K614" s="611">
        <v>0</v>
      </c>
      <c r="L614" s="611">
        <v>0</v>
      </c>
      <c r="M614" s="610">
        <v>0</v>
      </c>
      <c r="N614" s="610">
        <v>0</v>
      </c>
      <c r="O614" s="610">
        <v>0</v>
      </c>
      <c r="P614" s="602">
        <f t="shared" si="395"/>
        <v>14433941.42</v>
      </c>
      <c r="Q614" s="602">
        <f t="shared" si="396"/>
        <v>11545281.220000001</v>
      </c>
      <c r="R614" s="670">
        <v>0</v>
      </c>
      <c r="S614" s="602">
        <v>0</v>
      </c>
      <c r="T614" s="610">
        <v>9201311.4900000002</v>
      </c>
      <c r="U614" s="610">
        <v>2343969.73</v>
      </c>
      <c r="V614" s="397">
        <v>0</v>
      </c>
      <c r="W614" s="602">
        <f t="shared" si="397"/>
        <v>2888660.2</v>
      </c>
      <c r="X614" s="610">
        <v>0</v>
      </c>
      <c r="Y614" s="602">
        <v>0</v>
      </c>
      <c r="Z614" s="610">
        <v>2888660.2</v>
      </c>
      <c r="AA614" s="610">
        <v>0</v>
      </c>
      <c r="AB614" s="610">
        <v>0</v>
      </c>
      <c r="AC614" s="602">
        <v>0</v>
      </c>
      <c r="AD614" s="602">
        <v>0</v>
      </c>
      <c r="AE614" s="590"/>
    </row>
    <row r="615" spans="1:31" s="561" customFormat="1" ht="39.75" hidden="1" customHeight="1" x14ac:dyDescent="0.2">
      <c r="A615" s="745" t="s">
        <v>1953</v>
      </c>
      <c r="B615" s="745"/>
      <c r="C615" s="745"/>
      <c r="D615" s="745"/>
      <c r="E615" s="745"/>
      <c r="F615" s="745"/>
      <c r="G615" s="595">
        <f t="shared" ref="G615:AD615" si="405">SUM(G616:G620)</f>
        <v>38</v>
      </c>
      <c r="H615" s="595">
        <f t="shared" si="405"/>
        <v>38</v>
      </c>
      <c r="I615" s="596">
        <f t="shared" si="405"/>
        <v>738.8</v>
      </c>
      <c r="J615" s="595">
        <f t="shared" si="405"/>
        <v>20</v>
      </c>
      <c r="K615" s="595">
        <f t="shared" si="405"/>
        <v>13</v>
      </c>
      <c r="L615" s="595">
        <f t="shared" si="405"/>
        <v>7</v>
      </c>
      <c r="M615" s="596">
        <f t="shared" si="405"/>
        <v>738.8</v>
      </c>
      <c r="N615" s="596">
        <f t="shared" si="405"/>
        <v>498.6</v>
      </c>
      <c r="O615" s="596">
        <f t="shared" si="405"/>
        <v>240.2</v>
      </c>
      <c r="P615" s="596">
        <f t="shared" si="405"/>
        <v>31236464</v>
      </c>
      <c r="Q615" s="596">
        <f t="shared" si="405"/>
        <v>26394812.079999998</v>
      </c>
      <c r="R615" s="392">
        <f t="shared" si="405"/>
        <v>0</v>
      </c>
      <c r="S615" s="596">
        <f t="shared" si="405"/>
        <v>0</v>
      </c>
      <c r="T615" s="596">
        <f t="shared" si="405"/>
        <v>21027319.170000002</v>
      </c>
      <c r="U615" s="596">
        <f t="shared" si="405"/>
        <v>5367492.91</v>
      </c>
      <c r="V615" s="392">
        <f t="shared" si="405"/>
        <v>0</v>
      </c>
      <c r="W615" s="596">
        <f t="shared" si="405"/>
        <v>4841651.92</v>
      </c>
      <c r="X615" s="596">
        <f t="shared" si="405"/>
        <v>0</v>
      </c>
      <c r="Y615" s="596">
        <f t="shared" si="405"/>
        <v>0</v>
      </c>
      <c r="Z615" s="596">
        <f t="shared" si="405"/>
        <v>3857082.18</v>
      </c>
      <c r="AA615" s="596">
        <f t="shared" si="405"/>
        <v>984569.74</v>
      </c>
      <c r="AB615" s="596">
        <f t="shared" si="405"/>
        <v>0</v>
      </c>
      <c r="AC615" s="596">
        <f t="shared" si="405"/>
        <v>0</v>
      </c>
      <c r="AD615" s="596">
        <f t="shared" si="405"/>
        <v>0</v>
      </c>
      <c r="AE615" s="590"/>
    </row>
    <row r="616" spans="1:31" hidden="1" x14ac:dyDescent="0.2">
      <c r="A616" s="606">
        <v>1</v>
      </c>
      <c r="B616" s="614" t="s">
        <v>797</v>
      </c>
      <c r="C616" s="640">
        <v>655</v>
      </c>
      <c r="D616" s="641">
        <v>42004</v>
      </c>
      <c r="E616" s="606" t="s">
        <v>1112</v>
      </c>
      <c r="F616" s="606" t="s">
        <v>1112</v>
      </c>
      <c r="G616" s="609">
        <v>6</v>
      </c>
      <c r="H616" s="611">
        <v>6</v>
      </c>
      <c r="I616" s="610">
        <v>150</v>
      </c>
      <c r="J616" s="609">
        <v>4</v>
      </c>
      <c r="K616" s="611">
        <v>3</v>
      </c>
      <c r="L616" s="611">
        <v>1</v>
      </c>
      <c r="M616" s="610">
        <v>150</v>
      </c>
      <c r="N616" s="610">
        <v>110</v>
      </c>
      <c r="O616" s="610">
        <v>40</v>
      </c>
      <c r="P616" s="602">
        <f>Q616+W616+AC616+AD616</f>
        <v>6342000</v>
      </c>
      <c r="Q616" s="602">
        <f>R616+S616+T616+U616+V616</f>
        <v>5358990</v>
      </c>
      <c r="R616" s="670">
        <v>0</v>
      </c>
      <c r="S616" s="602">
        <v>0</v>
      </c>
      <c r="T616" s="602">
        <v>4265756.04</v>
      </c>
      <c r="U616" s="610">
        <v>1093233.96</v>
      </c>
      <c r="V616" s="397">
        <v>0</v>
      </c>
      <c r="W616" s="602">
        <f>X616+Y616+Z616+AA616+AB616</f>
        <v>983010</v>
      </c>
      <c r="X616" s="610">
        <v>0</v>
      </c>
      <c r="Y616" s="602">
        <v>0</v>
      </c>
      <c r="Z616" s="602">
        <v>783308.18</v>
      </c>
      <c r="AA616" s="610">
        <v>199701.82</v>
      </c>
      <c r="AB616" s="610">
        <v>0</v>
      </c>
      <c r="AC616" s="602">
        <v>0</v>
      </c>
      <c r="AD616" s="602">
        <v>0</v>
      </c>
      <c r="AE616" s="590"/>
    </row>
    <row r="617" spans="1:31" hidden="1" x14ac:dyDescent="0.2">
      <c r="A617" s="606">
        <v>2</v>
      </c>
      <c r="B617" s="614" t="s">
        <v>798</v>
      </c>
      <c r="C617" s="640">
        <v>656</v>
      </c>
      <c r="D617" s="641">
        <v>42004</v>
      </c>
      <c r="E617" s="606" t="s">
        <v>1112</v>
      </c>
      <c r="F617" s="606" t="s">
        <v>1112</v>
      </c>
      <c r="G617" s="609">
        <v>8</v>
      </c>
      <c r="H617" s="611">
        <v>8</v>
      </c>
      <c r="I617" s="610">
        <v>159.30000000000001</v>
      </c>
      <c r="J617" s="609">
        <v>4</v>
      </c>
      <c r="K617" s="611">
        <v>2</v>
      </c>
      <c r="L617" s="611">
        <v>2</v>
      </c>
      <c r="M617" s="610">
        <v>159.30000000000001</v>
      </c>
      <c r="N617" s="610">
        <v>79.900000000000006</v>
      </c>
      <c r="O617" s="610">
        <v>79.400000000000006</v>
      </c>
      <c r="P617" s="602">
        <f>Q617+W617+AC617+AD617</f>
        <v>6735204</v>
      </c>
      <c r="Q617" s="602">
        <f>R617+S617+T617+U617+V617</f>
        <v>5691247.3799999999</v>
      </c>
      <c r="R617" s="670">
        <v>0</v>
      </c>
      <c r="S617" s="602">
        <v>0</v>
      </c>
      <c r="T617" s="602">
        <v>4547281.6500000004</v>
      </c>
      <c r="U617" s="610">
        <v>1143965.73</v>
      </c>
      <c r="V617" s="397">
        <v>0</v>
      </c>
      <c r="W617" s="602">
        <f>X617+Y617+Z617+AA617+AB617</f>
        <v>1043956.62</v>
      </c>
      <c r="X617" s="610">
        <v>0</v>
      </c>
      <c r="Y617" s="602">
        <v>0</v>
      </c>
      <c r="Z617" s="602">
        <v>831026.3</v>
      </c>
      <c r="AA617" s="610">
        <v>212930.32</v>
      </c>
      <c r="AB617" s="610">
        <v>0</v>
      </c>
      <c r="AC617" s="602">
        <v>0</v>
      </c>
      <c r="AD617" s="602">
        <v>0</v>
      </c>
      <c r="AE617" s="590"/>
    </row>
    <row r="618" spans="1:31" hidden="1" x14ac:dyDescent="0.2">
      <c r="A618" s="606">
        <v>3</v>
      </c>
      <c r="B618" s="614" t="s">
        <v>799</v>
      </c>
      <c r="C618" s="640">
        <v>657</v>
      </c>
      <c r="D618" s="641">
        <v>42004</v>
      </c>
      <c r="E618" s="606" t="s">
        <v>1112</v>
      </c>
      <c r="F618" s="606" t="s">
        <v>1112</v>
      </c>
      <c r="G618" s="609">
        <v>9</v>
      </c>
      <c r="H618" s="611">
        <v>9</v>
      </c>
      <c r="I618" s="610">
        <v>126.8</v>
      </c>
      <c r="J618" s="609">
        <v>4</v>
      </c>
      <c r="K618" s="611">
        <v>3</v>
      </c>
      <c r="L618" s="611">
        <v>1</v>
      </c>
      <c r="M618" s="610">
        <v>126.8</v>
      </c>
      <c r="N618" s="610">
        <v>97.1</v>
      </c>
      <c r="O618" s="610">
        <v>29.7</v>
      </c>
      <c r="P618" s="602">
        <f>Q618+W618+AC618+AD618</f>
        <v>5361104</v>
      </c>
      <c r="Q618" s="602">
        <f>R618+S618+T618+U618+V618</f>
        <v>4530132.88</v>
      </c>
      <c r="R618" s="670">
        <v>0</v>
      </c>
      <c r="S618" s="602">
        <v>0</v>
      </c>
      <c r="T618" s="602">
        <v>3605985.78</v>
      </c>
      <c r="U618" s="610">
        <v>924147.1</v>
      </c>
      <c r="V618" s="397">
        <v>0</v>
      </c>
      <c r="W618" s="602">
        <f>X618+Y618+Z618+AA618+AB618</f>
        <v>830971.12</v>
      </c>
      <c r="X618" s="610">
        <v>0</v>
      </c>
      <c r="Y618" s="602">
        <v>0</v>
      </c>
      <c r="Z618" s="602">
        <v>661776.36</v>
      </c>
      <c r="AA618" s="610">
        <v>169194.76</v>
      </c>
      <c r="AB618" s="610">
        <v>0</v>
      </c>
      <c r="AC618" s="602">
        <v>0</v>
      </c>
      <c r="AD618" s="602">
        <v>0</v>
      </c>
      <c r="AE618" s="590"/>
    </row>
    <row r="619" spans="1:31" hidden="1" x14ac:dyDescent="0.2">
      <c r="A619" s="606">
        <v>4</v>
      </c>
      <c r="B619" s="614" t="s">
        <v>800</v>
      </c>
      <c r="C619" s="640">
        <v>658</v>
      </c>
      <c r="D619" s="641">
        <v>42004</v>
      </c>
      <c r="E619" s="606" t="s">
        <v>1112</v>
      </c>
      <c r="F619" s="606" t="s">
        <v>1112</v>
      </c>
      <c r="G619" s="609">
        <v>7</v>
      </c>
      <c r="H619" s="611">
        <v>7</v>
      </c>
      <c r="I619" s="610">
        <v>120.2</v>
      </c>
      <c r="J619" s="609">
        <v>4</v>
      </c>
      <c r="K619" s="611">
        <v>3</v>
      </c>
      <c r="L619" s="611">
        <v>1</v>
      </c>
      <c r="M619" s="610">
        <v>120.2</v>
      </c>
      <c r="N619" s="610">
        <v>90.8</v>
      </c>
      <c r="O619" s="610">
        <v>29.4</v>
      </c>
      <c r="P619" s="602">
        <f>Q619+W619+AC619+AD619</f>
        <v>5082056</v>
      </c>
      <c r="Q619" s="602">
        <f>R619+S619+T619+U619+V619</f>
        <v>4294337.32</v>
      </c>
      <c r="R619" s="670">
        <v>0</v>
      </c>
      <c r="S619" s="602">
        <v>0</v>
      </c>
      <c r="T619" s="602">
        <v>3418292.51</v>
      </c>
      <c r="U619" s="610">
        <v>876044.81</v>
      </c>
      <c r="V619" s="397">
        <v>0</v>
      </c>
      <c r="W619" s="602">
        <f>X619+Y619+Z619+AA619+AB619</f>
        <v>787718.68</v>
      </c>
      <c r="X619" s="610">
        <v>0</v>
      </c>
      <c r="Y619" s="602">
        <v>0</v>
      </c>
      <c r="Z619" s="602">
        <v>627174.93999999994</v>
      </c>
      <c r="AA619" s="610">
        <v>160543.74</v>
      </c>
      <c r="AB619" s="610">
        <v>0</v>
      </c>
      <c r="AC619" s="602">
        <v>0</v>
      </c>
      <c r="AD619" s="602">
        <v>0</v>
      </c>
      <c r="AE619" s="590"/>
    </row>
    <row r="620" spans="1:31" hidden="1" x14ac:dyDescent="0.2">
      <c r="A620" s="606">
        <v>5</v>
      </c>
      <c r="B620" s="614" t="s">
        <v>839</v>
      </c>
      <c r="C620" s="640">
        <v>665</v>
      </c>
      <c r="D620" s="641">
        <v>42004</v>
      </c>
      <c r="E620" s="606" t="s">
        <v>1112</v>
      </c>
      <c r="F620" s="606" t="s">
        <v>1112</v>
      </c>
      <c r="G620" s="609">
        <v>8</v>
      </c>
      <c r="H620" s="611">
        <v>8</v>
      </c>
      <c r="I620" s="610">
        <v>182.5</v>
      </c>
      <c r="J620" s="609">
        <v>4</v>
      </c>
      <c r="K620" s="611">
        <v>2</v>
      </c>
      <c r="L620" s="611">
        <v>2</v>
      </c>
      <c r="M620" s="610">
        <v>182.5</v>
      </c>
      <c r="N620" s="610">
        <v>120.8</v>
      </c>
      <c r="O620" s="610">
        <v>61.7</v>
      </c>
      <c r="P620" s="602">
        <f>Q620+W620+AC620+AD620</f>
        <v>7716100</v>
      </c>
      <c r="Q620" s="602">
        <f>R620+S620+T620+U620+V620</f>
        <v>6520104.5</v>
      </c>
      <c r="R620" s="670">
        <v>0</v>
      </c>
      <c r="S620" s="602">
        <v>0</v>
      </c>
      <c r="T620" s="602">
        <v>5190003.1900000004</v>
      </c>
      <c r="U620" s="610">
        <v>1330101.31</v>
      </c>
      <c r="V620" s="397">
        <v>0</v>
      </c>
      <c r="W620" s="602">
        <f>X620+Y620+Z620+AA620+AB620</f>
        <v>1195995.5</v>
      </c>
      <c r="X620" s="610">
        <v>0</v>
      </c>
      <c r="Y620" s="602">
        <v>0</v>
      </c>
      <c r="Z620" s="602">
        <v>953796.4</v>
      </c>
      <c r="AA620" s="610">
        <v>242199.1</v>
      </c>
      <c r="AB620" s="610">
        <v>0</v>
      </c>
      <c r="AC620" s="602">
        <v>0</v>
      </c>
      <c r="AD620" s="602">
        <v>0</v>
      </c>
      <c r="AE620" s="590"/>
    </row>
    <row r="621" spans="1:31" ht="30" hidden="1" customHeight="1" x14ac:dyDescent="0.2">
      <c r="A621" s="740" t="s">
        <v>2047</v>
      </c>
      <c r="B621" s="740"/>
      <c r="C621" s="740"/>
      <c r="D621" s="740"/>
      <c r="E621" s="740"/>
      <c r="F621" s="740"/>
      <c r="G621" s="632">
        <f t="shared" ref="G621:T621" si="406">SUM(G622:G630)</f>
        <v>161</v>
      </c>
      <c r="H621" s="632">
        <f t="shared" si="406"/>
        <v>161</v>
      </c>
      <c r="I621" s="633">
        <f t="shared" si="406"/>
        <v>2918.3</v>
      </c>
      <c r="J621" s="632">
        <f t="shared" si="406"/>
        <v>62</v>
      </c>
      <c r="K621" s="632">
        <f t="shared" si="406"/>
        <v>37</v>
      </c>
      <c r="L621" s="632">
        <f t="shared" si="406"/>
        <v>25</v>
      </c>
      <c r="M621" s="589">
        <f t="shared" si="406"/>
        <v>2862.8</v>
      </c>
      <c r="N621" s="633">
        <f t="shared" si="406"/>
        <v>1628.82</v>
      </c>
      <c r="O621" s="633">
        <f t="shared" si="406"/>
        <v>1233.98</v>
      </c>
      <c r="P621" s="596">
        <f t="shared" si="406"/>
        <v>61999391.969999999</v>
      </c>
      <c r="Q621" s="596">
        <f t="shared" si="406"/>
        <v>53567474.670000002</v>
      </c>
      <c r="R621" s="392">
        <f t="shared" si="406"/>
        <v>0</v>
      </c>
      <c r="S621" s="596">
        <f t="shared" si="406"/>
        <v>0</v>
      </c>
      <c r="T621" s="596">
        <f t="shared" si="406"/>
        <v>0</v>
      </c>
      <c r="U621" s="596">
        <f t="shared" ref="U621:AD621" si="407">SUM(U622:U630)</f>
        <v>0</v>
      </c>
      <c r="V621" s="392">
        <f t="shared" si="407"/>
        <v>53567474.670000002</v>
      </c>
      <c r="W621" s="596">
        <f t="shared" si="407"/>
        <v>8431917.3000000007</v>
      </c>
      <c r="X621" s="596">
        <f t="shared" si="407"/>
        <v>0</v>
      </c>
      <c r="Y621" s="596">
        <f t="shared" si="407"/>
        <v>0</v>
      </c>
      <c r="Z621" s="596">
        <f t="shared" si="407"/>
        <v>0</v>
      </c>
      <c r="AA621" s="596">
        <f t="shared" si="407"/>
        <v>8431917.3000000007</v>
      </c>
      <c r="AB621" s="596">
        <f t="shared" si="407"/>
        <v>0</v>
      </c>
      <c r="AC621" s="596">
        <f t="shared" si="407"/>
        <v>0</v>
      </c>
      <c r="AD621" s="596">
        <f t="shared" si="407"/>
        <v>0</v>
      </c>
      <c r="AE621" s="590"/>
    </row>
    <row r="622" spans="1:31" hidden="1" x14ac:dyDescent="0.2">
      <c r="A622" s="606">
        <v>1</v>
      </c>
      <c r="B622" s="614" t="s">
        <v>794</v>
      </c>
      <c r="C622" s="645" t="s">
        <v>1100</v>
      </c>
      <c r="D622" s="641">
        <v>40918</v>
      </c>
      <c r="E622" s="606" t="s">
        <v>1822</v>
      </c>
      <c r="F622" s="606" t="s">
        <v>1822</v>
      </c>
      <c r="G622" s="609">
        <v>11</v>
      </c>
      <c r="H622" s="611">
        <v>11</v>
      </c>
      <c r="I622" s="610">
        <v>218.2</v>
      </c>
      <c r="J622" s="609">
        <v>2</v>
      </c>
      <c r="K622" s="611">
        <v>0</v>
      </c>
      <c r="L622" s="611">
        <v>2</v>
      </c>
      <c r="M622" s="610">
        <v>162.69999999999999</v>
      </c>
      <c r="N622" s="610">
        <v>0</v>
      </c>
      <c r="O622" s="610">
        <v>162.69999999999999</v>
      </c>
      <c r="P622" s="602">
        <f t="shared" ref="P622:P630" si="408">Q622+W622+AC622+AD622</f>
        <v>3439478</v>
      </c>
      <c r="Q622" s="602">
        <f t="shared" ref="Q622:Q630" si="409">R622+S622+T622+U622+V622</f>
        <v>2971708.99</v>
      </c>
      <c r="R622" s="670">
        <v>0</v>
      </c>
      <c r="S622" s="602">
        <v>0</v>
      </c>
      <c r="T622" s="610">
        <v>0</v>
      </c>
      <c r="U622" s="610">
        <v>0</v>
      </c>
      <c r="V622" s="682">
        <v>2971708.99</v>
      </c>
      <c r="W622" s="602">
        <f t="shared" ref="W622:W630" si="410">X622+Y622+Z622+AA622+AB622</f>
        <v>467769.01</v>
      </c>
      <c r="X622" s="610">
        <v>0</v>
      </c>
      <c r="Y622" s="602">
        <v>0</v>
      </c>
      <c r="Z622" s="610">
        <v>0</v>
      </c>
      <c r="AA622" s="610">
        <v>467769.01</v>
      </c>
      <c r="AB622" s="610">
        <v>0</v>
      </c>
      <c r="AC622" s="602">
        <v>0</v>
      </c>
      <c r="AD622" s="602">
        <v>0</v>
      </c>
      <c r="AE622" s="590"/>
    </row>
    <row r="623" spans="1:31" hidden="1" x14ac:dyDescent="0.2">
      <c r="A623" s="606">
        <v>2</v>
      </c>
      <c r="B623" s="613" t="s">
        <v>793</v>
      </c>
      <c r="C623" s="606" t="s">
        <v>1101</v>
      </c>
      <c r="D623" s="608">
        <v>40918</v>
      </c>
      <c r="E623" s="606" t="s">
        <v>1822</v>
      </c>
      <c r="F623" s="606" t="s">
        <v>1822</v>
      </c>
      <c r="G623" s="609">
        <v>20</v>
      </c>
      <c r="H623" s="611">
        <v>20</v>
      </c>
      <c r="I623" s="602">
        <v>453.3</v>
      </c>
      <c r="J623" s="609">
        <v>9</v>
      </c>
      <c r="K623" s="603">
        <v>7</v>
      </c>
      <c r="L623" s="603">
        <v>2</v>
      </c>
      <c r="M623" s="610">
        <v>453.3</v>
      </c>
      <c r="N623" s="610">
        <v>346.8</v>
      </c>
      <c r="O623" s="610">
        <v>106.5</v>
      </c>
      <c r="P623" s="602">
        <f t="shared" si="408"/>
        <v>9582762</v>
      </c>
      <c r="Q623" s="602">
        <f t="shared" si="409"/>
        <v>8279506.3700000001</v>
      </c>
      <c r="R623" s="670">
        <v>0</v>
      </c>
      <c r="S623" s="602">
        <v>0</v>
      </c>
      <c r="T623" s="610">
        <v>0</v>
      </c>
      <c r="U623" s="610">
        <v>0</v>
      </c>
      <c r="V623" s="682">
        <v>8279506.3700000001</v>
      </c>
      <c r="W623" s="602">
        <f t="shared" si="410"/>
        <v>1303255.6299999999</v>
      </c>
      <c r="X623" s="610">
        <v>0</v>
      </c>
      <c r="Y623" s="602">
        <v>0</v>
      </c>
      <c r="Z623" s="610">
        <v>0</v>
      </c>
      <c r="AA623" s="610">
        <v>1303255.6299999999</v>
      </c>
      <c r="AB623" s="610">
        <v>0</v>
      </c>
      <c r="AC623" s="602">
        <v>0</v>
      </c>
      <c r="AD623" s="602">
        <v>0</v>
      </c>
      <c r="AE623" s="590"/>
    </row>
    <row r="624" spans="1:31" hidden="1" x14ac:dyDescent="0.2">
      <c r="A624" s="606">
        <v>3</v>
      </c>
      <c r="B624" s="614" t="s">
        <v>768</v>
      </c>
      <c r="C624" s="645" t="s">
        <v>1291</v>
      </c>
      <c r="D624" s="641">
        <v>40918</v>
      </c>
      <c r="E624" s="606" t="s">
        <v>1822</v>
      </c>
      <c r="F624" s="606" t="s">
        <v>1822</v>
      </c>
      <c r="G624" s="609">
        <v>15</v>
      </c>
      <c r="H624" s="611">
        <v>15</v>
      </c>
      <c r="I624" s="610">
        <v>213.1</v>
      </c>
      <c r="J624" s="609">
        <v>5</v>
      </c>
      <c r="K624" s="611">
        <v>2</v>
      </c>
      <c r="L624" s="611">
        <v>3</v>
      </c>
      <c r="M624" s="610">
        <v>213.1</v>
      </c>
      <c r="N624" s="610">
        <v>47.4</v>
      </c>
      <c r="O624" s="610">
        <v>165.7</v>
      </c>
      <c r="P624" s="602">
        <f t="shared" si="408"/>
        <v>4504933.99</v>
      </c>
      <c r="Q624" s="602">
        <f t="shared" si="409"/>
        <v>3892262.97</v>
      </c>
      <c r="R624" s="670">
        <v>0</v>
      </c>
      <c r="S624" s="602">
        <v>0</v>
      </c>
      <c r="T624" s="610">
        <v>0</v>
      </c>
      <c r="U624" s="610">
        <v>0</v>
      </c>
      <c r="V624" s="682">
        <v>3892262.97</v>
      </c>
      <c r="W624" s="602">
        <f t="shared" si="410"/>
        <v>612671.02</v>
      </c>
      <c r="X624" s="610">
        <v>0</v>
      </c>
      <c r="Y624" s="602">
        <v>0</v>
      </c>
      <c r="Z624" s="610">
        <v>0</v>
      </c>
      <c r="AA624" s="610">
        <v>612671.02</v>
      </c>
      <c r="AB624" s="610">
        <v>0</v>
      </c>
      <c r="AC624" s="602">
        <v>0</v>
      </c>
      <c r="AD624" s="602">
        <v>0</v>
      </c>
      <c r="AE624" s="590"/>
    </row>
    <row r="625" spans="1:31" hidden="1" x14ac:dyDescent="0.2">
      <c r="A625" s="606">
        <v>4</v>
      </c>
      <c r="B625" s="614" t="s">
        <v>769</v>
      </c>
      <c r="C625" s="645" t="s">
        <v>1293</v>
      </c>
      <c r="D625" s="641">
        <v>40918</v>
      </c>
      <c r="E625" s="606" t="s">
        <v>1822</v>
      </c>
      <c r="F625" s="606" t="s">
        <v>1822</v>
      </c>
      <c r="G625" s="609">
        <v>26</v>
      </c>
      <c r="H625" s="611">
        <v>26</v>
      </c>
      <c r="I625" s="610">
        <v>419.2</v>
      </c>
      <c r="J625" s="609">
        <v>10</v>
      </c>
      <c r="K625" s="611">
        <v>9</v>
      </c>
      <c r="L625" s="611">
        <v>1</v>
      </c>
      <c r="M625" s="610">
        <v>419.2</v>
      </c>
      <c r="N625" s="610">
        <v>373.4</v>
      </c>
      <c r="O625" s="610">
        <v>45.8</v>
      </c>
      <c r="P625" s="602">
        <f t="shared" si="408"/>
        <v>8861888</v>
      </c>
      <c r="Q625" s="602">
        <f t="shared" si="409"/>
        <v>7656671.2300000004</v>
      </c>
      <c r="R625" s="670">
        <v>0</v>
      </c>
      <c r="S625" s="602">
        <v>0</v>
      </c>
      <c r="T625" s="610">
        <v>0</v>
      </c>
      <c r="U625" s="610">
        <v>0</v>
      </c>
      <c r="V625" s="682">
        <v>7656671.2300000004</v>
      </c>
      <c r="W625" s="602">
        <f t="shared" si="410"/>
        <v>1205216.77</v>
      </c>
      <c r="X625" s="610">
        <v>0</v>
      </c>
      <c r="Y625" s="602">
        <v>0</v>
      </c>
      <c r="Z625" s="610">
        <v>0</v>
      </c>
      <c r="AA625" s="610">
        <v>1205216.77</v>
      </c>
      <c r="AB625" s="610">
        <v>0</v>
      </c>
      <c r="AC625" s="602">
        <v>0</v>
      </c>
      <c r="AD625" s="602">
        <v>0</v>
      </c>
      <c r="AE625" s="590"/>
    </row>
    <row r="626" spans="1:31" hidden="1" x14ac:dyDescent="0.2">
      <c r="A626" s="606">
        <v>5</v>
      </c>
      <c r="B626" s="614" t="s">
        <v>770</v>
      </c>
      <c r="C626" s="645" t="s">
        <v>1292</v>
      </c>
      <c r="D626" s="641">
        <v>40918</v>
      </c>
      <c r="E626" s="606" t="s">
        <v>1822</v>
      </c>
      <c r="F626" s="606" t="s">
        <v>1822</v>
      </c>
      <c r="G626" s="609">
        <v>14</v>
      </c>
      <c r="H626" s="611">
        <v>14</v>
      </c>
      <c r="I626" s="610">
        <v>229.5</v>
      </c>
      <c r="J626" s="609">
        <v>6</v>
      </c>
      <c r="K626" s="611">
        <v>6</v>
      </c>
      <c r="L626" s="611">
        <v>0</v>
      </c>
      <c r="M626" s="610">
        <v>229.5</v>
      </c>
      <c r="N626" s="610">
        <v>229.5</v>
      </c>
      <c r="O626" s="610">
        <v>0</v>
      </c>
      <c r="P626" s="602">
        <f t="shared" si="408"/>
        <v>4851630</v>
      </c>
      <c r="Q626" s="602">
        <f t="shared" si="409"/>
        <v>4191808.32</v>
      </c>
      <c r="R626" s="670">
        <v>0</v>
      </c>
      <c r="S626" s="602">
        <v>0</v>
      </c>
      <c r="T626" s="610">
        <v>0</v>
      </c>
      <c r="U626" s="610">
        <v>0</v>
      </c>
      <c r="V626" s="682">
        <v>4191808.32</v>
      </c>
      <c r="W626" s="602">
        <f t="shared" si="410"/>
        <v>659821.68000000005</v>
      </c>
      <c r="X626" s="610">
        <v>0</v>
      </c>
      <c r="Y626" s="602">
        <v>0</v>
      </c>
      <c r="Z626" s="610">
        <v>0</v>
      </c>
      <c r="AA626" s="610">
        <v>659821.68000000005</v>
      </c>
      <c r="AB626" s="610">
        <v>0</v>
      </c>
      <c r="AC626" s="602">
        <v>0</v>
      </c>
      <c r="AD626" s="602">
        <v>0</v>
      </c>
      <c r="AE626" s="590"/>
    </row>
    <row r="627" spans="1:31" hidden="1" x14ac:dyDescent="0.2">
      <c r="A627" s="606">
        <v>6</v>
      </c>
      <c r="B627" s="614" t="s">
        <v>1669</v>
      </c>
      <c r="C627" s="645" t="s">
        <v>1101</v>
      </c>
      <c r="D627" s="641">
        <v>40918</v>
      </c>
      <c r="E627" s="606" t="s">
        <v>1822</v>
      </c>
      <c r="F627" s="606" t="s">
        <v>1822</v>
      </c>
      <c r="G627" s="609">
        <v>17</v>
      </c>
      <c r="H627" s="611">
        <v>17</v>
      </c>
      <c r="I627" s="610">
        <v>280.39999999999998</v>
      </c>
      <c r="J627" s="609">
        <v>6</v>
      </c>
      <c r="K627" s="611">
        <v>2</v>
      </c>
      <c r="L627" s="611">
        <v>4</v>
      </c>
      <c r="M627" s="610">
        <v>280.39999999999998</v>
      </c>
      <c r="N627" s="610">
        <v>69.599999999999994</v>
      </c>
      <c r="O627" s="610">
        <v>210.8</v>
      </c>
      <c r="P627" s="602">
        <f t="shared" si="408"/>
        <v>6509005.9900000002</v>
      </c>
      <c r="Q627" s="602">
        <f t="shared" si="409"/>
        <v>5623781.1799999997</v>
      </c>
      <c r="R627" s="670">
        <v>0</v>
      </c>
      <c r="S627" s="602">
        <v>0</v>
      </c>
      <c r="T627" s="610">
        <v>0</v>
      </c>
      <c r="U627" s="610">
        <v>0</v>
      </c>
      <c r="V627" s="682">
        <v>5623781.1799999997</v>
      </c>
      <c r="W627" s="602">
        <f t="shared" si="410"/>
        <v>885224.81</v>
      </c>
      <c r="X627" s="610">
        <v>0</v>
      </c>
      <c r="Y627" s="602">
        <v>0</v>
      </c>
      <c r="Z627" s="610">
        <v>0</v>
      </c>
      <c r="AA627" s="610">
        <v>885224.81</v>
      </c>
      <c r="AB627" s="610">
        <v>0</v>
      </c>
      <c r="AC627" s="602">
        <v>0</v>
      </c>
      <c r="AD627" s="602">
        <v>0</v>
      </c>
      <c r="AE627" s="590"/>
    </row>
    <row r="628" spans="1:31" hidden="1" x14ac:dyDescent="0.2">
      <c r="A628" s="606">
        <v>7</v>
      </c>
      <c r="B628" s="614" t="s">
        <v>795</v>
      </c>
      <c r="C628" s="645" t="s">
        <v>1295</v>
      </c>
      <c r="D628" s="641">
        <v>40918</v>
      </c>
      <c r="E628" s="606" t="s">
        <v>1822</v>
      </c>
      <c r="F628" s="606" t="s">
        <v>1822</v>
      </c>
      <c r="G628" s="609">
        <v>13</v>
      </c>
      <c r="H628" s="611">
        <v>13</v>
      </c>
      <c r="I628" s="610">
        <v>164</v>
      </c>
      <c r="J628" s="609">
        <v>4</v>
      </c>
      <c r="K628" s="611">
        <v>2</v>
      </c>
      <c r="L628" s="611">
        <v>2</v>
      </c>
      <c r="M628" s="610">
        <v>164</v>
      </c>
      <c r="N628" s="610">
        <v>73.7</v>
      </c>
      <c r="O628" s="610">
        <v>90.3</v>
      </c>
      <c r="P628" s="602">
        <f t="shared" si="408"/>
        <v>3466960</v>
      </c>
      <c r="Q628" s="602">
        <f t="shared" si="409"/>
        <v>2995453.44</v>
      </c>
      <c r="R628" s="670">
        <v>0</v>
      </c>
      <c r="S628" s="602">
        <v>0</v>
      </c>
      <c r="T628" s="610">
        <v>0</v>
      </c>
      <c r="U628" s="610">
        <v>0</v>
      </c>
      <c r="V628" s="682">
        <v>2995453.44</v>
      </c>
      <c r="W628" s="602">
        <f t="shared" si="410"/>
        <v>471506.56</v>
      </c>
      <c r="X628" s="610">
        <v>0</v>
      </c>
      <c r="Y628" s="602">
        <v>0</v>
      </c>
      <c r="Z628" s="610">
        <v>0</v>
      </c>
      <c r="AA628" s="610">
        <v>471506.56</v>
      </c>
      <c r="AB628" s="610">
        <v>0</v>
      </c>
      <c r="AC628" s="602">
        <v>0</v>
      </c>
      <c r="AD628" s="602">
        <v>0</v>
      </c>
      <c r="AE628" s="590"/>
    </row>
    <row r="629" spans="1:31" hidden="1" x14ac:dyDescent="0.2">
      <c r="A629" s="606">
        <v>8</v>
      </c>
      <c r="B629" s="613" t="s">
        <v>792</v>
      </c>
      <c r="C629" s="606" t="s">
        <v>1294</v>
      </c>
      <c r="D629" s="608">
        <v>40918</v>
      </c>
      <c r="E629" s="606" t="s">
        <v>1822</v>
      </c>
      <c r="F629" s="606" t="s">
        <v>1822</v>
      </c>
      <c r="G629" s="609">
        <v>15</v>
      </c>
      <c r="H629" s="611">
        <v>15</v>
      </c>
      <c r="I629" s="602">
        <v>308.5</v>
      </c>
      <c r="J629" s="609">
        <v>7</v>
      </c>
      <c r="K629" s="603">
        <v>1</v>
      </c>
      <c r="L629" s="603">
        <v>6</v>
      </c>
      <c r="M629" s="610">
        <v>308.5</v>
      </c>
      <c r="N629" s="610">
        <v>81.900000000000006</v>
      </c>
      <c r="O629" s="610">
        <v>226.6</v>
      </c>
      <c r="P629" s="602">
        <f t="shared" si="408"/>
        <v>7420140</v>
      </c>
      <c r="Q629" s="602">
        <f t="shared" si="409"/>
        <v>6411000.96</v>
      </c>
      <c r="R629" s="670">
        <v>0</v>
      </c>
      <c r="S629" s="602">
        <v>0</v>
      </c>
      <c r="T629" s="610">
        <v>0</v>
      </c>
      <c r="U629" s="610">
        <v>0</v>
      </c>
      <c r="V629" s="682">
        <v>6411000.96</v>
      </c>
      <c r="W629" s="602">
        <f t="shared" si="410"/>
        <v>1009139.04</v>
      </c>
      <c r="X629" s="610">
        <v>0</v>
      </c>
      <c r="Y629" s="602">
        <v>0</v>
      </c>
      <c r="Z629" s="610">
        <v>0</v>
      </c>
      <c r="AA629" s="610">
        <v>1009139.04</v>
      </c>
      <c r="AB629" s="610">
        <v>0</v>
      </c>
      <c r="AC629" s="602">
        <v>0</v>
      </c>
      <c r="AD629" s="602">
        <v>0</v>
      </c>
      <c r="AE629" s="590"/>
    </row>
    <row r="630" spans="1:31" hidden="1" x14ac:dyDescent="0.2">
      <c r="A630" s="606">
        <v>9</v>
      </c>
      <c r="B630" s="613" t="s">
        <v>1668</v>
      </c>
      <c r="C630" s="606" t="s">
        <v>1295</v>
      </c>
      <c r="D630" s="608">
        <v>40918</v>
      </c>
      <c r="E630" s="606" t="s">
        <v>1822</v>
      </c>
      <c r="F630" s="606" t="s">
        <v>1822</v>
      </c>
      <c r="G630" s="609">
        <v>30</v>
      </c>
      <c r="H630" s="611">
        <v>30</v>
      </c>
      <c r="I630" s="602">
        <v>632.1</v>
      </c>
      <c r="J630" s="609">
        <v>13</v>
      </c>
      <c r="K630" s="603">
        <v>8</v>
      </c>
      <c r="L630" s="603">
        <v>5</v>
      </c>
      <c r="M630" s="610">
        <v>632.1</v>
      </c>
      <c r="N630" s="610">
        <v>406.52</v>
      </c>
      <c r="O630" s="610">
        <v>225.58</v>
      </c>
      <c r="P630" s="602">
        <f t="shared" si="408"/>
        <v>13362593.99</v>
      </c>
      <c r="Q630" s="602">
        <f t="shared" si="409"/>
        <v>11545281.210000001</v>
      </c>
      <c r="R630" s="670">
        <v>0</v>
      </c>
      <c r="S630" s="602">
        <v>0</v>
      </c>
      <c r="T630" s="610">
        <v>0</v>
      </c>
      <c r="U630" s="610">
        <v>0</v>
      </c>
      <c r="V630" s="682">
        <v>11545281.210000001</v>
      </c>
      <c r="W630" s="602">
        <f t="shared" si="410"/>
        <v>1817312.78</v>
      </c>
      <c r="X630" s="610">
        <v>0</v>
      </c>
      <c r="Y630" s="602">
        <v>0</v>
      </c>
      <c r="Z630" s="610">
        <v>0</v>
      </c>
      <c r="AA630" s="610">
        <v>1817312.78</v>
      </c>
      <c r="AB630" s="610">
        <v>0</v>
      </c>
      <c r="AC630" s="602">
        <v>0</v>
      </c>
      <c r="AD630" s="602">
        <v>0</v>
      </c>
      <c r="AE630" s="590"/>
    </row>
    <row r="631" spans="1:31" s="399" customFormat="1" ht="29.25" hidden="1" customHeight="1" x14ac:dyDescent="0.2">
      <c r="A631" s="740" t="s">
        <v>1969</v>
      </c>
      <c r="B631" s="740"/>
      <c r="C631" s="740"/>
      <c r="D631" s="740"/>
      <c r="E631" s="740"/>
      <c r="F631" s="740"/>
      <c r="G631" s="588">
        <f t="shared" ref="G631:T631" si="411">SUM(G632:G633)</f>
        <v>0</v>
      </c>
      <c r="H631" s="588">
        <f t="shared" si="411"/>
        <v>0</v>
      </c>
      <c r="I631" s="589">
        <f t="shared" si="411"/>
        <v>0</v>
      </c>
      <c r="J631" s="588">
        <f t="shared" si="411"/>
        <v>0</v>
      </c>
      <c r="K631" s="588">
        <f t="shared" si="411"/>
        <v>0</v>
      </c>
      <c r="L631" s="588">
        <f t="shared" si="411"/>
        <v>0</v>
      </c>
      <c r="M631" s="589">
        <f t="shared" si="411"/>
        <v>0</v>
      </c>
      <c r="N631" s="589">
        <f t="shared" si="411"/>
        <v>0</v>
      </c>
      <c r="O631" s="589">
        <f t="shared" si="411"/>
        <v>0</v>
      </c>
      <c r="P631" s="589">
        <f t="shared" si="411"/>
        <v>11208428</v>
      </c>
      <c r="Q631" s="589">
        <f t="shared" si="411"/>
        <v>7879524.8899999997</v>
      </c>
      <c r="R631" s="414">
        <f t="shared" si="411"/>
        <v>0</v>
      </c>
      <c r="S631" s="589">
        <f t="shared" si="411"/>
        <v>0</v>
      </c>
      <c r="T631" s="589">
        <f t="shared" si="411"/>
        <v>547494.71</v>
      </c>
      <c r="U631" s="589">
        <f>SUM(U632:U633)</f>
        <v>7332030.1799999997</v>
      </c>
      <c r="V631" s="414">
        <v>0</v>
      </c>
      <c r="W631" s="589">
        <f>SUM(W632:W633)</f>
        <v>3328903.11</v>
      </c>
      <c r="X631" s="589">
        <f>SUM(X632:X633)</f>
        <v>0</v>
      </c>
      <c r="Y631" s="589">
        <f>SUM(Y632:Y633)</f>
        <v>0</v>
      </c>
      <c r="Z631" s="589">
        <f>SUM(Z632:Z633)</f>
        <v>469762.09</v>
      </c>
      <c r="AA631" s="589">
        <f>SUM(AA632:AA633)</f>
        <v>2859141.02</v>
      </c>
      <c r="AB631" s="589">
        <v>0</v>
      </c>
      <c r="AC631" s="589">
        <f>SUM(AC632:AC633)</f>
        <v>0</v>
      </c>
      <c r="AD631" s="589">
        <f>SUM(AD632:AD633)</f>
        <v>0</v>
      </c>
      <c r="AE631" s="590"/>
    </row>
    <row r="632" spans="1:31" hidden="1" x14ac:dyDescent="0.2">
      <c r="A632" s="606">
        <v>1</v>
      </c>
      <c r="B632" s="623" t="s">
        <v>1459</v>
      </c>
      <c r="C632" s="640">
        <v>39</v>
      </c>
      <c r="D632" s="641">
        <v>41687</v>
      </c>
      <c r="E632" s="606" t="s">
        <v>1822</v>
      </c>
      <c r="F632" s="606" t="s">
        <v>1822</v>
      </c>
      <c r="G632" s="609">
        <v>0</v>
      </c>
      <c r="H632" s="611">
        <v>0</v>
      </c>
      <c r="I632" s="610">
        <v>0</v>
      </c>
      <c r="J632" s="609">
        <v>0</v>
      </c>
      <c r="K632" s="611">
        <v>0</v>
      </c>
      <c r="L632" s="611">
        <v>0</v>
      </c>
      <c r="M632" s="610">
        <v>0</v>
      </c>
      <c r="N632" s="610">
        <v>0</v>
      </c>
      <c r="O632" s="610">
        <v>0</v>
      </c>
      <c r="P632" s="602">
        <f>Q632+W632+AC632+AD632</f>
        <v>5471032</v>
      </c>
      <c r="Q632" s="602">
        <f>R632+S632+T632+U632+V632</f>
        <v>3846135.5</v>
      </c>
      <c r="R632" s="670">
        <v>0</v>
      </c>
      <c r="S632" s="602">
        <v>0</v>
      </c>
      <c r="T632" s="610">
        <v>547494.71</v>
      </c>
      <c r="U632" s="610">
        <v>3298640.79</v>
      </c>
      <c r="V632" s="397">
        <v>0</v>
      </c>
      <c r="W632" s="602">
        <f>X632+Y632+Z632+AA632+AB632</f>
        <v>1624896.5</v>
      </c>
      <c r="X632" s="610">
        <v>0</v>
      </c>
      <c r="Y632" s="602">
        <v>0</v>
      </c>
      <c r="Z632" s="610">
        <v>469762.09</v>
      </c>
      <c r="AA632" s="610">
        <v>1155134.4099999999</v>
      </c>
      <c r="AB632" s="610">
        <v>0</v>
      </c>
      <c r="AC632" s="602">
        <v>0</v>
      </c>
      <c r="AD632" s="602">
        <v>0</v>
      </c>
      <c r="AE632" s="590"/>
    </row>
    <row r="633" spans="1:31" hidden="1" x14ac:dyDescent="0.2">
      <c r="A633" s="606">
        <v>2</v>
      </c>
      <c r="B633" s="614" t="s">
        <v>1460</v>
      </c>
      <c r="C633" s="640">
        <v>39</v>
      </c>
      <c r="D633" s="641">
        <v>41687</v>
      </c>
      <c r="E633" s="606" t="s">
        <v>1822</v>
      </c>
      <c r="F633" s="606" t="s">
        <v>1822</v>
      </c>
      <c r="G633" s="609">
        <v>0</v>
      </c>
      <c r="H633" s="611">
        <v>0</v>
      </c>
      <c r="I633" s="610">
        <v>0</v>
      </c>
      <c r="J633" s="609">
        <v>0</v>
      </c>
      <c r="K633" s="611">
        <v>0</v>
      </c>
      <c r="L633" s="611">
        <v>0</v>
      </c>
      <c r="M633" s="610">
        <v>0</v>
      </c>
      <c r="N633" s="610">
        <v>0</v>
      </c>
      <c r="O633" s="610">
        <v>0</v>
      </c>
      <c r="P633" s="602">
        <f>Q633+W633+AC633+AD633</f>
        <v>5737396</v>
      </c>
      <c r="Q633" s="602">
        <f>R633+S633+T633+U633+V633</f>
        <v>4033389.39</v>
      </c>
      <c r="R633" s="670">
        <v>0</v>
      </c>
      <c r="S633" s="602">
        <v>0</v>
      </c>
      <c r="T633" s="610">
        <v>0</v>
      </c>
      <c r="U633" s="610">
        <v>4033389.39</v>
      </c>
      <c r="V633" s="397">
        <v>0</v>
      </c>
      <c r="W633" s="602">
        <f>X633+Y633+Z633+AA633+AB633</f>
        <v>1704006.61</v>
      </c>
      <c r="X633" s="610">
        <v>0</v>
      </c>
      <c r="Y633" s="602">
        <v>0</v>
      </c>
      <c r="Z633" s="610">
        <v>0</v>
      </c>
      <c r="AA633" s="610">
        <v>1704006.61</v>
      </c>
      <c r="AB633" s="610">
        <v>0</v>
      </c>
      <c r="AC633" s="602">
        <v>0</v>
      </c>
      <c r="AD633" s="602">
        <v>0</v>
      </c>
      <c r="AE633" s="590"/>
    </row>
    <row r="634" spans="1:31" s="399" customFormat="1" ht="22.5" hidden="1" customHeight="1" x14ac:dyDescent="0.2">
      <c r="A634" s="741" t="s">
        <v>1968</v>
      </c>
      <c r="B634" s="742"/>
      <c r="C634" s="742"/>
      <c r="D634" s="742"/>
      <c r="E634" s="742"/>
      <c r="F634" s="743"/>
      <c r="G634" s="595">
        <f t="shared" ref="G634:T634" si="412">SUM(G635:G636)</f>
        <v>45</v>
      </c>
      <c r="H634" s="595">
        <f t="shared" si="412"/>
        <v>45</v>
      </c>
      <c r="I634" s="596">
        <f t="shared" si="412"/>
        <v>639.4</v>
      </c>
      <c r="J634" s="595">
        <f t="shared" si="412"/>
        <v>19</v>
      </c>
      <c r="K634" s="595">
        <f t="shared" si="412"/>
        <v>6</v>
      </c>
      <c r="L634" s="595">
        <f t="shared" si="412"/>
        <v>13</v>
      </c>
      <c r="M634" s="596">
        <f t="shared" si="412"/>
        <v>545.6</v>
      </c>
      <c r="N634" s="596">
        <f t="shared" si="412"/>
        <v>156</v>
      </c>
      <c r="O634" s="596">
        <f t="shared" si="412"/>
        <v>389.6</v>
      </c>
      <c r="P634" s="596">
        <f t="shared" si="412"/>
        <v>11859540</v>
      </c>
      <c r="Q634" s="596">
        <f t="shared" si="412"/>
        <v>8337256.6100000003</v>
      </c>
      <c r="R634" s="392">
        <f t="shared" si="412"/>
        <v>0</v>
      </c>
      <c r="S634" s="596">
        <f t="shared" si="412"/>
        <v>0</v>
      </c>
      <c r="T634" s="596">
        <f t="shared" si="412"/>
        <v>0</v>
      </c>
      <c r="U634" s="596">
        <f t="shared" ref="U634:AD634" si="413">SUM(U635:U636)</f>
        <v>0</v>
      </c>
      <c r="V634" s="392">
        <f t="shared" si="413"/>
        <v>8337256.6100000003</v>
      </c>
      <c r="W634" s="596">
        <f t="shared" si="413"/>
        <v>3522283.39</v>
      </c>
      <c r="X634" s="596">
        <f t="shared" si="413"/>
        <v>0</v>
      </c>
      <c r="Y634" s="596">
        <f t="shared" si="413"/>
        <v>0</v>
      </c>
      <c r="Z634" s="596">
        <f t="shared" si="413"/>
        <v>0</v>
      </c>
      <c r="AA634" s="596">
        <f t="shared" si="413"/>
        <v>3522283.39</v>
      </c>
      <c r="AB634" s="596">
        <f t="shared" si="413"/>
        <v>0</v>
      </c>
      <c r="AC634" s="596">
        <f t="shared" si="413"/>
        <v>0</v>
      </c>
      <c r="AD634" s="596">
        <f t="shared" si="413"/>
        <v>0</v>
      </c>
      <c r="AE634" s="590"/>
    </row>
    <row r="635" spans="1:31" hidden="1" x14ac:dyDescent="0.2">
      <c r="A635" s="606">
        <v>1</v>
      </c>
      <c r="B635" s="623" t="s">
        <v>1459</v>
      </c>
      <c r="C635" s="640">
        <v>39</v>
      </c>
      <c r="D635" s="641">
        <v>41687</v>
      </c>
      <c r="E635" s="606" t="s">
        <v>1822</v>
      </c>
      <c r="F635" s="606" t="s">
        <v>1822</v>
      </c>
      <c r="G635" s="609">
        <v>31</v>
      </c>
      <c r="H635" s="611">
        <v>31</v>
      </c>
      <c r="I635" s="610">
        <v>332.5</v>
      </c>
      <c r="J635" s="609">
        <v>11</v>
      </c>
      <c r="K635" s="611">
        <v>3</v>
      </c>
      <c r="L635" s="611">
        <v>8</v>
      </c>
      <c r="M635" s="610">
        <v>332.5</v>
      </c>
      <c r="N635" s="610">
        <v>67.7</v>
      </c>
      <c r="O635" s="610">
        <v>264.8</v>
      </c>
      <c r="P635" s="602">
        <f>Q635+W635+AC635+AD635</f>
        <v>8587068</v>
      </c>
      <c r="Q635" s="602">
        <f>R635+S635+T635+U635+V635</f>
        <v>6036708.7999999998</v>
      </c>
      <c r="R635" s="670">
        <v>0</v>
      </c>
      <c r="S635" s="602">
        <v>0</v>
      </c>
      <c r="T635" s="610">
        <v>0</v>
      </c>
      <c r="U635" s="610">
        <v>0</v>
      </c>
      <c r="V635" s="397">
        <v>6036708.7999999998</v>
      </c>
      <c r="W635" s="602">
        <f>X635+Y635+Z635+AA635+AB635</f>
        <v>2550359.2000000002</v>
      </c>
      <c r="X635" s="610">
        <v>0</v>
      </c>
      <c r="Y635" s="602">
        <v>0</v>
      </c>
      <c r="Z635" s="610">
        <v>0</v>
      </c>
      <c r="AA635" s="610">
        <v>2550359.2000000002</v>
      </c>
      <c r="AB635" s="610">
        <v>0</v>
      </c>
      <c r="AC635" s="602">
        <v>0</v>
      </c>
      <c r="AD635" s="602">
        <v>0</v>
      </c>
      <c r="AE635" s="590"/>
    </row>
    <row r="636" spans="1:31" hidden="1" x14ac:dyDescent="0.2">
      <c r="A636" s="606">
        <v>2</v>
      </c>
      <c r="B636" s="614" t="s">
        <v>1460</v>
      </c>
      <c r="C636" s="640">
        <v>39</v>
      </c>
      <c r="D636" s="641">
        <v>41687</v>
      </c>
      <c r="E636" s="606" t="s">
        <v>1822</v>
      </c>
      <c r="F636" s="606" t="s">
        <v>1822</v>
      </c>
      <c r="G636" s="609">
        <v>14</v>
      </c>
      <c r="H636" s="611">
        <v>14</v>
      </c>
      <c r="I636" s="610">
        <v>306.89999999999998</v>
      </c>
      <c r="J636" s="609">
        <v>8</v>
      </c>
      <c r="K636" s="611">
        <v>3</v>
      </c>
      <c r="L636" s="611">
        <v>5</v>
      </c>
      <c r="M636" s="610">
        <v>213.1</v>
      </c>
      <c r="N636" s="610">
        <v>88.3</v>
      </c>
      <c r="O636" s="610">
        <v>124.8</v>
      </c>
      <c r="P636" s="602">
        <f>Q636+W636+AC636+AD636</f>
        <v>3272472</v>
      </c>
      <c r="Q636" s="602">
        <f>R636+S636+T636+U636+V636</f>
        <v>2300547.81</v>
      </c>
      <c r="R636" s="670">
        <v>0</v>
      </c>
      <c r="S636" s="602">
        <v>0</v>
      </c>
      <c r="T636" s="610">
        <v>0</v>
      </c>
      <c r="U636" s="610">
        <v>0</v>
      </c>
      <c r="V636" s="397">
        <v>2300547.81</v>
      </c>
      <c r="W636" s="602">
        <f>X636+Y636+Z636+AA636+AB636</f>
        <v>971924.19</v>
      </c>
      <c r="X636" s="610">
        <v>0</v>
      </c>
      <c r="Y636" s="602">
        <v>0</v>
      </c>
      <c r="Z636" s="610">
        <v>0</v>
      </c>
      <c r="AA636" s="610">
        <v>971924.19</v>
      </c>
      <c r="AB636" s="610">
        <v>0</v>
      </c>
      <c r="AC636" s="602">
        <v>0</v>
      </c>
      <c r="AD636" s="602">
        <v>0</v>
      </c>
      <c r="AE636" s="590"/>
    </row>
    <row r="637" spans="1:31" s="399" customFormat="1" ht="23.25" hidden="1" customHeight="1" x14ac:dyDescent="0.2">
      <c r="A637" s="740" t="s">
        <v>1967</v>
      </c>
      <c r="B637" s="740"/>
      <c r="C637" s="740"/>
      <c r="D637" s="740"/>
      <c r="E637" s="740"/>
      <c r="F637" s="740"/>
      <c r="G637" s="588">
        <f t="shared" ref="G637:T637" si="414">SUM(G638:G639)</f>
        <v>53</v>
      </c>
      <c r="H637" s="588">
        <f t="shared" si="414"/>
        <v>53</v>
      </c>
      <c r="I637" s="589">
        <f t="shared" si="414"/>
        <v>1074.0999999999999</v>
      </c>
      <c r="J637" s="588">
        <f t="shared" si="414"/>
        <v>20</v>
      </c>
      <c r="K637" s="588">
        <f t="shared" si="414"/>
        <v>15</v>
      </c>
      <c r="L637" s="588">
        <f t="shared" si="414"/>
        <v>5</v>
      </c>
      <c r="M637" s="589">
        <f t="shared" si="414"/>
        <v>1074.0999999999999</v>
      </c>
      <c r="N637" s="589">
        <f t="shared" si="414"/>
        <v>821.2</v>
      </c>
      <c r="O637" s="589">
        <f t="shared" si="414"/>
        <v>252.9</v>
      </c>
      <c r="P637" s="589">
        <f t="shared" si="414"/>
        <v>45412948</v>
      </c>
      <c r="Q637" s="589">
        <f t="shared" si="414"/>
        <v>36194119.560000002</v>
      </c>
      <c r="R637" s="414">
        <f t="shared" si="414"/>
        <v>0</v>
      </c>
      <c r="S637" s="589">
        <f t="shared" si="414"/>
        <v>0</v>
      </c>
      <c r="T637" s="589">
        <f t="shared" si="414"/>
        <v>0</v>
      </c>
      <c r="U637" s="589">
        <f t="shared" ref="U637:AA637" si="415">SUM(U638:U639)</f>
        <v>36194119.560000002</v>
      </c>
      <c r="V637" s="414">
        <f t="shared" si="415"/>
        <v>0</v>
      </c>
      <c r="W637" s="589">
        <f t="shared" si="415"/>
        <v>9218828.4399999995</v>
      </c>
      <c r="X637" s="589">
        <f t="shared" si="415"/>
        <v>0</v>
      </c>
      <c r="Y637" s="589">
        <f t="shared" si="415"/>
        <v>0</v>
      </c>
      <c r="Z637" s="589">
        <f t="shared" si="415"/>
        <v>0</v>
      </c>
      <c r="AA637" s="589">
        <f t="shared" si="415"/>
        <v>9218828.4399999995</v>
      </c>
      <c r="AB637" s="589">
        <v>0</v>
      </c>
      <c r="AC637" s="589">
        <f>SUM(AC638:AC639)</f>
        <v>0</v>
      </c>
      <c r="AD637" s="589">
        <f>SUM(AD638:AD639)</f>
        <v>0</v>
      </c>
      <c r="AE637" s="590"/>
    </row>
    <row r="638" spans="1:31" hidden="1" x14ac:dyDescent="0.2">
      <c r="A638" s="606">
        <v>1</v>
      </c>
      <c r="B638" s="614" t="s">
        <v>1667</v>
      </c>
      <c r="C638" s="640" t="s">
        <v>1305</v>
      </c>
      <c r="D638" s="641">
        <v>42177</v>
      </c>
      <c r="E638" s="606" t="s">
        <v>1822</v>
      </c>
      <c r="F638" s="606" t="s">
        <v>1822</v>
      </c>
      <c r="G638" s="609">
        <v>18</v>
      </c>
      <c r="H638" s="611">
        <v>18</v>
      </c>
      <c r="I638" s="610">
        <v>382.3</v>
      </c>
      <c r="J638" s="609">
        <v>8</v>
      </c>
      <c r="K638" s="611">
        <v>7</v>
      </c>
      <c r="L638" s="611">
        <v>1</v>
      </c>
      <c r="M638" s="610">
        <v>382.3</v>
      </c>
      <c r="N638" s="610">
        <v>355.7</v>
      </c>
      <c r="O638" s="610">
        <v>26.6</v>
      </c>
      <c r="P638" s="602">
        <f>Q638+W638+AC638+AD638</f>
        <v>16163644</v>
      </c>
      <c r="Q638" s="602">
        <f>R638+S638+T638+U638+V638</f>
        <v>12882424.27</v>
      </c>
      <c r="R638" s="670">
        <v>0</v>
      </c>
      <c r="S638" s="602">
        <v>0</v>
      </c>
      <c r="T638" s="610">
        <v>0</v>
      </c>
      <c r="U638" s="610">
        <v>12882424.27</v>
      </c>
      <c r="V638" s="397">
        <v>0</v>
      </c>
      <c r="W638" s="602">
        <f>X638+Y638+Z638+AA638+AB638</f>
        <v>3281219.73</v>
      </c>
      <c r="X638" s="610">
        <v>0</v>
      </c>
      <c r="Y638" s="602">
        <v>0</v>
      </c>
      <c r="Z638" s="610">
        <v>0</v>
      </c>
      <c r="AA638" s="610">
        <v>3281219.73</v>
      </c>
      <c r="AB638" s="610">
        <v>0</v>
      </c>
      <c r="AC638" s="602">
        <v>0</v>
      </c>
      <c r="AD638" s="602">
        <v>0</v>
      </c>
      <c r="AE638" s="590"/>
    </row>
    <row r="639" spans="1:31" hidden="1" x14ac:dyDescent="0.2">
      <c r="A639" s="606">
        <v>2</v>
      </c>
      <c r="B639" s="614" t="s">
        <v>1666</v>
      </c>
      <c r="C639" s="640" t="s">
        <v>1306</v>
      </c>
      <c r="D639" s="641">
        <v>42177</v>
      </c>
      <c r="E639" s="606" t="s">
        <v>1822</v>
      </c>
      <c r="F639" s="606" t="s">
        <v>1822</v>
      </c>
      <c r="G639" s="609">
        <v>35</v>
      </c>
      <c r="H639" s="611">
        <v>35</v>
      </c>
      <c r="I639" s="610">
        <v>691.8</v>
      </c>
      <c r="J639" s="609">
        <v>12</v>
      </c>
      <c r="K639" s="611">
        <v>8</v>
      </c>
      <c r="L639" s="611">
        <v>4</v>
      </c>
      <c r="M639" s="610">
        <v>691.8</v>
      </c>
      <c r="N639" s="610">
        <v>465.5</v>
      </c>
      <c r="O639" s="610">
        <v>226.3</v>
      </c>
      <c r="P639" s="602">
        <f>Q639+W639+AC639+AD639</f>
        <v>29249304</v>
      </c>
      <c r="Q639" s="602">
        <f>R639+S639+T639+U639+V639</f>
        <v>23311695.289999999</v>
      </c>
      <c r="R639" s="670">
        <v>0</v>
      </c>
      <c r="S639" s="602">
        <v>0</v>
      </c>
      <c r="T639" s="610">
        <v>0</v>
      </c>
      <c r="U639" s="610">
        <v>23311695.289999999</v>
      </c>
      <c r="V639" s="397">
        <v>0</v>
      </c>
      <c r="W639" s="602">
        <f>X639+Y639+Z639+AA639+AB639</f>
        <v>5937608.71</v>
      </c>
      <c r="X639" s="610">
        <v>0</v>
      </c>
      <c r="Y639" s="602">
        <v>0</v>
      </c>
      <c r="Z639" s="610">
        <v>0</v>
      </c>
      <c r="AA639" s="610">
        <v>5937608.71</v>
      </c>
      <c r="AB639" s="610">
        <v>0</v>
      </c>
      <c r="AC639" s="602">
        <v>0</v>
      </c>
      <c r="AD639" s="602">
        <v>0</v>
      </c>
      <c r="AE639" s="590"/>
    </row>
    <row r="640" spans="1:31" ht="39" hidden="1" customHeight="1" x14ac:dyDescent="0.2">
      <c r="A640" s="740" t="s">
        <v>2042</v>
      </c>
      <c r="B640" s="740"/>
      <c r="C640" s="740"/>
      <c r="D640" s="740"/>
      <c r="E640" s="740"/>
      <c r="F640" s="740"/>
      <c r="G640" s="588">
        <f t="shared" ref="G640:V640" si="416">SUM(G641:G652)</f>
        <v>390</v>
      </c>
      <c r="H640" s="588">
        <f t="shared" si="416"/>
        <v>390</v>
      </c>
      <c r="I640" s="589">
        <f t="shared" si="416"/>
        <v>6780.66</v>
      </c>
      <c r="J640" s="588">
        <f t="shared" si="416"/>
        <v>165</v>
      </c>
      <c r="K640" s="588">
        <f t="shared" si="416"/>
        <v>101</v>
      </c>
      <c r="L640" s="588">
        <f t="shared" si="416"/>
        <v>64</v>
      </c>
      <c r="M640" s="589">
        <f t="shared" si="416"/>
        <v>6780.66</v>
      </c>
      <c r="N640" s="589">
        <f t="shared" si="416"/>
        <v>4388.8500000000004</v>
      </c>
      <c r="O640" s="589">
        <f t="shared" si="416"/>
        <v>2391.81</v>
      </c>
      <c r="P640" s="589">
        <f t="shared" si="416"/>
        <v>286686304.80000001</v>
      </c>
      <c r="Q640" s="589">
        <f t="shared" si="416"/>
        <v>186632784.41</v>
      </c>
      <c r="R640" s="414">
        <f t="shared" si="416"/>
        <v>0</v>
      </c>
      <c r="S640" s="589">
        <f t="shared" si="416"/>
        <v>0</v>
      </c>
      <c r="T640" s="589">
        <f t="shared" si="416"/>
        <v>17600896.289999999</v>
      </c>
      <c r="U640" s="589">
        <f t="shared" si="416"/>
        <v>69289677.519999996</v>
      </c>
      <c r="V640" s="414">
        <f t="shared" si="416"/>
        <v>99742210.599999994</v>
      </c>
      <c r="W640" s="589">
        <f t="shared" ref="W640:AD640" si="417">SUM(W641:W652)</f>
        <v>100053520.39</v>
      </c>
      <c r="X640" s="589">
        <f t="shared" si="417"/>
        <v>0</v>
      </c>
      <c r="Y640" s="589">
        <f t="shared" si="417"/>
        <v>0</v>
      </c>
      <c r="Z640" s="589">
        <f t="shared" si="417"/>
        <v>9435810.7599999998</v>
      </c>
      <c r="AA640" s="589">
        <f t="shared" si="417"/>
        <v>90617709.629999995</v>
      </c>
      <c r="AB640" s="589">
        <f t="shared" si="417"/>
        <v>0</v>
      </c>
      <c r="AC640" s="589">
        <f t="shared" si="417"/>
        <v>0</v>
      </c>
      <c r="AD640" s="589">
        <f t="shared" si="417"/>
        <v>0</v>
      </c>
      <c r="AE640" s="590"/>
    </row>
    <row r="641" spans="1:31" hidden="1" x14ac:dyDescent="0.2">
      <c r="A641" s="604">
        <v>1</v>
      </c>
      <c r="B641" s="617" t="s">
        <v>1577</v>
      </c>
      <c r="C641" s="640" t="s">
        <v>1326</v>
      </c>
      <c r="D641" s="641">
        <v>42129</v>
      </c>
      <c r="E641" s="606" t="s">
        <v>1822</v>
      </c>
      <c r="F641" s="606" t="s">
        <v>1822</v>
      </c>
      <c r="G641" s="609">
        <v>40</v>
      </c>
      <c r="H641" s="609">
        <v>40</v>
      </c>
      <c r="I641" s="610">
        <v>919.3</v>
      </c>
      <c r="J641" s="609">
        <v>14</v>
      </c>
      <c r="K641" s="611">
        <v>12</v>
      </c>
      <c r="L641" s="611">
        <v>2</v>
      </c>
      <c r="M641" s="610">
        <v>919.3</v>
      </c>
      <c r="N641" s="610">
        <v>872</v>
      </c>
      <c r="O641" s="610">
        <v>47.3</v>
      </c>
      <c r="P641" s="602">
        <f t="shared" ref="P641:P652" si="418">Q641+W641+AC641+AD641</f>
        <v>38868004</v>
      </c>
      <c r="Q641" s="681">
        <f t="shared" ref="Q641:Q652" si="419">R641+S641+T641+U641+V641</f>
        <v>25303070.600000001</v>
      </c>
      <c r="R641" s="670">
        <v>0</v>
      </c>
      <c r="S641" s="602">
        <v>0</v>
      </c>
      <c r="T641" s="610">
        <v>6549677.6699999999</v>
      </c>
      <c r="U641" s="610">
        <v>7687404.7999999998</v>
      </c>
      <c r="V641" s="397">
        <v>11065988.130000001</v>
      </c>
      <c r="W641" s="602">
        <f t="shared" ref="W641:W652" si="420">X641+Y641+Z641+AA641+AB641</f>
        <v>13564933.4</v>
      </c>
      <c r="X641" s="610">
        <v>0</v>
      </c>
      <c r="Y641" s="602">
        <v>0</v>
      </c>
      <c r="Z641" s="610">
        <v>2616691.64</v>
      </c>
      <c r="AA641" s="610">
        <v>10948241.76</v>
      </c>
      <c r="AB641" s="610">
        <v>0</v>
      </c>
      <c r="AC641" s="602">
        <v>0</v>
      </c>
      <c r="AD641" s="602">
        <v>0</v>
      </c>
      <c r="AE641" s="590"/>
    </row>
    <row r="642" spans="1:31" s="399" customFormat="1" hidden="1" x14ac:dyDescent="0.2">
      <c r="A642" s="604">
        <v>2</v>
      </c>
      <c r="B642" s="613" t="s">
        <v>1575</v>
      </c>
      <c r="C642" s="619" t="s">
        <v>1326</v>
      </c>
      <c r="D642" s="608">
        <v>42129</v>
      </c>
      <c r="E642" s="606" t="s">
        <v>1822</v>
      </c>
      <c r="F642" s="606" t="s">
        <v>1822</v>
      </c>
      <c r="G642" s="609">
        <v>14</v>
      </c>
      <c r="H642" s="609">
        <v>14</v>
      </c>
      <c r="I642" s="610">
        <v>204.7</v>
      </c>
      <c r="J642" s="609">
        <v>5</v>
      </c>
      <c r="K642" s="611">
        <v>0</v>
      </c>
      <c r="L642" s="609">
        <v>5</v>
      </c>
      <c r="M642" s="610">
        <v>204.7</v>
      </c>
      <c r="N642" s="610">
        <v>51.32</v>
      </c>
      <c r="O642" s="610">
        <v>153.38</v>
      </c>
      <c r="P642" s="602">
        <f t="shared" si="418"/>
        <v>8654716</v>
      </c>
      <c r="Q642" s="681">
        <f t="shared" si="419"/>
        <v>5634220.1200000001</v>
      </c>
      <c r="R642" s="670">
        <v>0</v>
      </c>
      <c r="S642" s="602">
        <v>0</v>
      </c>
      <c r="T642" s="610">
        <v>581973.38</v>
      </c>
      <c r="U642" s="610">
        <v>2071020.75</v>
      </c>
      <c r="V642" s="397">
        <v>2981225.99</v>
      </c>
      <c r="W642" s="602">
        <f t="shared" si="420"/>
        <v>3020495.88</v>
      </c>
      <c r="X642" s="610">
        <v>0</v>
      </c>
      <c r="Y642" s="602">
        <v>0</v>
      </c>
      <c r="Z642" s="610">
        <v>215376.51</v>
      </c>
      <c r="AA642" s="610">
        <v>2805119.37</v>
      </c>
      <c r="AB642" s="610">
        <v>0</v>
      </c>
      <c r="AC642" s="602">
        <v>0</v>
      </c>
      <c r="AD642" s="602">
        <v>0</v>
      </c>
      <c r="AE642" s="590"/>
    </row>
    <row r="643" spans="1:31" s="399" customFormat="1" hidden="1" x14ac:dyDescent="0.2">
      <c r="A643" s="604">
        <v>3</v>
      </c>
      <c r="B643" s="613" t="s">
        <v>1662</v>
      </c>
      <c r="C643" s="619" t="s">
        <v>1326</v>
      </c>
      <c r="D643" s="608">
        <v>42129</v>
      </c>
      <c r="E643" s="606" t="s">
        <v>1822</v>
      </c>
      <c r="F643" s="606" t="s">
        <v>1822</v>
      </c>
      <c r="G643" s="609">
        <v>106</v>
      </c>
      <c r="H643" s="609">
        <v>106</v>
      </c>
      <c r="I643" s="610">
        <v>1569.2</v>
      </c>
      <c r="J643" s="609">
        <v>44</v>
      </c>
      <c r="K643" s="611">
        <v>25</v>
      </c>
      <c r="L643" s="609">
        <v>19</v>
      </c>
      <c r="M643" s="610">
        <v>1569.2</v>
      </c>
      <c r="N643" s="610">
        <v>837.25</v>
      </c>
      <c r="O643" s="610">
        <v>731.95</v>
      </c>
      <c r="P643" s="602">
        <f t="shared" si="418"/>
        <v>66345776.009999998</v>
      </c>
      <c r="Q643" s="681">
        <f t="shared" si="419"/>
        <v>43191100.189999998</v>
      </c>
      <c r="R643" s="670">
        <v>0</v>
      </c>
      <c r="S643" s="602">
        <v>0</v>
      </c>
      <c r="T643" s="610">
        <v>2677837.19</v>
      </c>
      <c r="U643" s="610">
        <v>16607226.949999999</v>
      </c>
      <c r="V643" s="397">
        <v>23906036.050000001</v>
      </c>
      <c r="W643" s="602">
        <f t="shared" si="420"/>
        <v>23154675.82</v>
      </c>
      <c r="X643" s="610">
        <v>0</v>
      </c>
      <c r="Y643" s="602">
        <v>0</v>
      </c>
      <c r="Z643" s="610">
        <v>1306175.99</v>
      </c>
      <c r="AA643" s="610">
        <v>21848499.829999998</v>
      </c>
      <c r="AB643" s="610">
        <v>0</v>
      </c>
      <c r="AC643" s="602">
        <v>0</v>
      </c>
      <c r="AD643" s="602">
        <v>0</v>
      </c>
      <c r="AE643" s="590"/>
    </row>
    <row r="644" spans="1:31" s="399" customFormat="1" hidden="1" x14ac:dyDescent="0.2">
      <c r="A644" s="604">
        <v>4</v>
      </c>
      <c r="B644" s="613" t="s">
        <v>1661</v>
      </c>
      <c r="C644" s="619" t="s">
        <v>1326</v>
      </c>
      <c r="D644" s="608">
        <v>42129</v>
      </c>
      <c r="E644" s="606" t="s">
        <v>1822</v>
      </c>
      <c r="F644" s="606" t="s">
        <v>1822</v>
      </c>
      <c r="G644" s="609">
        <v>38</v>
      </c>
      <c r="H644" s="609">
        <v>38</v>
      </c>
      <c r="I644" s="610">
        <v>523.70000000000005</v>
      </c>
      <c r="J644" s="609">
        <v>17</v>
      </c>
      <c r="K644" s="611">
        <v>14</v>
      </c>
      <c r="L644" s="609">
        <v>3</v>
      </c>
      <c r="M644" s="610">
        <v>523.70000000000005</v>
      </c>
      <c r="N644" s="610">
        <v>385.3</v>
      </c>
      <c r="O644" s="610">
        <v>138.4</v>
      </c>
      <c r="P644" s="602">
        <f t="shared" si="418"/>
        <v>22142036.02</v>
      </c>
      <c r="Q644" s="681">
        <f t="shared" si="419"/>
        <v>14414465.439999999</v>
      </c>
      <c r="R644" s="670">
        <v>0</v>
      </c>
      <c r="S644" s="602">
        <v>0</v>
      </c>
      <c r="T644" s="610">
        <v>1122164.8999999999</v>
      </c>
      <c r="U644" s="610">
        <v>5448789.7400000002</v>
      </c>
      <c r="V644" s="397">
        <v>7843510.7999999998</v>
      </c>
      <c r="W644" s="602">
        <f t="shared" si="420"/>
        <v>7727570.5800000001</v>
      </c>
      <c r="X644" s="610">
        <v>0</v>
      </c>
      <c r="Y644" s="602">
        <v>0</v>
      </c>
      <c r="Z644" s="610">
        <v>413197.59</v>
      </c>
      <c r="AA644" s="610">
        <v>7314372.9900000002</v>
      </c>
      <c r="AB644" s="610">
        <v>0</v>
      </c>
      <c r="AC644" s="602">
        <v>0</v>
      </c>
      <c r="AD644" s="602">
        <v>0</v>
      </c>
      <c r="AE644" s="590"/>
    </row>
    <row r="645" spans="1:31" s="399" customFormat="1" hidden="1" x14ac:dyDescent="0.2">
      <c r="A645" s="604">
        <v>5</v>
      </c>
      <c r="B645" s="613" t="s">
        <v>1658</v>
      </c>
      <c r="C645" s="619" t="s">
        <v>1326</v>
      </c>
      <c r="D645" s="608">
        <v>42129</v>
      </c>
      <c r="E645" s="606" t="s">
        <v>1822</v>
      </c>
      <c r="F645" s="606" t="s">
        <v>1822</v>
      </c>
      <c r="G645" s="609">
        <v>28</v>
      </c>
      <c r="H645" s="609">
        <v>28</v>
      </c>
      <c r="I645" s="610">
        <v>350.6</v>
      </c>
      <c r="J645" s="609">
        <v>11</v>
      </c>
      <c r="K645" s="611">
        <v>7</v>
      </c>
      <c r="L645" s="609">
        <v>4</v>
      </c>
      <c r="M645" s="610">
        <v>350.6</v>
      </c>
      <c r="N645" s="610">
        <v>190.79</v>
      </c>
      <c r="O645" s="610">
        <v>159.81</v>
      </c>
      <c r="P645" s="602">
        <f t="shared" si="418"/>
        <v>14823368</v>
      </c>
      <c r="Q645" s="681">
        <f t="shared" si="419"/>
        <v>9650012.5700000003</v>
      </c>
      <c r="R645" s="670">
        <v>0</v>
      </c>
      <c r="S645" s="602">
        <v>0</v>
      </c>
      <c r="T645" s="610">
        <v>815819.66</v>
      </c>
      <c r="U645" s="610">
        <v>3621318.94</v>
      </c>
      <c r="V645" s="397">
        <v>5212873.97</v>
      </c>
      <c r="W645" s="602">
        <f t="shared" si="420"/>
        <v>5173355.43</v>
      </c>
      <c r="X645" s="610">
        <v>0</v>
      </c>
      <c r="Y645" s="602">
        <v>0</v>
      </c>
      <c r="Z645" s="610">
        <v>771274.05</v>
      </c>
      <c r="AA645" s="610">
        <v>4402081.38</v>
      </c>
      <c r="AB645" s="610">
        <v>0</v>
      </c>
      <c r="AC645" s="602">
        <v>0</v>
      </c>
      <c r="AD645" s="602">
        <v>0</v>
      </c>
      <c r="AE645" s="590"/>
    </row>
    <row r="646" spans="1:31" s="399" customFormat="1" hidden="1" x14ac:dyDescent="0.2">
      <c r="A646" s="604">
        <v>6</v>
      </c>
      <c r="B646" s="613" t="s">
        <v>1659</v>
      </c>
      <c r="C646" s="619" t="s">
        <v>1326</v>
      </c>
      <c r="D646" s="608">
        <v>42129</v>
      </c>
      <c r="E646" s="606" t="s">
        <v>1822</v>
      </c>
      <c r="F646" s="606" t="s">
        <v>1822</v>
      </c>
      <c r="G646" s="609">
        <v>28</v>
      </c>
      <c r="H646" s="609">
        <v>28</v>
      </c>
      <c r="I646" s="610">
        <v>481.7</v>
      </c>
      <c r="J646" s="609">
        <v>12</v>
      </c>
      <c r="K646" s="611">
        <v>9</v>
      </c>
      <c r="L646" s="609">
        <v>3</v>
      </c>
      <c r="M646" s="610">
        <v>481.7</v>
      </c>
      <c r="N646" s="610">
        <v>329.33</v>
      </c>
      <c r="O646" s="610">
        <v>152.37</v>
      </c>
      <c r="P646" s="602">
        <f t="shared" si="418"/>
        <v>20366276</v>
      </c>
      <c r="Q646" s="681">
        <f t="shared" si="419"/>
        <v>13258445.67</v>
      </c>
      <c r="R646" s="670">
        <v>0</v>
      </c>
      <c r="S646" s="602">
        <v>0</v>
      </c>
      <c r="T646" s="610">
        <v>1691009.2</v>
      </c>
      <c r="U646" s="610">
        <v>4741732.18</v>
      </c>
      <c r="V646" s="397">
        <v>6825704.29</v>
      </c>
      <c r="W646" s="602">
        <f t="shared" si="420"/>
        <v>7107830.3300000001</v>
      </c>
      <c r="X646" s="610">
        <v>0</v>
      </c>
      <c r="Y646" s="602">
        <v>0</v>
      </c>
      <c r="Z646" s="610">
        <v>779766.47</v>
      </c>
      <c r="AA646" s="610">
        <v>6328063.8600000003</v>
      </c>
      <c r="AB646" s="610">
        <v>0</v>
      </c>
      <c r="AC646" s="602">
        <v>0</v>
      </c>
      <c r="AD646" s="602">
        <v>0</v>
      </c>
      <c r="AE646" s="590"/>
    </row>
    <row r="647" spans="1:31" s="399" customFormat="1" hidden="1" x14ac:dyDescent="0.2">
      <c r="A647" s="604">
        <v>7</v>
      </c>
      <c r="B647" s="613" t="s">
        <v>1449</v>
      </c>
      <c r="C647" s="619" t="s">
        <v>1326</v>
      </c>
      <c r="D647" s="608">
        <v>42129</v>
      </c>
      <c r="E647" s="606" t="s">
        <v>1822</v>
      </c>
      <c r="F647" s="606" t="s">
        <v>1822</v>
      </c>
      <c r="G647" s="609">
        <v>32</v>
      </c>
      <c r="H647" s="609">
        <v>32</v>
      </c>
      <c r="I647" s="610">
        <v>508.6</v>
      </c>
      <c r="J647" s="609">
        <v>10</v>
      </c>
      <c r="K647" s="611">
        <v>6</v>
      </c>
      <c r="L647" s="611">
        <v>4</v>
      </c>
      <c r="M647" s="610">
        <v>508.6</v>
      </c>
      <c r="N647" s="610">
        <v>344.4</v>
      </c>
      <c r="O647" s="610">
        <v>164.2</v>
      </c>
      <c r="P647" s="602">
        <f t="shared" si="418"/>
        <v>21503607.98</v>
      </c>
      <c r="Q647" s="681">
        <f t="shared" si="419"/>
        <v>13998848.789999999</v>
      </c>
      <c r="R647" s="670">
        <v>0</v>
      </c>
      <c r="S647" s="602">
        <v>0</v>
      </c>
      <c r="T647" s="610">
        <v>1764499.01</v>
      </c>
      <c r="U647" s="610">
        <v>5015113.78</v>
      </c>
      <c r="V647" s="397">
        <v>7219236</v>
      </c>
      <c r="W647" s="602">
        <f t="shared" si="420"/>
        <v>7504759.1900000004</v>
      </c>
      <c r="X647" s="610">
        <v>0</v>
      </c>
      <c r="Y647" s="602">
        <v>0</v>
      </c>
      <c r="Z647" s="610">
        <v>632702.01</v>
      </c>
      <c r="AA647" s="610">
        <v>6872057.1799999997</v>
      </c>
      <c r="AB647" s="610">
        <v>0</v>
      </c>
      <c r="AC647" s="602">
        <v>0</v>
      </c>
      <c r="AD647" s="602">
        <v>0</v>
      </c>
      <c r="AE647" s="590"/>
    </row>
    <row r="648" spans="1:31" s="399" customFormat="1" hidden="1" x14ac:dyDescent="0.2">
      <c r="A648" s="604">
        <v>8</v>
      </c>
      <c r="B648" s="613" t="s">
        <v>1450</v>
      </c>
      <c r="C648" s="619" t="s">
        <v>1326</v>
      </c>
      <c r="D648" s="608">
        <v>42129</v>
      </c>
      <c r="E648" s="606" t="s">
        <v>1822</v>
      </c>
      <c r="F648" s="606" t="s">
        <v>1822</v>
      </c>
      <c r="G648" s="609">
        <v>20</v>
      </c>
      <c r="H648" s="609">
        <v>20</v>
      </c>
      <c r="I648" s="610">
        <v>510.6</v>
      </c>
      <c r="J648" s="609">
        <v>10</v>
      </c>
      <c r="K648" s="611">
        <v>6</v>
      </c>
      <c r="L648" s="611">
        <v>4</v>
      </c>
      <c r="M648" s="610">
        <v>510.6</v>
      </c>
      <c r="N648" s="610">
        <v>237.6</v>
      </c>
      <c r="O648" s="610">
        <v>273</v>
      </c>
      <c r="P648" s="602">
        <f t="shared" si="418"/>
        <v>21588168</v>
      </c>
      <c r="Q648" s="681">
        <f t="shared" si="419"/>
        <v>14053897.359999999</v>
      </c>
      <c r="R648" s="670">
        <v>0</v>
      </c>
      <c r="S648" s="602">
        <v>0</v>
      </c>
      <c r="T648" s="610">
        <v>408735.56</v>
      </c>
      <c r="U648" s="610">
        <v>5593434.8899999997</v>
      </c>
      <c r="V648" s="397">
        <v>8051726.9100000001</v>
      </c>
      <c r="W648" s="602">
        <f t="shared" si="420"/>
        <v>7534270.6399999997</v>
      </c>
      <c r="X648" s="610">
        <v>0</v>
      </c>
      <c r="Y648" s="602">
        <v>0</v>
      </c>
      <c r="Z648" s="610">
        <v>442282.05</v>
      </c>
      <c r="AA648" s="610">
        <v>7091988.5899999999</v>
      </c>
      <c r="AB648" s="610">
        <v>0</v>
      </c>
      <c r="AC648" s="602">
        <v>0</v>
      </c>
      <c r="AD648" s="602">
        <v>0</v>
      </c>
      <c r="AE648" s="590"/>
    </row>
    <row r="649" spans="1:31" s="399" customFormat="1" hidden="1" x14ac:dyDescent="0.2">
      <c r="A649" s="604">
        <v>9</v>
      </c>
      <c r="B649" s="613" t="s">
        <v>1451</v>
      </c>
      <c r="C649" s="619" t="s">
        <v>1326</v>
      </c>
      <c r="D649" s="608">
        <v>42129</v>
      </c>
      <c r="E649" s="606" t="s">
        <v>1822</v>
      </c>
      <c r="F649" s="606" t="s">
        <v>1822</v>
      </c>
      <c r="G649" s="609">
        <v>22</v>
      </c>
      <c r="H649" s="609">
        <v>22</v>
      </c>
      <c r="I649" s="610">
        <v>504.1</v>
      </c>
      <c r="J649" s="609">
        <v>10</v>
      </c>
      <c r="K649" s="611">
        <v>2</v>
      </c>
      <c r="L649" s="611">
        <v>8</v>
      </c>
      <c r="M649" s="610">
        <v>504.1</v>
      </c>
      <c r="N649" s="610">
        <v>398.1</v>
      </c>
      <c r="O649" s="610">
        <v>106</v>
      </c>
      <c r="P649" s="602">
        <f t="shared" si="418"/>
        <v>21313348</v>
      </c>
      <c r="Q649" s="681">
        <f t="shared" si="419"/>
        <v>13874989.550000001</v>
      </c>
      <c r="R649" s="670">
        <v>0</v>
      </c>
      <c r="S649" s="602">
        <v>0</v>
      </c>
      <c r="T649" s="610">
        <v>0</v>
      </c>
      <c r="U649" s="610">
        <v>5687646.0499999998</v>
      </c>
      <c r="V649" s="397">
        <v>8187343.5</v>
      </c>
      <c r="W649" s="602">
        <f t="shared" si="420"/>
        <v>7438358.4500000002</v>
      </c>
      <c r="X649" s="610">
        <v>0</v>
      </c>
      <c r="Y649" s="602">
        <v>0</v>
      </c>
      <c r="Z649" s="610">
        <v>163412.22</v>
      </c>
      <c r="AA649" s="610">
        <v>7274946.2300000004</v>
      </c>
      <c r="AB649" s="610">
        <v>0</v>
      </c>
      <c r="AC649" s="602">
        <v>0</v>
      </c>
      <c r="AD649" s="602">
        <v>0</v>
      </c>
      <c r="AE649" s="590"/>
    </row>
    <row r="650" spans="1:31" s="399" customFormat="1" hidden="1" x14ac:dyDescent="0.2">
      <c r="A650" s="604">
        <v>10</v>
      </c>
      <c r="B650" s="613" t="s">
        <v>1452</v>
      </c>
      <c r="C650" s="619" t="s">
        <v>1326</v>
      </c>
      <c r="D650" s="608">
        <v>42129</v>
      </c>
      <c r="E650" s="606" t="s">
        <v>1822</v>
      </c>
      <c r="F650" s="606" t="s">
        <v>1822</v>
      </c>
      <c r="G650" s="609">
        <v>31</v>
      </c>
      <c r="H650" s="609">
        <v>31</v>
      </c>
      <c r="I650" s="610">
        <v>509.7</v>
      </c>
      <c r="J650" s="609">
        <v>13</v>
      </c>
      <c r="K650" s="611">
        <v>5</v>
      </c>
      <c r="L650" s="611">
        <v>8</v>
      </c>
      <c r="M650" s="610">
        <v>509.7</v>
      </c>
      <c r="N650" s="610">
        <v>111.9</v>
      </c>
      <c r="O650" s="610">
        <v>397.8</v>
      </c>
      <c r="P650" s="602">
        <f t="shared" si="418"/>
        <v>21550115.989999998</v>
      </c>
      <c r="Q650" s="681">
        <f t="shared" si="419"/>
        <v>14029125.51</v>
      </c>
      <c r="R650" s="670">
        <v>0</v>
      </c>
      <c r="S650" s="602">
        <v>0</v>
      </c>
      <c r="T650" s="610">
        <v>0</v>
      </c>
      <c r="U650" s="610">
        <v>5750829.5800000001</v>
      </c>
      <c r="V650" s="397">
        <v>8278295.9299999997</v>
      </c>
      <c r="W650" s="602">
        <f t="shared" si="420"/>
        <v>7520990.4800000004</v>
      </c>
      <c r="X650" s="610">
        <v>0</v>
      </c>
      <c r="Y650" s="602">
        <v>0</v>
      </c>
      <c r="Z650" s="610">
        <v>295280.09999999998</v>
      </c>
      <c r="AA650" s="610">
        <v>7225710.3799999999</v>
      </c>
      <c r="AB650" s="610">
        <v>0</v>
      </c>
      <c r="AC650" s="602">
        <v>0</v>
      </c>
      <c r="AD650" s="602">
        <v>0</v>
      </c>
      <c r="AE650" s="590"/>
    </row>
    <row r="651" spans="1:31" s="399" customFormat="1" hidden="1" x14ac:dyDescent="0.2">
      <c r="A651" s="604">
        <v>11</v>
      </c>
      <c r="B651" s="613" t="s">
        <v>1453</v>
      </c>
      <c r="C651" s="619" t="s">
        <v>1326</v>
      </c>
      <c r="D651" s="608">
        <v>42129</v>
      </c>
      <c r="E651" s="606" t="s">
        <v>1822</v>
      </c>
      <c r="F651" s="606" t="s">
        <v>1822</v>
      </c>
      <c r="G651" s="609">
        <v>20</v>
      </c>
      <c r="H651" s="609">
        <v>20</v>
      </c>
      <c r="I651" s="610">
        <v>479.16</v>
      </c>
      <c r="J651" s="609">
        <v>14</v>
      </c>
      <c r="K651" s="611">
        <v>11</v>
      </c>
      <c r="L651" s="611">
        <v>3</v>
      </c>
      <c r="M651" s="610">
        <v>479.16</v>
      </c>
      <c r="N651" s="610">
        <v>479.16</v>
      </c>
      <c r="O651" s="610">
        <v>0</v>
      </c>
      <c r="P651" s="602">
        <f t="shared" si="418"/>
        <v>20258884.800000001</v>
      </c>
      <c r="Q651" s="681">
        <f t="shared" si="419"/>
        <v>13188534</v>
      </c>
      <c r="R651" s="670">
        <v>0</v>
      </c>
      <c r="S651" s="602">
        <v>0</v>
      </c>
      <c r="T651" s="610">
        <v>1430987.32</v>
      </c>
      <c r="U651" s="610">
        <v>4819662.3</v>
      </c>
      <c r="V651" s="397">
        <v>6937884.3799999999</v>
      </c>
      <c r="W651" s="602">
        <f t="shared" si="420"/>
        <v>7070350.7999999998</v>
      </c>
      <c r="X651" s="610">
        <v>0</v>
      </c>
      <c r="Y651" s="602">
        <v>0</v>
      </c>
      <c r="Z651" s="610">
        <v>1362562.62</v>
      </c>
      <c r="AA651" s="610">
        <v>5707788.1799999997</v>
      </c>
      <c r="AB651" s="610">
        <v>0</v>
      </c>
      <c r="AC651" s="602">
        <v>0</v>
      </c>
      <c r="AD651" s="602">
        <v>0</v>
      </c>
      <c r="AE651" s="590"/>
    </row>
    <row r="652" spans="1:31" s="399" customFormat="1" ht="31.5" hidden="1" x14ac:dyDescent="0.2">
      <c r="A652" s="604">
        <v>12</v>
      </c>
      <c r="B652" s="617" t="s">
        <v>1327</v>
      </c>
      <c r="C652" s="619" t="s">
        <v>1326</v>
      </c>
      <c r="D652" s="608">
        <v>42129</v>
      </c>
      <c r="E652" s="606" t="s">
        <v>1822</v>
      </c>
      <c r="F652" s="606" t="s">
        <v>1822</v>
      </c>
      <c r="G652" s="609">
        <v>11</v>
      </c>
      <c r="H652" s="609">
        <v>11</v>
      </c>
      <c r="I652" s="610">
        <v>219.3</v>
      </c>
      <c r="J652" s="609">
        <v>5</v>
      </c>
      <c r="K652" s="611">
        <v>4</v>
      </c>
      <c r="L652" s="611">
        <v>1</v>
      </c>
      <c r="M652" s="610">
        <v>219.3</v>
      </c>
      <c r="N652" s="610">
        <v>151.69999999999999</v>
      </c>
      <c r="O652" s="610">
        <v>67.599999999999994</v>
      </c>
      <c r="P652" s="602">
        <f t="shared" si="418"/>
        <v>9272004</v>
      </c>
      <c r="Q652" s="681">
        <f t="shared" si="419"/>
        <v>6036074.6100000003</v>
      </c>
      <c r="R652" s="670">
        <v>0</v>
      </c>
      <c r="S652" s="602">
        <v>0</v>
      </c>
      <c r="T652" s="610">
        <v>558192.4</v>
      </c>
      <c r="U652" s="610">
        <v>2245497.56</v>
      </c>
      <c r="V652" s="397">
        <v>3232384.65</v>
      </c>
      <c r="W652" s="602">
        <f t="shared" si="420"/>
        <v>3235929.39</v>
      </c>
      <c r="X652" s="610">
        <v>0</v>
      </c>
      <c r="Y652" s="602">
        <v>0</v>
      </c>
      <c r="Z652" s="610">
        <v>437089.51</v>
      </c>
      <c r="AA652" s="610">
        <v>2798839.88</v>
      </c>
      <c r="AB652" s="610">
        <v>0</v>
      </c>
      <c r="AC652" s="602">
        <v>0</v>
      </c>
      <c r="AD652" s="602">
        <v>0</v>
      </c>
      <c r="AE652" s="590"/>
    </row>
    <row r="653" spans="1:31" s="399" customFormat="1" ht="37.5" hidden="1" customHeight="1" x14ac:dyDescent="0.2">
      <c r="A653" s="739" t="s">
        <v>1373</v>
      </c>
      <c r="B653" s="739"/>
      <c r="C653" s="739"/>
      <c r="D653" s="739"/>
      <c r="E653" s="739"/>
      <c r="F653" s="739"/>
      <c r="G653" s="588">
        <f t="shared" ref="G653:AD653" si="421">SUM(G654:G654)</f>
        <v>40</v>
      </c>
      <c r="H653" s="588">
        <v>40</v>
      </c>
      <c r="I653" s="589">
        <f t="shared" si="421"/>
        <v>613.4</v>
      </c>
      <c r="J653" s="588">
        <f t="shared" si="421"/>
        <v>14</v>
      </c>
      <c r="K653" s="588">
        <f t="shared" si="421"/>
        <v>7</v>
      </c>
      <c r="L653" s="588">
        <f t="shared" si="421"/>
        <v>7</v>
      </c>
      <c r="M653" s="589">
        <f t="shared" si="421"/>
        <v>613.4</v>
      </c>
      <c r="N653" s="589">
        <f t="shared" si="421"/>
        <v>300.39999999999998</v>
      </c>
      <c r="O653" s="589">
        <f t="shared" si="421"/>
        <v>313</v>
      </c>
      <c r="P653" s="589">
        <f t="shared" si="421"/>
        <v>33653999.43</v>
      </c>
      <c r="Q653" s="589">
        <f t="shared" si="421"/>
        <v>9859577.6199999992</v>
      </c>
      <c r="R653" s="414">
        <f t="shared" si="421"/>
        <v>0</v>
      </c>
      <c r="S653" s="589">
        <f t="shared" si="421"/>
        <v>0</v>
      </c>
      <c r="T653" s="589">
        <f t="shared" si="421"/>
        <v>9859577.6199999992</v>
      </c>
      <c r="U653" s="589">
        <f t="shared" si="421"/>
        <v>0</v>
      </c>
      <c r="V653" s="414">
        <f t="shared" si="421"/>
        <v>0</v>
      </c>
      <c r="W653" s="589">
        <f t="shared" si="421"/>
        <v>23794421.809999999</v>
      </c>
      <c r="X653" s="589">
        <f t="shared" si="421"/>
        <v>0</v>
      </c>
      <c r="Y653" s="589">
        <f t="shared" si="421"/>
        <v>0</v>
      </c>
      <c r="Z653" s="589">
        <f t="shared" si="421"/>
        <v>23794421.809999999</v>
      </c>
      <c r="AA653" s="589">
        <f t="shared" si="421"/>
        <v>0</v>
      </c>
      <c r="AB653" s="589">
        <f t="shared" si="421"/>
        <v>0</v>
      </c>
      <c r="AC653" s="589">
        <f t="shared" si="421"/>
        <v>0</v>
      </c>
      <c r="AD653" s="589">
        <f t="shared" si="421"/>
        <v>0</v>
      </c>
      <c r="AE653" s="590"/>
    </row>
    <row r="654" spans="1:31" s="399" customFormat="1" hidden="1" x14ac:dyDescent="0.2">
      <c r="A654" s="606">
        <v>1</v>
      </c>
      <c r="B654" s="617" t="s">
        <v>1628</v>
      </c>
      <c r="C654" s="619">
        <v>6265</v>
      </c>
      <c r="D654" s="608">
        <v>42674</v>
      </c>
      <c r="E654" s="606" t="s">
        <v>1110</v>
      </c>
      <c r="F654" s="606" t="s">
        <v>1112</v>
      </c>
      <c r="G654" s="609">
        <v>40</v>
      </c>
      <c r="H654" s="611">
        <v>40</v>
      </c>
      <c r="I654" s="610">
        <v>613.4</v>
      </c>
      <c r="J654" s="609">
        <v>14</v>
      </c>
      <c r="K654" s="611">
        <v>7</v>
      </c>
      <c r="L654" s="611">
        <v>7</v>
      </c>
      <c r="M654" s="610">
        <v>613.4</v>
      </c>
      <c r="N654" s="610">
        <v>300.39999999999998</v>
      </c>
      <c r="O654" s="610">
        <v>313</v>
      </c>
      <c r="P654" s="602">
        <f>Q654+W654+AC654+AD654</f>
        <v>33653999.43</v>
      </c>
      <c r="Q654" s="602">
        <f>R654+S654+T654+U654+V654</f>
        <v>9859577.6199999992</v>
      </c>
      <c r="R654" s="670">
        <v>0</v>
      </c>
      <c r="S654" s="602">
        <v>0</v>
      </c>
      <c r="T654" s="602">
        <v>9859577.6199999992</v>
      </c>
      <c r="U654" s="610">
        <v>0</v>
      </c>
      <c r="V654" s="397">
        <v>0</v>
      </c>
      <c r="W654" s="602">
        <f>X654+Y654+Z654+AA654+AB654</f>
        <v>23794421.809999999</v>
      </c>
      <c r="X654" s="610">
        <v>0</v>
      </c>
      <c r="Y654" s="602">
        <v>0</v>
      </c>
      <c r="Z654" s="602">
        <v>23794421.809999999</v>
      </c>
      <c r="AA654" s="610">
        <v>0</v>
      </c>
      <c r="AB654" s="610">
        <v>0</v>
      </c>
      <c r="AC654" s="602">
        <v>0</v>
      </c>
      <c r="AD654" s="602">
        <v>0</v>
      </c>
      <c r="AE654" s="590"/>
    </row>
    <row r="655" spans="1:31" s="732" customFormat="1" ht="27" customHeight="1" x14ac:dyDescent="0.2">
      <c r="A655" s="739" t="s">
        <v>2023</v>
      </c>
      <c r="B655" s="739"/>
      <c r="C655" s="739"/>
      <c r="D655" s="739"/>
      <c r="E655" s="739"/>
      <c r="F655" s="739"/>
      <c r="G655" s="588">
        <f t="shared" ref="G655:V655" si="422">SUM(G656:G691)</f>
        <v>647</v>
      </c>
      <c r="H655" s="588">
        <f t="shared" si="422"/>
        <v>647</v>
      </c>
      <c r="I655" s="589">
        <f t="shared" si="422"/>
        <v>11384.9</v>
      </c>
      <c r="J655" s="588">
        <f t="shared" si="422"/>
        <v>265</v>
      </c>
      <c r="K655" s="589">
        <f t="shared" si="422"/>
        <v>131</v>
      </c>
      <c r="L655" s="589">
        <f t="shared" si="422"/>
        <v>134</v>
      </c>
      <c r="M655" s="589">
        <f t="shared" si="422"/>
        <v>11384.9</v>
      </c>
      <c r="N655" s="589">
        <f t="shared" si="422"/>
        <v>5367.45</v>
      </c>
      <c r="O655" s="589">
        <f t="shared" si="422"/>
        <v>6017.45</v>
      </c>
      <c r="P655" s="589">
        <f t="shared" si="422"/>
        <v>660813164</v>
      </c>
      <c r="Q655" s="589">
        <f t="shared" si="422"/>
        <v>403595221.12</v>
      </c>
      <c r="R655" s="589">
        <f t="shared" si="422"/>
        <v>0</v>
      </c>
      <c r="S655" s="589">
        <f>SUM(S656:S691)</f>
        <v>0</v>
      </c>
      <c r="T655" s="589">
        <f t="shared" si="422"/>
        <v>7348730.0300000003</v>
      </c>
      <c r="U655" s="589">
        <f>SUM(U656:U691)</f>
        <v>166417520.99000001</v>
      </c>
      <c r="V655" s="589">
        <f t="shared" si="422"/>
        <v>229828970.09999999</v>
      </c>
      <c r="W655" s="589">
        <f t="shared" ref="W655:AD655" si="423">SUM(W656:W691)</f>
        <v>110810970.28</v>
      </c>
      <c r="X655" s="589">
        <f t="shared" si="423"/>
        <v>0</v>
      </c>
      <c r="Y655" s="589">
        <f t="shared" si="423"/>
        <v>0</v>
      </c>
      <c r="Z655" s="589">
        <f t="shared" si="423"/>
        <v>49171383.140000001</v>
      </c>
      <c r="AA655" s="589">
        <f t="shared" si="423"/>
        <v>61639587.140000001</v>
      </c>
      <c r="AB655" s="589">
        <f t="shared" si="423"/>
        <v>0</v>
      </c>
      <c r="AC655" s="589">
        <f t="shared" si="423"/>
        <v>73203486.299999997</v>
      </c>
      <c r="AD655" s="589">
        <f t="shared" si="423"/>
        <v>73203486.299999997</v>
      </c>
      <c r="AE655" s="590"/>
    </row>
    <row r="656" spans="1:31" s="399" customFormat="1" x14ac:dyDescent="0.2">
      <c r="A656" s="606">
        <v>1</v>
      </c>
      <c r="B656" s="617" t="s">
        <v>1132</v>
      </c>
      <c r="C656" s="619" t="s">
        <v>1129</v>
      </c>
      <c r="D656" s="608">
        <v>42181</v>
      </c>
      <c r="E656" s="606" t="s">
        <v>1112</v>
      </c>
      <c r="F656" s="606" t="s">
        <v>1112</v>
      </c>
      <c r="G656" s="609">
        <v>18</v>
      </c>
      <c r="H656" s="611">
        <v>18</v>
      </c>
      <c r="I656" s="610">
        <v>223.9</v>
      </c>
      <c r="J656" s="609">
        <v>7</v>
      </c>
      <c r="K656" s="611">
        <v>3</v>
      </c>
      <c r="L656" s="611">
        <v>4</v>
      </c>
      <c r="M656" s="610">
        <v>223.9</v>
      </c>
      <c r="N656" s="610">
        <v>97.1</v>
      </c>
      <c r="O656" s="610">
        <v>126.8</v>
      </c>
      <c r="P656" s="602">
        <f t="shared" ref="P656:P690" si="424">Q656+W656+AC656+AD656</f>
        <v>9121613.1899999995</v>
      </c>
      <c r="Q656" s="602">
        <f>R656+S656+T656+U656+V656</f>
        <v>2571270.87</v>
      </c>
      <c r="R656" s="670">
        <v>0</v>
      </c>
      <c r="S656" s="602">
        <v>0</v>
      </c>
      <c r="T656" s="602">
        <v>219218.41</v>
      </c>
      <c r="U656" s="610">
        <v>2352052.46</v>
      </c>
      <c r="V656" s="397">
        <v>0</v>
      </c>
      <c r="W656" s="602">
        <v>3710394.72</v>
      </c>
      <c r="X656" s="610">
        <v>0</v>
      </c>
      <c r="Y656" s="602">
        <v>0</v>
      </c>
      <c r="Z656" s="602">
        <v>3599215.23</v>
      </c>
      <c r="AA656" s="610">
        <v>111179.49</v>
      </c>
      <c r="AB656" s="610">
        <v>0</v>
      </c>
      <c r="AC656" s="711">
        <v>1419973.8</v>
      </c>
      <c r="AD656" s="711">
        <v>1419973.8</v>
      </c>
      <c r="AE656" s="590"/>
    </row>
    <row r="657" spans="1:31" s="399" customFormat="1" x14ac:dyDescent="0.2">
      <c r="A657" s="606">
        <v>2</v>
      </c>
      <c r="B657" s="617" t="s">
        <v>1133</v>
      </c>
      <c r="C657" s="619" t="s">
        <v>1214</v>
      </c>
      <c r="D657" s="608">
        <v>42181</v>
      </c>
      <c r="E657" s="606" t="s">
        <v>1112</v>
      </c>
      <c r="F657" s="606" t="s">
        <v>1112</v>
      </c>
      <c r="G657" s="609">
        <v>14</v>
      </c>
      <c r="H657" s="611">
        <v>14</v>
      </c>
      <c r="I657" s="610">
        <v>247.1</v>
      </c>
      <c r="J657" s="609">
        <v>6</v>
      </c>
      <c r="K657" s="611">
        <v>2</v>
      </c>
      <c r="L657" s="611">
        <v>4</v>
      </c>
      <c r="M657" s="610">
        <v>247.1</v>
      </c>
      <c r="N657" s="610">
        <v>100.2</v>
      </c>
      <c r="O657" s="610">
        <v>146.9</v>
      </c>
      <c r="P657" s="602">
        <f t="shared" si="424"/>
        <v>11432576.560000001</v>
      </c>
      <c r="Q657" s="602">
        <f t="shared" ref="Q657:Q671" si="425">R657+S657+T657+U657+V657</f>
        <v>6212272.2800000003</v>
      </c>
      <c r="R657" s="670">
        <v>0</v>
      </c>
      <c r="S657" s="602">
        <v>0</v>
      </c>
      <c r="T657" s="602">
        <v>66533.5</v>
      </c>
      <c r="U657" s="610">
        <v>6145738.7800000003</v>
      </c>
      <c r="V657" s="397">
        <v>0</v>
      </c>
      <c r="W657" s="602">
        <v>2086087.88</v>
      </c>
      <c r="X657" s="610">
        <v>0</v>
      </c>
      <c r="Y657" s="602">
        <v>0</v>
      </c>
      <c r="Z657" s="602">
        <v>1680867.9</v>
      </c>
      <c r="AA657" s="610">
        <v>405219.98</v>
      </c>
      <c r="AB657" s="610">
        <v>0</v>
      </c>
      <c r="AC657" s="711">
        <v>1567108.2</v>
      </c>
      <c r="AD657" s="711">
        <v>1567108.2</v>
      </c>
      <c r="AE657" s="590"/>
    </row>
    <row r="658" spans="1:31" s="399" customFormat="1" x14ac:dyDescent="0.2">
      <c r="A658" s="606">
        <v>3</v>
      </c>
      <c r="B658" s="617" t="s">
        <v>1627</v>
      </c>
      <c r="C658" s="619" t="s">
        <v>1214</v>
      </c>
      <c r="D658" s="608">
        <v>42181</v>
      </c>
      <c r="E658" s="606" t="s">
        <v>1112</v>
      </c>
      <c r="F658" s="606" t="s">
        <v>1112</v>
      </c>
      <c r="G658" s="609">
        <v>5</v>
      </c>
      <c r="H658" s="611">
        <v>5</v>
      </c>
      <c r="I658" s="610">
        <v>126.6</v>
      </c>
      <c r="J658" s="609">
        <v>3</v>
      </c>
      <c r="K658" s="611">
        <v>2</v>
      </c>
      <c r="L658" s="611">
        <v>1</v>
      </c>
      <c r="M658" s="610">
        <v>126.6</v>
      </c>
      <c r="N658" s="610">
        <v>88.2</v>
      </c>
      <c r="O658" s="610">
        <v>38.4</v>
      </c>
      <c r="P658" s="602">
        <f t="shared" si="424"/>
        <v>4247298.9400000004</v>
      </c>
      <c r="Q658" s="602">
        <f t="shared" si="425"/>
        <v>1126466.7</v>
      </c>
      <c r="R658" s="670">
        <v>0</v>
      </c>
      <c r="S658" s="602">
        <v>0</v>
      </c>
      <c r="T658" s="602">
        <v>80559.28</v>
      </c>
      <c r="U658" s="610">
        <v>1045907.42</v>
      </c>
      <c r="V658" s="397">
        <v>0</v>
      </c>
      <c r="W658" s="602">
        <v>1515037.84</v>
      </c>
      <c r="X658" s="610">
        <v>0</v>
      </c>
      <c r="Y658" s="602">
        <v>0</v>
      </c>
      <c r="Z658" s="602">
        <v>1515037.84</v>
      </c>
      <c r="AA658" s="610">
        <v>0</v>
      </c>
      <c r="AB658" s="610">
        <v>0</v>
      </c>
      <c r="AC658" s="602">
        <v>802897.2</v>
      </c>
      <c r="AD658" s="602">
        <v>802897.2</v>
      </c>
      <c r="AE658" s="590"/>
    </row>
    <row r="659" spans="1:31" s="399" customFormat="1" x14ac:dyDescent="0.2">
      <c r="A659" s="606">
        <v>4</v>
      </c>
      <c r="B659" s="617" t="s">
        <v>1213</v>
      </c>
      <c r="C659" s="619" t="s">
        <v>1214</v>
      </c>
      <c r="D659" s="608">
        <v>42181</v>
      </c>
      <c r="E659" s="606" t="s">
        <v>1112</v>
      </c>
      <c r="F659" s="606" t="s">
        <v>1112</v>
      </c>
      <c r="G659" s="609">
        <v>17</v>
      </c>
      <c r="H659" s="611">
        <v>17</v>
      </c>
      <c r="I659" s="610">
        <v>368.8</v>
      </c>
      <c r="J659" s="609">
        <v>9</v>
      </c>
      <c r="K659" s="611">
        <v>6</v>
      </c>
      <c r="L659" s="611">
        <v>3</v>
      </c>
      <c r="M659" s="610">
        <v>368.8</v>
      </c>
      <c r="N659" s="610">
        <v>224.05</v>
      </c>
      <c r="O659" s="610">
        <v>144.75</v>
      </c>
      <c r="P659" s="602">
        <f t="shared" si="424"/>
        <v>17156460.420000002</v>
      </c>
      <c r="Q659" s="602">
        <f t="shared" si="425"/>
        <v>8243758.6100000003</v>
      </c>
      <c r="R659" s="670">
        <v>0</v>
      </c>
      <c r="S659" s="602">
        <v>0</v>
      </c>
      <c r="T659" s="602">
        <v>398626.82</v>
      </c>
      <c r="U659" s="610">
        <v>7845131.79</v>
      </c>
      <c r="V659" s="397">
        <v>0</v>
      </c>
      <c r="W659" s="602">
        <v>4234842.6100000003</v>
      </c>
      <c r="X659" s="610">
        <v>0</v>
      </c>
      <c r="Y659" s="602">
        <v>0</v>
      </c>
      <c r="Z659" s="602">
        <v>3172785.92</v>
      </c>
      <c r="AA659" s="610">
        <v>1062056.69</v>
      </c>
      <c r="AB659" s="610">
        <v>0</v>
      </c>
      <c r="AC659" s="602">
        <v>2338929.6</v>
      </c>
      <c r="AD659" s="602">
        <v>2338929.6</v>
      </c>
      <c r="AE659" s="590"/>
    </row>
    <row r="660" spans="1:31" s="399" customFormat="1" x14ac:dyDescent="0.2">
      <c r="A660" s="606">
        <v>5</v>
      </c>
      <c r="B660" s="617" t="s">
        <v>1457</v>
      </c>
      <c r="C660" s="619">
        <v>1</v>
      </c>
      <c r="D660" s="608">
        <v>41997</v>
      </c>
      <c r="E660" s="606" t="s">
        <v>1112</v>
      </c>
      <c r="F660" s="606" t="s">
        <v>1112</v>
      </c>
      <c r="G660" s="609">
        <v>15</v>
      </c>
      <c r="H660" s="611">
        <v>15</v>
      </c>
      <c r="I660" s="610">
        <v>196.7</v>
      </c>
      <c r="J660" s="609">
        <v>4</v>
      </c>
      <c r="K660" s="611">
        <v>0</v>
      </c>
      <c r="L660" s="611">
        <f t="shared" ref="L660:L666" si="426">J660-K660</f>
        <v>4</v>
      </c>
      <c r="M660" s="610">
        <v>196.7</v>
      </c>
      <c r="N660" s="610">
        <v>0</v>
      </c>
      <c r="O660" s="610">
        <f t="shared" ref="O660:O666" si="427">M660-N660</f>
        <v>196.7</v>
      </c>
      <c r="P660" s="602">
        <f t="shared" si="424"/>
        <v>6744555.4900000002</v>
      </c>
      <c r="Q660" s="602">
        <f t="shared" si="425"/>
        <v>1871985.05</v>
      </c>
      <c r="R660" s="670">
        <v>0</v>
      </c>
      <c r="S660" s="602">
        <v>0</v>
      </c>
      <c r="T660" s="602">
        <v>246945.64</v>
      </c>
      <c r="U660" s="610">
        <v>1625039.41</v>
      </c>
      <c r="V660" s="397">
        <v>0</v>
      </c>
      <c r="W660" s="602">
        <f t="shared" ref="W660:W695" si="428">X660+Y660+Z660+AA660+AB660</f>
        <v>2377627.64</v>
      </c>
      <c r="X660" s="610">
        <v>0</v>
      </c>
      <c r="Y660" s="602">
        <v>0</v>
      </c>
      <c r="Z660" s="602">
        <v>2377627.64</v>
      </c>
      <c r="AA660" s="610">
        <v>0</v>
      </c>
      <c r="AB660" s="610">
        <v>0</v>
      </c>
      <c r="AC660" s="602">
        <v>1247471.3999999999</v>
      </c>
      <c r="AD660" s="602">
        <v>1247471.3999999999</v>
      </c>
      <c r="AE660" s="590"/>
    </row>
    <row r="661" spans="1:31" s="399" customFormat="1" x14ac:dyDescent="0.2">
      <c r="A661" s="606">
        <v>6</v>
      </c>
      <c r="B661" s="617" t="s">
        <v>1625</v>
      </c>
      <c r="C661" s="619">
        <v>2</v>
      </c>
      <c r="D661" s="608">
        <v>41998</v>
      </c>
      <c r="E661" s="606" t="s">
        <v>1112</v>
      </c>
      <c r="F661" s="606" t="s">
        <v>1112</v>
      </c>
      <c r="G661" s="609">
        <v>24</v>
      </c>
      <c r="H661" s="611">
        <v>24</v>
      </c>
      <c r="I661" s="610">
        <v>360.4</v>
      </c>
      <c r="J661" s="609">
        <v>8</v>
      </c>
      <c r="K661" s="611">
        <v>6</v>
      </c>
      <c r="L661" s="611">
        <f t="shared" si="426"/>
        <v>2</v>
      </c>
      <c r="M661" s="610">
        <v>360.4</v>
      </c>
      <c r="N661" s="610">
        <v>257.10000000000002</v>
      </c>
      <c r="O661" s="610">
        <f t="shared" si="427"/>
        <v>103.3</v>
      </c>
      <c r="P661" s="602">
        <f t="shared" si="424"/>
        <v>12454774.050000001</v>
      </c>
      <c r="Q661" s="602">
        <f t="shared" si="425"/>
        <v>3041321.46</v>
      </c>
      <c r="R661" s="670">
        <v>0</v>
      </c>
      <c r="S661" s="602">
        <v>0</v>
      </c>
      <c r="T661" s="602">
        <v>64698.69</v>
      </c>
      <c r="U661" s="610">
        <v>2976622.77</v>
      </c>
      <c r="V661" s="397">
        <v>0</v>
      </c>
      <c r="W661" s="602">
        <f t="shared" si="428"/>
        <v>4842138.99</v>
      </c>
      <c r="X661" s="610">
        <v>0</v>
      </c>
      <c r="Y661" s="602">
        <v>0</v>
      </c>
      <c r="Z661" s="602">
        <v>4842138.99</v>
      </c>
      <c r="AA661" s="610">
        <v>0</v>
      </c>
      <c r="AB661" s="610">
        <v>0</v>
      </c>
      <c r="AC661" s="602">
        <v>2285656.7999999998</v>
      </c>
      <c r="AD661" s="602">
        <v>2285656.7999999998</v>
      </c>
      <c r="AE661" s="590"/>
    </row>
    <row r="662" spans="1:31" s="399" customFormat="1" x14ac:dyDescent="0.2">
      <c r="A662" s="606">
        <v>7</v>
      </c>
      <c r="B662" s="617" t="s">
        <v>1626</v>
      </c>
      <c r="C662" s="619">
        <v>1</v>
      </c>
      <c r="D662" s="608">
        <v>41997</v>
      </c>
      <c r="E662" s="606" t="s">
        <v>1112</v>
      </c>
      <c r="F662" s="606" t="s">
        <v>1112</v>
      </c>
      <c r="G662" s="609">
        <v>3</v>
      </c>
      <c r="H662" s="611">
        <v>3</v>
      </c>
      <c r="I662" s="610">
        <v>155.80000000000001</v>
      </c>
      <c r="J662" s="609">
        <v>3</v>
      </c>
      <c r="K662" s="611">
        <v>2</v>
      </c>
      <c r="L662" s="611">
        <f t="shared" si="426"/>
        <v>1</v>
      </c>
      <c r="M662" s="610">
        <v>155.80000000000001</v>
      </c>
      <c r="N662" s="610">
        <v>81.900000000000006</v>
      </c>
      <c r="O662" s="610">
        <f t="shared" si="427"/>
        <v>73.900000000000006</v>
      </c>
      <c r="P662" s="602">
        <f t="shared" si="424"/>
        <v>6219105.5700000003</v>
      </c>
      <c r="Q662" s="602">
        <f t="shared" si="425"/>
        <v>1916408.65</v>
      </c>
      <c r="R662" s="670">
        <v>0</v>
      </c>
      <c r="S662" s="602">
        <v>0</v>
      </c>
      <c r="T662" s="602">
        <v>629265.07999999996</v>
      </c>
      <c r="U662" s="610">
        <v>1287143.57</v>
      </c>
      <c r="V662" s="397">
        <v>0</v>
      </c>
      <c r="W662" s="602">
        <f t="shared" si="428"/>
        <v>2326529.7200000002</v>
      </c>
      <c r="X662" s="610">
        <v>0</v>
      </c>
      <c r="Y662" s="602">
        <v>0</v>
      </c>
      <c r="Z662" s="602">
        <v>2326529.7200000002</v>
      </c>
      <c r="AA662" s="610">
        <v>0</v>
      </c>
      <c r="AB662" s="610">
        <v>0</v>
      </c>
      <c r="AC662" s="602">
        <v>988083.6</v>
      </c>
      <c r="AD662" s="602">
        <v>988083.6</v>
      </c>
      <c r="AE662" s="590"/>
    </row>
    <row r="663" spans="1:31" s="399" customFormat="1" x14ac:dyDescent="0.2">
      <c r="A663" s="606">
        <v>8</v>
      </c>
      <c r="B663" s="617" t="s">
        <v>1624</v>
      </c>
      <c r="C663" s="619">
        <v>1</v>
      </c>
      <c r="D663" s="608">
        <v>41997</v>
      </c>
      <c r="E663" s="606" t="s">
        <v>1112</v>
      </c>
      <c r="F663" s="606" t="s">
        <v>1112</v>
      </c>
      <c r="G663" s="609">
        <v>13</v>
      </c>
      <c r="H663" s="611">
        <v>13</v>
      </c>
      <c r="I663" s="610">
        <v>281</v>
      </c>
      <c r="J663" s="609">
        <v>7</v>
      </c>
      <c r="K663" s="611">
        <v>4</v>
      </c>
      <c r="L663" s="611">
        <f t="shared" si="426"/>
        <v>3</v>
      </c>
      <c r="M663" s="610">
        <v>281</v>
      </c>
      <c r="N663" s="610">
        <v>147</v>
      </c>
      <c r="O663" s="610">
        <f t="shared" si="427"/>
        <v>134</v>
      </c>
      <c r="P663" s="602">
        <f t="shared" si="424"/>
        <v>12280784.93</v>
      </c>
      <c r="Q663" s="602">
        <f t="shared" si="425"/>
        <v>5024428.3499999996</v>
      </c>
      <c r="R663" s="670">
        <v>0</v>
      </c>
      <c r="S663" s="602">
        <v>0</v>
      </c>
      <c r="T663" s="602">
        <v>36127.410000000003</v>
      </c>
      <c r="U663" s="610">
        <v>4988300.9400000004</v>
      </c>
      <c r="V663" s="397">
        <v>0</v>
      </c>
      <c r="W663" s="602">
        <f t="shared" si="428"/>
        <v>3692152.58</v>
      </c>
      <c r="X663" s="610">
        <v>0</v>
      </c>
      <c r="Y663" s="602">
        <v>0</v>
      </c>
      <c r="Z663" s="602">
        <v>3327162.03</v>
      </c>
      <c r="AA663" s="610">
        <v>364990.55</v>
      </c>
      <c r="AB663" s="610">
        <v>0</v>
      </c>
      <c r="AC663" s="602">
        <v>1782102</v>
      </c>
      <c r="AD663" s="602">
        <v>1782102</v>
      </c>
      <c r="AE663" s="590"/>
    </row>
    <row r="664" spans="1:31" s="399" customFormat="1" x14ac:dyDescent="0.2">
      <c r="A664" s="606">
        <v>9</v>
      </c>
      <c r="B664" s="617" t="s">
        <v>975</v>
      </c>
      <c r="C664" s="619">
        <v>1</v>
      </c>
      <c r="D664" s="608">
        <v>41999</v>
      </c>
      <c r="E664" s="606" t="s">
        <v>1822</v>
      </c>
      <c r="F664" s="606" t="s">
        <v>1822</v>
      </c>
      <c r="G664" s="609">
        <v>12</v>
      </c>
      <c r="H664" s="611">
        <v>12</v>
      </c>
      <c r="I664" s="610">
        <v>185.9</v>
      </c>
      <c r="J664" s="609">
        <v>4</v>
      </c>
      <c r="K664" s="611">
        <v>4</v>
      </c>
      <c r="L664" s="611">
        <f t="shared" si="426"/>
        <v>0</v>
      </c>
      <c r="M664" s="610">
        <v>185.9</v>
      </c>
      <c r="N664" s="610">
        <v>0</v>
      </c>
      <c r="O664" s="610">
        <f t="shared" si="427"/>
        <v>185.9</v>
      </c>
      <c r="P664" s="711">
        <f t="shared" si="424"/>
        <v>10136809.439999999</v>
      </c>
      <c r="Q664" s="711">
        <f t="shared" si="425"/>
        <v>5695718.25</v>
      </c>
      <c r="R664" s="712">
        <v>0</v>
      </c>
      <c r="S664" s="711">
        <v>0</v>
      </c>
      <c r="T664" s="711">
        <v>75463.179999999993</v>
      </c>
      <c r="U664" s="610">
        <v>3838760.69</v>
      </c>
      <c r="V664" s="397">
        <v>1781494.38</v>
      </c>
      <c r="W664" s="711">
        <f t="shared" si="428"/>
        <v>2083135.59</v>
      </c>
      <c r="X664" s="610">
        <v>0</v>
      </c>
      <c r="Y664" s="711">
        <v>0</v>
      </c>
      <c r="Z664" s="711">
        <v>1013779.09</v>
      </c>
      <c r="AA664" s="610">
        <v>1069356.5</v>
      </c>
      <c r="AB664" s="610">
        <v>0</v>
      </c>
      <c r="AC664" s="711">
        <v>1178977.8</v>
      </c>
      <c r="AD664" s="711">
        <v>1178977.8</v>
      </c>
      <c r="AE664" s="590"/>
    </row>
    <row r="665" spans="1:31" s="399" customFormat="1" x14ac:dyDescent="0.2">
      <c r="A665" s="606">
        <v>10</v>
      </c>
      <c r="B665" s="617" t="s">
        <v>977</v>
      </c>
      <c r="C665" s="619">
        <v>1</v>
      </c>
      <c r="D665" s="608">
        <v>41999</v>
      </c>
      <c r="E665" s="606" t="s">
        <v>1822</v>
      </c>
      <c r="F665" s="606" t="s">
        <v>1822</v>
      </c>
      <c r="G665" s="609">
        <v>11</v>
      </c>
      <c r="H665" s="611">
        <v>11</v>
      </c>
      <c r="I665" s="610">
        <v>207.4</v>
      </c>
      <c r="J665" s="609">
        <v>6</v>
      </c>
      <c r="K665" s="611">
        <v>5</v>
      </c>
      <c r="L665" s="611">
        <f t="shared" si="426"/>
        <v>1</v>
      </c>
      <c r="M665" s="610">
        <v>207.4</v>
      </c>
      <c r="N665" s="610">
        <v>190.5</v>
      </c>
      <c r="O665" s="610">
        <f t="shared" si="427"/>
        <v>16.899999999999999</v>
      </c>
      <c r="P665" s="711">
        <f t="shared" si="424"/>
        <v>13694405.01</v>
      </c>
      <c r="Q665" s="711">
        <f t="shared" si="425"/>
        <v>8022573.4500000002</v>
      </c>
      <c r="R665" s="712">
        <v>0</v>
      </c>
      <c r="S665" s="711">
        <v>0</v>
      </c>
      <c r="T665" s="711">
        <v>171625.46</v>
      </c>
      <c r="U665" s="610">
        <v>6593987.5</v>
      </c>
      <c r="V665" s="397">
        <v>1256960.49</v>
      </c>
      <c r="W665" s="711">
        <f t="shared" si="428"/>
        <v>3041169.96</v>
      </c>
      <c r="X665" s="610">
        <v>0</v>
      </c>
      <c r="Y665" s="711">
        <v>0</v>
      </c>
      <c r="Z665" s="711">
        <v>2337809.81</v>
      </c>
      <c r="AA665" s="610">
        <v>703360.15</v>
      </c>
      <c r="AB665" s="610">
        <v>0</v>
      </c>
      <c r="AC665" s="711">
        <v>1315330.8</v>
      </c>
      <c r="AD665" s="711">
        <v>1315330.8</v>
      </c>
      <c r="AE665" s="590"/>
    </row>
    <row r="666" spans="1:31" s="399" customFormat="1" x14ac:dyDescent="0.2">
      <c r="A666" s="606">
        <v>11</v>
      </c>
      <c r="B666" s="617" t="s">
        <v>978</v>
      </c>
      <c r="C666" s="619">
        <v>1</v>
      </c>
      <c r="D666" s="608">
        <v>41999</v>
      </c>
      <c r="E666" s="606" t="s">
        <v>1822</v>
      </c>
      <c r="F666" s="606" t="s">
        <v>1822</v>
      </c>
      <c r="G666" s="609">
        <v>16</v>
      </c>
      <c r="H666" s="611">
        <v>16</v>
      </c>
      <c r="I666" s="610">
        <v>255.5</v>
      </c>
      <c r="J666" s="609">
        <v>9</v>
      </c>
      <c r="K666" s="611">
        <v>2</v>
      </c>
      <c r="L666" s="611">
        <f t="shared" si="426"/>
        <v>7</v>
      </c>
      <c r="M666" s="610">
        <v>255.5</v>
      </c>
      <c r="N666" s="610">
        <v>53</v>
      </c>
      <c r="O666" s="610">
        <f t="shared" si="427"/>
        <v>202.5</v>
      </c>
      <c r="P666" s="711">
        <f t="shared" si="424"/>
        <v>16793979.530000001</v>
      </c>
      <c r="Q666" s="711">
        <f t="shared" si="425"/>
        <v>10868327.609999999</v>
      </c>
      <c r="R666" s="712">
        <v>0</v>
      </c>
      <c r="S666" s="711">
        <v>0</v>
      </c>
      <c r="T666" s="711">
        <v>497295.21</v>
      </c>
      <c r="U666" s="610">
        <v>8757027.9399999995</v>
      </c>
      <c r="V666" s="397">
        <v>1614004.46</v>
      </c>
      <c r="W666" s="711">
        <f t="shared" si="428"/>
        <v>2684889.92</v>
      </c>
      <c r="X666" s="610">
        <v>0</v>
      </c>
      <c r="Y666" s="711">
        <v>0</v>
      </c>
      <c r="Z666" s="711">
        <v>1129269.45</v>
      </c>
      <c r="AA666" s="610">
        <v>1555620.47</v>
      </c>
      <c r="AB666" s="610">
        <v>0</v>
      </c>
      <c r="AC666" s="711">
        <v>1620381</v>
      </c>
      <c r="AD666" s="711">
        <v>1620381</v>
      </c>
      <c r="AE666" s="590"/>
    </row>
    <row r="667" spans="1:31" s="399" customFormat="1" x14ac:dyDescent="0.2">
      <c r="A667" s="606">
        <v>12</v>
      </c>
      <c r="B667" s="617" t="s">
        <v>979</v>
      </c>
      <c r="C667" s="619">
        <v>1</v>
      </c>
      <c r="D667" s="608">
        <v>41999</v>
      </c>
      <c r="E667" s="606" t="s">
        <v>1822</v>
      </c>
      <c r="F667" s="606" t="s">
        <v>1822</v>
      </c>
      <c r="G667" s="609">
        <v>12</v>
      </c>
      <c r="H667" s="611">
        <v>12</v>
      </c>
      <c r="I667" s="725">
        <v>218.8</v>
      </c>
      <c r="J667" s="714">
        <v>6</v>
      </c>
      <c r="K667" s="713">
        <v>5</v>
      </c>
      <c r="L667" s="713">
        <v>1</v>
      </c>
      <c r="M667" s="725">
        <v>218.8</v>
      </c>
      <c r="N667" s="725">
        <v>191.5</v>
      </c>
      <c r="O667" s="725">
        <v>27.3</v>
      </c>
      <c r="P667" s="711">
        <f t="shared" si="424"/>
        <v>12942480.43</v>
      </c>
      <c r="Q667" s="711">
        <f t="shared" si="425"/>
        <v>6806396.1699999999</v>
      </c>
      <c r="R667" s="712">
        <v>0</v>
      </c>
      <c r="S667" s="711">
        <v>0</v>
      </c>
      <c r="T667" s="711">
        <v>487847.71</v>
      </c>
      <c r="U667" s="610">
        <v>5068701.47</v>
      </c>
      <c r="V667" s="397">
        <v>1249846.99</v>
      </c>
      <c r="W667" s="711">
        <f t="shared" si="428"/>
        <v>3360825.06</v>
      </c>
      <c r="X667" s="610">
        <v>0</v>
      </c>
      <c r="Y667" s="711">
        <v>0</v>
      </c>
      <c r="Z667" s="711">
        <v>2454682.25</v>
      </c>
      <c r="AA667" s="610">
        <v>906142.81</v>
      </c>
      <c r="AB667" s="610">
        <v>0</v>
      </c>
      <c r="AC667" s="711">
        <v>1387629.6</v>
      </c>
      <c r="AD667" s="711">
        <v>1387629.6</v>
      </c>
      <c r="AE667" s="590"/>
    </row>
    <row r="668" spans="1:31" s="399" customFormat="1" x14ac:dyDescent="0.2">
      <c r="A668" s="606">
        <v>13</v>
      </c>
      <c r="B668" s="617" t="s">
        <v>980</v>
      </c>
      <c r="C668" s="619">
        <v>1</v>
      </c>
      <c r="D668" s="608">
        <v>41999</v>
      </c>
      <c r="E668" s="606" t="s">
        <v>1822</v>
      </c>
      <c r="F668" s="606" t="s">
        <v>1822</v>
      </c>
      <c r="G668" s="609">
        <v>17</v>
      </c>
      <c r="H668" s="611">
        <v>17</v>
      </c>
      <c r="I668" s="725">
        <v>385.2</v>
      </c>
      <c r="J668" s="714">
        <v>11</v>
      </c>
      <c r="K668" s="713">
        <v>3</v>
      </c>
      <c r="L668" s="713">
        <v>8</v>
      </c>
      <c r="M668" s="725">
        <v>385.2</v>
      </c>
      <c r="N668" s="725">
        <v>109.4</v>
      </c>
      <c r="O668" s="725">
        <f t="shared" ref="O668:O691" si="429">M668-N668</f>
        <v>275.8</v>
      </c>
      <c r="P668" s="711">
        <f t="shared" si="424"/>
        <v>26495928.41</v>
      </c>
      <c r="Q668" s="711">
        <f t="shared" si="425"/>
        <v>17011365.940000001</v>
      </c>
      <c r="R668" s="712">
        <v>0</v>
      </c>
      <c r="S668" s="711">
        <v>0</v>
      </c>
      <c r="T668" s="711">
        <v>2566864.2400000002</v>
      </c>
      <c r="U668" s="610">
        <v>10161037.220000001</v>
      </c>
      <c r="V668" s="397">
        <v>4283464.4800000004</v>
      </c>
      <c r="W668" s="711">
        <f t="shared" si="428"/>
        <v>4598685.67</v>
      </c>
      <c r="X668" s="610">
        <v>0</v>
      </c>
      <c r="Y668" s="711">
        <v>0</v>
      </c>
      <c r="Z668" s="711">
        <v>2666049.69</v>
      </c>
      <c r="AA668" s="610">
        <v>1932635.98</v>
      </c>
      <c r="AB668" s="610">
        <v>0</v>
      </c>
      <c r="AC668" s="711">
        <v>2442938.4</v>
      </c>
      <c r="AD668" s="711">
        <v>2442938.4</v>
      </c>
      <c r="AE668" s="590"/>
    </row>
    <row r="669" spans="1:31" s="399" customFormat="1" x14ac:dyDescent="0.2">
      <c r="A669" s="606">
        <v>14</v>
      </c>
      <c r="B669" s="617" t="s">
        <v>976</v>
      </c>
      <c r="C669" s="619">
        <v>3</v>
      </c>
      <c r="D669" s="608">
        <v>41998</v>
      </c>
      <c r="E669" s="606" t="s">
        <v>1822</v>
      </c>
      <c r="F669" s="606" t="s">
        <v>1822</v>
      </c>
      <c r="G669" s="609">
        <v>9</v>
      </c>
      <c r="H669" s="611">
        <v>9</v>
      </c>
      <c r="I669" s="725">
        <v>154.5</v>
      </c>
      <c r="J669" s="714">
        <v>5</v>
      </c>
      <c r="K669" s="713">
        <v>0</v>
      </c>
      <c r="L669" s="713">
        <f t="shared" ref="L669:L671" si="430">J669-K669</f>
        <v>5</v>
      </c>
      <c r="M669" s="725">
        <v>154.5</v>
      </c>
      <c r="N669" s="725">
        <v>0</v>
      </c>
      <c r="O669" s="725">
        <f t="shared" si="429"/>
        <v>154.5</v>
      </c>
      <c r="P669" s="711">
        <f t="shared" si="424"/>
        <v>7758153.0499999998</v>
      </c>
      <c r="Q669" s="711">
        <f t="shared" si="425"/>
        <v>4668394.07</v>
      </c>
      <c r="R669" s="712">
        <v>0</v>
      </c>
      <c r="S669" s="711">
        <v>0</v>
      </c>
      <c r="T669" s="711">
        <v>0</v>
      </c>
      <c r="U669" s="610">
        <v>4000632.17</v>
      </c>
      <c r="V669" s="397">
        <v>667761.9</v>
      </c>
      <c r="W669" s="711">
        <f t="shared" si="428"/>
        <v>1130080.98</v>
      </c>
      <c r="X669" s="610">
        <v>0</v>
      </c>
      <c r="Y669" s="711">
        <v>0</v>
      </c>
      <c r="Z669" s="711">
        <v>391994.45</v>
      </c>
      <c r="AA669" s="610">
        <v>738086.53</v>
      </c>
      <c r="AB669" s="610">
        <v>0</v>
      </c>
      <c r="AC669" s="711">
        <v>979839</v>
      </c>
      <c r="AD669" s="711">
        <v>979839</v>
      </c>
      <c r="AE669" s="590"/>
    </row>
    <row r="670" spans="1:31" s="399" customFormat="1" x14ac:dyDescent="0.2">
      <c r="A670" s="606">
        <v>15</v>
      </c>
      <c r="B670" s="617" t="s">
        <v>1623</v>
      </c>
      <c r="C670" s="619">
        <v>579</v>
      </c>
      <c r="D670" s="608">
        <v>42004</v>
      </c>
      <c r="E670" s="606" t="s">
        <v>1822</v>
      </c>
      <c r="F670" s="606" t="s">
        <v>1822</v>
      </c>
      <c r="G670" s="609">
        <v>24</v>
      </c>
      <c r="H670" s="611">
        <v>24</v>
      </c>
      <c r="I670" s="725">
        <v>424.7</v>
      </c>
      <c r="J670" s="714">
        <v>8</v>
      </c>
      <c r="K670" s="713">
        <v>2</v>
      </c>
      <c r="L670" s="713">
        <f t="shared" si="430"/>
        <v>6</v>
      </c>
      <c r="M670" s="725">
        <v>424.7</v>
      </c>
      <c r="N670" s="725">
        <v>117.8</v>
      </c>
      <c r="O670" s="725">
        <f t="shared" si="429"/>
        <v>306.89999999999998</v>
      </c>
      <c r="P670" s="711">
        <f t="shared" si="424"/>
        <v>20743993.559999999</v>
      </c>
      <c r="Q670" s="711">
        <f t="shared" si="425"/>
        <v>11005395.359999999</v>
      </c>
      <c r="R670" s="712">
        <v>0</v>
      </c>
      <c r="S670" s="711">
        <v>0</v>
      </c>
      <c r="T670" s="711">
        <v>78559.649999999994</v>
      </c>
      <c r="U670" s="610">
        <v>8128963.3700000001</v>
      </c>
      <c r="V670" s="397">
        <v>2797872.34</v>
      </c>
      <c r="W670" s="711">
        <f t="shared" si="428"/>
        <v>4351703.4000000004</v>
      </c>
      <c r="X670" s="610">
        <v>0</v>
      </c>
      <c r="Y670" s="711">
        <v>0</v>
      </c>
      <c r="Z670" s="711">
        <v>2152682.85</v>
      </c>
      <c r="AA670" s="610">
        <v>2199020.5499999998</v>
      </c>
      <c r="AB670" s="610">
        <v>0</v>
      </c>
      <c r="AC670" s="711">
        <v>2693447.4</v>
      </c>
      <c r="AD670" s="711">
        <v>2693447.4</v>
      </c>
      <c r="AE670" s="590"/>
    </row>
    <row r="671" spans="1:31" s="709" customFormat="1" x14ac:dyDescent="0.2">
      <c r="A671" s="606">
        <v>16</v>
      </c>
      <c r="B671" s="617" t="s">
        <v>1622</v>
      </c>
      <c r="C671" s="619">
        <v>579</v>
      </c>
      <c r="D671" s="608">
        <v>42004</v>
      </c>
      <c r="E671" s="606" t="s">
        <v>1822</v>
      </c>
      <c r="F671" s="606" t="s">
        <v>1822</v>
      </c>
      <c r="G671" s="609">
        <v>7</v>
      </c>
      <c r="H671" s="611">
        <v>7</v>
      </c>
      <c r="I671" s="725">
        <v>178.9</v>
      </c>
      <c r="J671" s="714">
        <v>3</v>
      </c>
      <c r="K671" s="713">
        <v>1</v>
      </c>
      <c r="L671" s="713">
        <f t="shared" si="430"/>
        <v>2</v>
      </c>
      <c r="M671" s="725">
        <v>178.9</v>
      </c>
      <c r="N671" s="725">
        <v>88.3</v>
      </c>
      <c r="O671" s="725">
        <f t="shared" si="429"/>
        <v>90.6</v>
      </c>
      <c r="P671" s="711">
        <f t="shared" si="424"/>
        <v>8950920.5600000005</v>
      </c>
      <c r="Q671" s="711">
        <f t="shared" si="425"/>
        <v>4912244.0599999996</v>
      </c>
      <c r="R671" s="712">
        <v>0</v>
      </c>
      <c r="S671" s="711">
        <v>0</v>
      </c>
      <c r="T671" s="711">
        <v>45462.74</v>
      </c>
      <c r="U671" s="610">
        <v>4111096.06</v>
      </c>
      <c r="V671" s="397">
        <v>755685.26</v>
      </c>
      <c r="W671" s="711">
        <f t="shared" si="428"/>
        <v>1769508.9</v>
      </c>
      <c r="X671" s="610">
        <v>0</v>
      </c>
      <c r="Y671" s="711">
        <v>0</v>
      </c>
      <c r="Z671" s="711">
        <v>826948.21</v>
      </c>
      <c r="AA671" s="610">
        <v>942560.69</v>
      </c>
      <c r="AB671" s="610">
        <v>0</v>
      </c>
      <c r="AC671" s="711">
        <v>1134583.8</v>
      </c>
      <c r="AD671" s="711">
        <v>1134583.8</v>
      </c>
      <c r="AE671" s="590"/>
    </row>
    <row r="672" spans="1:31" x14ac:dyDescent="0.2">
      <c r="A672" s="606">
        <v>17</v>
      </c>
      <c r="B672" s="617" t="s">
        <v>1621</v>
      </c>
      <c r="C672" s="619">
        <v>579</v>
      </c>
      <c r="D672" s="608">
        <v>42004</v>
      </c>
      <c r="E672" s="606" t="s">
        <v>1822</v>
      </c>
      <c r="F672" s="606" t="s">
        <v>1822</v>
      </c>
      <c r="G672" s="609">
        <v>6</v>
      </c>
      <c r="H672" s="611">
        <v>6</v>
      </c>
      <c r="I672" s="725">
        <v>120.9</v>
      </c>
      <c r="J672" s="714">
        <v>3</v>
      </c>
      <c r="K672" s="713">
        <v>2</v>
      </c>
      <c r="L672" s="713">
        <v>1</v>
      </c>
      <c r="M672" s="725">
        <v>120.9</v>
      </c>
      <c r="N672" s="725">
        <v>40.4</v>
      </c>
      <c r="O672" s="725">
        <f t="shared" si="429"/>
        <v>80.5</v>
      </c>
      <c r="P672" s="711">
        <f t="shared" si="424"/>
        <v>10136335.960000001</v>
      </c>
      <c r="Q672" s="711">
        <f t="shared" ref="Q672:Q691" si="431">R672+S672+T672+U672+V672</f>
        <v>6972002.1100000003</v>
      </c>
      <c r="R672" s="712">
        <v>0</v>
      </c>
      <c r="S672" s="711">
        <v>0</v>
      </c>
      <c r="T672" s="711">
        <v>325913.98</v>
      </c>
      <c r="U672" s="610">
        <v>5870220.0199999996</v>
      </c>
      <c r="V672" s="397">
        <v>775868.11</v>
      </c>
      <c r="W672" s="711">
        <f t="shared" si="428"/>
        <v>1624496.25</v>
      </c>
      <c r="X672" s="610">
        <v>0</v>
      </c>
      <c r="Y672" s="711">
        <v>0</v>
      </c>
      <c r="Z672" s="711">
        <v>966160.08</v>
      </c>
      <c r="AA672" s="610">
        <v>658336.17000000004</v>
      </c>
      <c r="AB672" s="610">
        <v>0</v>
      </c>
      <c r="AC672" s="711">
        <v>769918.8</v>
      </c>
      <c r="AD672" s="711">
        <v>769918.8</v>
      </c>
      <c r="AE672" s="590"/>
    </row>
    <row r="673" spans="1:31" x14ac:dyDescent="0.2">
      <c r="A673" s="606">
        <v>18</v>
      </c>
      <c r="B673" s="613" t="s">
        <v>1224</v>
      </c>
      <c r="C673" s="606">
        <v>1</v>
      </c>
      <c r="D673" s="608">
        <v>41997</v>
      </c>
      <c r="E673" s="606" t="s">
        <v>1822</v>
      </c>
      <c r="F673" s="606" t="s">
        <v>1822</v>
      </c>
      <c r="G673" s="609">
        <v>4</v>
      </c>
      <c r="H673" s="611">
        <v>4</v>
      </c>
      <c r="I673" s="725">
        <v>79.900000000000006</v>
      </c>
      <c r="J673" s="714">
        <v>2</v>
      </c>
      <c r="K673" s="713">
        <v>1</v>
      </c>
      <c r="L673" s="713">
        <v>1</v>
      </c>
      <c r="M673" s="725">
        <v>79.900000000000006</v>
      </c>
      <c r="N673" s="725">
        <v>32</v>
      </c>
      <c r="O673" s="725">
        <v>47.9</v>
      </c>
      <c r="P673" s="711">
        <f t="shared" si="424"/>
        <v>5888397.9000000004</v>
      </c>
      <c r="Q673" s="711">
        <f t="shared" si="431"/>
        <v>4290522.54</v>
      </c>
      <c r="R673" s="712">
        <v>0</v>
      </c>
      <c r="S673" s="711">
        <v>0</v>
      </c>
      <c r="T673" s="610">
        <v>0</v>
      </c>
      <c r="U673" s="610">
        <v>1321841.92</v>
      </c>
      <c r="V673" s="397">
        <v>2968680.62</v>
      </c>
      <c r="W673" s="711">
        <f t="shared" si="428"/>
        <v>584423.76</v>
      </c>
      <c r="X673" s="610">
        <v>0</v>
      </c>
      <c r="Y673" s="711">
        <v>0</v>
      </c>
      <c r="Z673" s="610">
        <v>0</v>
      </c>
      <c r="AA673" s="610">
        <v>584423.76</v>
      </c>
      <c r="AB673" s="610">
        <v>0</v>
      </c>
      <c r="AC673" s="711">
        <v>506725.8</v>
      </c>
      <c r="AD673" s="711">
        <v>506725.8</v>
      </c>
      <c r="AE673" s="590"/>
    </row>
    <row r="674" spans="1:31" s="399" customFormat="1" x14ac:dyDescent="0.2">
      <c r="A674" s="606">
        <v>19</v>
      </c>
      <c r="B674" s="613" t="s">
        <v>959</v>
      </c>
      <c r="C674" s="606">
        <v>1</v>
      </c>
      <c r="D674" s="608">
        <v>41996</v>
      </c>
      <c r="E674" s="606" t="s">
        <v>1822</v>
      </c>
      <c r="F674" s="606" t="s">
        <v>1822</v>
      </c>
      <c r="G674" s="609">
        <v>31</v>
      </c>
      <c r="H674" s="611">
        <v>31</v>
      </c>
      <c r="I674" s="725">
        <v>605.9</v>
      </c>
      <c r="J674" s="714">
        <v>12</v>
      </c>
      <c r="K674" s="713">
        <v>8</v>
      </c>
      <c r="L674" s="713">
        <v>4</v>
      </c>
      <c r="M674" s="725">
        <v>605.9</v>
      </c>
      <c r="N674" s="725">
        <v>401.5</v>
      </c>
      <c r="O674" s="725">
        <v>204.4</v>
      </c>
      <c r="P674" s="711">
        <f t="shared" si="424"/>
        <v>34979512.920000002</v>
      </c>
      <c r="Q674" s="711">
        <f t="shared" si="431"/>
        <v>22753466.629999999</v>
      </c>
      <c r="R674" s="712">
        <v>0</v>
      </c>
      <c r="S674" s="711">
        <v>0</v>
      </c>
      <c r="T674" s="610">
        <v>0</v>
      </c>
      <c r="U674" s="610">
        <v>555544.68000000005</v>
      </c>
      <c r="V674" s="397">
        <v>22197921.949999999</v>
      </c>
      <c r="W674" s="711">
        <f t="shared" si="428"/>
        <v>4471682.8899999997</v>
      </c>
      <c r="X674" s="610">
        <v>0</v>
      </c>
      <c r="Y674" s="711">
        <v>0</v>
      </c>
      <c r="Z674" s="610">
        <v>0</v>
      </c>
      <c r="AA674" s="610">
        <v>4471682.8899999997</v>
      </c>
      <c r="AB674" s="610">
        <v>0</v>
      </c>
      <c r="AC674" s="711">
        <v>3877181.7</v>
      </c>
      <c r="AD674" s="711">
        <v>3877181.7</v>
      </c>
      <c r="AE674" s="590"/>
    </row>
    <row r="675" spans="1:31" s="399" customFormat="1" x14ac:dyDescent="0.2">
      <c r="A675" s="606">
        <v>20</v>
      </c>
      <c r="B675" s="613" t="s">
        <v>969</v>
      </c>
      <c r="C675" s="606">
        <v>1</v>
      </c>
      <c r="D675" s="608">
        <v>41996</v>
      </c>
      <c r="E675" s="606" t="s">
        <v>1822</v>
      </c>
      <c r="F675" s="606" t="s">
        <v>1822</v>
      </c>
      <c r="G675" s="609">
        <v>16</v>
      </c>
      <c r="H675" s="611">
        <v>16</v>
      </c>
      <c r="I675" s="725">
        <v>367.7</v>
      </c>
      <c r="J675" s="714">
        <v>9</v>
      </c>
      <c r="K675" s="713">
        <v>9</v>
      </c>
      <c r="L675" s="713">
        <v>0</v>
      </c>
      <c r="M675" s="725">
        <v>367.7</v>
      </c>
      <c r="N675" s="725">
        <v>367.7</v>
      </c>
      <c r="O675" s="725">
        <v>0</v>
      </c>
      <c r="P675" s="711">
        <f t="shared" si="424"/>
        <v>22013054.149999999</v>
      </c>
      <c r="Q675" s="711">
        <f t="shared" si="431"/>
        <v>14357651.32</v>
      </c>
      <c r="R675" s="712">
        <v>0</v>
      </c>
      <c r="S675" s="711">
        <v>0</v>
      </c>
      <c r="T675" s="610">
        <v>0</v>
      </c>
      <c r="U675" s="610">
        <v>896860.4</v>
      </c>
      <c r="V675" s="397">
        <v>13460790.92</v>
      </c>
      <c r="W675" s="711">
        <f t="shared" si="428"/>
        <v>2799967.63</v>
      </c>
      <c r="X675" s="610">
        <v>0</v>
      </c>
      <c r="Y675" s="711">
        <v>0</v>
      </c>
      <c r="Z675" s="610">
        <v>66054.649999999994</v>
      </c>
      <c r="AA675" s="610">
        <v>2733912.98</v>
      </c>
      <c r="AB675" s="610">
        <v>0</v>
      </c>
      <c r="AC675" s="711">
        <v>2427717.6</v>
      </c>
      <c r="AD675" s="711">
        <v>2427717.6</v>
      </c>
      <c r="AE675" s="590"/>
    </row>
    <row r="676" spans="1:31" x14ac:dyDescent="0.2">
      <c r="A676" s="606">
        <v>21</v>
      </c>
      <c r="B676" s="613" t="s">
        <v>961</v>
      </c>
      <c r="C676" s="606">
        <v>1</v>
      </c>
      <c r="D676" s="608">
        <v>41996</v>
      </c>
      <c r="E676" s="606" t="s">
        <v>1822</v>
      </c>
      <c r="F676" s="606" t="s">
        <v>1822</v>
      </c>
      <c r="G676" s="609">
        <v>24</v>
      </c>
      <c r="H676" s="611">
        <v>24</v>
      </c>
      <c r="I676" s="725">
        <v>386.7</v>
      </c>
      <c r="J676" s="714">
        <v>9</v>
      </c>
      <c r="K676" s="713">
        <v>7</v>
      </c>
      <c r="L676" s="713">
        <v>2</v>
      </c>
      <c r="M676" s="725">
        <v>386.7</v>
      </c>
      <c r="N676" s="725">
        <v>296.7</v>
      </c>
      <c r="O676" s="725">
        <v>90</v>
      </c>
      <c r="P676" s="711">
        <f t="shared" si="424"/>
        <v>22159630.829999998</v>
      </c>
      <c r="Q676" s="711">
        <f t="shared" si="431"/>
        <v>14426234.08</v>
      </c>
      <c r="R676" s="712">
        <v>0</v>
      </c>
      <c r="S676" s="711">
        <v>0</v>
      </c>
      <c r="T676" s="610">
        <v>0</v>
      </c>
      <c r="U676" s="610">
        <v>562779.68999999994</v>
      </c>
      <c r="V676" s="397">
        <v>13863454.390000001</v>
      </c>
      <c r="W676" s="711">
        <f t="shared" si="428"/>
        <v>2828493.95</v>
      </c>
      <c r="X676" s="610">
        <v>0</v>
      </c>
      <c r="Y676" s="711">
        <v>0</v>
      </c>
      <c r="Z676" s="610">
        <v>0</v>
      </c>
      <c r="AA676" s="610">
        <v>2828493.95</v>
      </c>
      <c r="AB676" s="610">
        <v>0</v>
      </c>
      <c r="AC676" s="711">
        <v>2452451.4</v>
      </c>
      <c r="AD676" s="711">
        <v>2452451.4</v>
      </c>
      <c r="AE676" s="590"/>
    </row>
    <row r="677" spans="1:31" s="399" customFormat="1" x14ac:dyDescent="0.2">
      <c r="A677" s="606">
        <v>22</v>
      </c>
      <c r="B677" s="613" t="s">
        <v>970</v>
      </c>
      <c r="C677" s="606">
        <v>1</v>
      </c>
      <c r="D677" s="608">
        <v>41996</v>
      </c>
      <c r="E677" s="606" t="s">
        <v>1822</v>
      </c>
      <c r="F677" s="606" t="s">
        <v>1822</v>
      </c>
      <c r="G677" s="609">
        <v>32</v>
      </c>
      <c r="H677" s="611">
        <v>32</v>
      </c>
      <c r="I677" s="725">
        <v>407.1</v>
      </c>
      <c r="J677" s="714">
        <v>8</v>
      </c>
      <c r="K677" s="713">
        <v>3</v>
      </c>
      <c r="L677" s="713">
        <v>5</v>
      </c>
      <c r="M677" s="725">
        <v>407.1</v>
      </c>
      <c r="N677" s="725">
        <v>133.80000000000001</v>
      </c>
      <c r="O677" s="725">
        <v>273.3</v>
      </c>
      <c r="P677" s="711">
        <f t="shared" si="424"/>
        <v>23124291.530000001</v>
      </c>
      <c r="Q677" s="711">
        <f t="shared" si="431"/>
        <v>15072919.59</v>
      </c>
      <c r="R677" s="712">
        <v>0</v>
      </c>
      <c r="S677" s="711">
        <v>0</v>
      </c>
      <c r="T677" s="610">
        <v>0</v>
      </c>
      <c r="U677" s="610">
        <v>834326.96</v>
      </c>
      <c r="V677" s="397">
        <v>14238592.630000001</v>
      </c>
      <c r="W677" s="711">
        <f t="shared" si="428"/>
        <v>2944793.54</v>
      </c>
      <c r="X677" s="610">
        <v>0</v>
      </c>
      <c r="Y677" s="711">
        <v>0</v>
      </c>
      <c r="Z677" s="610">
        <v>62598.18</v>
      </c>
      <c r="AA677" s="610">
        <v>2882195.36</v>
      </c>
      <c r="AB677" s="610">
        <v>0</v>
      </c>
      <c r="AC677" s="711">
        <v>2553289.2000000002</v>
      </c>
      <c r="AD677" s="711">
        <v>2553289.2000000002</v>
      </c>
      <c r="AE677" s="590"/>
    </row>
    <row r="678" spans="1:31" x14ac:dyDescent="0.2">
      <c r="A678" s="606">
        <v>23</v>
      </c>
      <c r="B678" s="613" t="s">
        <v>971</v>
      </c>
      <c r="C678" s="606">
        <v>1</v>
      </c>
      <c r="D678" s="608">
        <v>41996</v>
      </c>
      <c r="E678" s="606" t="s">
        <v>1822</v>
      </c>
      <c r="F678" s="606" t="s">
        <v>1822</v>
      </c>
      <c r="G678" s="609">
        <v>21</v>
      </c>
      <c r="H678" s="611">
        <v>21</v>
      </c>
      <c r="I678" s="725">
        <v>403.5</v>
      </c>
      <c r="J678" s="714">
        <v>8</v>
      </c>
      <c r="K678" s="713">
        <v>1</v>
      </c>
      <c r="L678" s="713">
        <v>7</v>
      </c>
      <c r="M678" s="725">
        <v>403.5</v>
      </c>
      <c r="N678" s="725">
        <v>56.4</v>
      </c>
      <c r="O678" s="725">
        <v>347.1</v>
      </c>
      <c r="P678" s="711">
        <f t="shared" si="424"/>
        <v>22821580.050000001</v>
      </c>
      <c r="Q678" s="711">
        <f t="shared" si="431"/>
        <v>14962193.130000001</v>
      </c>
      <c r="R678" s="712">
        <v>0</v>
      </c>
      <c r="S678" s="711">
        <v>0</v>
      </c>
      <c r="T678" s="610">
        <v>0</v>
      </c>
      <c r="U678" s="610">
        <v>1623069.33</v>
      </c>
      <c r="V678" s="397">
        <v>13339123.800000001</v>
      </c>
      <c r="W678" s="711">
        <f t="shared" si="428"/>
        <v>2874574.92</v>
      </c>
      <c r="X678" s="610">
        <v>0</v>
      </c>
      <c r="Y678" s="711">
        <v>0</v>
      </c>
      <c r="Z678" s="610">
        <v>108456.04</v>
      </c>
      <c r="AA678" s="610">
        <v>2766118.88</v>
      </c>
      <c r="AB678" s="610">
        <v>0</v>
      </c>
      <c r="AC678" s="711">
        <v>2492406</v>
      </c>
      <c r="AD678" s="711">
        <v>2492406</v>
      </c>
      <c r="AE678" s="590"/>
    </row>
    <row r="679" spans="1:31" x14ac:dyDescent="0.2">
      <c r="A679" s="606">
        <v>24</v>
      </c>
      <c r="B679" s="613" t="s">
        <v>947</v>
      </c>
      <c r="C679" s="606">
        <v>3</v>
      </c>
      <c r="D679" s="608">
        <v>41998</v>
      </c>
      <c r="E679" s="606" t="s">
        <v>1822</v>
      </c>
      <c r="F679" s="606" t="s">
        <v>1822</v>
      </c>
      <c r="G679" s="609">
        <v>21</v>
      </c>
      <c r="H679" s="611">
        <v>21</v>
      </c>
      <c r="I679" s="725">
        <v>362.4</v>
      </c>
      <c r="J679" s="714">
        <v>8</v>
      </c>
      <c r="K679" s="713">
        <v>6</v>
      </c>
      <c r="L679" s="713">
        <v>2</v>
      </c>
      <c r="M679" s="725">
        <v>362.4</v>
      </c>
      <c r="N679" s="725">
        <v>271.39999999999998</v>
      </c>
      <c r="O679" s="725">
        <v>91</v>
      </c>
      <c r="P679" s="711">
        <f t="shared" si="424"/>
        <v>20796717.420000002</v>
      </c>
      <c r="Q679" s="711">
        <f t="shared" si="431"/>
        <v>13537283.699999999</v>
      </c>
      <c r="R679" s="712">
        <v>0</v>
      </c>
      <c r="S679" s="711">
        <v>0</v>
      </c>
      <c r="T679" s="610">
        <v>57725.89</v>
      </c>
      <c r="U679" s="610">
        <v>485776.91</v>
      </c>
      <c r="V679" s="397">
        <v>12993780.9</v>
      </c>
      <c r="W679" s="711">
        <f t="shared" si="428"/>
        <v>2655141.7200000002</v>
      </c>
      <c r="X679" s="610">
        <v>0</v>
      </c>
      <c r="Y679" s="711">
        <v>0</v>
      </c>
      <c r="Z679" s="610">
        <v>39675.769999999997</v>
      </c>
      <c r="AA679" s="610">
        <v>2615465.9500000002</v>
      </c>
      <c r="AB679" s="610">
        <v>0</v>
      </c>
      <c r="AC679" s="711">
        <v>2302146</v>
      </c>
      <c r="AD679" s="711">
        <v>2302146</v>
      </c>
      <c r="AE679" s="590"/>
    </row>
    <row r="680" spans="1:31" x14ac:dyDescent="0.2">
      <c r="A680" s="606">
        <v>25</v>
      </c>
      <c r="B680" s="613" t="s">
        <v>948</v>
      </c>
      <c r="C680" s="606">
        <v>3</v>
      </c>
      <c r="D680" s="608">
        <v>41998</v>
      </c>
      <c r="E680" s="606" t="s">
        <v>1822</v>
      </c>
      <c r="F680" s="606" t="s">
        <v>1822</v>
      </c>
      <c r="G680" s="609">
        <v>45</v>
      </c>
      <c r="H680" s="611">
        <v>45</v>
      </c>
      <c r="I680" s="725">
        <v>357.8</v>
      </c>
      <c r="J680" s="714">
        <v>8</v>
      </c>
      <c r="K680" s="713">
        <v>5</v>
      </c>
      <c r="L680" s="713">
        <v>3</v>
      </c>
      <c r="M680" s="725">
        <v>357.8</v>
      </c>
      <c r="N680" s="725">
        <v>156.19999999999999</v>
      </c>
      <c r="O680" s="725">
        <v>201.6</v>
      </c>
      <c r="P680" s="711">
        <f t="shared" si="424"/>
        <v>21039566.350000001</v>
      </c>
      <c r="Q680" s="711">
        <f t="shared" si="431"/>
        <v>13884124.52</v>
      </c>
      <c r="R680" s="712">
        <v>0</v>
      </c>
      <c r="S680" s="711">
        <v>0</v>
      </c>
      <c r="T680" s="610">
        <v>184897.84</v>
      </c>
      <c r="U680" s="610">
        <v>2003632.92</v>
      </c>
      <c r="V680" s="397">
        <v>11695593.76</v>
      </c>
      <c r="W680" s="711">
        <f t="shared" si="428"/>
        <v>2617106.63</v>
      </c>
      <c r="X680" s="610">
        <v>0</v>
      </c>
      <c r="Y680" s="711">
        <v>0</v>
      </c>
      <c r="Z680" s="610">
        <v>116345.28</v>
      </c>
      <c r="AA680" s="610">
        <v>2500761.35</v>
      </c>
      <c r="AB680" s="610">
        <v>0</v>
      </c>
      <c r="AC680" s="711">
        <v>2269167.6</v>
      </c>
      <c r="AD680" s="711">
        <v>2269167.6</v>
      </c>
      <c r="AE680" s="590"/>
    </row>
    <row r="681" spans="1:31" x14ac:dyDescent="0.2">
      <c r="A681" s="606">
        <v>26</v>
      </c>
      <c r="B681" s="613" t="s">
        <v>963</v>
      </c>
      <c r="C681" s="606">
        <v>3</v>
      </c>
      <c r="D681" s="608">
        <v>41998</v>
      </c>
      <c r="E681" s="606" t="s">
        <v>1822</v>
      </c>
      <c r="F681" s="606" t="s">
        <v>1822</v>
      </c>
      <c r="G681" s="609">
        <v>27</v>
      </c>
      <c r="H681" s="611">
        <v>27</v>
      </c>
      <c r="I681" s="725">
        <v>377.6</v>
      </c>
      <c r="J681" s="714">
        <v>17</v>
      </c>
      <c r="K681" s="713">
        <v>1</v>
      </c>
      <c r="L681" s="713">
        <v>16</v>
      </c>
      <c r="M681" s="725">
        <v>377.6</v>
      </c>
      <c r="N681" s="725">
        <v>56.5</v>
      </c>
      <c r="O681" s="725">
        <v>321.10000000000002</v>
      </c>
      <c r="P681" s="711">
        <f t="shared" si="424"/>
        <v>30847271.120000001</v>
      </c>
      <c r="Q681" s="711">
        <f t="shared" si="431"/>
        <v>21272018.050000001</v>
      </c>
      <c r="R681" s="712">
        <v>0</v>
      </c>
      <c r="S681" s="711">
        <v>0</v>
      </c>
      <c r="T681" s="610">
        <v>0</v>
      </c>
      <c r="U681" s="610">
        <v>3639609.11</v>
      </c>
      <c r="V681" s="397">
        <v>17632408.940000001</v>
      </c>
      <c r="W681" s="711">
        <f t="shared" si="428"/>
        <v>3502153.87</v>
      </c>
      <c r="X681" s="610">
        <v>0</v>
      </c>
      <c r="Y681" s="711">
        <v>0</v>
      </c>
      <c r="Z681" s="610">
        <v>0</v>
      </c>
      <c r="AA681" s="610">
        <v>3502153.87</v>
      </c>
      <c r="AB681" s="610">
        <v>0</v>
      </c>
      <c r="AC681" s="711">
        <v>3036549.6</v>
      </c>
      <c r="AD681" s="711">
        <v>3036549.6</v>
      </c>
      <c r="AE681" s="590"/>
    </row>
    <row r="682" spans="1:31" x14ac:dyDescent="0.2">
      <c r="A682" s="606">
        <v>27</v>
      </c>
      <c r="B682" s="613" t="s">
        <v>962</v>
      </c>
      <c r="C682" s="606">
        <v>1</v>
      </c>
      <c r="D682" s="608">
        <v>41995</v>
      </c>
      <c r="E682" s="606" t="s">
        <v>1822</v>
      </c>
      <c r="F682" s="606" t="s">
        <v>1822</v>
      </c>
      <c r="G682" s="609">
        <v>3</v>
      </c>
      <c r="H682" s="611">
        <v>3</v>
      </c>
      <c r="I682" s="725">
        <v>84.1</v>
      </c>
      <c r="J682" s="714">
        <v>2</v>
      </c>
      <c r="K682" s="713">
        <v>2</v>
      </c>
      <c r="L682" s="713">
        <v>0</v>
      </c>
      <c r="M682" s="725">
        <v>84.1</v>
      </c>
      <c r="N682" s="725">
        <v>84.1</v>
      </c>
      <c r="O682" s="725">
        <v>0</v>
      </c>
      <c r="P682" s="711">
        <f t="shared" si="424"/>
        <v>7767406.7599999998</v>
      </c>
      <c r="Q682" s="711">
        <f t="shared" si="431"/>
        <v>5325597.24</v>
      </c>
      <c r="R682" s="712">
        <v>0</v>
      </c>
      <c r="S682" s="711">
        <v>0</v>
      </c>
      <c r="T682" s="610">
        <v>0</v>
      </c>
      <c r="U682" s="610">
        <v>1829928.18</v>
      </c>
      <c r="V682" s="397">
        <v>3495669.06</v>
      </c>
      <c r="W682" s="711">
        <f t="shared" si="428"/>
        <v>893093.12</v>
      </c>
      <c r="X682" s="610">
        <v>0</v>
      </c>
      <c r="Y682" s="711">
        <v>0</v>
      </c>
      <c r="Z682" s="610">
        <v>0</v>
      </c>
      <c r="AA682" s="610">
        <v>893093.12</v>
      </c>
      <c r="AB682" s="610">
        <v>0</v>
      </c>
      <c r="AC682" s="711">
        <v>774358.2</v>
      </c>
      <c r="AD682" s="711">
        <v>774358.2</v>
      </c>
      <c r="AE682" s="590"/>
    </row>
    <row r="683" spans="1:31" x14ac:dyDescent="0.2">
      <c r="A683" s="606">
        <v>28</v>
      </c>
      <c r="B683" s="613" t="s">
        <v>973</v>
      </c>
      <c r="C683" s="606">
        <v>1</v>
      </c>
      <c r="D683" s="608">
        <v>41995</v>
      </c>
      <c r="E683" s="606" t="s">
        <v>1822</v>
      </c>
      <c r="F683" s="606" t="s">
        <v>1822</v>
      </c>
      <c r="G683" s="609">
        <v>19</v>
      </c>
      <c r="H683" s="611">
        <v>19</v>
      </c>
      <c r="I683" s="725">
        <v>380.1</v>
      </c>
      <c r="J683" s="714">
        <v>6</v>
      </c>
      <c r="K683" s="713">
        <v>3</v>
      </c>
      <c r="L683" s="713">
        <v>3</v>
      </c>
      <c r="M683" s="725">
        <v>380.1</v>
      </c>
      <c r="N683" s="725">
        <v>184.6</v>
      </c>
      <c r="O683" s="725">
        <v>195.5</v>
      </c>
      <c r="P683" s="711">
        <f t="shared" si="424"/>
        <v>29632817.239999998</v>
      </c>
      <c r="Q683" s="711">
        <f t="shared" si="431"/>
        <v>22033410.039999999</v>
      </c>
      <c r="R683" s="712">
        <v>0</v>
      </c>
      <c r="S683" s="711">
        <v>0</v>
      </c>
      <c r="T683" s="610">
        <v>0</v>
      </c>
      <c r="U683" s="610">
        <v>10250471.02</v>
      </c>
      <c r="V683" s="397">
        <v>11782939.02</v>
      </c>
      <c r="W683" s="711">
        <f t="shared" si="428"/>
        <v>2779487.2</v>
      </c>
      <c r="X683" s="610">
        <v>0</v>
      </c>
      <c r="Y683" s="711">
        <v>0</v>
      </c>
      <c r="Z683" s="610">
        <v>0</v>
      </c>
      <c r="AA683" s="610">
        <v>2779487.2</v>
      </c>
      <c r="AB683" s="610">
        <v>0</v>
      </c>
      <c r="AC683" s="711">
        <v>2409960</v>
      </c>
      <c r="AD683" s="711">
        <v>2409960</v>
      </c>
      <c r="AE683" s="590"/>
    </row>
    <row r="684" spans="1:31" x14ac:dyDescent="0.2">
      <c r="A684" s="606">
        <v>29</v>
      </c>
      <c r="B684" s="613" t="s">
        <v>974</v>
      </c>
      <c r="C684" s="606">
        <v>1</v>
      </c>
      <c r="D684" s="608">
        <v>41995</v>
      </c>
      <c r="E684" s="606" t="s">
        <v>1822</v>
      </c>
      <c r="F684" s="606" t="s">
        <v>1822</v>
      </c>
      <c r="G684" s="609">
        <v>18</v>
      </c>
      <c r="H684" s="611">
        <v>18</v>
      </c>
      <c r="I684" s="725">
        <v>368.4</v>
      </c>
      <c r="J684" s="714">
        <v>10</v>
      </c>
      <c r="K684" s="713">
        <v>1</v>
      </c>
      <c r="L684" s="713">
        <v>9</v>
      </c>
      <c r="M684" s="725">
        <v>368.4</v>
      </c>
      <c r="N684" s="725">
        <v>23.2</v>
      </c>
      <c r="O684" s="725">
        <v>345.2</v>
      </c>
      <c r="P684" s="711">
        <f t="shared" si="424"/>
        <v>24983617.550000001</v>
      </c>
      <c r="Q684" s="711">
        <f t="shared" si="431"/>
        <v>17444205.670000002</v>
      </c>
      <c r="R684" s="712">
        <v>0</v>
      </c>
      <c r="S684" s="711">
        <v>0</v>
      </c>
      <c r="T684" s="610">
        <v>0</v>
      </c>
      <c r="U684" s="610">
        <v>5988413</v>
      </c>
      <c r="V684" s="397">
        <v>11455792.67</v>
      </c>
      <c r="W684" s="711">
        <f t="shared" si="428"/>
        <v>2757543.88</v>
      </c>
      <c r="X684" s="610">
        <v>0</v>
      </c>
      <c r="Y684" s="711">
        <v>0</v>
      </c>
      <c r="Z684" s="610">
        <v>0</v>
      </c>
      <c r="AA684" s="610">
        <v>2757543.88</v>
      </c>
      <c r="AB684" s="610">
        <v>0</v>
      </c>
      <c r="AC684" s="711">
        <v>2390934</v>
      </c>
      <c r="AD684" s="711">
        <v>2390934</v>
      </c>
      <c r="AE684" s="590"/>
    </row>
    <row r="685" spans="1:31" x14ac:dyDescent="0.2">
      <c r="A685" s="606">
        <v>30</v>
      </c>
      <c r="B685" s="613" t="s">
        <v>958</v>
      </c>
      <c r="C685" s="606">
        <v>1</v>
      </c>
      <c r="D685" s="608">
        <v>41997</v>
      </c>
      <c r="E685" s="606" t="s">
        <v>1822</v>
      </c>
      <c r="F685" s="606" t="s">
        <v>1822</v>
      </c>
      <c r="G685" s="609">
        <v>5</v>
      </c>
      <c r="H685" s="611">
        <v>5</v>
      </c>
      <c r="I685" s="725">
        <v>78</v>
      </c>
      <c r="J685" s="714">
        <v>3</v>
      </c>
      <c r="K685" s="713">
        <v>3</v>
      </c>
      <c r="L685" s="713">
        <v>0</v>
      </c>
      <c r="M685" s="725">
        <v>78</v>
      </c>
      <c r="N685" s="725">
        <v>78</v>
      </c>
      <c r="O685" s="725">
        <v>0</v>
      </c>
      <c r="P685" s="711">
        <f t="shared" si="424"/>
        <v>6738141.8399999999</v>
      </c>
      <c r="Q685" s="711">
        <f t="shared" si="431"/>
        <v>5178263.5199999996</v>
      </c>
      <c r="R685" s="712">
        <v>0</v>
      </c>
      <c r="S685" s="711">
        <v>0</v>
      </c>
      <c r="T685" s="610">
        <v>0</v>
      </c>
      <c r="U685" s="610">
        <v>2280177.31</v>
      </c>
      <c r="V685" s="397">
        <v>2898086.21</v>
      </c>
      <c r="W685" s="711">
        <f t="shared" si="428"/>
        <v>570526.31999999995</v>
      </c>
      <c r="X685" s="610">
        <v>0</v>
      </c>
      <c r="Y685" s="711">
        <v>0</v>
      </c>
      <c r="Z685" s="610">
        <v>0</v>
      </c>
      <c r="AA685" s="610">
        <v>570526.31999999995</v>
      </c>
      <c r="AB685" s="610">
        <v>0</v>
      </c>
      <c r="AC685" s="711">
        <v>494676</v>
      </c>
      <c r="AD685" s="711">
        <v>494676</v>
      </c>
      <c r="AE685" s="590"/>
    </row>
    <row r="686" spans="1:31" x14ac:dyDescent="0.2">
      <c r="A686" s="606">
        <v>31</v>
      </c>
      <c r="B686" s="614" t="s">
        <v>968</v>
      </c>
      <c r="C686" s="606">
        <v>525</v>
      </c>
      <c r="D686" s="608">
        <v>42004</v>
      </c>
      <c r="E686" s="606" t="s">
        <v>1822</v>
      </c>
      <c r="F686" s="606" t="s">
        <v>1822</v>
      </c>
      <c r="G686" s="609">
        <v>34</v>
      </c>
      <c r="H686" s="611">
        <v>34</v>
      </c>
      <c r="I686" s="725">
        <v>640.20000000000005</v>
      </c>
      <c r="J686" s="714">
        <v>13</v>
      </c>
      <c r="K686" s="713">
        <v>10</v>
      </c>
      <c r="L686" s="713">
        <v>3</v>
      </c>
      <c r="M686" s="725">
        <v>640.20000000000005</v>
      </c>
      <c r="N686" s="725">
        <v>504.9</v>
      </c>
      <c r="O686" s="725">
        <v>135.30000000000001</v>
      </c>
      <c r="P686" s="711">
        <f t="shared" si="424"/>
        <v>42139985.060000002</v>
      </c>
      <c r="Q686" s="711">
        <f t="shared" si="431"/>
        <v>27904243.77</v>
      </c>
      <c r="R686" s="712">
        <v>0</v>
      </c>
      <c r="S686" s="711">
        <v>0</v>
      </c>
      <c r="T686" s="610">
        <v>113543.13</v>
      </c>
      <c r="U686" s="610">
        <v>9746987.8800000008</v>
      </c>
      <c r="V686" s="397">
        <v>18043712.760000002</v>
      </c>
      <c r="W686" s="711">
        <f t="shared" si="428"/>
        <v>6115444.4900000002</v>
      </c>
      <c r="X686" s="610">
        <v>0</v>
      </c>
      <c r="Y686" s="711">
        <v>0</v>
      </c>
      <c r="Z686" s="610">
        <v>2797438.95</v>
      </c>
      <c r="AA686" s="610">
        <v>3318005.54</v>
      </c>
      <c r="AB686" s="610">
        <v>0</v>
      </c>
      <c r="AC686" s="711">
        <v>4060148.4</v>
      </c>
      <c r="AD686" s="711">
        <v>4060148.4</v>
      </c>
      <c r="AE686" s="590"/>
    </row>
    <row r="687" spans="1:31" x14ac:dyDescent="0.2">
      <c r="A687" s="606">
        <v>32</v>
      </c>
      <c r="B687" s="614" t="s">
        <v>953</v>
      </c>
      <c r="C687" s="606">
        <v>525</v>
      </c>
      <c r="D687" s="608">
        <v>42004</v>
      </c>
      <c r="E687" s="606" t="s">
        <v>1822</v>
      </c>
      <c r="F687" s="606" t="s">
        <v>1822</v>
      </c>
      <c r="G687" s="609">
        <v>12</v>
      </c>
      <c r="H687" s="611">
        <v>12</v>
      </c>
      <c r="I687" s="725">
        <v>324.39999999999998</v>
      </c>
      <c r="J687" s="714">
        <v>8</v>
      </c>
      <c r="K687" s="713">
        <v>0</v>
      </c>
      <c r="L687" s="713">
        <v>8</v>
      </c>
      <c r="M687" s="725">
        <v>324.39999999999998</v>
      </c>
      <c r="N687" s="725">
        <v>0</v>
      </c>
      <c r="O687" s="725">
        <v>324.39999999999998</v>
      </c>
      <c r="P687" s="711">
        <f t="shared" si="424"/>
        <v>28196503.07</v>
      </c>
      <c r="Q687" s="711">
        <f t="shared" si="431"/>
        <v>20195218.120000001</v>
      </c>
      <c r="R687" s="712">
        <v>0</v>
      </c>
      <c r="S687" s="711">
        <v>0</v>
      </c>
      <c r="T687" s="610">
        <v>37694.17</v>
      </c>
      <c r="U687" s="610">
        <v>10478880.5</v>
      </c>
      <c r="V687" s="397">
        <v>9678643.4499999993</v>
      </c>
      <c r="W687" s="711">
        <f t="shared" si="428"/>
        <v>3886595.35</v>
      </c>
      <c r="X687" s="610">
        <v>0</v>
      </c>
      <c r="Y687" s="711">
        <v>0</v>
      </c>
      <c r="Z687" s="610">
        <v>2320229.96</v>
      </c>
      <c r="AA687" s="610">
        <v>1566365.39</v>
      </c>
      <c r="AB687" s="610">
        <v>0</v>
      </c>
      <c r="AC687" s="711">
        <v>2057344.8</v>
      </c>
      <c r="AD687" s="711">
        <v>2057344.8</v>
      </c>
      <c r="AE687" s="590"/>
    </row>
    <row r="688" spans="1:31" x14ac:dyDescent="0.2">
      <c r="A688" s="606">
        <v>33</v>
      </c>
      <c r="B688" s="613" t="s">
        <v>950</v>
      </c>
      <c r="C688" s="606">
        <v>525</v>
      </c>
      <c r="D688" s="608">
        <v>42004</v>
      </c>
      <c r="E688" s="606" t="s">
        <v>1822</v>
      </c>
      <c r="F688" s="606" t="s">
        <v>1822</v>
      </c>
      <c r="G688" s="609">
        <v>24</v>
      </c>
      <c r="H688" s="609">
        <v>24</v>
      </c>
      <c r="I688" s="725">
        <v>375.7</v>
      </c>
      <c r="J688" s="714">
        <v>11</v>
      </c>
      <c r="K688" s="713">
        <v>10</v>
      </c>
      <c r="L688" s="713">
        <v>1</v>
      </c>
      <c r="M688" s="725">
        <v>375.7</v>
      </c>
      <c r="N688" s="725">
        <v>333.5</v>
      </c>
      <c r="O688" s="725">
        <v>42.2</v>
      </c>
      <c r="P688" s="711">
        <f t="shared" si="424"/>
        <v>29527772.059999999</v>
      </c>
      <c r="Q688" s="711">
        <f t="shared" si="431"/>
        <v>20247079.530000001</v>
      </c>
      <c r="R688" s="712">
        <v>0</v>
      </c>
      <c r="S688" s="711">
        <v>0</v>
      </c>
      <c r="T688" s="610">
        <v>158486.72</v>
      </c>
      <c r="U688" s="610">
        <v>9186725.4900000002</v>
      </c>
      <c r="V688" s="397">
        <v>10901867.32</v>
      </c>
      <c r="W688" s="711">
        <f t="shared" si="428"/>
        <v>4497556.13</v>
      </c>
      <c r="X688" s="610">
        <v>0</v>
      </c>
      <c r="Y688" s="711">
        <v>0</v>
      </c>
      <c r="Z688" s="610">
        <v>2662392.4</v>
      </c>
      <c r="AA688" s="610">
        <v>1835163.73</v>
      </c>
      <c r="AB688" s="610">
        <v>0</v>
      </c>
      <c r="AC688" s="711">
        <v>2391568.2000000002</v>
      </c>
      <c r="AD688" s="711">
        <v>2391568.2000000002</v>
      </c>
      <c r="AE688" s="590"/>
    </row>
    <row r="689" spans="1:31" x14ac:dyDescent="0.2">
      <c r="A689" s="606">
        <v>34</v>
      </c>
      <c r="B689" s="613" t="s">
        <v>951</v>
      </c>
      <c r="C689" s="606">
        <v>525</v>
      </c>
      <c r="D689" s="608">
        <v>42004</v>
      </c>
      <c r="E689" s="606" t="s">
        <v>1822</v>
      </c>
      <c r="F689" s="606" t="s">
        <v>1822</v>
      </c>
      <c r="G689" s="609">
        <v>28</v>
      </c>
      <c r="H689" s="609">
        <v>28</v>
      </c>
      <c r="I689" s="725">
        <v>448.9</v>
      </c>
      <c r="J689" s="714">
        <v>8</v>
      </c>
      <c r="K689" s="713">
        <v>5</v>
      </c>
      <c r="L689" s="713">
        <v>3</v>
      </c>
      <c r="M689" s="725">
        <v>448.9</v>
      </c>
      <c r="N689" s="725">
        <v>266.8</v>
      </c>
      <c r="O689" s="725">
        <v>182.1</v>
      </c>
      <c r="P689" s="711">
        <f t="shared" si="424"/>
        <v>30400310.789999999</v>
      </c>
      <c r="Q689" s="711">
        <f t="shared" si="431"/>
        <v>20410294.48</v>
      </c>
      <c r="R689" s="712">
        <v>0</v>
      </c>
      <c r="S689" s="711">
        <v>0</v>
      </c>
      <c r="T689" s="610">
        <v>77632.070000000007</v>
      </c>
      <c r="U689" s="610">
        <v>8227035.0300000003</v>
      </c>
      <c r="V689" s="397">
        <v>12105627.380000001</v>
      </c>
      <c r="W689" s="711">
        <f t="shared" si="428"/>
        <v>4296168.71</v>
      </c>
      <c r="X689" s="610">
        <v>0</v>
      </c>
      <c r="Y689" s="711">
        <v>0</v>
      </c>
      <c r="Z689" s="610">
        <v>2099584.52</v>
      </c>
      <c r="AA689" s="610">
        <v>2196584.19</v>
      </c>
      <c r="AB689" s="610">
        <v>0</v>
      </c>
      <c r="AC689" s="711">
        <v>2846923.8</v>
      </c>
      <c r="AD689" s="711">
        <v>2846923.8</v>
      </c>
      <c r="AE689" s="590"/>
    </row>
    <row r="690" spans="1:31" x14ac:dyDescent="0.2">
      <c r="A690" s="606">
        <v>35</v>
      </c>
      <c r="B690" s="613" t="s">
        <v>952</v>
      </c>
      <c r="C690" s="606">
        <v>525</v>
      </c>
      <c r="D690" s="608">
        <v>42004</v>
      </c>
      <c r="E690" s="606" t="s">
        <v>1822</v>
      </c>
      <c r="F690" s="606" t="s">
        <v>1822</v>
      </c>
      <c r="G690" s="609">
        <v>33</v>
      </c>
      <c r="H690" s="609">
        <v>33</v>
      </c>
      <c r="I690" s="725">
        <v>436.1</v>
      </c>
      <c r="J690" s="714">
        <v>8</v>
      </c>
      <c r="K690" s="713">
        <v>5</v>
      </c>
      <c r="L690" s="713">
        <v>3</v>
      </c>
      <c r="M690" s="725">
        <v>436.1</v>
      </c>
      <c r="N690" s="725">
        <v>259.5</v>
      </c>
      <c r="O690" s="725">
        <v>176.6</v>
      </c>
      <c r="P690" s="711">
        <f t="shared" si="424"/>
        <v>31144002.530000001</v>
      </c>
      <c r="Q690" s="711">
        <f t="shared" si="431"/>
        <v>21244491.469999999</v>
      </c>
      <c r="R690" s="712"/>
      <c r="S690" s="711">
        <v>0</v>
      </c>
      <c r="T690" s="610">
        <v>727743.21</v>
      </c>
      <c r="U690" s="610">
        <v>8623422.3499999996</v>
      </c>
      <c r="V690" s="397">
        <v>11893325.91</v>
      </c>
      <c r="W690" s="711">
        <f t="shared" si="428"/>
        <v>4375629.0599999996</v>
      </c>
      <c r="X690" s="610">
        <v>0</v>
      </c>
      <c r="Y690" s="711">
        <v>0</v>
      </c>
      <c r="Z690" s="610">
        <v>2117866.2400000002</v>
      </c>
      <c r="AA690" s="610">
        <v>2257762.8199999998</v>
      </c>
      <c r="AB690" s="610">
        <v>0</v>
      </c>
      <c r="AC690" s="711">
        <v>2761941</v>
      </c>
      <c r="AD690" s="711">
        <v>2761941</v>
      </c>
      <c r="AE690" s="590"/>
    </row>
    <row r="691" spans="1:31" x14ac:dyDescent="0.2">
      <c r="A691" s="606">
        <v>36</v>
      </c>
      <c r="B691" s="617" t="s">
        <v>1819</v>
      </c>
      <c r="C691" s="619" t="s">
        <v>1820</v>
      </c>
      <c r="D691" s="608">
        <v>43090</v>
      </c>
      <c r="E691" s="606" t="s">
        <v>1112</v>
      </c>
      <c r="F691" s="606" t="s">
        <v>1112</v>
      </c>
      <c r="G691" s="609">
        <v>27</v>
      </c>
      <c r="H691" s="611">
        <v>27</v>
      </c>
      <c r="I691" s="725">
        <v>808.3</v>
      </c>
      <c r="J691" s="714">
        <v>13</v>
      </c>
      <c r="K691" s="713">
        <v>2</v>
      </c>
      <c r="L691" s="713">
        <v>11</v>
      </c>
      <c r="M691" s="725">
        <v>808.3</v>
      </c>
      <c r="N691" s="725">
        <v>74.2</v>
      </c>
      <c r="O691" s="725">
        <f t="shared" si="429"/>
        <v>734.1</v>
      </c>
      <c r="P691" s="711">
        <f>Q691+W691+AC691+AD691</f>
        <v>19302409.73</v>
      </c>
      <c r="Q691" s="711">
        <f t="shared" si="431"/>
        <v>3085674.73</v>
      </c>
      <c r="R691" s="670">
        <v>0</v>
      </c>
      <c r="S691" s="602">
        <v>0</v>
      </c>
      <c r="T691" s="602">
        <v>0</v>
      </c>
      <c r="U691" s="610">
        <v>3085674.73</v>
      </c>
      <c r="V691" s="397">
        <v>0</v>
      </c>
      <c r="W691" s="602">
        <f t="shared" si="428"/>
        <v>5931279.4000000004</v>
      </c>
      <c r="X691" s="610">
        <v>0</v>
      </c>
      <c r="Y691" s="602">
        <v>0</v>
      </c>
      <c r="Z691" s="602">
        <v>0</v>
      </c>
      <c r="AA691" s="610">
        <v>5931279.4000000004</v>
      </c>
      <c r="AB691" s="610">
        <v>0</v>
      </c>
      <c r="AC691" s="602">
        <v>5142727.8</v>
      </c>
      <c r="AD691" s="602">
        <v>5142727.8</v>
      </c>
      <c r="AE691" s="590"/>
    </row>
    <row r="692" spans="1:31" ht="39.75" hidden="1" customHeight="1" x14ac:dyDescent="0.2">
      <c r="A692" s="739" t="s">
        <v>1474</v>
      </c>
      <c r="B692" s="739"/>
      <c r="C692" s="739"/>
      <c r="D692" s="739"/>
      <c r="E692" s="739"/>
      <c r="F692" s="739"/>
      <c r="G692" s="588">
        <f>SUM(G693:G695)</f>
        <v>100</v>
      </c>
      <c r="H692" s="588">
        <f t="shared" ref="H692:O692" si="432">SUM(H693:H695)</f>
        <v>100</v>
      </c>
      <c r="I692" s="589">
        <f t="shared" si="432"/>
        <v>1883.1</v>
      </c>
      <c r="J692" s="588">
        <f t="shared" si="432"/>
        <v>34</v>
      </c>
      <c r="K692" s="588">
        <f t="shared" si="432"/>
        <v>9</v>
      </c>
      <c r="L692" s="588">
        <f t="shared" si="432"/>
        <v>25</v>
      </c>
      <c r="M692" s="589">
        <f t="shared" si="432"/>
        <v>1371.84</v>
      </c>
      <c r="N692" s="589">
        <f t="shared" si="432"/>
        <v>239.75</v>
      </c>
      <c r="O692" s="589">
        <f t="shared" si="432"/>
        <v>1132.0899999999999</v>
      </c>
      <c r="P692" s="589">
        <f>SUM(P693:P695)</f>
        <v>58001395.200000003</v>
      </c>
      <c r="Q692" s="589">
        <f t="shared" ref="Q692:AD692" si="433">SUM(Q693:Q695)</f>
        <v>55101325.439999998</v>
      </c>
      <c r="R692" s="414">
        <f t="shared" si="433"/>
        <v>0</v>
      </c>
      <c r="S692" s="589">
        <f t="shared" si="433"/>
        <v>0</v>
      </c>
      <c r="T692" s="589">
        <f t="shared" si="433"/>
        <v>43160776.960000001</v>
      </c>
      <c r="U692" s="589">
        <f t="shared" si="433"/>
        <v>11940548.48</v>
      </c>
      <c r="V692" s="414">
        <f t="shared" si="433"/>
        <v>0</v>
      </c>
      <c r="W692" s="589">
        <f t="shared" si="433"/>
        <v>2900069.76</v>
      </c>
      <c r="X692" s="589">
        <f t="shared" si="433"/>
        <v>0</v>
      </c>
      <c r="Y692" s="589">
        <f t="shared" si="433"/>
        <v>0</v>
      </c>
      <c r="Z692" s="589">
        <f t="shared" si="433"/>
        <v>2271619.84</v>
      </c>
      <c r="AA692" s="589">
        <f t="shared" si="433"/>
        <v>628449.92000000004</v>
      </c>
      <c r="AB692" s="589">
        <v>0</v>
      </c>
      <c r="AC692" s="589">
        <f t="shared" si="433"/>
        <v>0</v>
      </c>
      <c r="AD692" s="589">
        <f t="shared" si="433"/>
        <v>0</v>
      </c>
      <c r="AE692" s="590"/>
    </row>
    <row r="693" spans="1:31" s="561" customFormat="1" hidden="1" x14ac:dyDescent="0.2">
      <c r="A693" s="606">
        <v>1</v>
      </c>
      <c r="B693" s="613" t="s">
        <v>1486</v>
      </c>
      <c r="C693" s="606">
        <v>194</v>
      </c>
      <c r="D693" s="608">
        <v>40701</v>
      </c>
      <c r="E693" s="606" t="s">
        <v>1822</v>
      </c>
      <c r="F693" s="606" t="s">
        <v>1822</v>
      </c>
      <c r="G693" s="609">
        <v>54</v>
      </c>
      <c r="H693" s="611">
        <v>54</v>
      </c>
      <c r="I693" s="610">
        <v>940.4</v>
      </c>
      <c r="J693" s="609">
        <v>17</v>
      </c>
      <c r="K693" s="611">
        <v>0</v>
      </c>
      <c r="L693" s="611">
        <v>17</v>
      </c>
      <c r="M693" s="610">
        <v>845.8</v>
      </c>
      <c r="N693" s="610">
        <v>0</v>
      </c>
      <c r="O693" s="610">
        <v>845.8</v>
      </c>
      <c r="P693" s="711">
        <f>Q693+W693+AC693+AD693</f>
        <v>35760424</v>
      </c>
      <c r="Q693" s="711">
        <f>R693+S693+T693+U693+V693</f>
        <v>33972402.799999997</v>
      </c>
      <c r="R693" s="670">
        <v>0</v>
      </c>
      <c r="S693" s="602">
        <v>0</v>
      </c>
      <c r="T693" s="602">
        <v>32593905.68</v>
      </c>
      <c r="U693" s="610">
        <v>1378497.12</v>
      </c>
      <c r="V693" s="397">
        <v>0</v>
      </c>
      <c r="W693" s="602">
        <f t="shared" si="428"/>
        <v>1788021.2</v>
      </c>
      <c r="X693" s="610">
        <v>0</v>
      </c>
      <c r="Y693" s="602">
        <v>0</v>
      </c>
      <c r="Z693" s="602">
        <v>1715468.72</v>
      </c>
      <c r="AA693" s="610">
        <v>72552.479999999996</v>
      </c>
      <c r="AB693" s="610">
        <v>0</v>
      </c>
      <c r="AC693" s="602">
        <v>0</v>
      </c>
      <c r="AD693" s="602">
        <v>0</v>
      </c>
      <c r="AE693" s="590"/>
    </row>
    <row r="694" spans="1:31" hidden="1" x14ac:dyDescent="0.2">
      <c r="A694" s="606">
        <v>2</v>
      </c>
      <c r="B694" s="613" t="s">
        <v>1487</v>
      </c>
      <c r="C694" s="606">
        <v>418</v>
      </c>
      <c r="D694" s="608">
        <v>41822</v>
      </c>
      <c r="E694" s="606" t="s">
        <v>1110</v>
      </c>
      <c r="F694" s="606" t="s">
        <v>1822</v>
      </c>
      <c r="G694" s="609">
        <v>4</v>
      </c>
      <c r="H694" s="611">
        <v>4</v>
      </c>
      <c r="I694" s="610">
        <v>42.98</v>
      </c>
      <c r="J694" s="609">
        <v>2</v>
      </c>
      <c r="K694" s="611">
        <v>2</v>
      </c>
      <c r="L694" s="611">
        <v>0</v>
      </c>
      <c r="M694" s="610">
        <v>42.98</v>
      </c>
      <c r="N694" s="610">
        <v>42.98</v>
      </c>
      <c r="O694" s="610">
        <v>0</v>
      </c>
      <c r="P694" s="711">
        <f>Q694+W694+AC694+AD694</f>
        <v>11123022.4</v>
      </c>
      <c r="Q694" s="711">
        <f>R694+S694+T694+U694+V694</f>
        <v>10566871.279999999</v>
      </c>
      <c r="R694" s="670">
        <v>0</v>
      </c>
      <c r="S694" s="602">
        <v>0</v>
      </c>
      <c r="T694" s="602">
        <v>10566871.279999999</v>
      </c>
      <c r="U694" s="610">
        <v>0</v>
      </c>
      <c r="V694" s="397">
        <v>0</v>
      </c>
      <c r="W694" s="602">
        <f t="shared" si="428"/>
        <v>556151.12</v>
      </c>
      <c r="X694" s="610">
        <v>0</v>
      </c>
      <c r="Y694" s="602">
        <v>0</v>
      </c>
      <c r="Z694" s="602">
        <v>556151.12</v>
      </c>
      <c r="AA694" s="610">
        <v>0</v>
      </c>
      <c r="AB694" s="610">
        <v>0</v>
      </c>
      <c r="AC694" s="602">
        <v>0</v>
      </c>
      <c r="AD694" s="602">
        <v>0</v>
      </c>
      <c r="AE694" s="590"/>
    </row>
    <row r="695" spans="1:31" hidden="1" x14ac:dyDescent="0.2">
      <c r="A695" s="606">
        <v>3</v>
      </c>
      <c r="B695" s="613" t="s">
        <v>1487</v>
      </c>
      <c r="C695" s="606">
        <v>418</v>
      </c>
      <c r="D695" s="608">
        <v>41822</v>
      </c>
      <c r="E695" s="606" t="s">
        <v>1822</v>
      </c>
      <c r="F695" s="606" t="s">
        <v>1822</v>
      </c>
      <c r="G695" s="609">
        <v>42</v>
      </c>
      <c r="H695" s="611">
        <v>42</v>
      </c>
      <c r="I695" s="610">
        <v>899.72</v>
      </c>
      <c r="J695" s="609">
        <v>15</v>
      </c>
      <c r="K695" s="611">
        <v>7</v>
      </c>
      <c r="L695" s="611">
        <v>8</v>
      </c>
      <c r="M695" s="610">
        <v>483.06</v>
      </c>
      <c r="N695" s="610">
        <v>196.77</v>
      </c>
      <c r="O695" s="610">
        <v>286.29000000000002</v>
      </c>
      <c r="P695" s="711">
        <f>Q695+W695+AC695+AD695</f>
        <v>11117948.800000001</v>
      </c>
      <c r="Q695" s="711">
        <f>R695+S695+T695+U695+V695</f>
        <v>10562051.359999999</v>
      </c>
      <c r="R695" s="670">
        <v>0</v>
      </c>
      <c r="S695" s="602">
        <v>0</v>
      </c>
      <c r="T695" s="602">
        <v>0</v>
      </c>
      <c r="U695" s="610">
        <v>10562051.359999999</v>
      </c>
      <c r="V695" s="397">
        <v>0</v>
      </c>
      <c r="W695" s="602">
        <f t="shared" si="428"/>
        <v>555897.43999999994</v>
      </c>
      <c r="X695" s="610">
        <v>0</v>
      </c>
      <c r="Y695" s="602">
        <v>0</v>
      </c>
      <c r="Z695" s="602">
        <v>0</v>
      </c>
      <c r="AA695" s="610">
        <v>555897.43999999994</v>
      </c>
      <c r="AB695" s="610">
        <v>0</v>
      </c>
      <c r="AC695" s="602">
        <v>0</v>
      </c>
      <c r="AD695" s="602">
        <v>0</v>
      </c>
      <c r="AE695" s="590"/>
    </row>
    <row r="696" spans="1:31" ht="36" hidden="1" customHeight="1" x14ac:dyDescent="0.2">
      <c r="A696" s="739" t="s">
        <v>1962</v>
      </c>
      <c r="B696" s="739"/>
      <c r="C696" s="739"/>
      <c r="D696" s="739"/>
      <c r="E696" s="739"/>
      <c r="F696" s="739"/>
      <c r="G696" s="595">
        <f t="shared" ref="G696:Z696" si="434">SUM(G697:G705)</f>
        <v>269</v>
      </c>
      <c r="H696" s="595">
        <f t="shared" si="434"/>
        <v>269</v>
      </c>
      <c r="I696" s="596">
        <f t="shared" si="434"/>
        <v>4425.32</v>
      </c>
      <c r="J696" s="595">
        <f t="shared" si="434"/>
        <v>108</v>
      </c>
      <c r="K696" s="595">
        <f t="shared" si="434"/>
        <v>72</v>
      </c>
      <c r="L696" s="595">
        <f t="shared" si="434"/>
        <v>36</v>
      </c>
      <c r="M696" s="596">
        <f t="shared" si="434"/>
        <v>4425.32</v>
      </c>
      <c r="N696" s="596">
        <f t="shared" si="434"/>
        <v>2939.18</v>
      </c>
      <c r="O696" s="596">
        <f t="shared" si="434"/>
        <v>1486.14</v>
      </c>
      <c r="P696" s="596">
        <f t="shared" si="434"/>
        <v>186671274.69</v>
      </c>
      <c r="Q696" s="596">
        <f t="shared" si="434"/>
        <v>136456700.99000001</v>
      </c>
      <c r="R696" s="392">
        <f t="shared" si="434"/>
        <v>0</v>
      </c>
      <c r="S696" s="596">
        <f t="shared" si="434"/>
        <v>0</v>
      </c>
      <c r="T696" s="596">
        <f t="shared" si="434"/>
        <v>129783299.76000001</v>
      </c>
      <c r="U696" s="596">
        <f t="shared" si="434"/>
        <v>6673401.2300000004</v>
      </c>
      <c r="V696" s="392">
        <f t="shared" si="434"/>
        <v>0</v>
      </c>
      <c r="W696" s="596">
        <f t="shared" si="434"/>
        <v>50214573.700000003</v>
      </c>
      <c r="X696" s="596">
        <f t="shared" si="434"/>
        <v>0</v>
      </c>
      <c r="Y696" s="596">
        <f t="shared" si="434"/>
        <v>0</v>
      </c>
      <c r="Z696" s="596">
        <f t="shared" si="434"/>
        <v>48172822.829999998</v>
      </c>
      <c r="AA696" s="596">
        <f>SUM(AA697:AA705)</f>
        <v>2041750.87</v>
      </c>
      <c r="AB696" s="596">
        <f>SUM(AB697:AB705)</f>
        <v>0</v>
      </c>
      <c r="AC696" s="596">
        <f>SUM(AC697:AC705)</f>
        <v>0</v>
      </c>
      <c r="AD696" s="596">
        <f>SUM(AD697:AD705)</f>
        <v>0</v>
      </c>
      <c r="AE696" s="590"/>
    </row>
    <row r="697" spans="1:31" hidden="1" x14ac:dyDescent="0.2">
      <c r="A697" s="606">
        <v>1</v>
      </c>
      <c r="B697" s="614" t="s">
        <v>844</v>
      </c>
      <c r="C697" s="606" t="s">
        <v>1143</v>
      </c>
      <c r="D697" s="608">
        <v>41389</v>
      </c>
      <c r="E697" s="606" t="s">
        <v>1112</v>
      </c>
      <c r="F697" s="606" t="s">
        <v>1822</v>
      </c>
      <c r="G697" s="636">
        <v>33</v>
      </c>
      <c r="H697" s="634">
        <v>33</v>
      </c>
      <c r="I697" s="725">
        <v>524.4</v>
      </c>
      <c r="J697" s="636">
        <v>12</v>
      </c>
      <c r="K697" s="713">
        <v>6</v>
      </c>
      <c r="L697" s="713">
        <v>6</v>
      </c>
      <c r="M697" s="725">
        <v>524.4</v>
      </c>
      <c r="N697" s="725">
        <v>265.5</v>
      </c>
      <c r="O697" s="725">
        <v>258.89999999999998</v>
      </c>
      <c r="P697" s="711">
        <f t="shared" ref="P697:P705" si="435">Q697+W697+AC697+AD697</f>
        <v>22171632</v>
      </c>
      <c r="Q697" s="711">
        <f>R697+S697+T697+U697</f>
        <v>16207462.99</v>
      </c>
      <c r="R697" s="670">
        <v>0</v>
      </c>
      <c r="S697" s="602">
        <v>0</v>
      </c>
      <c r="T697" s="602">
        <v>15397089.84</v>
      </c>
      <c r="U697" s="610">
        <v>810373.15</v>
      </c>
      <c r="V697" s="397">
        <v>0</v>
      </c>
      <c r="W697" s="602">
        <f>X697+Y697+Z697+AA697</f>
        <v>5964169.0099999998</v>
      </c>
      <c r="X697" s="610">
        <v>0</v>
      </c>
      <c r="Y697" s="602">
        <v>0</v>
      </c>
      <c r="Z697" s="602">
        <v>5664960.5599999996</v>
      </c>
      <c r="AA697" s="610">
        <v>299208.45</v>
      </c>
      <c r="AB697" s="610">
        <v>0</v>
      </c>
      <c r="AC697" s="602">
        <v>0</v>
      </c>
      <c r="AD697" s="602">
        <v>0</v>
      </c>
      <c r="AE697" s="590"/>
    </row>
    <row r="698" spans="1:31" hidden="1" x14ac:dyDescent="0.2">
      <c r="A698" s="606">
        <v>2</v>
      </c>
      <c r="B698" s="614" t="s">
        <v>849</v>
      </c>
      <c r="C698" s="606" t="s">
        <v>1143</v>
      </c>
      <c r="D698" s="608">
        <v>41389</v>
      </c>
      <c r="E698" s="606" t="s">
        <v>1112</v>
      </c>
      <c r="F698" s="606" t="s">
        <v>1822</v>
      </c>
      <c r="G698" s="636">
        <v>38</v>
      </c>
      <c r="H698" s="634">
        <v>38</v>
      </c>
      <c r="I698" s="725">
        <v>575.9</v>
      </c>
      <c r="J698" s="636">
        <v>16</v>
      </c>
      <c r="K698" s="634">
        <v>9</v>
      </c>
      <c r="L698" s="634">
        <v>7</v>
      </c>
      <c r="M698" s="725">
        <v>575.9</v>
      </c>
      <c r="N698" s="725">
        <v>339.1</v>
      </c>
      <c r="O698" s="635">
        <v>236.8</v>
      </c>
      <c r="P698" s="711">
        <f t="shared" si="435"/>
        <v>24349052</v>
      </c>
      <c r="Q698" s="711">
        <f t="shared" ref="Q698:Q705" si="436">R698+S698+T698+U698</f>
        <v>17799157.010000002</v>
      </c>
      <c r="R698" s="670">
        <v>0</v>
      </c>
      <c r="S698" s="602">
        <v>0</v>
      </c>
      <c r="T698" s="602">
        <v>17575238.120000001</v>
      </c>
      <c r="U698" s="610">
        <v>223918.89</v>
      </c>
      <c r="V698" s="397">
        <v>0</v>
      </c>
      <c r="W698" s="668">
        <f t="shared" ref="W698:W705" si="437">X698+Y698+Z698+AA698</f>
        <v>6549894.9900000002</v>
      </c>
      <c r="X698" s="610">
        <v>0</v>
      </c>
      <c r="Y698" s="602">
        <v>0</v>
      </c>
      <c r="Z698" s="602">
        <v>6466795.2800000003</v>
      </c>
      <c r="AA698" s="610">
        <v>83099.710000000006</v>
      </c>
      <c r="AB698" s="610">
        <v>0</v>
      </c>
      <c r="AC698" s="602">
        <v>0</v>
      </c>
      <c r="AD698" s="602">
        <v>0</v>
      </c>
      <c r="AE698" s="590"/>
    </row>
    <row r="699" spans="1:31" hidden="1" x14ac:dyDescent="0.2">
      <c r="A699" s="606">
        <v>3</v>
      </c>
      <c r="B699" s="614" t="s">
        <v>850</v>
      </c>
      <c r="C699" s="606" t="s">
        <v>1143</v>
      </c>
      <c r="D699" s="608">
        <v>41390</v>
      </c>
      <c r="E699" s="606" t="s">
        <v>1112</v>
      </c>
      <c r="F699" s="606" t="s">
        <v>1822</v>
      </c>
      <c r="G699" s="636">
        <v>32</v>
      </c>
      <c r="H699" s="634">
        <v>32</v>
      </c>
      <c r="I699" s="725">
        <v>526.6</v>
      </c>
      <c r="J699" s="636">
        <v>12</v>
      </c>
      <c r="K699" s="634">
        <v>8</v>
      </c>
      <c r="L699" s="634">
        <v>4</v>
      </c>
      <c r="M699" s="725">
        <v>526.6</v>
      </c>
      <c r="N699" s="725">
        <v>357.2</v>
      </c>
      <c r="O699" s="635">
        <v>169.4</v>
      </c>
      <c r="P699" s="711">
        <f t="shared" si="435"/>
        <v>22264648</v>
      </c>
      <c r="Q699" s="711">
        <f t="shared" si="436"/>
        <v>16275457.689999999</v>
      </c>
      <c r="R699" s="670">
        <v>0</v>
      </c>
      <c r="S699" s="602">
        <v>0</v>
      </c>
      <c r="T699" s="602">
        <v>14476070.789999999</v>
      </c>
      <c r="U699" s="610">
        <v>1799386.9</v>
      </c>
      <c r="V699" s="397">
        <v>0</v>
      </c>
      <c r="W699" s="668">
        <f t="shared" si="437"/>
        <v>5989190.3099999996</v>
      </c>
      <c r="X699" s="610">
        <v>0</v>
      </c>
      <c r="Y699" s="602">
        <v>0</v>
      </c>
      <c r="Z699" s="602">
        <v>5326235.6100000003</v>
      </c>
      <c r="AA699" s="610">
        <v>662954.69999999995</v>
      </c>
      <c r="AB699" s="610">
        <v>0</v>
      </c>
      <c r="AC699" s="602">
        <v>0</v>
      </c>
      <c r="AD699" s="602">
        <v>0</v>
      </c>
      <c r="AE699" s="590"/>
    </row>
    <row r="700" spans="1:31" hidden="1" x14ac:dyDescent="0.2">
      <c r="A700" s="606">
        <v>4</v>
      </c>
      <c r="B700" s="614" t="s">
        <v>1379</v>
      </c>
      <c r="C700" s="606" t="s">
        <v>1143</v>
      </c>
      <c r="D700" s="608">
        <v>41389</v>
      </c>
      <c r="E700" s="606" t="s">
        <v>1112</v>
      </c>
      <c r="F700" s="606" t="s">
        <v>1822</v>
      </c>
      <c r="G700" s="636">
        <v>38</v>
      </c>
      <c r="H700" s="634">
        <v>38</v>
      </c>
      <c r="I700" s="725">
        <v>527.79999999999995</v>
      </c>
      <c r="J700" s="636">
        <v>14</v>
      </c>
      <c r="K700" s="634">
        <v>11</v>
      </c>
      <c r="L700" s="634">
        <v>3</v>
      </c>
      <c r="M700" s="725">
        <v>527.79999999999995</v>
      </c>
      <c r="N700" s="725">
        <v>424.8</v>
      </c>
      <c r="O700" s="725">
        <v>103</v>
      </c>
      <c r="P700" s="711">
        <f t="shared" si="435"/>
        <v>22315384.789999999</v>
      </c>
      <c r="Q700" s="711">
        <f t="shared" si="436"/>
        <v>16312545.699999999</v>
      </c>
      <c r="R700" s="670">
        <v>0</v>
      </c>
      <c r="S700" s="602">
        <v>0</v>
      </c>
      <c r="T700" s="602">
        <v>16312545.699999999</v>
      </c>
      <c r="U700" s="610">
        <v>0</v>
      </c>
      <c r="V700" s="397">
        <v>0</v>
      </c>
      <c r="W700" s="668">
        <f t="shared" si="437"/>
        <v>6002839.0899999999</v>
      </c>
      <c r="X700" s="610">
        <v>0</v>
      </c>
      <c r="Y700" s="602">
        <v>0</v>
      </c>
      <c r="Z700" s="602">
        <v>6002839.0899999999</v>
      </c>
      <c r="AA700" s="610">
        <v>0</v>
      </c>
      <c r="AB700" s="610">
        <v>0</v>
      </c>
      <c r="AC700" s="602">
        <v>0</v>
      </c>
      <c r="AD700" s="602">
        <v>0</v>
      </c>
      <c r="AE700" s="590"/>
    </row>
    <row r="701" spans="1:31" hidden="1" x14ac:dyDescent="0.2">
      <c r="A701" s="606">
        <v>5</v>
      </c>
      <c r="B701" s="614" t="s">
        <v>1380</v>
      </c>
      <c r="C701" s="606" t="s">
        <v>1143</v>
      </c>
      <c r="D701" s="608">
        <v>41389</v>
      </c>
      <c r="E701" s="606" t="s">
        <v>1112</v>
      </c>
      <c r="F701" s="606" t="s">
        <v>1822</v>
      </c>
      <c r="G701" s="636">
        <v>27</v>
      </c>
      <c r="H701" s="634">
        <v>27</v>
      </c>
      <c r="I701" s="725">
        <v>517.1</v>
      </c>
      <c r="J701" s="636">
        <v>12</v>
      </c>
      <c r="K701" s="634">
        <v>7</v>
      </c>
      <c r="L701" s="634">
        <v>5</v>
      </c>
      <c r="M701" s="725">
        <v>517.1</v>
      </c>
      <c r="N701" s="725">
        <v>309.39999999999998</v>
      </c>
      <c r="O701" s="725">
        <v>207.7</v>
      </c>
      <c r="P701" s="711">
        <f t="shared" si="435"/>
        <v>21474012</v>
      </c>
      <c r="Q701" s="711">
        <f t="shared" si="436"/>
        <v>15697502.77</v>
      </c>
      <c r="R701" s="670">
        <v>0</v>
      </c>
      <c r="S701" s="602">
        <v>0</v>
      </c>
      <c r="T701" s="602">
        <v>14575590.289999999</v>
      </c>
      <c r="U701" s="610">
        <v>1121912.48</v>
      </c>
      <c r="V701" s="397">
        <v>0</v>
      </c>
      <c r="W701" s="668">
        <f t="shared" si="437"/>
        <v>5776509.2300000004</v>
      </c>
      <c r="X701" s="610">
        <v>0</v>
      </c>
      <c r="Y701" s="602">
        <v>0</v>
      </c>
      <c r="Z701" s="602">
        <v>5776509.2300000004</v>
      </c>
      <c r="AA701" s="610">
        <v>0</v>
      </c>
      <c r="AB701" s="610">
        <v>0</v>
      </c>
      <c r="AC701" s="602">
        <v>0</v>
      </c>
      <c r="AD701" s="602">
        <v>0</v>
      </c>
      <c r="AE701" s="590"/>
    </row>
    <row r="702" spans="1:31" hidden="1" x14ac:dyDescent="0.2">
      <c r="A702" s="606">
        <v>6</v>
      </c>
      <c r="B702" s="614" t="s">
        <v>1381</v>
      </c>
      <c r="C702" s="606" t="s">
        <v>1143</v>
      </c>
      <c r="D702" s="608">
        <v>41389</v>
      </c>
      <c r="E702" s="606" t="s">
        <v>1112</v>
      </c>
      <c r="F702" s="606" t="s">
        <v>1822</v>
      </c>
      <c r="G702" s="636">
        <v>27</v>
      </c>
      <c r="H702" s="634">
        <v>27</v>
      </c>
      <c r="I702" s="635">
        <v>516.1</v>
      </c>
      <c r="J702" s="636">
        <v>14</v>
      </c>
      <c r="K702" s="634">
        <v>10</v>
      </c>
      <c r="L702" s="634">
        <v>4</v>
      </c>
      <c r="M702" s="635">
        <v>516.1</v>
      </c>
      <c r="N702" s="635">
        <v>333.6</v>
      </c>
      <c r="O702" s="635">
        <v>182.5</v>
      </c>
      <c r="P702" s="711">
        <f t="shared" si="435"/>
        <v>21820708</v>
      </c>
      <c r="Q702" s="711">
        <f t="shared" si="436"/>
        <v>15950937.550000001</v>
      </c>
      <c r="R702" s="670">
        <v>0</v>
      </c>
      <c r="S702" s="602">
        <v>0</v>
      </c>
      <c r="T702" s="602">
        <v>15950937.550000001</v>
      </c>
      <c r="U702" s="610">
        <v>0</v>
      </c>
      <c r="V702" s="397">
        <v>0</v>
      </c>
      <c r="W702" s="668">
        <f t="shared" si="437"/>
        <v>5869770.4500000002</v>
      </c>
      <c r="X702" s="610">
        <v>0</v>
      </c>
      <c r="Y702" s="602">
        <v>0</v>
      </c>
      <c r="Z702" s="602">
        <v>5869770.4500000002</v>
      </c>
      <c r="AA702" s="610">
        <v>0</v>
      </c>
      <c r="AB702" s="610">
        <v>0</v>
      </c>
      <c r="AC702" s="602">
        <v>0</v>
      </c>
      <c r="AD702" s="602">
        <v>0</v>
      </c>
      <c r="AE702" s="590"/>
    </row>
    <row r="703" spans="1:31" hidden="1" x14ac:dyDescent="0.2">
      <c r="A703" s="606">
        <v>7</v>
      </c>
      <c r="B703" s="614" t="s">
        <v>1382</v>
      </c>
      <c r="C703" s="606" t="s">
        <v>1143</v>
      </c>
      <c r="D703" s="608">
        <v>41389</v>
      </c>
      <c r="E703" s="606" t="s">
        <v>1112</v>
      </c>
      <c r="F703" s="606" t="s">
        <v>1822</v>
      </c>
      <c r="G703" s="636">
        <v>27</v>
      </c>
      <c r="H703" s="634">
        <v>27</v>
      </c>
      <c r="I703" s="725">
        <v>452.9</v>
      </c>
      <c r="J703" s="636">
        <v>9</v>
      </c>
      <c r="K703" s="713">
        <v>7</v>
      </c>
      <c r="L703" s="713">
        <v>2</v>
      </c>
      <c r="M703" s="725">
        <v>452.9</v>
      </c>
      <c r="N703" s="725">
        <v>354.26</v>
      </c>
      <c r="O703" s="725">
        <v>98.64</v>
      </c>
      <c r="P703" s="711">
        <f t="shared" si="435"/>
        <v>19148612</v>
      </c>
      <c r="Q703" s="711">
        <f t="shared" si="436"/>
        <v>13997635.369999999</v>
      </c>
      <c r="R703" s="670">
        <v>0</v>
      </c>
      <c r="S703" s="602">
        <v>0</v>
      </c>
      <c r="T703" s="602">
        <v>13540061.970000001</v>
      </c>
      <c r="U703" s="610">
        <v>457573.4</v>
      </c>
      <c r="V703" s="397">
        <v>0</v>
      </c>
      <c r="W703" s="668">
        <f t="shared" si="437"/>
        <v>5150976.63</v>
      </c>
      <c r="X703" s="610">
        <v>0</v>
      </c>
      <c r="Y703" s="602">
        <v>0</v>
      </c>
      <c r="Z703" s="602">
        <v>4982594.63</v>
      </c>
      <c r="AA703" s="610">
        <v>168382</v>
      </c>
      <c r="AB703" s="610">
        <v>0</v>
      </c>
      <c r="AC703" s="602">
        <v>0</v>
      </c>
      <c r="AD703" s="602">
        <v>0</v>
      </c>
      <c r="AE703" s="590"/>
    </row>
    <row r="704" spans="1:31" hidden="1" x14ac:dyDescent="0.2">
      <c r="A704" s="606">
        <v>8</v>
      </c>
      <c r="B704" s="614" t="s">
        <v>1383</v>
      </c>
      <c r="C704" s="606" t="s">
        <v>1143</v>
      </c>
      <c r="D704" s="608">
        <v>41389</v>
      </c>
      <c r="E704" s="606" t="s">
        <v>1112</v>
      </c>
      <c r="F704" s="606" t="s">
        <v>1822</v>
      </c>
      <c r="G704" s="636">
        <v>32</v>
      </c>
      <c r="H704" s="634">
        <v>32</v>
      </c>
      <c r="I704" s="725">
        <v>532.9</v>
      </c>
      <c r="J704" s="636">
        <v>12</v>
      </c>
      <c r="K704" s="713">
        <v>10</v>
      </c>
      <c r="L704" s="713">
        <v>2</v>
      </c>
      <c r="M704" s="725">
        <v>532.9</v>
      </c>
      <c r="N704" s="725">
        <v>437.3</v>
      </c>
      <c r="O704" s="725">
        <v>95.6</v>
      </c>
      <c r="P704" s="711">
        <f t="shared" si="435"/>
        <v>22488732.300000001</v>
      </c>
      <c r="Q704" s="711">
        <f t="shared" si="436"/>
        <v>16439263.09</v>
      </c>
      <c r="R704" s="670">
        <v>0</v>
      </c>
      <c r="S704" s="602">
        <v>0</v>
      </c>
      <c r="T704" s="602">
        <v>14522121.75</v>
      </c>
      <c r="U704" s="610">
        <v>1917141.34</v>
      </c>
      <c r="V704" s="397">
        <v>0</v>
      </c>
      <c r="W704" s="668">
        <f t="shared" si="437"/>
        <v>6049469.21</v>
      </c>
      <c r="X704" s="610">
        <v>0</v>
      </c>
      <c r="Y704" s="602">
        <v>0</v>
      </c>
      <c r="Z704" s="602">
        <v>5343981.8600000003</v>
      </c>
      <c r="AA704" s="610">
        <v>705487.35</v>
      </c>
      <c r="AB704" s="610">
        <v>0</v>
      </c>
      <c r="AC704" s="602">
        <v>0</v>
      </c>
      <c r="AD704" s="602">
        <v>0</v>
      </c>
      <c r="AE704" s="590"/>
    </row>
    <row r="705" spans="1:31" hidden="1" x14ac:dyDescent="0.2">
      <c r="A705" s="606">
        <v>9</v>
      </c>
      <c r="B705" s="613" t="s">
        <v>1719</v>
      </c>
      <c r="C705" s="619" t="s">
        <v>1740</v>
      </c>
      <c r="D705" s="608">
        <v>42562</v>
      </c>
      <c r="E705" s="606" t="s">
        <v>1112</v>
      </c>
      <c r="F705" s="606" t="s">
        <v>1822</v>
      </c>
      <c r="G705" s="636">
        <v>15</v>
      </c>
      <c r="H705" s="636">
        <v>15</v>
      </c>
      <c r="I705" s="725">
        <v>251.62</v>
      </c>
      <c r="J705" s="714">
        <v>7</v>
      </c>
      <c r="K705" s="713">
        <v>4</v>
      </c>
      <c r="L705" s="713">
        <v>3</v>
      </c>
      <c r="M705" s="725">
        <v>251.62</v>
      </c>
      <c r="N705" s="725">
        <v>118.02</v>
      </c>
      <c r="O705" s="725">
        <v>133.6</v>
      </c>
      <c r="P705" s="711">
        <f t="shared" si="435"/>
        <v>10638493.6</v>
      </c>
      <c r="Q705" s="711">
        <f t="shared" si="436"/>
        <v>7776738.8200000003</v>
      </c>
      <c r="R705" s="670">
        <v>0</v>
      </c>
      <c r="S705" s="602">
        <v>0</v>
      </c>
      <c r="T705" s="602">
        <v>7433643.75</v>
      </c>
      <c r="U705" s="610">
        <v>343095.07</v>
      </c>
      <c r="V705" s="397">
        <v>0</v>
      </c>
      <c r="W705" s="668">
        <f t="shared" si="437"/>
        <v>2861754.78</v>
      </c>
      <c r="X705" s="610">
        <v>0</v>
      </c>
      <c r="Y705" s="610">
        <v>0</v>
      </c>
      <c r="Z705" s="602">
        <v>2739136.12</v>
      </c>
      <c r="AA705" s="610">
        <v>122618.66</v>
      </c>
      <c r="AB705" s="610">
        <v>0</v>
      </c>
      <c r="AC705" s="602">
        <v>0</v>
      </c>
      <c r="AD705" s="602">
        <v>0</v>
      </c>
      <c r="AE705" s="590"/>
    </row>
    <row r="706" spans="1:31" ht="37.5" hidden="1" customHeight="1" x14ac:dyDescent="0.2">
      <c r="A706" s="739" t="s">
        <v>1972</v>
      </c>
      <c r="B706" s="739"/>
      <c r="C706" s="739"/>
      <c r="D706" s="739"/>
      <c r="E706" s="739"/>
      <c r="F706" s="739"/>
      <c r="G706" s="588">
        <f t="shared" ref="G706:AD706" si="438">SUM(G707:G722)</f>
        <v>243</v>
      </c>
      <c r="H706" s="588">
        <f t="shared" si="438"/>
        <v>243</v>
      </c>
      <c r="I706" s="589">
        <f t="shared" si="438"/>
        <v>3190.1</v>
      </c>
      <c r="J706" s="588">
        <f t="shared" si="438"/>
        <v>78</v>
      </c>
      <c r="K706" s="588">
        <f t="shared" si="438"/>
        <v>5</v>
      </c>
      <c r="L706" s="588">
        <f t="shared" si="438"/>
        <v>73</v>
      </c>
      <c r="M706" s="589">
        <f t="shared" si="438"/>
        <v>3190.1</v>
      </c>
      <c r="N706" s="589">
        <f t="shared" si="438"/>
        <v>204.6</v>
      </c>
      <c r="O706" s="589">
        <f t="shared" si="438"/>
        <v>2985.5</v>
      </c>
      <c r="P706" s="589">
        <f t="shared" si="438"/>
        <v>134184036</v>
      </c>
      <c r="Q706" s="589">
        <f t="shared" si="438"/>
        <v>98491082.420000002</v>
      </c>
      <c r="R706" s="414">
        <f t="shared" si="438"/>
        <v>0</v>
      </c>
      <c r="S706" s="589">
        <f t="shared" si="438"/>
        <v>0</v>
      </c>
      <c r="T706" s="589">
        <f t="shared" si="438"/>
        <v>0</v>
      </c>
      <c r="U706" s="589">
        <f t="shared" si="438"/>
        <v>0</v>
      </c>
      <c r="V706" s="414">
        <f t="shared" si="438"/>
        <v>98491082.420000002</v>
      </c>
      <c r="W706" s="589">
        <f t="shared" si="438"/>
        <v>35692953.579999998</v>
      </c>
      <c r="X706" s="589">
        <f t="shared" si="438"/>
        <v>0</v>
      </c>
      <c r="Y706" s="589">
        <f t="shared" si="438"/>
        <v>0</v>
      </c>
      <c r="Z706" s="589">
        <f t="shared" si="438"/>
        <v>0</v>
      </c>
      <c r="AA706" s="589">
        <f t="shared" si="438"/>
        <v>35692953.579999998</v>
      </c>
      <c r="AB706" s="589">
        <f t="shared" si="438"/>
        <v>0</v>
      </c>
      <c r="AC706" s="589">
        <f t="shared" si="438"/>
        <v>0</v>
      </c>
      <c r="AD706" s="589">
        <f t="shared" si="438"/>
        <v>0</v>
      </c>
      <c r="AE706" s="590"/>
    </row>
    <row r="707" spans="1:31" hidden="1" x14ac:dyDescent="0.2">
      <c r="A707" s="606">
        <v>1</v>
      </c>
      <c r="B707" s="614" t="s">
        <v>1557</v>
      </c>
      <c r="C707" s="606">
        <v>116</v>
      </c>
      <c r="D707" s="608">
        <v>42143</v>
      </c>
      <c r="E707" s="606" t="s">
        <v>1822</v>
      </c>
      <c r="F707" s="606" t="s">
        <v>1822</v>
      </c>
      <c r="G707" s="636">
        <v>15</v>
      </c>
      <c r="H707" s="634">
        <v>15</v>
      </c>
      <c r="I707" s="635">
        <v>220.6</v>
      </c>
      <c r="J707" s="636">
        <v>5</v>
      </c>
      <c r="K707" s="634">
        <v>2</v>
      </c>
      <c r="L707" s="634">
        <v>3</v>
      </c>
      <c r="M707" s="635">
        <v>220.6</v>
      </c>
      <c r="N707" s="635">
        <v>113.6</v>
      </c>
      <c r="O707" s="725">
        <v>107</v>
      </c>
      <c r="P707" s="711">
        <f t="shared" ref="P707:P722" si="439">Q707+W707+AC707+AD707</f>
        <v>9326968</v>
      </c>
      <c r="Q707" s="711">
        <f t="shared" ref="Q707:Q722" si="440">R707+S707+T707+U707+V707</f>
        <v>6845994.5099999998</v>
      </c>
      <c r="R707" s="670">
        <v>0</v>
      </c>
      <c r="S707" s="602">
        <v>0</v>
      </c>
      <c r="T707" s="602">
        <v>0</v>
      </c>
      <c r="U707" s="610">
        <v>0</v>
      </c>
      <c r="V707" s="397">
        <v>6845994.5099999998</v>
      </c>
      <c r="W707" s="602">
        <f t="shared" ref="W707:W722" si="441">X707+Y707+Z707+AA707+AB707</f>
        <v>2480973.4900000002</v>
      </c>
      <c r="X707" s="610">
        <v>0</v>
      </c>
      <c r="Y707" s="602">
        <v>0</v>
      </c>
      <c r="Z707" s="602">
        <v>0</v>
      </c>
      <c r="AA707" s="711">
        <v>2480973.4900000002</v>
      </c>
      <c r="AB707" s="610">
        <v>0</v>
      </c>
      <c r="AC707" s="602">
        <v>0</v>
      </c>
      <c r="AD707" s="602">
        <v>0</v>
      </c>
      <c r="AE707" s="590"/>
    </row>
    <row r="708" spans="1:31" hidden="1" x14ac:dyDescent="0.2">
      <c r="A708" s="606">
        <v>2</v>
      </c>
      <c r="B708" s="614" t="s">
        <v>1556</v>
      </c>
      <c r="C708" s="606">
        <v>150</v>
      </c>
      <c r="D708" s="608">
        <v>42212</v>
      </c>
      <c r="E708" s="606" t="s">
        <v>1822</v>
      </c>
      <c r="F708" s="606" t="s">
        <v>1822</v>
      </c>
      <c r="G708" s="636">
        <v>17</v>
      </c>
      <c r="H708" s="634">
        <v>17</v>
      </c>
      <c r="I708" s="635">
        <v>182.4</v>
      </c>
      <c r="J708" s="636">
        <v>5</v>
      </c>
      <c r="K708" s="634">
        <v>0</v>
      </c>
      <c r="L708" s="634">
        <v>5</v>
      </c>
      <c r="M708" s="635">
        <v>182.4</v>
      </c>
      <c r="N708" s="635">
        <v>0</v>
      </c>
      <c r="O708" s="725">
        <v>182.4</v>
      </c>
      <c r="P708" s="711">
        <f t="shared" si="439"/>
        <v>7711872</v>
      </c>
      <c r="Q708" s="711">
        <f t="shared" si="440"/>
        <v>5660514.0499999998</v>
      </c>
      <c r="R708" s="670">
        <v>0</v>
      </c>
      <c r="S708" s="602">
        <v>0</v>
      </c>
      <c r="T708" s="602">
        <v>0</v>
      </c>
      <c r="U708" s="610">
        <v>0</v>
      </c>
      <c r="V708" s="397">
        <v>5660514.0499999998</v>
      </c>
      <c r="W708" s="602">
        <f t="shared" si="441"/>
        <v>2051357.95</v>
      </c>
      <c r="X708" s="610">
        <v>0</v>
      </c>
      <c r="Y708" s="602">
        <v>0</v>
      </c>
      <c r="Z708" s="602">
        <v>0</v>
      </c>
      <c r="AA708" s="711">
        <v>2051357.95</v>
      </c>
      <c r="AB708" s="610">
        <v>0</v>
      </c>
      <c r="AC708" s="602">
        <v>0</v>
      </c>
      <c r="AD708" s="602">
        <v>0</v>
      </c>
      <c r="AE708" s="590"/>
    </row>
    <row r="709" spans="1:31" hidden="1" x14ac:dyDescent="0.2">
      <c r="A709" s="606">
        <v>3</v>
      </c>
      <c r="B709" s="614" t="s">
        <v>1696</v>
      </c>
      <c r="C709" s="606">
        <v>156</v>
      </c>
      <c r="D709" s="608">
        <v>42226</v>
      </c>
      <c r="E709" s="606" t="s">
        <v>1822</v>
      </c>
      <c r="F709" s="606" t="s">
        <v>1822</v>
      </c>
      <c r="G709" s="714">
        <v>11</v>
      </c>
      <c r="H709" s="713">
        <v>11</v>
      </c>
      <c r="I709" s="725">
        <v>205.4</v>
      </c>
      <c r="J709" s="636">
        <v>5</v>
      </c>
      <c r="K709" s="634">
        <v>0</v>
      </c>
      <c r="L709" s="634">
        <v>5</v>
      </c>
      <c r="M709" s="725">
        <v>205.4</v>
      </c>
      <c r="N709" s="635">
        <v>0</v>
      </c>
      <c r="O709" s="725">
        <v>205.4</v>
      </c>
      <c r="P709" s="711">
        <f t="shared" si="439"/>
        <v>8654716</v>
      </c>
      <c r="Q709" s="711">
        <f t="shared" si="440"/>
        <v>6352561.54</v>
      </c>
      <c r="R709" s="670">
        <v>0</v>
      </c>
      <c r="S709" s="668">
        <v>0</v>
      </c>
      <c r="T709" s="602">
        <v>0</v>
      </c>
      <c r="U709" s="610">
        <v>0</v>
      </c>
      <c r="V709" s="397">
        <v>6352561.54</v>
      </c>
      <c r="W709" s="602">
        <f t="shared" si="441"/>
        <v>2302154.46</v>
      </c>
      <c r="X709" s="610">
        <v>0</v>
      </c>
      <c r="Y709" s="602">
        <v>0</v>
      </c>
      <c r="Z709" s="602">
        <v>0</v>
      </c>
      <c r="AA709" s="711">
        <v>2302154.46</v>
      </c>
      <c r="AB709" s="610">
        <v>0</v>
      </c>
      <c r="AC709" s="602">
        <v>0</v>
      </c>
      <c r="AD709" s="602">
        <v>0</v>
      </c>
      <c r="AE709" s="590"/>
    </row>
    <row r="710" spans="1:31" hidden="1" x14ac:dyDescent="0.2">
      <c r="A710" s="606">
        <v>4</v>
      </c>
      <c r="B710" s="614" t="s">
        <v>1554</v>
      </c>
      <c r="C710" s="606">
        <v>157</v>
      </c>
      <c r="D710" s="608">
        <v>42226</v>
      </c>
      <c r="E710" s="606" t="s">
        <v>1822</v>
      </c>
      <c r="F710" s="606" t="s">
        <v>1822</v>
      </c>
      <c r="G710" s="714">
        <v>13</v>
      </c>
      <c r="H710" s="713">
        <v>13</v>
      </c>
      <c r="I710" s="725">
        <v>251.9</v>
      </c>
      <c r="J710" s="636">
        <v>6</v>
      </c>
      <c r="K710" s="634">
        <v>0</v>
      </c>
      <c r="L710" s="634">
        <v>6</v>
      </c>
      <c r="M710" s="725">
        <v>251.9</v>
      </c>
      <c r="N710" s="635">
        <v>0</v>
      </c>
      <c r="O710" s="725">
        <v>251.9</v>
      </c>
      <c r="P710" s="711">
        <f t="shared" si="439"/>
        <v>10641876</v>
      </c>
      <c r="Q710" s="711">
        <f t="shared" si="440"/>
        <v>7811136.9800000004</v>
      </c>
      <c r="R710" s="670">
        <v>0</v>
      </c>
      <c r="S710" s="668">
        <v>0</v>
      </c>
      <c r="T710" s="602">
        <v>0</v>
      </c>
      <c r="U710" s="610">
        <v>0</v>
      </c>
      <c r="V710" s="397">
        <v>7811136.9800000004</v>
      </c>
      <c r="W710" s="602">
        <f t="shared" si="441"/>
        <v>2830739.02</v>
      </c>
      <c r="X710" s="610">
        <v>0</v>
      </c>
      <c r="Y710" s="602">
        <v>0</v>
      </c>
      <c r="Z710" s="602">
        <v>0</v>
      </c>
      <c r="AA710" s="711">
        <v>2830739.02</v>
      </c>
      <c r="AB710" s="610">
        <v>0</v>
      </c>
      <c r="AC710" s="602">
        <v>0</v>
      </c>
      <c r="AD710" s="602">
        <v>0</v>
      </c>
      <c r="AE710" s="590"/>
    </row>
    <row r="711" spans="1:31" hidden="1" x14ac:dyDescent="0.2">
      <c r="A711" s="606">
        <v>5</v>
      </c>
      <c r="B711" s="614" t="s">
        <v>1553</v>
      </c>
      <c r="C711" s="606">
        <v>149</v>
      </c>
      <c r="D711" s="608">
        <v>42212</v>
      </c>
      <c r="E711" s="606" t="s">
        <v>1822</v>
      </c>
      <c r="F711" s="606" t="s">
        <v>1822</v>
      </c>
      <c r="G711" s="636">
        <v>28</v>
      </c>
      <c r="H711" s="634">
        <v>28</v>
      </c>
      <c r="I711" s="725">
        <v>331.9</v>
      </c>
      <c r="J711" s="636">
        <v>8</v>
      </c>
      <c r="K711" s="634">
        <v>0</v>
      </c>
      <c r="L711" s="634">
        <v>8</v>
      </c>
      <c r="M711" s="725">
        <v>331.9</v>
      </c>
      <c r="N711" s="635">
        <v>0</v>
      </c>
      <c r="O711" s="725">
        <v>331.9</v>
      </c>
      <c r="P711" s="711">
        <f t="shared" si="439"/>
        <v>14015820</v>
      </c>
      <c r="Q711" s="711">
        <f t="shared" si="440"/>
        <v>10287611.880000001</v>
      </c>
      <c r="R711" s="670">
        <v>0</v>
      </c>
      <c r="S711" s="668">
        <v>0</v>
      </c>
      <c r="T711" s="602">
        <v>0</v>
      </c>
      <c r="U711" s="610">
        <v>0</v>
      </c>
      <c r="V711" s="397">
        <v>10287611.880000001</v>
      </c>
      <c r="W711" s="602">
        <f t="shared" si="441"/>
        <v>3728208.12</v>
      </c>
      <c r="X711" s="610">
        <v>0</v>
      </c>
      <c r="Y711" s="602">
        <v>0</v>
      </c>
      <c r="Z711" s="602">
        <v>0</v>
      </c>
      <c r="AA711" s="711">
        <v>3728208.12</v>
      </c>
      <c r="AB711" s="610">
        <v>0</v>
      </c>
      <c r="AC711" s="602">
        <v>0</v>
      </c>
      <c r="AD711" s="602">
        <v>0</v>
      </c>
      <c r="AE711" s="590"/>
    </row>
    <row r="712" spans="1:31" hidden="1" x14ac:dyDescent="0.2">
      <c r="A712" s="606">
        <v>6</v>
      </c>
      <c r="B712" s="614" t="s">
        <v>1597</v>
      </c>
      <c r="C712" s="606">
        <v>158</v>
      </c>
      <c r="D712" s="608">
        <v>42226</v>
      </c>
      <c r="E712" s="606" t="s">
        <v>1822</v>
      </c>
      <c r="F712" s="606" t="s">
        <v>1822</v>
      </c>
      <c r="G712" s="714">
        <v>23</v>
      </c>
      <c r="H712" s="713">
        <v>23</v>
      </c>
      <c r="I712" s="725">
        <v>207.5</v>
      </c>
      <c r="J712" s="636">
        <v>4</v>
      </c>
      <c r="K712" s="634">
        <v>0</v>
      </c>
      <c r="L712" s="634">
        <v>4</v>
      </c>
      <c r="M712" s="725">
        <v>207.5</v>
      </c>
      <c r="N712" s="635">
        <v>0</v>
      </c>
      <c r="O712" s="725">
        <v>207.5</v>
      </c>
      <c r="P712" s="711">
        <f t="shared" si="439"/>
        <v>8773100</v>
      </c>
      <c r="Q712" s="711">
        <f t="shared" si="440"/>
        <v>6439455.4000000004</v>
      </c>
      <c r="R712" s="670">
        <v>0</v>
      </c>
      <c r="S712" s="668">
        <v>0</v>
      </c>
      <c r="T712" s="602">
        <v>0</v>
      </c>
      <c r="U712" s="610">
        <v>0</v>
      </c>
      <c r="V712" s="684">
        <v>6439455.4000000004</v>
      </c>
      <c r="W712" s="602">
        <f t="shared" si="441"/>
        <v>2333644.6</v>
      </c>
      <c r="X712" s="610">
        <v>0</v>
      </c>
      <c r="Y712" s="602">
        <v>0</v>
      </c>
      <c r="Z712" s="602">
        <v>0</v>
      </c>
      <c r="AA712" s="711">
        <v>2333644.6</v>
      </c>
      <c r="AB712" s="610">
        <v>0</v>
      </c>
      <c r="AC712" s="602">
        <v>0</v>
      </c>
      <c r="AD712" s="602">
        <v>0</v>
      </c>
      <c r="AE712" s="590"/>
    </row>
    <row r="713" spans="1:31" hidden="1" x14ac:dyDescent="0.2">
      <c r="A713" s="606">
        <v>7</v>
      </c>
      <c r="B713" s="614" t="s">
        <v>1478</v>
      </c>
      <c r="C713" s="606">
        <v>151</v>
      </c>
      <c r="D713" s="608">
        <v>42212</v>
      </c>
      <c r="E713" s="606" t="s">
        <v>1822</v>
      </c>
      <c r="F713" s="606" t="s">
        <v>1822</v>
      </c>
      <c r="G713" s="636">
        <v>7</v>
      </c>
      <c r="H713" s="634">
        <v>7</v>
      </c>
      <c r="I713" s="725">
        <v>89.8</v>
      </c>
      <c r="J713" s="714">
        <v>3</v>
      </c>
      <c r="K713" s="713">
        <v>1</v>
      </c>
      <c r="L713" s="713">
        <v>2</v>
      </c>
      <c r="M713" s="725">
        <v>89.8</v>
      </c>
      <c r="N713" s="635">
        <v>0</v>
      </c>
      <c r="O713" s="725">
        <v>89.8</v>
      </c>
      <c r="P713" s="711">
        <f t="shared" si="439"/>
        <v>3796744</v>
      </c>
      <c r="Q713" s="711">
        <f t="shared" si="440"/>
        <v>2786810.1</v>
      </c>
      <c r="R713" s="670">
        <v>0</v>
      </c>
      <c r="S713" s="668">
        <v>0</v>
      </c>
      <c r="T713" s="602">
        <v>0</v>
      </c>
      <c r="U713" s="610">
        <v>0</v>
      </c>
      <c r="V713" s="684">
        <v>2786810.1</v>
      </c>
      <c r="W713" s="602">
        <f t="shared" si="441"/>
        <v>1009933.9</v>
      </c>
      <c r="X713" s="610">
        <v>0</v>
      </c>
      <c r="Y713" s="602">
        <v>0</v>
      </c>
      <c r="Z713" s="602">
        <v>0</v>
      </c>
      <c r="AA713" s="711">
        <v>1009933.9</v>
      </c>
      <c r="AB713" s="610">
        <v>0</v>
      </c>
      <c r="AC713" s="602">
        <v>0</v>
      </c>
      <c r="AD713" s="602">
        <v>0</v>
      </c>
      <c r="AE713" s="590"/>
    </row>
    <row r="714" spans="1:31" hidden="1" x14ac:dyDescent="0.2">
      <c r="A714" s="606">
        <v>8</v>
      </c>
      <c r="B714" s="614" t="s">
        <v>1479</v>
      </c>
      <c r="C714" s="606">
        <v>159</v>
      </c>
      <c r="D714" s="608">
        <v>42226</v>
      </c>
      <c r="E714" s="606" t="s">
        <v>1822</v>
      </c>
      <c r="F714" s="606" t="s">
        <v>1822</v>
      </c>
      <c r="G714" s="714">
        <v>13</v>
      </c>
      <c r="H714" s="713">
        <v>13</v>
      </c>
      <c r="I714" s="725">
        <v>79.400000000000006</v>
      </c>
      <c r="J714" s="714">
        <v>2</v>
      </c>
      <c r="K714" s="713">
        <v>0</v>
      </c>
      <c r="L714" s="713">
        <v>2</v>
      </c>
      <c r="M714" s="727">
        <v>79.400000000000006</v>
      </c>
      <c r="N714" s="635">
        <v>0</v>
      </c>
      <c r="O714" s="725">
        <v>79.400000000000006</v>
      </c>
      <c r="P714" s="711">
        <f t="shared" si="439"/>
        <v>3357032</v>
      </c>
      <c r="Q714" s="711">
        <f t="shared" si="440"/>
        <v>2464061.4900000002</v>
      </c>
      <c r="R714" s="670">
        <v>0</v>
      </c>
      <c r="S714" s="602">
        <v>0</v>
      </c>
      <c r="T714" s="602">
        <v>0</v>
      </c>
      <c r="U714" s="610">
        <v>0</v>
      </c>
      <c r="V714" s="684">
        <v>2464061.4900000002</v>
      </c>
      <c r="W714" s="602">
        <f t="shared" si="441"/>
        <v>892970.51</v>
      </c>
      <c r="X714" s="610">
        <v>0</v>
      </c>
      <c r="Y714" s="602">
        <v>0</v>
      </c>
      <c r="Z714" s="602">
        <v>0</v>
      </c>
      <c r="AA714" s="711">
        <v>892970.51</v>
      </c>
      <c r="AB714" s="610">
        <v>0</v>
      </c>
      <c r="AC714" s="602">
        <v>0</v>
      </c>
      <c r="AD714" s="602">
        <v>0</v>
      </c>
      <c r="AE714" s="590"/>
    </row>
    <row r="715" spans="1:31" hidden="1" x14ac:dyDescent="0.2">
      <c r="A715" s="606">
        <v>9</v>
      </c>
      <c r="B715" s="614" t="s">
        <v>1543</v>
      </c>
      <c r="C715" s="606">
        <v>170</v>
      </c>
      <c r="D715" s="608">
        <v>42226</v>
      </c>
      <c r="E715" s="606" t="s">
        <v>1822</v>
      </c>
      <c r="F715" s="606" t="s">
        <v>1822</v>
      </c>
      <c r="G715" s="714">
        <v>2</v>
      </c>
      <c r="H715" s="713">
        <v>2</v>
      </c>
      <c r="I715" s="725">
        <v>76.8</v>
      </c>
      <c r="J715" s="636">
        <v>2</v>
      </c>
      <c r="K715" s="634">
        <v>0</v>
      </c>
      <c r="L715" s="634">
        <v>2</v>
      </c>
      <c r="M715" s="727">
        <v>76.8</v>
      </c>
      <c r="N715" s="635">
        <v>0</v>
      </c>
      <c r="O715" s="725">
        <v>76.8</v>
      </c>
      <c r="P715" s="711">
        <f t="shared" si="439"/>
        <v>2608676</v>
      </c>
      <c r="Q715" s="711">
        <f t="shared" si="440"/>
        <v>1914768.18</v>
      </c>
      <c r="R715" s="670">
        <v>0</v>
      </c>
      <c r="S715" s="668">
        <v>0</v>
      </c>
      <c r="T715" s="602">
        <v>0</v>
      </c>
      <c r="U715" s="610">
        <v>0</v>
      </c>
      <c r="V715" s="397">
        <v>1914768.18</v>
      </c>
      <c r="W715" s="602">
        <f t="shared" si="441"/>
        <v>693907.82</v>
      </c>
      <c r="X715" s="610">
        <v>0</v>
      </c>
      <c r="Y715" s="602">
        <v>0</v>
      </c>
      <c r="Z715" s="602">
        <v>0</v>
      </c>
      <c r="AA715" s="711">
        <v>693907.82</v>
      </c>
      <c r="AB715" s="610">
        <v>0</v>
      </c>
      <c r="AC715" s="602">
        <v>0</v>
      </c>
      <c r="AD715" s="602">
        <v>0</v>
      </c>
      <c r="AE715" s="590"/>
    </row>
    <row r="716" spans="1:31" hidden="1" x14ac:dyDescent="0.2">
      <c r="A716" s="606">
        <v>10</v>
      </c>
      <c r="B716" s="614" t="s">
        <v>1544</v>
      </c>
      <c r="C716" s="606">
        <v>169</v>
      </c>
      <c r="D716" s="608">
        <v>42226</v>
      </c>
      <c r="E716" s="606" t="s">
        <v>1822</v>
      </c>
      <c r="F716" s="606" t="s">
        <v>1822</v>
      </c>
      <c r="G716" s="714">
        <v>12</v>
      </c>
      <c r="H716" s="713">
        <v>12</v>
      </c>
      <c r="I716" s="725">
        <v>144</v>
      </c>
      <c r="J716" s="714">
        <v>4</v>
      </c>
      <c r="K716" s="713">
        <v>0</v>
      </c>
      <c r="L716" s="713">
        <v>4</v>
      </c>
      <c r="M716" s="727">
        <v>144</v>
      </c>
      <c r="N716" s="635">
        <v>0</v>
      </c>
      <c r="O716" s="725">
        <v>144</v>
      </c>
      <c r="P716" s="711">
        <f t="shared" si="439"/>
        <v>6088320</v>
      </c>
      <c r="Q716" s="711">
        <f t="shared" si="440"/>
        <v>4468826.88</v>
      </c>
      <c r="R716" s="670">
        <v>0</v>
      </c>
      <c r="S716" s="668">
        <v>0</v>
      </c>
      <c r="T716" s="602">
        <v>0</v>
      </c>
      <c r="U716" s="610">
        <v>0</v>
      </c>
      <c r="V716" s="684">
        <v>4468826.88</v>
      </c>
      <c r="W716" s="602">
        <f t="shared" si="441"/>
        <v>1619493.12</v>
      </c>
      <c r="X716" s="610">
        <v>0</v>
      </c>
      <c r="Y716" s="602">
        <v>0</v>
      </c>
      <c r="Z716" s="602">
        <v>0</v>
      </c>
      <c r="AA716" s="711">
        <v>1619493.12</v>
      </c>
      <c r="AB716" s="610">
        <v>0</v>
      </c>
      <c r="AC716" s="602">
        <v>0</v>
      </c>
      <c r="AD716" s="602">
        <v>0</v>
      </c>
      <c r="AE716" s="590"/>
    </row>
    <row r="717" spans="1:31" hidden="1" x14ac:dyDescent="0.2">
      <c r="A717" s="606">
        <v>11</v>
      </c>
      <c r="B717" s="614" t="s">
        <v>1176</v>
      </c>
      <c r="C717" s="606">
        <v>115</v>
      </c>
      <c r="D717" s="608">
        <v>42143</v>
      </c>
      <c r="E717" s="606" t="s">
        <v>1822</v>
      </c>
      <c r="F717" s="606" t="s">
        <v>1822</v>
      </c>
      <c r="G717" s="714">
        <v>21</v>
      </c>
      <c r="H717" s="713">
        <v>21</v>
      </c>
      <c r="I717" s="725">
        <v>284.8</v>
      </c>
      <c r="J717" s="636">
        <v>7</v>
      </c>
      <c r="K717" s="634">
        <v>1</v>
      </c>
      <c r="L717" s="634">
        <v>6</v>
      </c>
      <c r="M717" s="727">
        <v>284.8</v>
      </c>
      <c r="N717" s="635">
        <v>41.3</v>
      </c>
      <c r="O717" s="725">
        <v>243.5</v>
      </c>
      <c r="P717" s="711">
        <f t="shared" si="439"/>
        <v>12041344</v>
      </c>
      <c r="Q717" s="711">
        <f t="shared" si="440"/>
        <v>8838346.5</v>
      </c>
      <c r="R717" s="670">
        <v>0</v>
      </c>
      <c r="S717" s="668">
        <v>0</v>
      </c>
      <c r="T717" s="602">
        <v>0</v>
      </c>
      <c r="U717" s="610">
        <v>0</v>
      </c>
      <c r="V717" s="684">
        <v>8838346.5</v>
      </c>
      <c r="W717" s="602">
        <f t="shared" si="441"/>
        <v>3202997.5</v>
      </c>
      <c r="X717" s="610">
        <v>0</v>
      </c>
      <c r="Y717" s="602">
        <v>0</v>
      </c>
      <c r="Z717" s="602">
        <v>0</v>
      </c>
      <c r="AA717" s="711">
        <v>3202997.5</v>
      </c>
      <c r="AB717" s="610">
        <v>0</v>
      </c>
      <c r="AC717" s="602">
        <v>0</v>
      </c>
      <c r="AD717" s="602">
        <v>0</v>
      </c>
      <c r="AE717" s="590"/>
    </row>
    <row r="718" spans="1:31" hidden="1" x14ac:dyDescent="0.2">
      <c r="A718" s="606">
        <v>12</v>
      </c>
      <c r="B718" s="614" t="s">
        <v>1700</v>
      </c>
      <c r="C718" s="606">
        <v>120</v>
      </c>
      <c r="D718" s="608">
        <v>42144</v>
      </c>
      <c r="E718" s="606" t="s">
        <v>1822</v>
      </c>
      <c r="F718" s="606" t="s">
        <v>1822</v>
      </c>
      <c r="G718" s="636">
        <v>14</v>
      </c>
      <c r="H718" s="634">
        <v>14</v>
      </c>
      <c r="I718" s="635">
        <v>151.1</v>
      </c>
      <c r="J718" s="636">
        <v>3</v>
      </c>
      <c r="K718" s="634">
        <v>0</v>
      </c>
      <c r="L718" s="634">
        <v>3</v>
      </c>
      <c r="M718" s="635">
        <v>151.1</v>
      </c>
      <c r="N718" s="635">
        <v>0</v>
      </c>
      <c r="O718" s="635">
        <v>151.1</v>
      </c>
      <c r="P718" s="711">
        <f t="shared" si="439"/>
        <v>6388508</v>
      </c>
      <c r="Q718" s="711">
        <f t="shared" si="440"/>
        <v>4689164.87</v>
      </c>
      <c r="R718" s="670">
        <v>0</v>
      </c>
      <c r="S718" s="602">
        <v>0</v>
      </c>
      <c r="T718" s="602">
        <v>0</v>
      </c>
      <c r="U718" s="610">
        <v>0</v>
      </c>
      <c r="V718" s="397">
        <v>4689164.87</v>
      </c>
      <c r="W718" s="602">
        <f t="shared" si="441"/>
        <v>1699343.13</v>
      </c>
      <c r="X718" s="610">
        <v>0</v>
      </c>
      <c r="Y718" s="602">
        <v>0</v>
      </c>
      <c r="Z718" s="602">
        <v>0</v>
      </c>
      <c r="AA718" s="711">
        <v>1699343.13</v>
      </c>
      <c r="AB718" s="610">
        <v>0</v>
      </c>
      <c r="AC718" s="602">
        <v>0</v>
      </c>
      <c r="AD718" s="602">
        <v>0</v>
      </c>
      <c r="AE718" s="590"/>
    </row>
    <row r="719" spans="1:31" hidden="1" x14ac:dyDescent="0.2">
      <c r="A719" s="606">
        <v>13</v>
      </c>
      <c r="B719" s="614" t="s">
        <v>1701</v>
      </c>
      <c r="C719" s="606">
        <v>244</v>
      </c>
      <c r="D719" s="608">
        <v>41782</v>
      </c>
      <c r="E719" s="606" t="s">
        <v>1822</v>
      </c>
      <c r="F719" s="606" t="s">
        <v>1822</v>
      </c>
      <c r="G719" s="636">
        <v>11</v>
      </c>
      <c r="H719" s="634">
        <v>11</v>
      </c>
      <c r="I719" s="635">
        <v>237.1</v>
      </c>
      <c r="J719" s="636">
        <v>5</v>
      </c>
      <c r="K719" s="634">
        <v>0</v>
      </c>
      <c r="L719" s="634">
        <v>5</v>
      </c>
      <c r="M719" s="635">
        <v>237.1</v>
      </c>
      <c r="N719" s="635">
        <v>0</v>
      </c>
      <c r="O719" s="635">
        <v>237.1</v>
      </c>
      <c r="P719" s="711">
        <f t="shared" si="439"/>
        <v>10024588</v>
      </c>
      <c r="Q719" s="711">
        <f t="shared" si="440"/>
        <v>7358047.5899999999</v>
      </c>
      <c r="R719" s="670">
        <v>0</v>
      </c>
      <c r="S719" s="602">
        <v>0</v>
      </c>
      <c r="T719" s="602">
        <v>0</v>
      </c>
      <c r="U719" s="610">
        <v>0</v>
      </c>
      <c r="V719" s="397">
        <v>7358047.5899999999</v>
      </c>
      <c r="W719" s="602">
        <f t="shared" si="441"/>
        <v>2666540.41</v>
      </c>
      <c r="X719" s="610">
        <v>0</v>
      </c>
      <c r="Y719" s="602">
        <v>0</v>
      </c>
      <c r="Z719" s="602">
        <v>0</v>
      </c>
      <c r="AA719" s="711">
        <v>2666540.41</v>
      </c>
      <c r="AB719" s="610">
        <v>0</v>
      </c>
      <c r="AC719" s="602">
        <v>0</v>
      </c>
      <c r="AD719" s="602">
        <v>0</v>
      </c>
      <c r="AE719" s="590"/>
    </row>
    <row r="720" spans="1:31" hidden="1" x14ac:dyDescent="0.2">
      <c r="A720" s="606">
        <v>14</v>
      </c>
      <c r="B720" s="614" t="s">
        <v>1574</v>
      </c>
      <c r="C720" s="606">
        <v>243</v>
      </c>
      <c r="D720" s="608">
        <v>41782</v>
      </c>
      <c r="E720" s="606" t="s">
        <v>1822</v>
      </c>
      <c r="F720" s="606" t="s">
        <v>1822</v>
      </c>
      <c r="G720" s="714">
        <v>15</v>
      </c>
      <c r="H720" s="713">
        <v>15</v>
      </c>
      <c r="I720" s="635">
        <v>259.5</v>
      </c>
      <c r="J720" s="636">
        <v>6</v>
      </c>
      <c r="K720" s="634">
        <v>0</v>
      </c>
      <c r="L720" s="634">
        <v>6</v>
      </c>
      <c r="M720" s="635">
        <v>259.5</v>
      </c>
      <c r="N720" s="635">
        <v>0</v>
      </c>
      <c r="O720" s="635">
        <v>259.5</v>
      </c>
      <c r="P720" s="711">
        <f t="shared" si="439"/>
        <v>10971660</v>
      </c>
      <c r="Q720" s="711">
        <f t="shared" si="440"/>
        <v>8053198.4400000004</v>
      </c>
      <c r="R720" s="670">
        <v>0</v>
      </c>
      <c r="S720" s="602">
        <v>0</v>
      </c>
      <c r="T720" s="602">
        <v>0</v>
      </c>
      <c r="U720" s="610">
        <v>0</v>
      </c>
      <c r="V720" s="397">
        <v>8053198.4400000004</v>
      </c>
      <c r="W720" s="602">
        <f t="shared" si="441"/>
        <v>2918461.56</v>
      </c>
      <c r="X720" s="610">
        <v>0</v>
      </c>
      <c r="Y720" s="602">
        <v>0</v>
      </c>
      <c r="Z720" s="602">
        <v>0</v>
      </c>
      <c r="AA720" s="711">
        <v>2918461.56</v>
      </c>
      <c r="AB720" s="610">
        <v>0</v>
      </c>
      <c r="AC720" s="602">
        <v>0</v>
      </c>
      <c r="AD720" s="602">
        <v>0</v>
      </c>
      <c r="AE720" s="590"/>
    </row>
    <row r="721" spans="1:31" hidden="1" x14ac:dyDescent="0.2">
      <c r="A721" s="606">
        <v>15</v>
      </c>
      <c r="B721" s="614" t="s">
        <v>1702</v>
      </c>
      <c r="C721" s="606">
        <v>242</v>
      </c>
      <c r="D721" s="608">
        <v>41782</v>
      </c>
      <c r="E721" s="606" t="s">
        <v>1822</v>
      </c>
      <c r="F721" s="606" t="s">
        <v>1822</v>
      </c>
      <c r="G721" s="714">
        <v>21</v>
      </c>
      <c r="H721" s="713">
        <v>21</v>
      </c>
      <c r="I721" s="725">
        <v>271.39999999999998</v>
      </c>
      <c r="J721" s="714">
        <v>8</v>
      </c>
      <c r="K721" s="713">
        <v>1</v>
      </c>
      <c r="L721" s="713">
        <v>7</v>
      </c>
      <c r="M721" s="727">
        <v>271.39999999999998</v>
      </c>
      <c r="N721" s="635">
        <v>49.7</v>
      </c>
      <c r="O721" s="725">
        <v>221.7</v>
      </c>
      <c r="P721" s="711">
        <f t="shared" si="439"/>
        <v>11474792</v>
      </c>
      <c r="Q721" s="711">
        <f t="shared" si="440"/>
        <v>8422497.3300000001</v>
      </c>
      <c r="R721" s="670">
        <v>0</v>
      </c>
      <c r="S721" s="602">
        <v>0</v>
      </c>
      <c r="T721" s="602">
        <v>0</v>
      </c>
      <c r="U721" s="610">
        <v>0</v>
      </c>
      <c r="V721" s="684">
        <v>8422497.3300000001</v>
      </c>
      <c r="W721" s="602">
        <f t="shared" si="441"/>
        <v>3052294.67</v>
      </c>
      <c r="X721" s="610">
        <v>0</v>
      </c>
      <c r="Y721" s="602">
        <v>0</v>
      </c>
      <c r="Z721" s="602">
        <v>0</v>
      </c>
      <c r="AA721" s="711">
        <v>3052294.67</v>
      </c>
      <c r="AB721" s="610">
        <v>0</v>
      </c>
      <c r="AC721" s="602">
        <v>0</v>
      </c>
      <c r="AD721" s="602">
        <v>0</v>
      </c>
      <c r="AE721" s="590"/>
    </row>
    <row r="722" spans="1:31" hidden="1" x14ac:dyDescent="0.2">
      <c r="A722" s="606">
        <v>16</v>
      </c>
      <c r="B722" s="614" t="s">
        <v>853</v>
      </c>
      <c r="C722" s="606">
        <v>240</v>
      </c>
      <c r="D722" s="608">
        <v>41782</v>
      </c>
      <c r="E722" s="606" t="s">
        <v>1822</v>
      </c>
      <c r="F722" s="606" t="s">
        <v>1822</v>
      </c>
      <c r="G722" s="636">
        <v>20</v>
      </c>
      <c r="H722" s="634">
        <v>20</v>
      </c>
      <c r="I722" s="635">
        <v>196.5</v>
      </c>
      <c r="J722" s="636">
        <v>5</v>
      </c>
      <c r="K722" s="634">
        <v>0</v>
      </c>
      <c r="L722" s="634">
        <v>5</v>
      </c>
      <c r="M722" s="635">
        <v>196.5</v>
      </c>
      <c r="N722" s="635">
        <v>0</v>
      </c>
      <c r="O722" s="635">
        <v>196.5</v>
      </c>
      <c r="P722" s="711">
        <f t="shared" si="439"/>
        <v>8308020</v>
      </c>
      <c r="Q722" s="711">
        <f t="shared" si="440"/>
        <v>6098086.6799999997</v>
      </c>
      <c r="R722" s="670">
        <v>0</v>
      </c>
      <c r="S722" s="602">
        <v>0</v>
      </c>
      <c r="T722" s="602">
        <v>0</v>
      </c>
      <c r="U722" s="610">
        <v>0</v>
      </c>
      <c r="V722" s="397">
        <v>6098086.6799999997</v>
      </c>
      <c r="W722" s="602">
        <f t="shared" si="441"/>
        <v>2209933.3199999998</v>
      </c>
      <c r="X722" s="610">
        <v>0</v>
      </c>
      <c r="Y722" s="602">
        <v>0</v>
      </c>
      <c r="Z722" s="602">
        <v>0</v>
      </c>
      <c r="AA722" s="711">
        <v>2209933.3199999998</v>
      </c>
      <c r="AB722" s="610">
        <v>0</v>
      </c>
      <c r="AC722" s="602">
        <v>0</v>
      </c>
      <c r="AD722" s="602">
        <v>0</v>
      </c>
      <c r="AE722" s="590"/>
    </row>
    <row r="723" spans="1:31" ht="39.75" hidden="1" customHeight="1" x14ac:dyDescent="0.2">
      <c r="A723" s="739" t="s">
        <v>2024</v>
      </c>
      <c r="B723" s="739"/>
      <c r="C723" s="739"/>
      <c r="D723" s="739"/>
      <c r="E723" s="739"/>
      <c r="F723" s="739"/>
      <c r="G723" s="588">
        <f t="shared" ref="G723:Q723" si="442">SUM(G724:G724)</f>
        <v>120</v>
      </c>
      <c r="H723" s="588">
        <f t="shared" si="442"/>
        <v>120</v>
      </c>
      <c r="I723" s="589">
        <f t="shared" si="442"/>
        <v>2787.9</v>
      </c>
      <c r="J723" s="588">
        <f t="shared" si="442"/>
        <v>60</v>
      </c>
      <c r="K723" s="588">
        <f t="shared" si="442"/>
        <v>42</v>
      </c>
      <c r="L723" s="588">
        <f t="shared" si="442"/>
        <v>18</v>
      </c>
      <c r="M723" s="589">
        <f t="shared" si="442"/>
        <v>2787.9</v>
      </c>
      <c r="N723" s="589">
        <f t="shared" si="442"/>
        <v>1936.4</v>
      </c>
      <c r="O723" s="589">
        <f t="shared" si="442"/>
        <v>851.5</v>
      </c>
      <c r="P723" s="589">
        <f t="shared" si="442"/>
        <v>117872412</v>
      </c>
      <c r="Q723" s="589">
        <f t="shared" si="442"/>
        <v>111978791.40000001</v>
      </c>
      <c r="R723" s="414">
        <v>0</v>
      </c>
      <c r="S723" s="589">
        <f t="shared" ref="S723:AA723" si="443">SUM(S724:S724)</f>
        <v>0</v>
      </c>
      <c r="T723" s="589">
        <f t="shared" si="443"/>
        <v>0</v>
      </c>
      <c r="U723" s="589">
        <f t="shared" si="443"/>
        <v>0</v>
      </c>
      <c r="V723" s="414">
        <f t="shared" si="443"/>
        <v>111978791.40000001</v>
      </c>
      <c r="W723" s="589">
        <f t="shared" si="443"/>
        <v>5893620.5999999996</v>
      </c>
      <c r="X723" s="589">
        <f t="shared" si="443"/>
        <v>0</v>
      </c>
      <c r="Y723" s="589">
        <f t="shared" si="443"/>
        <v>0</v>
      </c>
      <c r="Z723" s="589">
        <f t="shared" si="443"/>
        <v>0</v>
      </c>
      <c r="AA723" s="589">
        <f t="shared" si="443"/>
        <v>5893620.5999999996</v>
      </c>
      <c r="AB723" s="589">
        <v>0</v>
      </c>
      <c r="AC723" s="589">
        <f>SUM(AC724:AC724)</f>
        <v>0</v>
      </c>
      <c r="AD723" s="589">
        <f>SUM(AD724:AD724)</f>
        <v>0</v>
      </c>
      <c r="AE723" s="590"/>
    </row>
    <row r="724" spans="1:31" hidden="1" x14ac:dyDescent="0.2">
      <c r="A724" s="606">
        <v>1</v>
      </c>
      <c r="B724" s="613" t="s">
        <v>1810</v>
      </c>
      <c r="C724" s="619" t="s">
        <v>1808</v>
      </c>
      <c r="D724" s="608">
        <v>40536</v>
      </c>
      <c r="E724" s="606" t="s">
        <v>1822</v>
      </c>
      <c r="F724" s="606" t="s">
        <v>1822</v>
      </c>
      <c r="G724" s="609">
        <v>120</v>
      </c>
      <c r="H724" s="609">
        <v>120</v>
      </c>
      <c r="I724" s="610">
        <v>2787.9</v>
      </c>
      <c r="J724" s="609">
        <v>60</v>
      </c>
      <c r="K724" s="611">
        <v>42</v>
      </c>
      <c r="L724" s="611">
        <v>18</v>
      </c>
      <c r="M724" s="610">
        <v>2787.9</v>
      </c>
      <c r="N724" s="610">
        <v>1936.4</v>
      </c>
      <c r="O724" s="610">
        <v>851.5</v>
      </c>
      <c r="P724" s="711">
        <f>Q724+W724+AC724+AD724</f>
        <v>117872412</v>
      </c>
      <c r="Q724" s="711">
        <f>R724+S724+T724+U724+V724</f>
        <v>111978791.40000001</v>
      </c>
      <c r="R724" s="670">
        <v>0</v>
      </c>
      <c r="S724" s="602">
        <v>0</v>
      </c>
      <c r="T724" s="602">
        <v>0</v>
      </c>
      <c r="U724" s="610">
        <v>0</v>
      </c>
      <c r="V724" s="397">
        <v>111978791.40000001</v>
      </c>
      <c r="W724" s="602">
        <f>X724+Y724+Z724+AA724+AB724</f>
        <v>5893620.5999999996</v>
      </c>
      <c r="X724" s="602">
        <v>0</v>
      </c>
      <c r="Y724" s="610">
        <v>0</v>
      </c>
      <c r="Z724" s="602">
        <v>0</v>
      </c>
      <c r="AA724" s="711">
        <v>5893620.5999999996</v>
      </c>
      <c r="AB724" s="711">
        <v>0</v>
      </c>
      <c r="AC724" s="610">
        <v>0</v>
      </c>
      <c r="AD724" s="610">
        <v>0</v>
      </c>
      <c r="AE724" s="590"/>
    </row>
    <row r="725" spans="1:31" s="661" customFormat="1" ht="30" hidden="1" customHeight="1" x14ac:dyDescent="0.2">
      <c r="A725" s="746" t="s">
        <v>1966</v>
      </c>
      <c r="B725" s="746"/>
      <c r="C725" s="746"/>
      <c r="D725" s="746"/>
      <c r="E725" s="746"/>
      <c r="F725" s="746"/>
      <c r="G725" s="595">
        <f t="shared" ref="G725:T725" si="444">SUM(G726:G739)</f>
        <v>513</v>
      </c>
      <c r="H725" s="595">
        <f t="shared" si="444"/>
        <v>513</v>
      </c>
      <c r="I725" s="596">
        <f t="shared" si="444"/>
        <v>5852.33</v>
      </c>
      <c r="J725" s="595">
        <f t="shared" si="444"/>
        <v>188</v>
      </c>
      <c r="K725" s="595">
        <f t="shared" si="444"/>
        <v>37</v>
      </c>
      <c r="L725" s="595">
        <f t="shared" si="444"/>
        <v>153</v>
      </c>
      <c r="M725" s="596">
        <f t="shared" si="444"/>
        <v>5625.18</v>
      </c>
      <c r="N725" s="596">
        <f t="shared" si="444"/>
        <v>867.45</v>
      </c>
      <c r="O725" s="596">
        <f t="shared" si="444"/>
        <v>4757.7299999999996</v>
      </c>
      <c r="P725" s="663">
        <f t="shared" si="444"/>
        <v>253517278.22999999</v>
      </c>
      <c r="Q725" s="663">
        <f t="shared" si="444"/>
        <v>182644079.91999999</v>
      </c>
      <c r="R725" s="687">
        <f t="shared" si="444"/>
        <v>0</v>
      </c>
      <c r="S725" s="660">
        <v>0</v>
      </c>
      <c r="T725" s="663">
        <f t="shared" si="444"/>
        <v>47145816.700000003</v>
      </c>
      <c r="U725" s="660">
        <f t="shared" ref="U725:AD725" si="445">SUM(U726:U739)</f>
        <v>77061650.060000002</v>
      </c>
      <c r="V725" s="660">
        <f t="shared" ref="V725" si="446">SUM(V726:V739)</f>
        <v>58436613.159999996</v>
      </c>
      <c r="W725" s="663">
        <f t="shared" si="445"/>
        <v>70873198.310000002</v>
      </c>
      <c r="X725" s="663">
        <f t="shared" si="445"/>
        <v>0</v>
      </c>
      <c r="Y725" s="663">
        <f t="shared" si="445"/>
        <v>0</v>
      </c>
      <c r="Z725" s="663">
        <f t="shared" si="445"/>
        <v>31782275.899999999</v>
      </c>
      <c r="AA725" s="663">
        <f t="shared" si="445"/>
        <v>39090922.409999996</v>
      </c>
      <c r="AB725" s="663">
        <f t="shared" si="445"/>
        <v>0</v>
      </c>
      <c r="AC725" s="663">
        <f t="shared" si="445"/>
        <v>0</v>
      </c>
      <c r="AD725" s="663">
        <f t="shared" si="445"/>
        <v>0</v>
      </c>
      <c r="AE725" s="590"/>
    </row>
    <row r="726" spans="1:31" hidden="1" x14ac:dyDescent="0.2">
      <c r="A726" s="606">
        <v>1</v>
      </c>
      <c r="B726" s="647" t="s">
        <v>1480</v>
      </c>
      <c r="C726" s="606">
        <v>9</v>
      </c>
      <c r="D726" s="608">
        <v>41971</v>
      </c>
      <c r="E726" s="606" t="s">
        <v>1822</v>
      </c>
      <c r="F726" s="606" t="s">
        <v>1822</v>
      </c>
      <c r="G726" s="636">
        <v>35</v>
      </c>
      <c r="H726" s="634">
        <v>35</v>
      </c>
      <c r="I726" s="635">
        <v>424</v>
      </c>
      <c r="J726" s="636">
        <v>9</v>
      </c>
      <c r="K726" s="634">
        <v>1</v>
      </c>
      <c r="L726" s="634">
        <v>8</v>
      </c>
      <c r="M726" s="725">
        <v>383.7</v>
      </c>
      <c r="N726" s="725">
        <v>53.6</v>
      </c>
      <c r="O726" s="725">
        <v>330.1</v>
      </c>
      <c r="P726" s="711">
        <f t="shared" ref="P726:P739" si="447">Q726+W726+AC726+AD726</f>
        <v>16989981.539999999</v>
      </c>
      <c r="Q726" s="711">
        <f>R726+S726+T726+U726+V726</f>
        <v>12459138.050000001</v>
      </c>
      <c r="R726" s="670">
        <v>0</v>
      </c>
      <c r="S726" s="662">
        <v>0</v>
      </c>
      <c r="T726" s="602">
        <v>3392898.95</v>
      </c>
      <c r="U726" s="735">
        <v>5348528.67</v>
      </c>
      <c r="V726" s="662">
        <v>3717710.43</v>
      </c>
      <c r="W726" s="602">
        <f t="shared" ref="W726:W739" si="448">X726+Y726+Z726+AA726+AB726</f>
        <v>4530843.49</v>
      </c>
      <c r="X726" s="610">
        <v>0</v>
      </c>
      <c r="Y726" s="602">
        <v>0</v>
      </c>
      <c r="Z726" s="602">
        <v>1863983.45</v>
      </c>
      <c r="AA726" s="610">
        <v>2666860.04</v>
      </c>
      <c r="AB726" s="610">
        <v>0</v>
      </c>
      <c r="AC726" s="602">
        <v>0</v>
      </c>
      <c r="AD726" s="602">
        <v>0</v>
      </c>
      <c r="AE726" s="590"/>
    </row>
    <row r="727" spans="1:31" hidden="1" x14ac:dyDescent="0.2">
      <c r="A727" s="606">
        <v>2</v>
      </c>
      <c r="B727" s="647" t="s">
        <v>1619</v>
      </c>
      <c r="C727" s="606">
        <v>10</v>
      </c>
      <c r="D727" s="608">
        <v>41971</v>
      </c>
      <c r="E727" s="606" t="s">
        <v>1822</v>
      </c>
      <c r="F727" s="606" t="s">
        <v>1822</v>
      </c>
      <c r="G727" s="636">
        <v>42</v>
      </c>
      <c r="H727" s="634">
        <v>42</v>
      </c>
      <c r="I727" s="725">
        <v>429</v>
      </c>
      <c r="J727" s="636">
        <v>10</v>
      </c>
      <c r="K727" s="634">
        <v>2</v>
      </c>
      <c r="L727" s="634">
        <v>8</v>
      </c>
      <c r="M727" s="725">
        <v>429</v>
      </c>
      <c r="N727" s="725">
        <v>35.700000000000003</v>
      </c>
      <c r="O727" s="725">
        <v>393.3</v>
      </c>
      <c r="P727" s="711">
        <f t="shared" si="447"/>
        <v>18602981.530000001</v>
      </c>
      <c r="Q727" s="711">
        <f t="shared" ref="Q727:Q739" si="449">R727+S727+T727+U727+V727</f>
        <v>13926829.060000001</v>
      </c>
      <c r="R727" s="670">
        <v>0</v>
      </c>
      <c r="S727" s="662">
        <v>0</v>
      </c>
      <c r="T727" s="602">
        <v>3831258</v>
      </c>
      <c r="U727" s="735">
        <v>5989066.1299999999</v>
      </c>
      <c r="V727" s="662">
        <v>4106504.93</v>
      </c>
      <c r="W727" s="602">
        <f t="shared" si="448"/>
        <v>4676152.47</v>
      </c>
      <c r="X727" s="610">
        <v>0</v>
      </c>
      <c r="Y727" s="602">
        <v>0</v>
      </c>
      <c r="Z727" s="602">
        <v>1731208.41</v>
      </c>
      <c r="AA727" s="610">
        <v>2944944.06</v>
      </c>
      <c r="AB727" s="610">
        <v>0</v>
      </c>
      <c r="AC727" s="602">
        <v>0</v>
      </c>
      <c r="AD727" s="602">
        <v>0</v>
      </c>
      <c r="AE727" s="590"/>
    </row>
    <row r="728" spans="1:31" hidden="1" x14ac:dyDescent="0.2">
      <c r="A728" s="606">
        <v>3</v>
      </c>
      <c r="B728" s="647" t="s">
        <v>1618</v>
      </c>
      <c r="C728" s="606">
        <v>12</v>
      </c>
      <c r="D728" s="608">
        <v>41971</v>
      </c>
      <c r="E728" s="606" t="s">
        <v>1822</v>
      </c>
      <c r="F728" s="606" t="s">
        <v>1822</v>
      </c>
      <c r="G728" s="636">
        <v>33</v>
      </c>
      <c r="H728" s="634">
        <v>33</v>
      </c>
      <c r="I728" s="635">
        <v>416.3</v>
      </c>
      <c r="J728" s="714">
        <v>12</v>
      </c>
      <c r="K728" s="634">
        <v>6</v>
      </c>
      <c r="L728" s="713">
        <v>6</v>
      </c>
      <c r="M728" s="725">
        <v>415.39</v>
      </c>
      <c r="N728" s="635">
        <v>147.1</v>
      </c>
      <c r="O728" s="725">
        <v>268.29000000000002</v>
      </c>
      <c r="P728" s="711">
        <f t="shared" si="447"/>
        <v>18147179.440000001</v>
      </c>
      <c r="Q728" s="711">
        <f t="shared" si="449"/>
        <v>13488145.310000001</v>
      </c>
      <c r="R728" s="670">
        <v>0</v>
      </c>
      <c r="S728" s="662">
        <v>0</v>
      </c>
      <c r="T728" s="602">
        <v>3116245.7</v>
      </c>
      <c r="U728" s="735">
        <v>5223078.5199999996</v>
      </c>
      <c r="V728" s="662">
        <v>5148821.09</v>
      </c>
      <c r="W728" s="602">
        <f t="shared" si="448"/>
        <v>4659034.13</v>
      </c>
      <c r="X728" s="610">
        <v>0</v>
      </c>
      <c r="Y728" s="602">
        <v>0</v>
      </c>
      <c r="Z728" s="602">
        <v>1800605.1</v>
      </c>
      <c r="AA728" s="610">
        <v>2858429.03</v>
      </c>
      <c r="AB728" s="610">
        <v>0</v>
      </c>
      <c r="AC728" s="602">
        <v>0</v>
      </c>
      <c r="AD728" s="602">
        <v>0</v>
      </c>
      <c r="AE728" s="590"/>
    </row>
    <row r="729" spans="1:31" hidden="1" x14ac:dyDescent="0.2">
      <c r="A729" s="606">
        <v>4</v>
      </c>
      <c r="B729" s="647" t="s">
        <v>1617</v>
      </c>
      <c r="C729" s="606">
        <v>13</v>
      </c>
      <c r="D729" s="608">
        <v>41971</v>
      </c>
      <c r="E729" s="606" t="s">
        <v>1822</v>
      </c>
      <c r="F729" s="606" t="s">
        <v>1822</v>
      </c>
      <c r="G729" s="636">
        <v>44</v>
      </c>
      <c r="H729" s="634">
        <v>44</v>
      </c>
      <c r="I729" s="725">
        <v>412.35</v>
      </c>
      <c r="J729" s="636">
        <v>16</v>
      </c>
      <c r="K729" s="634">
        <v>1</v>
      </c>
      <c r="L729" s="634">
        <v>15</v>
      </c>
      <c r="M729" s="725">
        <v>412.35</v>
      </c>
      <c r="N729" s="725">
        <v>12.35</v>
      </c>
      <c r="O729" s="725">
        <v>400</v>
      </c>
      <c r="P729" s="711">
        <f t="shared" si="447"/>
        <v>18013216.09</v>
      </c>
      <c r="Q729" s="711">
        <f t="shared" si="449"/>
        <v>13389433.34</v>
      </c>
      <c r="R729" s="670">
        <v>0</v>
      </c>
      <c r="S729" s="662">
        <v>0</v>
      </c>
      <c r="T729" s="602">
        <v>3896524.81</v>
      </c>
      <c r="U729" s="735">
        <v>5966938.4800000004</v>
      </c>
      <c r="V729" s="662">
        <v>3525970.05</v>
      </c>
      <c r="W729" s="602">
        <f t="shared" si="448"/>
        <v>4623782.75</v>
      </c>
      <c r="X729" s="610">
        <v>0</v>
      </c>
      <c r="Y729" s="602">
        <v>0</v>
      </c>
      <c r="Z729" s="602">
        <v>1792132.18</v>
      </c>
      <c r="AA729" s="610">
        <v>2831650.57</v>
      </c>
      <c r="AB729" s="610">
        <v>0</v>
      </c>
      <c r="AC729" s="602">
        <v>0</v>
      </c>
      <c r="AD729" s="602">
        <v>0</v>
      </c>
      <c r="AE729" s="590"/>
    </row>
    <row r="730" spans="1:31" hidden="1" x14ac:dyDescent="0.2">
      <c r="A730" s="606">
        <v>5</v>
      </c>
      <c r="B730" s="647" t="s">
        <v>1616</v>
      </c>
      <c r="C730" s="606">
        <v>15</v>
      </c>
      <c r="D730" s="608">
        <v>41971</v>
      </c>
      <c r="E730" s="606" t="s">
        <v>1822</v>
      </c>
      <c r="F730" s="606" t="s">
        <v>1822</v>
      </c>
      <c r="G730" s="636">
        <v>36</v>
      </c>
      <c r="H730" s="634">
        <v>36</v>
      </c>
      <c r="I730" s="725">
        <v>411.37</v>
      </c>
      <c r="J730" s="636">
        <v>19</v>
      </c>
      <c r="K730" s="634">
        <v>3</v>
      </c>
      <c r="L730" s="634">
        <v>16</v>
      </c>
      <c r="M730" s="725">
        <v>411.37</v>
      </c>
      <c r="N730" s="725">
        <v>50.64</v>
      </c>
      <c r="O730" s="725">
        <v>360.73</v>
      </c>
      <c r="P730" s="711">
        <f t="shared" si="447"/>
        <v>19379663.66</v>
      </c>
      <c r="Q730" s="711">
        <f t="shared" si="449"/>
        <v>13352091.65</v>
      </c>
      <c r="R730" s="670">
        <v>0</v>
      </c>
      <c r="S730" s="662">
        <v>0</v>
      </c>
      <c r="T730" s="602">
        <v>3383157.66</v>
      </c>
      <c r="U730" s="735">
        <v>5457892.7800000003</v>
      </c>
      <c r="V730" s="662">
        <v>4511041.21</v>
      </c>
      <c r="W730" s="602">
        <f t="shared" si="448"/>
        <v>6027572.0099999998</v>
      </c>
      <c r="X730" s="610">
        <v>0</v>
      </c>
      <c r="Y730" s="602">
        <v>0</v>
      </c>
      <c r="Z730" s="602">
        <v>3204160.97</v>
      </c>
      <c r="AA730" s="610">
        <v>2823411.04</v>
      </c>
      <c r="AB730" s="610">
        <v>0</v>
      </c>
      <c r="AC730" s="602">
        <v>0</v>
      </c>
      <c r="AD730" s="602">
        <v>0</v>
      </c>
      <c r="AE730" s="590"/>
    </row>
    <row r="731" spans="1:31" hidden="1" x14ac:dyDescent="0.2">
      <c r="A731" s="606">
        <v>6</v>
      </c>
      <c r="B731" s="647" t="s">
        <v>1615</v>
      </c>
      <c r="C731" s="606">
        <v>16</v>
      </c>
      <c r="D731" s="608">
        <v>41971</v>
      </c>
      <c r="E731" s="606" t="s">
        <v>1822</v>
      </c>
      <c r="F731" s="606" t="s">
        <v>1822</v>
      </c>
      <c r="G731" s="636">
        <v>31</v>
      </c>
      <c r="H731" s="634">
        <v>31</v>
      </c>
      <c r="I731" s="635">
        <v>430.2</v>
      </c>
      <c r="J731" s="714">
        <v>9</v>
      </c>
      <c r="K731" s="634">
        <v>3</v>
      </c>
      <c r="L731" s="634">
        <v>7</v>
      </c>
      <c r="M731" s="725">
        <v>407.77</v>
      </c>
      <c r="N731" s="725">
        <v>130.16999999999999</v>
      </c>
      <c r="O731" s="725">
        <v>277.60000000000002</v>
      </c>
      <c r="P731" s="711">
        <f t="shared" si="447"/>
        <v>17804927.899999999</v>
      </c>
      <c r="Q731" s="711">
        <f t="shared" si="449"/>
        <v>13240715.98</v>
      </c>
      <c r="R731" s="670">
        <v>0</v>
      </c>
      <c r="S731" s="662">
        <v>0</v>
      </c>
      <c r="T731" s="602">
        <v>2924341.86</v>
      </c>
      <c r="U731" s="735">
        <v>6728001.6299999999</v>
      </c>
      <c r="V731" s="662">
        <v>3588372.49</v>
      </c>
      <c r="W731" s="602">
        <f t="shared" si="448"/>
        <v>4564211.92</v>
      </c>
      <c r="X731" s="610">
        <v>0</v>
      </c>
      <c r="Y731" s="602">
        <v>0</v>
      </c>
      <c r="Z731" s="602">
        <v>1764146.2</v>
      </c>
      <c r="AA731" s="610">
        <v>2800065.72</v>
      </c>
      <c r="AB731" s="610">
        <v>0</v>
      </c>
      <c r="AC731" s="602">
        <v>0</v>
      </c>
      <c r="AD731" s="602">
        <v>0</v>
      </c>
      <c r="AE731" s="590"/>
    </row>
    <row r="732" spans="1:31" hidden="1" x14ac:dyDescent="0.2">
      <c r="A732" s="606">
        <v>7</v>
      </c>
      <c r="B732" s="647" t="s">
        <v>1614</v>
      </c>
      <c r="C732" s="606">
        <v>17</v>
      </c>
      <c r="D732" s="608">
        <v>41971</v>
      </c>
      <c r="E732" s="606" t="s">
        <v>1822</v>
      </c>
      <c r="F732" s="606" t="s">
        <v>1822</v>
      </c>
      <c r="G732" s="636">
        <v>35</v>
      </c>
      <c r="H732" s="634">
        <v>35</v>
      </c>
      <c r="I732" s="635">
        <v>421.3</v>
      </c>
      <c r="J732" s="714">
        <v>16</v>
      </c>
      <c r="K732" s="634">
        <v>6</v>
      </c>
      <c r="L732" s="713">
        <v>10</v>
      </c>
      <c r="M732" s="725">
        <v>378.29</v>
      </c>
      <c r="N732" s="725">
        <v>113.72</v>
      </c>
      <c r="O732" s="725">
        <v>264.57</v>
      </c>
      <c r="P732" s="711">
        <f t="shared" si="447"/>
        <v>17216326.039999999</v>
      </c>
      <c r="Q732" s="711">
        <f t="shared" si="449"/>
        <v>12283469.720000001</v>
      </c>
      <c r="R732" s="670">
        <v>0</v>
      </c>
      <c r="S732" s="662">
        <v>0</v>
      </c>
      <c r="T732" s="602">
        <v>2580473.56</v>
      </c>
      <c r="U732" s="735">
        <v>4590394.75</v>
      </c>
      <c r="V732" s="662">
        <v>5112601.41</v>
      </c>
      <c r="W732" s="602">
        <f t="shared" si="448"/>
        <v>4932856.32</v>
      </c>
      <c r="X732" s="610">
        <v>0</v>
      </c>
      <c r="Y732" s="602">
        <v>0</v>
      </c>
      <c r="Z732" s="602">
        <v>2216559.11</v>
      </c>
      <c r="AA732" s="610">
        <v>2716297.21</v>
      </c>
      <c r="AB732" s="610">
        <v>0</v>
      </c>
      <c r="AC732" s="602">
        <v>0</v>
      </c>
      <c r="AD732" s="602">
        <v>0</v>
      </c>
      <c r="AE732" s="590"/>
    </row>
    <row r="733" spans="1:31" hidden="1" x14ac:dyDescent="0.2">
      <c r="A733" s="606">
        <v>8</v>
      </c>
      <c r="B733" s="647" t="s">
        <v>1613</v>
      </c>
      <c r="C733" s="606">
        <v>18</v>
      </c>
      <c r="D733" s="608">
        <v>41971</v>
      </c>
      <c r="E733" s="606" t="s">
        <v>1822</v>
      </c>
      <c r="F733" s="606" t="s">
        <v>1822</v>
      </c>
      <c r="G733" s="636">
        <v>48</v>
      </c>
      <c r="H733" s="634">
        <v>48</v>
      </c>
      <c r="I733" s="725">
        <v>432.66</v>
      </c>
      <c r="J733" s="636">
        <v>15</v>
      </c>
      <c r="K733" s="713">
        <v>1</v>
      </c>
      <c r="L733" s="713">
        <v>14</v>
      </c>
      <c r="M733" s="725">
        <v>432.66</v>
      </c>
      <c r="N733" s="725">
        <v>23.46</v>
      </c>
      <c r="O733" s="725">
        <v>409.2</v>
      </c>
      <c r="P733" s="711">
        <f t="shared" si="447"/>
        <v>19581482.77</v>
      </c>
      <c r="Q733" s="711">
        <f t="shared" si="449"/>
        <v>14046971.9</v>
      </c>
      <c r="R733" s="670">
        <v>0</v>
      </c>
      <c r="S733" s="662">
        <v>0</v>
      </c>
      <c r="T733" s="602">
        <v>3465091.82</v>
      </c>
      <c r="U733" s="735">
        <v>5649741.9400000004</v>
      </c>
      <c r="V733" s="662">
        <v>4932138.1399999997</v>
      </c>
      <c r="W733" s="602">
        <f t="shared" si="448"/>
        <v>5534510.8700000001</v>
      </c>
      <c r="X733" s="610">
        <v>0</v>
      </c>
      <c r="Y733" s="602">
        <v>0</v>
      </c>
      <c r="Z733" s="602">
        <v>2564161.6</v>
      </c>
      <c r="AA733" s="610">
        <v>2970349.27</v>
      </c>
      <c r="AB733" s="610">
        <v>0</v>
      </c>
      <c r="AC733" s="602">
        <v>0</v>
      </c>
      <c r="AD733" s="602">
        <v>0</v>
      </c>
      <c r="AE733" s="590"/>
    </row>
    <row r="734" spans="1:31" hidden="1" x14ac:dyDescent="0.2">
      <c r="A734" s="606">
        <v>9</v>
      </c>
      <c r="B734" s="647" t="s">
        <v>1612</v>
      </c>
      <c r="C734" s="606">
        <v>19</v>
      </c>
      <c r="D734" s="608">
        <v>41971</v>
      </c>
      <c r="E734" s="606" t="s">
        <v>1822</v>
      </c>
      <c r="F734" s="606" t="s">
        <v>1822</v>
      </c>
      <c r="G734" s="636">
        <v>38</v>
      </c>
      <c r="H734" s="634">
        <v>38</v>
      </c>
      <c r="I734" s="635">
        <v>420.1</v>
      </c>
      <c r="J734" s="714">
        <v>13</v>
      </c>
      <c r="K734" s="634">
        <v>2</v>
      </c>
      <c r="L734" s="634">
        <v>12</v>
      </c>
      <c r="M734" s="635">
        <v>371.69</v>
      </c>
      <c r="N734" s="725">
        <v>39.79</v>
      </c>
      <c r="O734" s="725">
        <v>331.9</v>
      </c>
      <c r="P734" s="711">
        <f t="shared" si="447"/>
        <v>16898874.27</v>
      </c>
      <c r="Q734" s="711">
        <f t="shared" si="449"/>
        <v>12069160.859999999</v>
      </c>
      <c r="R734" s="670">
        <v>0</v>
      </c>
      <c r="S734" s="662">
        <v>0</v>
      </c>
      <c r="T734" s="602">
        <v>3116245.71</v>
      </c>
      <c r="U734" s="735">
        <v>5059845.3499999996</v>
      </c>
      <c r="V734" s="662">
        <v>3893069.8</v>
      </c>
      <c r="W734" s="602">
        <f t="shared" si="448"/>
        <v>4829713.41</v>
      </c>
      <c r="X734" s="610">
        <v>0</v>
      </c>
      <c r="Y734" s="602">
        <v>0</v>
      </c>
      <c r="Z734" s="602">
        <v>2186198.69</v>
      </c>
      <c r="AA734" s="610">
        <v>2643514.7200000002</v>
      </c>
      <c r="AB734" s="610">
        <v>0</v>
      </c>
      <c r="AC734" s="602">
        <v>0</v>
      </c>
      <c r="AD734" s="602">
        <v>0</v>
      </c>
      <c r="AE734" s="590"/>
    </row>
    <row r="735" spans="1:31" hidden="1" x14ac:dyDescent="0.2">
      <c r="A735" s="606">
        <v>10</v>
      </c>
      <c r="B735" s="647" t="s">
        <v>1611</v>
      </c>
      <c r="C735" s="606">
        <v>20</v>
      </c>
      <c r="D735" s="608">
        <v>41971</v>
      </c>
      <c r="E735" s="606" t="s">
        <v>1822</v>
      </c>
      <c r="F735" s="606" t="s">
        <v>1822</v>
      </c>
      <c r="G735" s="636">
        <v>37</v>
      </c>
      <c r="H735" s="634">
        <v>37</v>
      </c>
      <c r="I735" s="635">
        <v>416.95</v>
      </c>
      <c r="J735" s="636">
        <v>14</v>
      </c>
      <c r="K735" s="634">
        <v>2</v>
      </c>
      <c r="L735" s="634">
        <v>12</v>
      </c>
      <c r="M735" s="635">
        <v>416.95</v>
      </c>
      <c r="N735" s="635">
        <v>35.65</v>
      </c>
      <c r="O735" s="635">
        <v>381.3</v>
      </c>
      <c r="P735" s="711">
        <f t="shared" si="447"/>
        <v>19045260.75</v>
      </c>
      <c r="Q735" s="711">
        <f t="shared" si="449"/>
        <v>13538800.130000001</v>
      </c>
      <c r="R735" s="670">
        <v>0</v>
      </c>
      <c r="S735" s="662">
        <v>0</v>
      </c>
      <c r="T735" s="602">
        <v>3714362.27</v>
      </c>
      <c r="U735" s="735">
        <v>5886574.1900000004</v>
      </c>
      <c r="V735" s="662">
        <v>3937863.67</v>
      </c>
      <c r="W735" s="602">
        <f t="shared" si="448"/>
        <v>5506460.6200000001</v>
      </c>
      <c r="X735" s="610">
        <v>0</v>
      </c>
      <c r="Y735" s="602">
        <v>0</v>
      </c>
      <c r="Z735" s="602">
        <v>2545724.14</v>
      </c>
      <c r="AA735" s="610">
        <v>2960736.48</v>
      </c>
      <c r="AB735" s="610">
        <v>0</v>
      </c>
      <c r="AC735" s="602">
        <v>0</v>
      </c>
      <c r="AD735" s="602">
        <v>0</v>
      </c>
      <c r="AE735" s="590"/>
    </row>
    <row r="736" spans="1:31" hidden="1" x14ac:dyDescent="0.2">
      <c r="A736" s="606">
        <v>11</v>
      </c>
      <c r="B736" s="647" t="s">
        <v>1610</v>
      </c>
      <c r="C736" s="606">
        <v>21</v>
      </c>
      <c r="D736" s="608">
        <v>41971</v>
      </c>
      <c r="E736" s="606" t="s">
        <v>1822</v>
      </c>
      <c r="F736" s="606" t="s">
        <v>1822</v>
      </c>
      <c r="G736" s="636">
        <v>26</v>
      </c>
      <c r="H736" s="634">
        <v>26</v>
      </c>
      <c r="I736" s="635">
        <v>420.9</v>
      </c>
      <c r="J736" s="636">
        <v>14</v>
      </c>
      <c r="K736" s="713">
        <v>4</v>
      </c>
      <c r="L736" s="634">
        <v>10</v>
      </c>
      <c r="M736" s="725">
        <v>403.11</v>
      </c>
      <c r="N736" s="725">
        <v>87.78</v>
      </c>
      <c r="O736" s="635">
        <v>315.33</v>
      </c>
      <c r="P736" s="711">
        <f t="shared" si="447"/>
        <v>18204213.449999999</v>
      </c>
      <c r="Q736" s="711">
        <f t="shared" si="449"/>
        <v>13089400.93</v>
      </c>
      <c r="R736" s="670">
        <v>0</v>
      </c>
      <c r="S736" s="662">
        <v>0</v>
      </c>
      <c r="T736" s="602">
        <v>2849333.76</v>
      </c>
      <c r="U736" s="735">
        <v>4985656.6900000004</v>
      </c>
      <c r="V736" s="662">
        <v>5254410.4800000004</v>
      </c>
      <c r="W736" s="602">
        <f t="shared" si="448"/>
        <v>5114812.5199999996</v>
      </c>
      <c r="X736" s="610">
        <v>0</v>
      </c>
      <c r="Y736" s="602">
        <v>0</v>
      </c>
      <c r="Z736" s="602">
        <v>2224798.64</v>
      </c>
      <c r="AA736" s="610">
        <v>2890013.88</v>
      </c>
      <c r="AB736" s="610">
        <v>0</v>
      </c>
      <c r="AC736" s="602">
        <v>0</v>
      </c>
      <c r="AD736" s="602">
        <v>0</v>
      </c>
      <c r="AE736" s="590"/>
    </row>
    <row r="737" spans="1:31" hidden="1" x14ac:dyDescent="0.2">
      <c r="A737" s="606">
        <v>12</v>
      </c>
      <c r="B737" s="647" t="s">
        <v>1609</v>
      </c>
      <c r="C737" s="606">
        <v>22</v>
      </c>
      <c r="D737" s="608">
        <v>41971</v>
      </c>
      <c r="E737" s="606" t="s">
        <v>1822</v>
      </c>
      <c r="F737" s="606" t="s">
        <v>1822</v>
      </c>
      <c r="G737" s="636">
        <v>36</v>
      </c>
      <c r="H737" s="634">
        <v>36</v>
      </c>
      <c r="I737" s="635">
        <v>429.8</v>
      </c>
      <c r="J737" s="636">
        <v>13</v>
      </c>
      <c r="K737" s="713">
        <v>2</v>
      </c>
      <c r="L737" s="713">
        <v>11</v>
      </c>
      <c r="M737" s="725">
        <v>429.82</v>
      </c>
      <c r="N737" s="725">
        <v>66.72</v>
      </c>
      <c r="O737" s="635">
        <v>363.1</v>
      </c>
      <c r="P737" s="711">
        <f t="shared" si="447"/>
        <v>19608599.48</v>
      </c>
      <c r="Q737" s="711">
        <f t="shared" si="449"/>
        <v>13956052.99</v>
      </c>
      <c r="R737" s="670">
        <v>0</v>
      </c>
      <c r="S737" s="662">
        <v>0</v>
      </c>
      <c r="T737" s="602">
        <v>4066023.62</v>
      </c>
      <c r="U737" s="735">
        <v>5883871.3399999999</v>
      </c>
      <c r="V737" s="662">
        <v>4006158.03</v>
      </c>
      <c r="W737" s="602">
        <f t="shared" si="448"/>
        <v>5652546.4900000002</v>
      </c>
      <c r="X737" s="610">
        <v>0</v>
      </c>
      <c r="Y737" s="602">
        <v>0</v>
      </c>
      <c r="Z737" s="602">
        <v>2701422.78</v>
      </c>
      <c r="AA737" s="610">
        <v>2951123.71</v>
      </c>
      <c r="AB737" s="610">
        <v>0</v>
      </c>
      <c r="AC737" s="602">
        <v>0</v>
      </c>
      <c r="AD737" s="602">
        <v>0</v>
      </c>
      <c r="AE737" s="590"/>
    </row>
    <row r="738" spans="1:31" s="561" customFormat="1" hidden="1" x14ac:dyDescent="0.2">
      <c r="A738" s="606">
        <v>13</v>
      </c>
      <c r="B738" s="647" t="s">
        <v>1608</v>
      </c>
      <c r="C738" s="606">
        <v>23</v>
      </c>
      <c r="D738" s="608">
        <v>41971</v>
      </c>
      <c r="E738" s="606" t="s">
        <v>1822</v>
      </c>
      <c r="F738" s="606" t="s">
        <v>1822</v>
      </c>
      <c r="G738" s="609">
        <v>41</v>
      </c>
      <c r="H738" s="611">
        <v>41</v>
      </c>
      <c r="I738" s="610">
        <v>375.8</v>
      </c>
      <c r="J738" s="609">
        <v>17</v>
      </c>
      <c r="K738" s="611">
        <v>3</v>
      </c>
      <c r="L738" s="611">
        <v>14</v>
      </c>
      <c r="M738" s="610">
        <v>334.34</v>
      </c>
      <c r="N738" s="610">
        <v>54.1</v>
      </c>
      <c r="O738" s="610">
        <v>280.24</v>
      </c>
      <c r="P738" s="711">
        <f t="shared" si="447"/>
        <v>16315508.369999999</v>
      </c>
      <c r="Q738" s="711">
        <f t="shared" si="449"/>
        <v>10856367.51</v>
      </c>
      <c r="R738" s="670">
        <v>0</v>
      </c>
      <c r="S738" s="662">
        <v>0</v>
      </c>
      <c r="T738" s="602">
        <v>3250091.33</v>
      </c>
      <c r="U738" s="735">
        <v>4726176.8099999996</v>
      </c>
      <c r="V738" s="662">
        <v>2880099.37</v>
      </c>
      <c r="W738" s="602">
        <f t="shared" si="448"/>
        <v>5459140.8600000003</v>
      </c>
      <c r="X738" s="610">
        <v>0</v>
      </c>
      <c r="Y738" s="602">
        <v>0</v>
      </c>
      <c r="Z738" s="602">
        <v>3163471.48</v>
      </c>
      <c r="AA738" s="610">
        <v>2295669.38</v>
      </c>
      <c r="AB738" s="610">
        <v>0</v>
      </c>
      <c r="AC738" s="602">
        <v>0</v>
      </c>
      <c r="AD738" s="602">
        <v>0</v>
      </c>
      <c r="AE738" s="590"/>
    </row>
    <row r="739" spans="1:31" hidden="1" x14ac:dyDescent="0.2">
      <c r="A739" s="606">
        <v>14</v>
      </c>
      <c r="B739" s="647" t="s">
        <v>1607</v>
      </c>
      <c r="C739" s="606">
        <v>24</v>
      </c>
      <c r="D739" s="608">
        <v>41971</v>
      </c>
      <c r="E739" s="606" t="s">
        <v>1822</v>
      </c>
      <c r="F739" s="606" t="s">
        <v>1822</v>
      </c>
      <c r="G739" s="609">
        <v>31</v>
      </c>
      <c r="H739" s="611">
        <v>31</v>
      </c>
      <c r="I739" s="610">
        <v>411.6</v>
      </c>
      <c r="J739" s="609">
        <v>11</v>
      </c>
      <c r="K739" s="611">
        <v>1</v>
      </c>
      <c r="L739" s="611">
        <v>10</v>
      </c>
      <c r="M739" s="610">
        <v>398.74</v>
      </c>
      <c r="N739" s="610">
        <v>16.670000000000002</v>
      </c>
      <c r="O739" s="610">
        <v>382.07</v>
      </c>
      <c r="P739" s="711">
        <f t="shared" si="447"/>
        <v>17709062.940000001</v>
      </c>
      <c r="Q739" s="711">
        <f t="shared" si="449"/>
        <v>12947502.49</v>
      </c>
      <c r="R739" s="670">
        <v>0</v>
      </c>
      <c r="S739" s="662">
        <v>0</v>
      </c>
      <c r="T739" s="602">
        <v>3559767.65</v>
      </c>
      <c r="U739" s="735">
        <v>5565882.7800000003</v>
      </c>
      <c r="V739" s="662">
        <v>3821852.06</v>
      </c>
      <c r="W739" s="602">
        <f t="shared" si="448"/>
        <v>4761560.45</v>
      </c>
      <c r="X739" s="610">
        <v>0</v>
      </c>
      <c r="Y739" s="602">
        <v>0</v>
      </c>
      <c r="Z739" s="602">
        <v>2023703.15</v>
      </c>
      <c r="AA739" s="610">
        <v>2737857.3</v>
      </c>
      <c r="AB739" s="610">
        <v>0</v>
      </c>
      <c r="AC739" s="602">
        <v>0</v>
      </c>
      <c r="AD739" s="602">
        <v>0</v>
      </c>
      <c r="AE739" s="590"/>
    </row>
    <row r="740" spans="1:31" ht="35.25" hidden="1" customHeight="1" x14ac:dyDescent="0.2">
      <c r="A740" s="739" t="s">
        <v>1946</v>
      </c>
      <c r="B740" s="739"/>
      <c r="C740" s="739"/>
      <c r="D740" s="739"/>
      <c r="E740" s="739"/>
      <c r="F740" s="739"/>
      <c r="G740" s="595">
        <f t="shared" ref="G740:T740" si="450">SUM(G741:G747)</f>
        <v>0</v>
      </c>
      <c r="H740" s="595">
        <f t="shared" si="450"/>
        <v>0</v>
      </c>
      <c r="I740" s="596">
        <f t="shared" si="450"/>
        <v>0</v>
      </c>
      <c r="J740" s="595">
        <f t="shared" si="450"/>
        <v>0</v>
      </c>
      <c r="K740" s="595">
        <f t="shared" si="450"/>
        <v>0</v>
      </c>
      <c r="L740" s="595">
        <f t="shared" si="450"/>
        <v>0</v>
      </c>
      <c r="M740" s="596">
        <f t="shared" si="450"/>
        <v>0</v>
      </c>
      <c r="N740" s="596">
        <f t="shared" si="450"/>
        <v>0</v>
      </c>
      <c r="O740" s="596">
        <f t="shared" si="450"/>
        <v>0</v>
      </c>
      <c r="P740" s="596">
        <f t="shared" si="450"/>
        <v>21645407.530000001</v>
      </c>
      <c r="Q740" s="596">
        <f t="shared" si="450"/>
        <v>18493830.09</v>
      </c>
      <c r="R740" s="392">
        <f t="shared" si="450"/>
        <v>0</v>
      </c>
      <c r="S740" s="596">
        <f t="shared" si="450"/>
        <v>0</v>
      </c>
      <c r="T740" s="596">
        <f t="shared" si="450"/>
        <v>18493830.09</v>
      </c>
      <c r="U740" s="596">
        <f t="shared" ref="U740:AD740" si="451">SUM(U741:U747)</f>
        <v>0</v>
      </c>
      <c r="V740" s="392">
        <f t="shared" si="451"/>
        <v>0</v>
      </c>
      <c r="W740" s="596">
        <f t="shared" si="451"/>
        <v>3151577.44</v>
      </c>
      <c r="X740" s="596">
        <f t="shared" si="451"/>
        <v>0</v>
      </c>
      <c r="Y740" s="596">
        <f t="shared" si="451"/>
        <v>0</v>
      </c>
      <c r="Z740" s="596">
        <f t="shared" si="451"/>
        <v>1986601.91</v>
      </c>
      <c r="AA740" s="596">
        <f t="shared" si="451"/>
        <v>1164975.53</v>
      </c>
      <c r="AB740" s="596">
        <f t="shared" si="451"/>
        <v>0</v>
      </c>
      <c r="AC740" s="596">
        <f t="shared" si="451"/>
        <v>0</v>
      </c>
      <c r="AD740" s="596">
        <f t="shared" si="451"/>
        <v>0</v>
      </c>
      <c r="AE740" s="590"/>
    </row>
    <row r="741" spans="1:31" hidden="1" x14ac:dyDescent="0.2">
      <c r="A741" s="606">
        <v>1</v>
      </c>
      <c r="B741" s="614" t="s">
        <v>1160</v>
      </c>
      <c r="C741" s="606">
        <v>39</v>
      </c>
      <c r="D741" s="608">
        <v>42184</v>
      </c>
      <c r="E741" s="606" t="s">
        <v>1822</v>
      </c>
      <c r="F741" s="606" t="s">
        <v>1822</v>
      </c>
      <c r="G741" s="605">
        <v>0</v>
      </c>
      <c r="H741" s="605">
        <v>0</v>
      </c>
      <c r="I741" s="711">
        <v>0</v>
      </c>
      <c r="J741" s="605">
        <v>0</v>
      </c>
      <c r="K741" s="605">
        <v>0</v>
      </c>
      <c r="L741" s="595">
        <v>0</v>
      </c>
      <c r="M741" s="711">
        <v>0</v>
      </c>
      <c r="N741" s="711">
        <v>0</v>
      </c>
      <c r="O741" s="711">
        <v>0</v>
      </c>
      <c r="P741" s="711">
        <f t="shared" ref="P741:P747" si="452">Q741+W741+AC741+AD741</f>
        <v>832916</v>
      </c>
      <c r="Q741" s="711">
        <f t="shared" ref="Q741:Q747" si="453">R741+S741+T741+U741+V741</f>
        <v>752123.15</v>
      </c>
      <c r="R741" s="670">
        <v>0</v>
      </c>
      <c r="S741" s="602">
        <v>0</v>
      </c>
      <c r="T741" s="681">
        <v>752123.15</v>
      </c>
      <c r="U741" s="711">
        <v>0</v>
      </c>
      <c r="V741" s="594">
        <v>0</v>
      </c>
      <c r="W741" s="602">
        <f t="shared" ref="W741:W747" si="454">X741+Y741+Z741+AA741+AB741</f>
        <v>80792.850000000006</v>
      </c>
      <c r="X741" s="610">
        <v>0</v>
      </c>
      <c r="Y741" s="602">
        <v>0</v>
      </c>
      <c r="Z741" s="602">
        <v>80792.850000000006</v>
      </c>
      <c r="AA741" s="711">
        <v>0</v>
      </c>
      <c r="AB741" s="711">
        <v>0</v>
      </c>
      <c r="AC741" s="602">
        <v>0</v>
      </c>
      <c r="AD741" s="602">
        <v>0</v>
      </c>
      <c r="AE741" s="590"/>
    </row>
    <row r="742" spans="1:31" hidden="1" x14ac:dyDescent="0.2">
      <c r="A742" s="606">
        <v>2</v>
      </c>
      <c r="B742" s="614" t="s">
        <v>1161</v>
      </c>
      <c r="C742" s="606">
        <v>39</v>
      </c>
      <c r="D742" s="608">
        <v>42184</v>
      </c>
      <c r="E742" s="606" t="s">
        <v>1822</v>
      </c>
      <c r="F742" s="606" t="s">
        <v>1822</v>
      </c>
      <c r="G742" s="605">
        <v>0</v>
      </c>
      <c r="H742" s="605">
        <v>0</v>
      </c>
      <c r="I742" s="711">
        <v>0</v>
      </c>
      <c r="J742" s="605">
        <v>0</v>
      </c>
      <c r="K742" s="605">
        <v>0</v>
      </c>
      <c r="L742" s="595">
        <v>0</v>
      </c>
      <c r="M742" s="711">
        <v>0</v>
      </c>
      <c r="N742" s="711">
        <v>0</v>
      </c>
      <c r="O742" s="711">
        <v>0</v>
      </c>
      <c r="P742" s="711">
        <f t="shared" si="452"/>
        <v>4638329.3</v>
      </c>
      <c r="Q742" s="711">
        <f t="shared" si="453"/>
        <v>3764433.62</v>
      </c>
      <c r="R742" s="670">
        <v>0</v>
      </c>
      <c r="S742" s="686">
        <v>0</v>
      </c>
      <c r="T742" s="602">
        <v>3764433.62</v>
      </c>
      <c r="U742" s="711">
        <v>0</v>
      </c>
      <c r="V742" s="594">
        <v>0</v>
      </c>
      <c r="W742" s="602">
        <f t="shared" si="454"/>
        <v>873895.68</v>
      </c>
      <c r="X742" s="610">
        <v>0</v>
      </c>
      <c r="Y742" s="602">
        <v>0</v>
      </c>
      <c r="Z742" s="602">
        <v>402541.98</v>
      </c>
      <c r="AA742" s="711">
        <v>471353.7</v>
      </c>
      <c r="AB742" s="711">
        <v>0</v>
      </c>
      <c r="AC742" s="602">
        <v>0</v>
      </c>
      <c r="AD742" s="602">
        <v>0</v>
      </c>
      <c r="AE742" s="590"/>
    </row>
    <row r="743" spans="1:31" hidden="1" x14ac:dyDescent="0.2">
      <c r="A743" s="606">
        <v>3</v>
      </c>
      <c r="B743" s="614" t="s">
        <v>1167</v>
      </c>
      <c r="C743" s="606">
        <v>39</v>
      </c>
      <c r="D743" s="608">
        <v>42184</v>
      </c>
      <c r="E743" s="606" t="s">
        <v>1822</v>
      </c>
      <c r="F743" s="606" t="s">
        <v>1822</v>
      </c>
      <c r="G743" s="605">
        <v>0</v>
      </c>
      <c r="H743" s="605">
        <v>0</v>
      </c>
      <c r="I743" s="711">
        <v>0</v>
      </c>
      <c r="J743" s="605">
        <v>0</v>
      </c>
      <c r="K743" s="605">
        <v>0</v>
      </c>
      <c r="L743" s="595">
        <v>0</v>
      </c>
      <c r="M743" s="711">
        <v>0</v>
      </c>
      <c r="N743" s="711">
        <v>0</v>
      </c>
      <c r="O743" s="711">
        <v>0</v>
      </c>
      <c r="P743" s="711">
        <f t="shared" si="452"/>
        <v>1475572</v>
      </c>
      <c r="Q743" s="711">
        <f t="shared" si="453"/>
        <v>1332441.52</v>
      </c>
      <c r="R743" s="670">
        <v>0</v>
      </c>
      <c r="S743" s="602">
        <v>0</v>
      </c>
      <c r="T743" s="610">
        <v>1332441.52</v>
      </c>
      <c r="U743" s="711">
        <v>0</v>
      </c>
      <c r="V743" s="594">
        <v>0</v>
      </c>
      <c r="W743" s="602">
        <f t="shared" si="454"/>
        <v>143130.48000000001</v>
      </c>
      <c r="X743" s="610">
        <v>0</v>
      </c>
      <c r="Y743" s="602">
        <v>0</v>
      </c>
      <c r="Z743" s="610">
        <v>143130.48000000001</v>
      </c>
      <c r="AA743" s="711">
        <v>0</v>
      </c>
      <c r="AB743" s="711">
        <v>0</v>
      </c>
      <c r="AC743" s="602">
        <v>0</v>
      </c>
      <c r="AD743" s="602">
        <v>0</v>
      </c>
      <c r="AE743" s="590"/>
    </row>
    <row r="744" spans="1:31" hidden="1" x14ac:dyDescent="0.2">
      <c r="A744" s="606">
        <v>4</v>
      </c>
      <c r="B744" s="614" t="s">
        <v>1596</v>
      </c>
      <c r="C744" s="606">
        <v>267</v>
      </c>
      <c r="D744" s="608">
        <v>42002</v>
      </c>
      <c r="E744" s="606" t="s">
        <v>1822</v>
      </c>
      <c r="F744" s="606" t="s">
        <v>1822</v>
      </c>
      <c r="G744" s="605">
        <v>0</v>
      </c>
      <c r="H744" s="605">
        <v>0</v>
      </c>
      <c r="I744" s="711">
        <v>0</v>
      </c>
      <c r="J744" s="605">
        <v>0</v>
      </c>
      <c r="K744" s="605">
        <v>0</v>
      </c>
      <c r="L744" s="595">
        <v>0</v>
      </c>
      <c r="M744" s="711">
        <v>0</v>
      </c>
      <c r="N744" s="711">
        <v>0</v>
      </c>
      <c r="O744" s="711">
        <v>0</v>
      </c>
      <c r="P744" s="711">
        <f t="shared" si="452"/>
        <v>2177491.25</v>
      </c>
      <c r="Q744" s="711">
        <f t="shared" si="453"/>
        <v>1523335.72</v>
      </c>
      <c r="R744" s="670">
        <v>0</v>
      </c>
      <c r="S744" s="686">
        <v>0</v>
      </c>
      <c r="T744" s="602">
        <v>1523335.72</v>
      </c>
      <c r="U744" s="711">
        <v>0</v>
      </c>
      <c r="V744" s="594">
        <v>0</v>
      </c>
      <c r="W744" s="602">
        <f t="shared" si="454"/>
        <v>654155.53</v>
      </c>
      <c r="X744" s="610">
        <v>0</v>
      </c>
      <c r="Y744" s="602">
        <v>0</v>
      </c>
      <c r="Z744" s="602">
        <v>173209.04</v>
      </c>
      <c r="AA744" s="711">
        <v>480946.49</v>
      </c>
      <c r="AB744" s="711">
        <v>0</v>
      </c>
      <c r="AC744" s="602">
        <v>0</v>
      </c>
      <c r="AD744" s="602">
        <v>0</v>
      </c>
      <c r="AE744" s="590"/>
    </row>
    <row r="745" spans="1:31" hidden="1" x14ac:dyDescent="0.2">
      <c r="A745" s="606">
        <v>5</v>
      </c>
      <c r="B745" s="614" t="s">
        <v>1162</v>
      </c>
      <c r="C745" s="606" t="s">
        <v>1097</v>
      </c>
      <c r="D745" s="608">
        <v>42174</v>
      </c>
      <c r="E745" s="606" t="s">
        <v>1822</v>
      </c>
      <c r="F745" s="606" t="s">
        <v>1822</v>
      </c>
      <c r="G745" s="605">
        <v>0</v>
      </c>
      <c r="H745" s="605">
        <v>0</v>
      </c>
      <c r="I745" s="711">
        <v>0</v>
      </c>
      <c r="J745" s="605">
        <v>0</v>
      </c>
      <c r="K745" s="605">
        <v>0</v>
      </c>
      <c r="L745" s="595">
        <v>0</v>
      </c>
      <c r="M745" s="711">
        <v>0</v>
      </c>
      <c r="N745" s="711">
        <v>0</v>
      </c>
      <c r="O745" s="711">
        <v>0</v>
      </c>
      <c r="P745" s="711">
        <f t="shared" si="452"/>
        <v>2251286.98</v>
      </c>
      <c r="Q745" s="711">
        <f t="shared" si="453"/>
        <v>1847855.86</v>
      </c>
      <c r="R745" s="670">
        <v>0</v>
      </c>
      <c r="S745" s="686">
        <v>0</v>
      </c>
      <c r="T745" s="602">
        <v>1847855.86</v>
      </c>
      <c r="U745" s="711">
        <v>0</v>
      </c>
      <c r="V745" s="594">
        <v>0</v>
      </c>
      <c r="W745" s="602">
        <f t="shared" si="454"/>
        <v>403431.12</v>
      </c>
      <c r="X745" s="610">
        <v>0</v>
      </c>
      <c r="Y745" s="602">
        <v>0</v>
      </c>
      <c r="Z745" s="602">
        <v>190755.78</v>
      </c>
      <c r="AA745" s="711">
        <v>212675.34</v>
      </c>
      <c r="AB745" s="711">
        <v>0</v>
      </c>
      <c r="AC745" s="602">
        <v>0</v>
      </c>
      <c r="AD745" s="602">
        <v>0</v>
      </c>
      <c r="AE745" s="590"/>
    </row>
    <row r="746" spans="1:31" hidden="1" x14ac:dyDescent="0.2">
      <c r="A746" s="606">
        <v>6</v>
      </c>
      <c r="B746" s="613" t="s">
        <v>1595</v>
      </c>
      <c r="C746" s="619" t="s">
        <v>1321</v>
      </c>
      <c r="D746" s="608">
        <v>42002</v>
      </c>
      <c r="E746" s="606" t="s">
        <v>1822</v>
      </c>
      <c r="F746" s="606" t="s">
        <v>1822</v>
      </c>
      <c r="G746" s="605">
        <v>0</v>
      </c>
      <c r="H746" s="605">
        <v>0</v>
      </c>
      <c r="I746" s="711">
        <v>0</v>
      </c>
      <c r="J746" s="605">
        <v>0</v>
      </c>
      <c r="K746" s="605">
        <v>0</v>
      </c>
      <c r="L746" s="595">
        <v>0</v>
      </c>
      <c r="M746" s="711">
        <v>0</v>
      </c>
      <c r="N746" s="711">
        <v>0</v>
      </c>
      <c r="O746" s="711">
        <v>0</v>
      </c>
      <c r="P746" s="711">
        <f t="shared" si="452"/>
        <v>2836988</v>
      </c>
      <c r="Q746" s="711">
        <f t="shared" si="453"/>
        <v>2561800.16</v>
      </c>
      <c r="R746" s="670">
        <v>0</v>
      </c>
      <c r="S746" s="602">
        <v>0</v>
      </c>
      <c r="T746" s="610">
        <v>2561800.16</v>
      </c>
      <c r="U746" s="711">
        <v>0</v>
      </c>
      <c r="V746" s="594">
        <v>0</v>
      </c>
      <c r="W746" s="602">
        <f t="shared" si="454"/>
        <v>275187.84000000003</v>
      </c>
      <c r="X746" s="610">
        <v>0</v>
      </c>
      <c r="Y746" s="602">
        <v>0</v>
      </c>
      <c r="Z746" s="610">
        <v>275187.84000000003</v>
      </c>
      <c r="AA746" s="711">
        <v>0</v>
      </c>
      <c r="AB746" s="711">
        <v>0</v>
      </c>
      <c r="AC746" s="602">
        <v>0</v>
      </c>
      <c r="AD746" s="602">
        <v>0</v>
      </c>
      <c r="AE746" s="590"/>
    </row>
    <row r="747" spans="1:31" hidden="1" x14ac:dyDescent="0.2">
      <c r="A747" s="606">
        <v>7</v>
      </c>
      <c r="B747" s="613" t="s">
        <v>1594</v>
      </c>
      <c r="C747" s="619" t="s">
        <v>1321</v>
      </c>
      <c r="D747" s="608">
        <v>42002</v>
      </c>
      <c r="E747" s="606" t="s">
        <v>1822</v>
      </c>
      <c r="F747" s="606" t="s">
        <v>1822</v>
      </c>
      <c r="G747" s="605">
        <v>0</v>
      </c>
      <c r="H747" s="605">
        <v>0</v>
      </c>
      <c r="I747" s="711">
        <v>0</v>
      </c>
      <c r="J747" s="605">
        <v>0</v>
      </c>
      <c r="K747" s="605">
        <v>0</v>
      </c>
      <c r="L747" s="595">
        <v>0</v>
      </c>
      <c r="M747" s="711">
        <v>0</v>
      </c>
      <c r="N747" s="711">
        <v>0</v>
      </c>
      <c r="O747" s="711">
        <v>0</v>
      </c>
      <c r="P747" s="711">
        <f t="shared" si="452"/>
        <v>7432824</v>
      </c>
      <c r="Q747" s="711">
        <f t="shared" si="453"/>
        <v>6711840.0599999996</v>
      </c>
      <c r="R747" s="670">
        <v>0</v>
      </c>
      <c r="S747" s="602">
        <v>0</v>
      </c>
      <c r="T747" s="610">
        <v>6711840.0599999996</v>
      </c>
      <c r="U747" s="711">
        <v>0</v>
      </c>
      <c r="V747" s="594">
        <v>0</v>
      </c>
      <c r="W747" s="602">
        <f t="shared" si="454"/>
        <v>720983.94</v>
      </c>
      <c r="X747" s="610">
        <v>0</v>
      </c>
      <c r="Y747" s="602">
        <v>0</v>
      </c>
      <c r="Z747" s="610">
        <v>720983.94</v>
      </c>
      <c r="AA747" s="711">
        <v>0</v>
      </c>
      <c r="AB747" s="711">
        <v>0</v>
      </c>
      <c r="AC747" s="602">
        <v>0</v>
      </c>
      <c r="AD747" s="602">
        <v>0</v>
      </c>
      <c r="AE747" s="590"/>
    </row>
    <row r="748" spans="1:31" s="561" customFormat="1" ht="26.25" hidden="1" customHeight="1" x14ac:dyDescent="0.2">
      <c r="A748" s="739" t="s">
        <v>2083</v>
      </c>
      <c r="B748" s="739"/>
      <c r="C748" s="739"/>
      <c r="D748" s="739"/>
      <c r="E748" s="739"/>
      <c r="F748" s="739"/>
      <c r="G748" s="595">
        <f t="shared" ref="G748:U748" si="455">SUM(G749:G751)</f>
        <v>21</v>
      </c>
      <c r="H748" s="595">
        <f t="shared" si="455"/>
        <v>21</v>
      </c>
      <c r="I748" s="596">
        <f t="shared" si="455"/>
        <v>221.4</v>
      </c>
      <c r="J748" s="595">
        <f t="shared" si="455"/>
        <v>9</v>
      </c>
      <c r="K748" s="595">
        <f t="shared" si="455"/>
        <v>7</v>
      </c>
      <c r="L748" s="595">
        <f t="shared" si="455"/>
        <v>2</v>
      </c>
      <c r="M748" s="596">
        <f t="shared" si="455"/>
        <v>221.4</v>
      </c>
      <c r="N748" s="596">
        <f t="shared" si="455"/>
        <v>188.8</v>
      </c>
      <c r="O748" s="596">
        <f t="shared" si="455"/>
        <v>32.6</v>
      </c>
      <c r="P748" s="596">
        <f t="shared" si="455"/>
        <v>9354014.9000000004</v>
      </c>
      <c r="Q748" s="596">
        <f t="shared" si="455"/>
        <v>7751655.79</v>
      </c>
      <c r="R748" s="392">
        <f t="shared" si="455"/>
        <v>0</v>
      </c>
      <c r="S748" s="596">
        <f t="shared" si="455"/>
        <v>0</v>
      </c>
      <c r="T748" s="596">
        <f t="shared" si="455"/>
        <v>7044585</v>
      </c>
      <c r="U748" s="596">
        <f t="shared" si="455"/>
        <v>707070.79</v>
      </c>
      <c r="V748" s="392">
        <v>0</v>
      </c>
      <c r="W748" s="596">
        <f>SUM(W749:W751)</f>
        <v>1602359.11</v>
      </c>
      <c r="X748" s="596">
        <f>SUM(X749:X751)</f>
        <v>0</v>
      </c>
      <c r="Y748" s="596">
        <f>SUM(Y749:Y751)</f>
        <v>0</v>
      </c>
      <c r="Z748" s="596">
        <f>SUM(Z749:Z751)</f>
        <v>1602359.11</v>
      </c>
      <c r="AA748" s="596">
        <f>SUM(AA749:AA751)</f>
        <v>0</v>
      </c>
      <c r="AB748" s="596">
        <v>0</v>
      </c>
      <c r="AC748" s="596">
        <f>SUM(AC749:AC751)</f>
        <v>0</v>
      </c>
      <c r="AD748" s="596">
        <f>SUM(AD749:AD751)</f>
        <v>0</v>
      </c>
      <c r="AE748" s="590"/>
    </row>
    <row r="749" spans="1:31" ht="31.5" hidden="1" x14ac:dyDescent="0.2">
      <c r="A749" s="606">
        <v>1</v>
      </c>
      <c r="B749" s="614" t="s">
        <v>1231</v>
      </c>
      <c r="C749" s="626" t="s">
        <v>1105</v>
      </c>
      <c r="D749" s="621">
        <v>41992</v>
      </c>
      <c r="E749" s="606" t="s">
        <v>1110</v>
      </c>
      <c r="F749" s="606" t="s">
        <v>1112</v>
      </c>
      <c r="G749" s="609">
        <v>10</v>
      </c>
      <c r="H749" s="611">
        <v>10</v>
      </c>
      <c r="I749" s="610">
        <v>102.1</v>
      </c>
      <c r="J749" s="609">
        <v>5</v>
      </c>
      <c r="K749" s="611">
        <v>3</v>
      </c>
      <c r="L749" s="611">
        <v>1</v>
      </c>
      <c r="M749" s="610">
        <v>102.1</v>
      </c>
      <c r="N749" s="610">
        <v>69.5</v>
      </c>
      <c r="O749" s="610">
        <v>32.6</v>
      </c>
      <c r="P749" s="711">
        <f>Q749+W749+AC749+AD749</f>
        <v>4438411.57</v>
      </c>
      <c r="Q749" s="711">
        <f>R749+S749+T749+U749+V749</f>
        <v>3472002.79</v>
      </c>
      <c r="R749" s="670">
        <v>0</v>
      </c>
      <c r="S749" s="602">
        <v>0</v>
      </c>
      <c r="T749" s="682">
        <v>3472002.79</v>
      </c>
      <c r="U749" s="610">
        <v>0</v>
      </c>
      <c r="V749" s="397">
        <v>0</v>
      </c>
      <c r="W749" s="602">
        <f>X749+Y749+Z749+AA749+AB749</f>
        <v>966408.78</v>
      </c>
      <c r="X749" s="610">
        <v>0</v>
      </c>
      <c r="Y749" s="602">
        <v>0</v>
      </c>
      <c r="Z749" s="610">
        <v>966408.78</v>
      </c>
      <c r="AA749" s="610">
        <v>0</v>
      </c>
      <c r="AB749" s="610">
        <v>0</v>
      </c>
      <c r="AC749" s="602">
        <v>0</v>
      </c>
      <c r="AD749" s="602">
        <v>0</v>
      </c>
      <c r="AE749" s="590"/>
    </row>
    <row r="750" spans="1:31" ht="31.5" hidden="1" x14ac:dyDescent="0.2">
      <c r="A750" s="606">
        <v>2</v>
      </c>
      <c r="B750" s="614" t="s">
        <v>1231</v>
      </c>
      <c r="C750" s="626" t="s">
        <v>1105</v>
      </c>
      <c r="D750" s="621">
        <v>41992</v>
      </c>
      <c r="E750" s="606" t="s">
        <v>1112</v>
      </c>
      <c r="F750" s="606" t="s">
        <v>1112</v>
      </c>
      <c r="G750" s="609">
        <v>2</v>
      </c>
      <c r="H750" s="611">
        <v>2</v>
      </c>
      <c r="I750" s="610">
        <v>12.7</v>
      </c>
      <c r="J750" s="609">
        <v>1</v>
      </c>
      <c r="K750" s="611">
        <v>1</v>
      </c>
      <c r="L750" s="611">
        <v>1</v>
      </c>
      <c r="M750" s="610">
        <v>12.7</v>
      </c>
      <c r="N750" s="610">
        <v>12.7</v>
      </c>
      <c r="O750" s="610">
        <v>0</v>
      </c>
      <c r="P750" s="711">
        <f>Q750+W750+AC750+AD750</f>
        <v>707070.79</v>
      </c>
      <c r="Q750" s="711">
        <f>R750+S750+T750+U750+V750</f>
        <v>707070.79</v>
      </c>
      <c r="R750" s="670">
        <v>0</v>
      </c>
      <c r="S750" s="602">
        <v>0</v>
      </c>
      <c r="T750" s="610">
        <v>0</v>
      </c>
      <c r="U750" s="610">
        <v>707070.79</v>
      </c>
      <c r="V750" s="397">
        <v>0</v>
      </c>
      <c r="W750" s="602">
        <f>X750+Y750+Z750+AA750+AB750</f>
        <v>0</v>
      </c>
      <c r="X750" s="610">
        <v>0</v>
      </c>
      <c r="Y750" s="602">
        <v>0</v>
      </c>
      <c r="Z750" s="610">
        <v>0</v>
      </c>
      <c r="AA750" s="610">
        <v>0</v>
      </c>
      <c r="AB750" s="610">
        <v>0</v>
      </c>
      <c r="AC750" s="602">
        <v>0</v>
      </c>
      <c r="AD750" s="602">
        <v>0</v>
      </c>
      <c r="AE750" s="590"/>
    </row>
    <row r="751" spans="1:31" hidden="1" x14ac:dyDescent="0.2">
      <c r="A751" s="606">
        <v>3</v>
      </c>
      <c r="B751" s="614" t="s">
        <v>1267</v>
      </c>
      <c r="C751" s="626" t="s">
        <v>1299</v>
      </c>
      <c r="D751" s="621">
        <v>41241</v>
      </c>
      <c r="E751" s="606" t="s">
        <v>1110</v>
      </c>
      <c r="F751" s="606" t="s">
        <v>1112</v>
      </c>
      <c r="G751" s="609">
        <v>9</v>
      </c>
      <c r="H751" s="611">
        <v>9</v>
      </c>
      <c r="I751" s="610">
        <v>106.6</v>
      </c>
      <c r="J751" s="609">
        <v>3</v>
      </c>
      <c r="K751" s="611">
        <v>3</v>
      </c>
      <c r="L751" s="611">
        <v>0</v>
      </c>
      <c r="M751" s="610">
        <v>106.6</v>
      </c>
      <c r="N751" s="610">
        <v>106.6</v>
      </c>
      <c r="O751" s="610">
        <v>0</v>
      </c>
      <c r="P751" s="711">
        <f>Q751+W751+AC751+AD751</f>
        <v>4208532.54</v>
      </c>
      <c r="Q751" s="711">
        <f>R751+S751+T751+U751+V751</f>
        <v>3572582.21</v>
      </c>
      <c r="R751" s="670">
        <v>0</v>
      </c>
      <c r="S751" s="602">
        <v>0</v>
      </c>
      <c r="T751" s="610">
        <v>3572582.21</v>
      </c>
      <c r="U751" s="610">
        <v>0</v>
      </c>
      <c r="V751" s="397">
        <v>0</v>
      </c>
      <c r="W751" s="602">
        <f>X751+Y751+Z751+AA751+AB751</f>
        <v>635950.32999999996</v>
      </c>
      <c r="X751" s="610">
        <v>0</v>
      </c>
      <c r="Y751" s="602">
        <v>0</v>
      </c>
      <c r="Z751" s="610">
        <v>635950.32999999996</v>
      </c>
      <c r="AA751" s="610">
        <v>0</v>
      </c>
      <c r="AB751" s="610">
        <v>0</v>
      </c>
      <c r="AC751" s="602">
        <v>0</v>
      </c>
      <c r="AD751" s="602">
        <v>0</v>
      </c>
      <c r="AE751" s="590"/>
    </row>
    <row r="752" spans="1:31" ht="31.5" hidden="1" customHeight="1" x14ac:dyDescent="0.2">
      <c r="A752" s="739" t="s">
        <v>2084</v>
      </c>
      <c r="B752" s="739"/>
      <c r="C752" s="739"/>
      <c r="D752" s="739"/>
      <c r="E752" s="739"/>
      <c r="F752" s="739"/>
      <c r="G752" s="595">
        <f t="shared" ref="G752:AD752" si="456">SUM(G753:G767)</f>
        <v>154</v>
      </c>
      <c r="H752" s="595">
        <f t="shared" si="456"/>
        <v>154</v>
      </c>
      <c r="I752" s="596">
        <f t="shared" si="456"/>
        <v>2362.9</v>
      </c>
      <c r="J752" s="595">
        <f t="shared" si="456"/>
        <v>60</v>
      </c>
      <c r="K752" s="595">
        <f t="shared" si="456"/>
        <v>26</v>
      </c>
      <c r="L752" s="595">
        <f t="shared" si="456"/>
        <v>34</v>
      </c>
      <c r="M752" s="596">
        <f t="shared" si="456"/>
        <v>2362.9</v>
      </c>
      <c r="N752" s="596">
        <f t="shared" si="456"/>
        <v>1078.4000000000001</v>
      </c>
      <c r="O752" s="596">
        <f t="shared" si="456"/>
        <v>1284.5</v>
      </c>
      <c r="P752" s="596">
        <f t="shared" si="456"/>
        <v>78258004.469999999</v>
      </c>
      <c r="Q752" s="596">
        <f t="shared" si="456"/>
        <v>71685389.079999998</v>
      </c>
      <c r="R752" s="392">
        <f t="shared" si="456"/>
        <v>0</v>
      </c>
      <c r="S752" s="596">
        <f t="shared" si="456"/>
        <v>0</v>
      </c>
      <c r="T752" s="596">
        <f t="shared" si="456"/>
        <v>38367042.259999998</v>
      </c>
      <c r="U752" s="596">
        <f t="shared" si="456"/>
        <v>3253524.38</v>
      </c>
      <c r="V752" s="392">
        <f t="shared" si="456"/>
        <v>30064822.440000001</v>
      </c>
      <c r="W752" s="596">
        <f t="shared" si="456"/>
        <v>6572615.3899999997</v>
      </c>
      <c r="X752" s="596">
        <f t="shared" si="456"/>
        <v>0</v>
      </c>
      <c r="Y752" s="596">
        <f t="shared" si="456"/>
        <v>0</v>
      </c>
      <c r="Z752" s="596">
        <f t="shared" si="456"/>
        <v>0</v>
      </c>
      <c r="AA752" s="596">
        <f t="shared" si="456"/>
        <v>6467830.75</v>
      </c>
      <c r="AB752" s="596">
        <f t="shared" si="456"/>
        <v>104784.64</v>
      </c>
      <c r="AC752" s="596">
        <f t="shared" si="456"/>
        <v>0</v>
      </c>
      <c r="AD752" s="596">
        <f t="shared" si="456"/>
        <v>0</v>
      </c>
      <c r="AE752" s="590"/>
    </row>
    <row r="753" spans="1:31" hidden="1" x14ac:dyDescent="0.2">
      <c r="A753" s="606">
        <v>1</v>
      </c>
      <c r="B753" s="614" t="s">
        <v>1160</v>
      </c>
      <c r="C753" s="606">
        <v>39</v>
      </c>
      <c r="D753" s="608">
        <v>42184</v>
      </c>
      <c r="E753" s="606" t="s">
        <v>1110</v>
      </c>
      <c r="F753" s="606" t="s">
        <v>1822</v>
      </c>
      <c r="G753" s="609">
        <v>1</v>
      </c>
      <c r="H753" s="611">
        <v>1</v>
      </c>
      <c r="I753" s="610">
        <v>19.7</v>
      </c>
      <c r="J753" s="609">
        <v>1</v>
      </c>
      <c r="K753" s="611">
        <v>1</v>
      </c>
      <c r="L753" s="611">
        <v>0</v>
      </c>
      <c r="M753" s="610">
        <v>19.7</v>
      </c>
      <c r="N753" s="610">
        <v>19.7</v>
      </c>
      <c r="O753" s="610">
        <v>0</v>
      </c>
      <c r="P753" s="711">
        <f t="shared" ref="P753:P754" si="457">Q753+W753+AC753+AD753</f>
        <v>0</v>
      </c>
      <c r="Q753" s="711">
        <f t="shared" ref="Q753:Q754" si="458">R753+S753+T753+U753+V753</f>
        <v>0</v>
      </c>
      <c r="R753" s="670">
        <v>0</v>
      </c>
      <c r="S753" s="602">
        <v>0</v>
      </c>
      <c r="T753" s="602">
        <v>0</v>
      </c>
      <c r="U753" s="711">
        <v>0</v>
      </c>
      <c r="V753" s="594">
        <v>0</v>
      </c>
      <c r="W753" s="602">
        <f t="shared" ref="W753:W754" si="459">X753+Y753+Z753+AA753+AB753</f>
        <v>0</v>
      </c>
      <c r="X753" s="610">
        <v>0</v>
      </c>
      <c r="Y753" s="602">
        <v>0</v>
      </c>
      <c r="Z753" s="602">
        <v>0</v>
      </c>
      <c r="AA753" s="711">
        <v>0</v>
      </c>
      <c r="AB753" s="711">
        <v>0</v>
      </c>
      <c r="AC753" s="602">
        <v>0</v>
      </c>
      <c r="AD753" s="602">
        <v>0</v>
      </c>
      <c r="AE753" s="590"/>
    </row>
    <row r="754" spans="1:31" hidden="1" x14ac:dyDescent="0.2">
      <c r="A754" s="606">
        <f>A753+1</f>
        <v>2</v>
      </c>
      <c r="B754" s="614" t="s">
        <v>1160</v>
      </c>
      <c r="C754" s="606">
        <v>39</v>
      </c>
      <c r="D754" s="608">
        <v>42184</v>
      </c>
      <c r="E754" s="606" t="s">
        <v>1822</v>
      </c>
      <c r="F754" s="606" t="s">
        <v>1822</v>
      </c>
      <c r="G754" s="609">
        <v>40</v>
      </c>
      <c r="H754" s="609">
        <v>40</v>
      </c>
      <c r="I754" s="610">
        <v>438.9</v>
      </c>
      <c r="J754" s="609">
        <v>16</v>
      </c>
      <c r="K754" s="609">
        <v>5</v>
      </c>
      <c r="L754" s="609">
        <v>11</v>
      </c>
      <c r="M754" s="610">
        <v>438.9</v>
      </c>
      <c r="N754" s="610">
        <v>114.9</v>
      </c>
      <c r="O754" s="610">
        <v>324</v>
      </c>
      <c r="P754" s="711">
        <f t="shared" si="457"/>
        <v>18556692</v>
      </c>
      <c r="Q754" s="711">
        <f t="shared" si="458"/>
        <v>16756692.869999999</v>
      </c>
      <c r="R754" s="670">
        <v>0</v>
      </c>
      <c r="S754" s="602">
        <v>0</v>
      </c>
      <c r="T754" s="681">
        <v>10669309.890000001</v>
      </c>
      <c r="U754" s="711">
        <v>3253524.38</v>
      </c>
      <c r="V754" s="681">
        <f>6087382.98-3253524.38</f>
        <v>2833858.6</v>
      </c>
      <c r="W754" s="602">
        <f t="shared" si="459"/>
        <v>1799999.13</v>
      </c>
      <c r="X754" s="610">
        <v>0</v>
      </c>
      <c r="Y754" s="602">
        <v>0</v>
      </c>
      <c r="Z754" s="602">
        <v>0</v>
      </c>
      <c r="AA754" s="711">
        <v>1799999.13</v>
      </c>
      <c r="AB754" s="711">
        <v>0</v>
      </c>
      <c r="AC754" s="602">
        <v>0</v>
      </c>
      <c r="AD754" s="602">
        <v>0</v>
      </c>
      <c r="AE754" s="590"/>
    </row>
    <row r="755" spans="1:31" hidden="1" x14ac:dyDescent="0.2">
      <c r="A755" s="606">
        <f t="shared" ref="A755:A767" si="460">A754+1</f>
        <v>3</v>
      </c>
      <c r="B755" s="614" t="s">
        <v>1161</v>
      </c>
      <c r="C755" s="606">
        <v>39</v>
      </c>
      <c r="D755" s="608">
        <v>42184</v>
      </c>
      <c r="E755" s="606" t="s">
        <v>1110</v>
      </c>
      <c r="F755" s="606" t="s">
        <v>1822</v>
      </c>
      <c r="G755" s="609">
        <v>2</v>
      </c>
      <c r="H755" s="611">
        <v>2</v>
      </c>
      <c r="I755" s="610">
        <v>98.6</v>
      </c>
      <c r="J755" s="609">
        <v>2</v>
      </c>
      <c r="K755" s="611">
        <v>2</v>
      </c>
      <c r="L755" s="611">
        <v>0</v>
      </c>
      <c r="M755" s="610">
        <v>98.6</v>
      </c>
      <c r="N755" s="610">
        <v>98.6</v>
      </c>
      <c r="O755" s="610">
        <v>0</v>
      </c>
      <c r="P755" s="711">
        <f t="shared" ref="P755:P756" si="461">Q755+W755+AC755+AD755</f>
        <v>0</v>
      </c>
      <c r="Q755" s="711">
        <f t="shared" ref="Q755:Q756" si="462">R755+S755+T755+U755+V755</f>
        <v>0</v>
      </c>
      <c r="R755" s="670">
        <v>0</v>
      </c>
      <c r="S755" s="602">
        <v>0</v>
      </c>
      <c r="T755" s="602">
        <v>0</v>
      </c>
      <c r="U755" s="711">
        <v>0</v>
      </c>
      <c r="V755" s="594">
        <v>0</v>
      </c>
      <c r="W755" s="602">
        <f t="shared" ref="W755:W756" si="463">X755+Y755+Z755+AA755+AB755</f>
        <v>0</v>
      </c>
      <c r="X755" s="610">
        <v>0</v>
      </c>
      <c r="Y755" s="602">
        <v>0</v>
      </c>
      <c r="Z755" s="602">
        <v>0</v>
      </c>
      <c r="AA755" s="711">
        <v>0</v>
      </c>
      <c r="AB755" s="711">
        <v>0</v>
      </c>
      <c r="AC755" s="602">
        <v>0</v>
      </c>
      <c r="AD755" s="602">
        <v>0</v>
      </c>
      <c r="AE755" s="590"/>
    </row>
    <row r="756" spans="1:31" hidden="1" x14ac:dyDescent="0.2">
      <c r="A756" s="606">
        <f t="shared" si="460"/>
        <v>4</v>
      </c>
      <c r="B756" s="614" t="s">
        <v>1161</v>
      </c>
      <c r="C756" s="606">
        <v>39</v>
      </c>
      <c r="D756" s="608">
        <v>42184</v>
      </c>
      <c r="E756" s="606" t="s">
        <v>1822</v>
      </c>
      <c r="F756" s="606" t="s">
        <v>1822</v>
      </c>
      <c r="G756" s="609">
        <v>18</v>
      </c>
      <c r="H756" s="609">
        <v>18</v>
      </c>
      <c r="I756" s="610">
        <v>322.2</v>
      </c>
      <c r="J756" s="609">
        <v>7</v>
      </c>
      <c r="K756" s="609">
        <v>3</v>
      </c>
      <c r="L756" s="609">
        <v>4</v>
      </c>
      <c r="M756" s="610">
        <v>322.2</v>
      </c>
      <c r="N756" s="610">
        <v>119</v>
      </c>
      <c r="O756" s="610">
        <v>203.2</v>
      </c>
      <c r="P756" s="711">
        <f t="shared" si="461"/>
        <v>13153094.699999999</v>
      </c>
      <c r="Q756" s="711">
        <f t="shared" si="462"/>
        <v>12301222.25</v>
      </c>
      <c r="R756" s="670">
        <v>0</v>
      </c>
      <c r="S756" s="602">
        <v>0</v>
      </c>
      <c r="T756" s="681">
        <v>4835222.34</v>
      </c>
      <c r="U756" s="711">
        <v>0</v>
      </c>
      <c r="V756" s="681">
        <f>3095095.41+4370904.5</f>
        <v>7465999.9100000001</v>
      </c>
      <c r="W756" s="602">
        <f t="shared" si="463"/>
        <v>851872.45</v>
      </c>
      <c r="X756" s="610">
        <v>0</v>
      </c>
      <c r="Y756" s="602">
        <v>0</v>
      </c>
      <c r="Z756" s="602">
        <v>0</v>
      </c>
      <c r="AA756" s="711">
        <v>815741.23</v>
      </c>
      <c r="AB756" s="711">
        <v>36131.22</v>
      </c>
      <c r="AC756" s="602">
        <v>0</v>
      </c>
      <c r="AD756" s="602">
        <v>0</v>
      </c>
      <c r="AE756" s="590"/>
    </row>
    <row r="757" spans="1:31" hidden="1" x14ac:dyDescent="0.2">
      <c r="A757" s="606">
        <f t="shared" si="460"/>
        <v>5</v>
      </c>
      <c r="B757" s="614" t="s">
        <v>1167</v>
      </c>
      <c r="C757" s="606">
        <v>39</v>
      </c>
      <c r="D757" s="608">
        <v>42184</v>
      </c>
      <c r="E757" s="606" t="s">
        <v>1110</v>
      </c>
      <c r="F757" s="606" t="s">
        <v>1822</v>
      </c>
      <c r="G757" s="609">
        <v>1</v>
      </c>
      <c r="H757" s="611">
        <v>1</v>
      </c>
      <c r="I757" s="610">
        <v>34.9</v>
      </c>
      <c r="J757" s="609">
        <v>1</v>
      </c>
      <c r="K757" s="611">
        <v>1</v>
      </c>
      <c r="L757" s="611">
        <v>0</v>
      </c>
      <c r="M757" s="610">
        <v>34.9</v>
      </c>
      <c r="N757" s="610">
        <v>34.9</v>
      </c>
      <c r="O757" s="610">
        <v>0</v>
      </c>
      <c r="P757" s="711">
        <f t="shared" ref="P757:P758" si="464">Q757+W757+AC757+AD757</f>
        <v>0</v>
      </c>
      <c r="Q757" s="711">
        <f t="shared" ref="Q757:Q758" si="465">R757+S757+T757+U757+V757</f>
        <v>0</v>
      </c>
      <c r="R757" s="670">
        <v>0</v>
      </c>
      <c r="S757" s="602">
        <v>0</v>
      </c>
      <c r="T757" s="602">
        <v>0</v>
      </c>
      <c r="U757" s="711">
        <v>0</v>
      </c>
      <c r="V757" s="594">
        <v>0</v>
      </c>
      <c r="W757" s="602">
        <f t="shared" ref="W757:W758" si="466">X757+Y757+Z757+AA757+AB757</f>
        <v>0</v>
      </c>
      <c r="X757" s="610">
        <v>0</v>
      </c>
      <c r="Y757" s="602">
        <v>0</v>
      </c>
      <c r="Z757" s="610">
        <v>0</v>
      </c>
      <c r="AA757" s="711">
        <v>0</v>
      </c>
      <c r="AB757" s="711">
        <v>0</v>
      </c>
      <c r="AC757" s="602">
        <v>0</v>
      </c>
      <c r="AD757" s="602">
        <v>0</v>
      </c>
      <c r="AE757" s="590"/>
    </row>
    <row r="758" spans="1:31" hidden="1" x14ac:dyDescent="0.2">
      <c r="A758" s="606">
        <f t="shared" si="460"/>
        <v>6</v>
      </c>
      <c r="B758" s="614" t="s">
        <v>1167</v>
      </c>
      <c r="C758" s="606">
        <v>39</v>
      </c>
      <c r="D758" s="608">
        <v>42184</v>
      </c>
      <c r="E758" s="606" t="s">
        <v>1822</v>
      </c>
      <c r="F758" s="606" t="s">
        <v>1822</v>
      </c>
      <c r="G758" s="609">
        <v>12</v>
      </c>
      <c r="H758" s="609">
        <v>12</v>
      </c>
      <c r="I758" s="610">
        <v>120</v>
      </c>
      <c r="J758" s="609">
        <v>3</v>
      </c>
      <c r="K758" s="609">
        <v>0</v>
      </c>
      <c r="L758" s="609">
        <v>3</v>
      </c>
      <c r="M758" s="610">
        <v>120</v>
      </c>
      <c r="N758" s="610">
        <v>0</v>
      </c>
      <c r="O758" s="610">
        <v>120</v>
      </c>
      <c r="P758" s="711">
        <f t="shared" si="464"/>
        <v>5073600</v>
      </c>
      <c r="Q758" s="711">
        <f t="shared" si="465"/>
        <v>4581460.8</v>
      </c>
      <c r="R758" s="670">
        <v>0</v>
      </c>
      <c r="S758" s="602">
        <v>0</v>
      </c>
      <c r="T758" s="602">
        <v>2917104.55</v>
      </c>
      <c r="U758" s="711">
        <v>0</v>
      </c>
      <c r="V758" s="594">
        <v>1664356.25</v>
      </c>
      <c r="W758" s="602">
        <f t="shared" si="466"/>
        <v>492139.2</v>
      </c>
      <c r="X758" s="610">
        <v>0</v>
      </c>
      <c r="Y758" s="602">
        <v>0</v>
      </c>
      <c r="Z758" s="610">
        <v>0</v>
      </c>
      <c r="AA758" s="711">
        <v>492139.2</v>
      </c>
      <c r="AB758" s="711">
        <v>0</v>
      </c>
      <c r="AC758" s="602">
        <v>0</v>
      </c>
      <c r="AD758" s="602">
        <v>0</v>
      </c>
      <c r="AE758" s="590"/>
    </row>
    <row r="759" spans="1:31" hidden="1" x14ac:dyDescent="0.2">
      <c r="A759" s="606">
        <f t="shared" si="460"/>
        <v>7</v>
      </c>
      <c r="B759" s="614" t="s">
        <v>1596</v>
      </c>
      <c r="C759" s="606">
        <v>267</v>
      </c>
      <c r="D759" s="608">
        <v>42002</v>
      </c>
      <c r="E759" s="606" t="s">
        <v>1110</v>
      </c>
      <c r="F759" s="606" t="s">
        <v>1822</v>
      </c>
      <c r="G759" s="609">
        <v>1</v>
      </c>
      <c r="H759" s="611">
        <v>1</v>
      </c>
      <c r="I759" s="610">
        <v>39.9</v>
      </c>
      <c r="J759" s="609">
        <v>1</v>
      </c>
      <c r="K759" s="611">
        <v>1</v>
      </c>
      <c r="L759" s="611">
        <v>0</v>
      </c>
      <c r="M759" s="610">
        <v>39.9</v>
      </c>
      <c r="N759" s="610">
        <v>39.9</v>
      </c>
      <c r="O759" s="610">
        <v>0</v>
      </c>
      <c r="P759" s="711">
        <f t="shared" ref="P759:P760" si="467">Q759+W759+AC759+AD759</f>
        <v>0</v>
      </c>
      <c r="Q759" s="711">
        <f t="shared" ref="Q759:Q760" si="468">R759+S759+T759+U759+V759</f>
        <v>0</v>
      </c>
      <c r="R759" s="670">
        <v>0</v>
      </c>
      <c r="S759" s="602">
        <v>0</v>
      </c>
      <c r="T759" s="602">
        <v>0</v>
      </c>
      <c r="U759" s="711">
        <v>0</v>
      </c>
      <c r="V759" s="594">
        <v>0</v>
      </c>
      <c r="W759" s="602">
        <f t="shared" ref="W759:W760" si="469">X759+Y759+Z759+AA759+AB759</f>
        <v>0</v>
      </c>
      <c r="X759" s="610">
        <v>0</v>
      </c>
      <c r="Y759" s="602">
        <v>0</v>
      </c>
      <c r="Z759" s="602">
        <v>0</v>
      </c>
      <c r="AA759" s="711">
        <v>0</v>
      </c>
      <c r="AB759" s="711">
        <v>0</v>
      </c>
      <c r="AC759" s="602">
        <v>0</v>
      </c>
      <c r="AD759" s="602">
        <v>0</v>
      </c>
      <c r="AE759" s="590"/>
    </row>
    <row r="760" spans="1:31" hidden="1" x14ac:dyDescent="0.2">
      <c r="A760" s="606">
        <f t="shared" si="460"/>
        <v>8</v>
      </c>
      <c r="B760" s="614" t="s">
        <v>1596</v>
      </c>
      <c r="C760" s="606">
        <v>267</v>
      </c>
      <c r="D760" s="608">
        <v>42002</v>
      </c>
      <c r="E760" s="606" t="s">
        <v>1822</v>
      </c>
      <c r="F760" s="606" t="s">
        <v>1822</v>
      </c>
      <c r="G760" s="609">
        <v>19</v>
      </c>
      <c r="H760" s="609">
        <v>19</v>
      </c>
      <c r="I760" s="610">
        <v>460.7</v>
      </c>
      <c r="J760" s="609">
        <v>10</v>
      </c>
      <c r="K760" s="609">
        <v>6</v>
      </c>
      <c r="L760" s="609">
        <v>4</v>
      </c>
      <c r="M760" s="610">
        <v>460.7</v>
      </c>
      <c r="N760" s="610">
        <v>271.3</v>
      </c>
      <c r="O760" s="610">
        <v>189.4</v>
      </c>
      <c r="P760" s="711">
        <f t="shared" si="467"/>
        <v>18987876.75</v>
      </c>
      <c r="Q760" s="711">
        <f t="shared" si="468"/>
        <v>17588991.579999998</v>
      </c>
      <c r="R760" s="670">
        <v>0</v>
      </c>
      <c r="S760" s="602">
        <v>0</v>
      </c>
      <c r="T760" s="602">
        <v>7884812.0599999996</v>
      </c>
      <c r="U760" s="711">
        <v>0</v>
      </c>
      <c r="V760" s="594">
        <f>5137799.37+4566380.15</f>
        <v>9704179.5199999996</v>
      </c>
      <c r="W760" s="602">
        <f t="shared" si="469"/>
        <v>1398885.17</v>
      </c>
      <c r="X760" s="610">
        <v>0</v>
      </c>
      <c r="Y760" s="602">
        <v>0</v>
      </c>
      <c r="Z760" s="602">
        <v>0</v>
      </c>
      <c r="AA760" s="711">
        <v>1330231.75</v>
      </c>
      <c r="AB760" s="711">
        <v>68653.42</v>
      </c>
      <c r="AC760" s="602">
        <v>0</v>
      </c>
      <c r="AD760" s="602">
        <v>0</v>
      </c>
      <c r="AE760" s="590"/>
    </row>
    <row r="761" spans="1:31" hidden="1" x14ac:dyDescent="0.2">
      <c r="A761" s="606">
        <f t="shared" si="460"/>
        <v>9</v>
      </c>
      <c r="B761" s="614" t="s">
        <v>1162</v>
      </c>
      <c r="C761" s="606" t="s">
        <v>1097</v>
      </c>
      <c r="D761" s="608">
        <v>42174</v>
      </c>
      <c r="E761" s="606" t="s">
        <v>1110</v>
      </c>
      <c r="F761" s="606" t="s">
        <v>1822</v>
      </c>
      <c r="G761" s="609">
        <v>1</v>
      </c>
      <c r="H761" s="611">
        <v>1</v>
      </c>
      <c r="I761" s="610">
        <v>48.4</v>
      </c>
      <c r="J761" s="609">
        <v>1</v>
      </c>
      <c r="K761" s="611">
        <v>1</v>
      </c>
      <c r="L761" s="611">
        <v>0</v>
      </c>
      <c r="M761" s="610">
        <v>48.4</v>
      </c>
      <c r="N761" s="610">
        <v>48.4</v>
      </c>
      <c r="O761" s="610">
        <v>0</v>
      </c>
      <c r="P761" s="711">
        <f t="shared" ref="P761:P762" si="470">Q761+W761+AC761+AD761</f>
        <v>0</v>
      </c>
      <c r="Q761" s="711">
        <f t="shared" ref="Q761:Q762" si="471">R761+S761+T761+U761+V761</f>
        <v>0</v>
      </c>
      <c r="R761" s="670">
        <v>0</v>
      </c>
      <c r="S761" s="602">
        <v>0</v>
      </c>
      <c r="T761" s="602">
        <v>0</v>
      </c>
      <c r="U761" s="711">
        <v>0</v>
      </c>
      <c r="V761" s="594">
        <v>0</v>
      </c>
      <c r="W761" s="602">
        <f t="shared" ref="W761:W762" si="472">X761+Y761+Z761+AA761+AB761</f>
        <v>0</v>
      </c>
      <c r="X761" s="610">
        <v>0</v>
      </c>
      <c r="Y761" s="602">
        <v>0</v>
      </c>
      <c r="Z761" s="602">
        <v>0</v>
      </c>
      <c r="AA761" s="711">
        <v>0</v>
      </c>
      <c r="AB761" s="711">
        <v>0</v>
      </c>
      <c r="AC761" s="602">
        <v>0</v>
      </c>
      <c r="AD761" s="602">
        <v>0</v>
      </c>
      <c r="AE761" s="590"/>
    </row>
    <row r="762" spans="1:31" hidden="1" x14ac:dyDescent="0.2">
      <c r="A762" s="606">
        <f t="shared" si="460"/>
        <v>10</v>
      </c>
      <c r="B762" s="614" t="s">
        <v>1162</v>
      </c>
      <c r="C762" s="606" t="s">
        <v>1097</v>
      </c>
      <c r="D762" s="608">
        <v>42174</v>
      </c>
      <c r="E762" s="606" t="s">
        <v>1822</v>
      </c>
      <c r="F762" s="606" t="s">
        <v>1822</v>
      </c>
      <c r="G762" s="609">
        <v>19</v>
      </c>
      <c r="H762" s="609">
        <v>19</v>
      </c>
      <c r="I762" s="610">
        <v>166.7</v>
      </c>
      <c r="J762" s="609">
        <v>5</v>
      </c>
      <c r="K762" s="609">
        <v>1</v>
      </c>
      <c r="L762" s="609">
        <v>4</v>
      </c>
      <c r="M762" s="610">
        <v>166.7</v>
      </c>
      <c r="N762" s="610">
        <v>52.6</v>
      </c>
      <c r="O762" s="610">
        <v>114.1</v>
      </c>
      <c r="P762" s="711">
        <f t="shared" si="470"/>
        <v>6843141.0199999996</v>
      </c>
      <c r="Q762" s="711">
        <f t="shared" si="471"/>
        <v>6364412.6200000001</v>
      </c>
      <c r="R762" s="670">
        <v>0</v>
      </c>
      <c r="S762" s="602">
        <v>0</v>
      </c>
      <c r="T762" s="602">
        <v>2837613.46</v>
      </c>
      <c r="U762" s="711">
        <v>0</v>
      </c>
      <c r="V762" s="594">
        <f>1619002.54+1907796.62</f>
        <v>3526799.16</v>
      </c>
      <c r="W762" s="602">
        <f t="shared" si="472"/>
        <v>478728.4</v>
      </c>
      <c r="X762" s="610">
        <v>0</v>
      </c>
      <c r="Y762" s="602">
        <v>0</v>
      </c>
      <c r="Z762" s="602">
        <v>0</v>
      </c>
      <c r="AA762" s="711">
        <v>478728.4</v>
      </c>
      <c r="AB762" s="711">
        <v>0</v>
      </c>
      <c r="AC762" s="602">
        <v>0</v>
      </c>
      <c r="AD762" s="602">
        <v>0</v>
      </c>
      <c r="AE762" s="590"/>
    </row>
    <row r="763" spans="1:31" hidden="1" x14ac:dyDescent="0.2">
      <c r="A763" s="606">
        <f t="shared" si="460"/>
        <v>11</v>
      </c>
      <c r="B763" s="613" t="s">
        <v>1595</v>
      </c>
      <c r="C763" s="619" t="s">
        <v>1321</v>
      </c>
      <c r="D763" s="608">
        <v>42002</v>
      </c>
      <c r="E763" s="606" t="s">
        <v>1110</v>
      </c>
      <c r="F763" s="606" t="s">
        <v>1822</v>
      </c>
      <c r="G763" s="609">
        <v>2</v>
      </c>
      <c r="H763" s="609">
        <v>2</v>
      </c>
      <c r="I763" s="610">
        <v>67.099999999999994</v>
      </c>
      <c r="J763" s="609">
        <v>1</v>
      </c>
      <c r="K763" s="611">
        <v>1</v>
      </c>
      <c r="L763" s="611">
        <v>0</v>
      </c>
      <c r="M763" s="610">
        <v>67.099999999999994</v>
      </c>
      <c r="N763" s="610">
        <v>67.099999999999994</v>
      </c>
      <c r="O763" s="610">
        <v>0</v>
      </c>
      <c r="P763" s="711">
        <f t="shared" ref="P763:P764" si="473">Q763+W763+AC763+AD763</f>
        <v>0</v>
      </c>
      <c r="Q763" s="711">
        <f t="shared" ref="Q763:Q764" si="474">R763+S763+T763+U763+V763</f>
        <v>0</v>
      </c>
      <c r="R763" s="670">
        <v>0</v>
      </c>
      <c r="S763" s="602">
        <v>0</v>
      </c>
      <c r="T763" s="602">
        <v>0</v>
      </c>
      <c r="U763" s="711">
        <v>0</v>
      </c>
      <c r="V763" s="594">
        <v>0</v>
      </c>
      <c r="W763" s="602">
        <f t="shared" ref="W763:W764" si="475">X763+Y763+Z763+AA763+AB763</f>
        <v>0</v>
      </c>
      <c r="X763" s="610">
        <v>0</v>
      </c>
      <c r="Y763" s="602">
        <v>0</v>
      </c>
      <c r="Z763" s="610">
        <v>0</v>
      </c>
      <c r="AA763" s="711">
        <v>0</v>
      </c>
      <c r="AB763" s="711">
        <v>0</v>
      </c>
      <c r="AC763" s="602">
        <v>0</v>
      </c>
      <c r="AD763" s="602">
        <v>0</v>
      </c>
      <c r="AE763" s="590"/>
    </row>
    <row r="764" spans="1:31" hidden="1" x14ac:dyDescent="0.2">
      <c r="A764" s="606">
        <f t="shared" si="460"/>
        <v>12</v>
      </c>
      <c r="B764" s="613" t="s">
        <v>1595</v>
      </c>
      <c r="C764" s="619" t="s">
        <v>1321</v>
      </c>
      <c r="D764" s="608">
        <v>42002</v>
      </c>
      <c r="E764" s="606" t="s">
        <v>1822</v>
      </c>
      <c r="F764" s="606" t="s">
        <v>1822</v>
      </c>
      <c r="G764" s="609">
        <v>3</v>
      </c>
      <c r="H764" s="609">
        <v>3</v>
      </c>
      <c r="I764" s="610">
        <v>72.400000000000006</v>
      </c>
      <c r="J764" s="609">
        <v>2</v>
      </c>
      <c r="K764" s="609">
        <v>1</v>
      </c>
      <c r="L764" s="609">
        <v>1</v>
      </c>
      <c r="M764" s="610">
        <v>72.400000000000006</v>
      </c>
      <c r="N764" s="610">
        <v>36.200000000000003</v>
      </c>
      <c r="O764" s="610">
        <v>36.200000000000003</v>
      </c>
      <c r="P764" s="711">
        <f t="shared" si="473"/>
        <v>3061072</v>
      </c>
      <c r="Q764" s="711">
        <f t="shared" si="474"/>
        <v>2764148.02</v>
      </c>
      <c r="R764" s="670">
        <v>0</v>
      </c>
      <c r="S764" s="602">
        <v>0</v>
      </c>
      <c r="T764" s="602">
        <v>1759986.41</v>
      </c>
      <c r="U764" s="711">
        <v>0</v>
      </c>
      <c r="V764" s="594">
        <v>1004161.61</v>
      </c>
      <c r="W764" s="602">
        <f t="shared" si="475"/>
        <v>296923.98</v>
      </c>
      <c r="X764" s="610">
        <v>0</v>
      </c>
      <c r="Y764" s="602">
        <v>0</v>
      </c>
      <c r="Z764" s="610">
        <v>0</v>
      </c>
      <c r="AA764" s="711">
        <v>296923.98</v>
      </c>
      <c r="AB764" s="711">
        <v>0</v>
      </c>
      <c r="AC764" s="602">
        <v>0</v>
      </c>
      <c r="AD764" s="602">
        <v>0</v>
      </c>
      <c r="AE764" s="590"/>
    </row>
    <row r="765" spans="1:31" hidden="1" x14ac:dyDescent="0.2">
      <c r="A765" s="606">
        <f t="shared" si="460"/>
        <v>13</v>
      </c>
      <c r="B765" s="613" t="s">
        <v>1594</v>
      </c>
      <c r="C765" s="619" t="s">
        <v>1321</v>
      </c>
      <c r="D765" s="608">
        <v>42002</v>
      </c>
      <c r="E765" s="606" t="s">
        <v>1110</v>
      </c>
      <c r="F765" s="606" t="s">
        <v>1822</v>
      </c>
      <c r="G765" s="609">
        <v>4</v>
      </c>
      <c r="H765" s="609">
        <v>4</v>
      </c>
      <c r="I765" s="610">
        <v>175.8</v>
      </c>
      <c r="J765" s="609">
        <v>3</v>
      </c>
      <c r="K765" s="611">
        <v>3</v>
      </c>
      <c r="L765" s="611">
        <v>0</v>
      </c>
      <c r="M765" s="610">
        <v>175.8</v>
      </c>
      <c r="N765" s="610">
        <v>175.8</v>
      </c>
      <c r="O765" s="610">
        <v>0</v>
      </c>
      <c r="P765" s="711">
        <f t="shared" ref="P765:P766" si="476">Q765+W765+AC765+AD765</f>
        <v>0</v>
      </c>
      <c r="Q765" s="711">
        <f t="shared" ref="Q765:Q766" si="477">R765+S765+T765+U765+V765</f>
        <v>0</v>
      </c>
      <c r="R765" s="670">
        <v>0</v>
      </c>
      <c r="S765" s="602">
        <v>0</v>
      </c>
      <c r="T765" s="602">
        <v>0</v>
      </c>
      <c r="U765" s="711">
        <v>0</v>
      </c>
      <c r="V765" s="594">
        <v>0</v>
      </c>
      <c r="W765" s="602">
        <f t="shared" ref="W765:W766" si="478">X765+Y765+Z765+AA765+AB765</f>
        <v>0</v>
      </c>
      <c r="X765" s="610">
        <v>0</v>
      </c>
      <c r="Y765" s="602">
        <v>0</v>
      </c>
      <c r="Z765" s="610">
        <v>0</v>
      </c>
      <c r="AA765" s="711">
        <v>0</v>
      </c>
      <c r="AB765" s="711">
        <v>0</v>
      </c>
      <c r="AC765" s="602">
        <v>0</v>
      </c>
      <c r="AD765" s="602">
        <v>0</v>
      </c>
      <c r="AE765" s="590"/>
    </row>
    <row r="766" spans="1:31" hidden="1" x14ac:dyDescent="0.2">
      <c r="A766" s="606">
        <f t="shared" si="460"/>
        <v>14</v>
      </c>
      <c r="B766" s="613" t="s">
        <v>1594</v>
      </c>
      <c r="C766" s="619" t="s">
        <v>1321</v>
      </c>
      <c r="D766" s="608">
        <v>42002</v>
      </c>
      <c r="E766" s="606" t="s">
        <v>1822</v>
      </c>
      <c r="F766" s="606" t="s">
        <v>1822</v>
      </c>
      <c r="G766" s="609">
        <v>30</v>
      </c>
      <c r="H766" s="609">
        <v>30</v>
      </c>
      <c r="I766" s="610">
        <v>278.7</v>
      </c>
      <c r="J766" s="609">
        <v>6</v>
      </c>
      <c r="K766" s="609">
        <v>0</v>
      </c>
      <c r="L766" s="609">
        <v>6</v>
      </c>
      <c r="M766" s="610">
        <v>278.7</v>
      </c>
      <c r="N766" s="610">
        <v>0</v>
      </c>
      <c r="O766" s="610">
        <v>278.7</v>
      </c>
      <c r="P766" s="711">
        <f t="shared" si="476"/>
        <v>11783436</v>
      </c>
      <c r="Q766" s="711">
        <f t="shared" si="477"/>
        <v>10640442.720000001</v>
      </c>
      <c r="R766" s="670">
        <v>0</v>
      </c>
      <c r="S766" s="602">
        <v>0</v>
      </c>
      <c r="T766" s="602">
        <v>6774975.3300000001</v>
      </c>
      <c r="U766" s="711">
        <v>0</v>
      </c>
      <c r="V766" s="594">
        <v>3865467.39</v>
      </c>
      <c r="W766" s="602">
        <f t="shared" si="478"/>
        <v>1142993.28</v>
      </c>
      <c r="X766" s="610">
        <v>0</v>
      </c>
      <c r="Y766" s="602">
        <v>0</v>
      </c>
      <c r="Z766" s="610">
        <v>0</v>
      </c>
      <c r="AA766" s="711">
        <v>1142993.28</v>
      </c>
      <c r="AB766" s="711">
        <v>0</v>
      </c>
      <c r="AC766" s="602">
        <v>0</v>
      </c>
      <c r="AD766" s="602">
        <v>0</v>
      </c>
      <c r="AE766" s="590"/>
    </row>
    <row r="767" spans="1:31" ht="31.5" hidden="1" x14ac:dyDescent="0.2">
      <c r="A767" s="606">
        <f t="shared" si="460"/>
        <v>15</v>
      </c>
      <c r="B767" s="614" t="s">
        <v>1231</v>
      </c>
      <c r="C767" s="626" t="s">
        <v>1105</v>
      </c>
      <c r="D767" s="621">
        <v>41992</v>
      </c>
      <c r="E767" s="606" t="s">
        <v>1112</v>
      </c>
      <c r="F767" s="606" t="s">
        <v>1112</v>
      </c>
      <c r="G767" s="609">
        <v>1</v>
      </c>
      <c r="H767" s="611">
        <v>1</v>
      </c>
      <c r="I767" s="610">
        <v>18.899999999999999</v>
      </c>
      <c r="J767" s="609">
        <v>1</v>
      </c>
      <c r="K767" s="611">
        <v>0</v>
      </c>
      <c r="L767" s="611">
        <v>1</v>
      </c>
      <c r="M767" s="610">
        <v>18.899999999999999</v>
      </c>
      <c r="N767" s="610">
        <v>0</v>
      </c>
      <c r="O767" s="610">
        <v>18.899999999999999</v>
      </c>
      <c r="P767" s="711">
        <f t="shared" ref="P767" si="479">Q767+W767+AC767+AD767</f>
        <v>799092</v>
      </c>
      <c r="Q767" s="711">
        <f t="shared" ref="Q767" si="480">R767+S767+T767+U767+V767</f>
        <v>688018.22</v>
      </c>
      <c r="R767" s="670">
        <v>0</v>
      </c>
      <c r="S767" s="602">
        <v>0</v>
      </c>
      <c r="T767" s="610">
        <v>688018.22</v>
      </c>
      <c r="U767" s="610">
        <v>0</v>
      </c>
      <c r="V767" s="397">
        <v>0</v>
      </c>
      <c r="W767" s="602">
        <f t="shared" ref="W767" si="481">X767+Y767+Z767+AA767+AB767</f>
        <v>111073.78</v>
      </c>
      <c r="X767" s="610">
        <v>0</v>
      </c>
      <c r="Y767" s="602">
        <v>0</v>
      </c>
      <c r="Z767" s="610">
        <v>0</v>
      </c>
      <c r="AA767" s="610">
        <v>111073.78</v>
      </c>
      <c r="AB767" s="610">
        <v>0</v>
      </c>
      <c r="AC767" s="602">
        <v>0</v>
      </c>
      <c r="AD767" s="602">
        <v>0</v>
      </c>
      <c r="AE767" s="590"/>
    </row>
    <row r="768" spans="1:31" s="587" customFormat="1" ht="31.5" hidden="1" customHeight="1" x14ac:dyDescent="0.2">
      <c r="A768" s="739" t="s">
        <v>1770</v>
      </c>
      <c r="B768" s="739"/>
      <c r="C768" s="739"/>
      <c r="D768" s="739"/>
      <c r="E768" s="739"/>
      <c r="F768" s="739"/>
      <c r="G768" s="595">
        <f t="shared" ref="G768:L768" si="482">SUM(G769:G781)</f>
        <v>287</v>
      </c>
      <c r="H768" s="595">
        <f t="shared" si="482"/>
        <v>287</v>
      </c>
      <c r="I768" s="596">
        <f t="shared" si="482"/>
        <v>4961.3</v>
      </c>
      <c r="J768" s="595">
        <f t="shared" si="482"/>
        <v>119</v>
      </c>
      <c r="K768" s="595">
        <f t="shared" si="482"/>
        <v>79</v>
      </c>
      <c r="L768" s="595">
        <f t="shared" si="482"/>
        <v>40</v>
      </c>
      <c r="M768" s="596">
        <f t="shared" ref="M768:S768" si="483">SUM(M769:M781)</f>
        <v>4961.3</v>
      </c>
      <c r="N768" s="596">
        <f t="shared" si="483"/>
        <v>3466.6</v>
      </c>
      <c r="O768" s="596">
        <f t="shared" si="483"/>
        <v>1494.7</v>
      </c>
      <c r="P768" s="596">
        <f t="shared" si="483"/>
        <v>209763764</v>
      </c>
      <c r="Q768" s="596">
        <f t="shared" si="483"/>
        <v>181655419.61000001</v>
      </c>
      <c r="R768" s="392">
        <f t="shared" si="483"/>
        <v>0</v>
      </c>
      <c r="S768" s="596">
        <f t="shared" si="483"/>
        <v>0</v>
      </c>
      <c r="T768" s="596">
        <f t="shared" ref="T768:W768" si="484">SUM(T769:T781)</f>
        <v>0</v>
      </c>
      <c r="U768" s="596">
        <f t="shared" si="484"/>
        <v>158910504.63</v>
      </c>
      <c r="V768" s="392">
        <f t="shared" si="484"/>
        <v>22744914.98</v>
      </c>
      <c r="W768" s="596">
        <f t="shared" si="484"/>
        <v>28108344.390000001</v>
      </c>
      <c r="X768" s="596">
        <f t="shared" ref="X768:Z768" si="485">SUM(X769:X781)</f>
        <v>0</v>
      </c>
      <c r="Y768" s="596">
        <f t="shared" si="485"/>
        <v>0</v>
      </c>
      <c r="Z768" s="596">
        <f t="shared" si="485"/>
        <v>0</v>
      </c>
      <c r="AA768" s="596">
        <f>SUM(AA769:AA781)</f>
        <v>21011714.039999999</v>
      </c>
      <c r="AB768" s="596">
        <f t="shared" ref="AB768:AD768" si="486">SUM(AB769:AB781)</f>
        <v>7096630.3499999996</v>
      </c>
      <c r="AC768" s="596">
        <f t="shared" si="486"/>
        <v>0</v>
      </c>
      <c r="AD768" s="596">
        <f t="shared" si="486"/>
        <v>0</v>
      </c>
      <c r="AE768" s="590"/>
    </row>
    <row r="769" spans="1:31" hidden="1" x14ac:dyDescent="0.2">
      <c r="A769" s="606">
        <v>1</v>
      </c>
      <c r="B769" s="614" t="s">
        <v>1064</v>
      </c>
      <c r="C769" s="619" t="s">
        <v>1301</v>
      </c>
      <c r="D769" s="608">
        <v>41274</v>
      </c>
      <c r="E769" s="606" t="s">
        <v>1112</v>
      </c>
      <c r="F769" s="606" t="s">
        <v>1112</v>
      </c>
      <c r="G769" s="609">
        <v>4</v>
      </c>
      <c r="H769" s="611">
        <v>4</v>
      </c>
      <c r="I769" s="610">
        <v>127.8</v>
      </c>
      <c r="J769" s="609">
        <v>3</v>
      </c>
      <c r="K769" s="611">
        <v>2</v>
      </c>
      <c r="L769" s="611">
        <v>1</v>
      </c>
      <c r="M769" s="610">
        <v>127.8</v>
      </c>
      <c r="N769" s="610">
        <v>88.2</v>
      </c>
      <c r="O769" s="610">
        <v>39.6</v>
      </c>
      <c r="P769" s="711">
        <f t="shared" ref="P769:P781" si="487">Q769+W769+AC769+AD769</f>
        <v>5403384</v>
      </c>
      <c r="Q769" s="711">
        <f t="shared" ref="Q769:Q781" si="488">R769+S769+T769+U769+V769</f>
        <v>4679330.54</v>
      </c>
      <c r="R769" s="670">
        <v>0</v>
      </c>
      <c r="S769" s="602">
        <v>0</v>
      </c>
      <c r="T769" s="602">
        <v>0</v>
      </c>
      <c r="U769" s="610">
        <v>4679330.54</v>
      </c>
      <c r="V769" s="397">
        <v>0</v>
      </c>
      <c r="W769" s="602">
        <f t="shared" ref="W769:W781" si="489">X769+Y769+Z769+AA769+AB769</f>
        <v>724053.46</v>
      </c>
      <c r="X769" s="610">
        <v>0</v>
      </c>
      <c r="Y769" s="602">
        <v>0</v>
      </c>
      <c r="Z769" s="610">
        <v>0</v>
      </c>
      <c r="AA769" s="610">
        <v>724053.46</v>
      </c>
      <c r="AB769" s="610">
        <v>0</v>
      </c>
      <c r="AC769" s="602">
        <v>0</v>
      </c>
      <c r="AD769" s="602">
        <v>0</v>
      </c>
      <c r="AE769" s="590"/>
    </row>
    <row r="770" spans="1:31" hidden="1" x14ac:dyDescent="0.2">
      <c r="A770" s="606">
        <v>2</v>
      </c>
      <c r="B770" s="614" t="s">
        <v>1066</v>
      </c>
      <c r="C770" s="606">
        <v>148</v>
      </c>
      <c r="D770" s="608">
        <v>41274</v>
      </c>
      <c r="E770" s="606" t="s">
        <v>1112</v>
      </c>
      <c r="F770" s="606" t="s">
        <v>1112</v>
      </c>
      <c r="G770" s="609">
        <v>13</v>
      </c>
      <c r="H770" s="611">
        <v>13</v>
      </c>
      <c r="I770" s="610">
        <v>201.7</v>
      </c>
      <c r="J770" s="609">
        <v>6</v>
      </c>
      <c r="K770" s="611">
        <v>5</v>
      </c>
      <c r="L770" s="611">
        <v>1</v>
      </c>
      <c r="M770" s="610">
        <v>201.7</v>
      </c>
      <c r="N770" s="610">
        <v>161</v>
      </c>
      <c r="O770" s="610">
        <v>40.700000000000003</v>
      </c>
      <c r="P770" s="711">
        <f t="shared" si="487"/>
        <v>8527876</v>
      </c>
      <c r="Q770" s="711">
        <f t="shared" si="488"/>
        <v>7385140.6200000001</v>
      </c>
      <c r="R770" s="670">
        <v>0</v>
      </c>
      <c r="S770" s="602">
        <v>0</v>
      </c>
      <c r="T770" s="602">
        <v>0</v>
      </c>
      <c r="U770" s="610">
        <v>7385140.6200000001</v>
      </c>
      <c r="V770" s="397">
        <v>0</v>
      </c>
      <c r="W770" s="602">
        <f t="shared" si="489"/>
        <v>1142735.3799999999</v>
      </c>
      <c r="X770" s="610">
        <v>0</v>
      </c>
      <c r="Y770" s="602">
        <v>0</v>
      </c>
      <c r="Z770" s="610">
        <v>0</v>
      </c>
      <c r="AA770" s="610">
        <v>1142735.3799999999</v>
      </c>
      <c r="AB770" s="610">
        <v>0</v>
      </c>
      <c r="AC770" s="602">
        <v>0</v>
      </c>
      <c r="AD770" s="602">
        <v>0</v>
      </c>
      <c r="AE770" s="590"/>
    </row>
    <row r="771" spans="1:31" hidden="1" x14ac:dyDescent="0.2">
      <c r="A771" s="606">
        <v>3</v>
      </c>
      <c r="B771" s="614" t="s">
        <v>1067</v>
      </c>
      <c r="C771" s="619" t="s">
        <v>1302</v>
      </c>
      <c r="D771" s="608">
        <v>41274</v>
      </c>
      <c r="E771" s="606" t="s">
        <v>1112</v>
      </c>
      <c r="F771" s="606" t="s">
        <v>1112</v>
      </c>
      <c r="G771" s="609">
        <v>13</v>
      </c>
      <c r="H771" s="611">
        <v>13</v>
      </c>
      <c r="I771" s="610">
        <v>208.3</v>
      </c>
      <c r="J771" s="609">
        <v>5</v>
      </c>
      <c r="K771" s="611">
        <v>4</v>
      </c>
      <c r="L771" s="611">
        <v>1</v>
      </c>
      <c r="M771" s="610">
        <v>208.3</v>
      </c>
      <c r="N771" s="610">
        <v>161.80000000000001</v>
      </c>
      <c r="O771" s="610">
        <v>46.5</v>
      </c>
      <c r="P771" s="711">
        <f t="shared" si="487"/>
        <v>8806924</v>
      </c>
      <c r="Q771" s="711">
        <f t="shared" si="488"/>
        <v>7626796.1799999997</v>
      </c>
      <c r="R771" s="670">
        <v>0</v>
      </c>
      <c r="S771" s="602">
        <v>0</v>
      </c>
      <c r="T771" s="602">
        <v>0</v>
      </c>
      <c r="U771" s="610">
        <v>7626796.1799999997</v>
      </c>
      <c r="V771" s="397">
        <v>0</v>
      </c>
      <c r="W771" s="602">
        <f t="shared" si="489"/>
        <v>1180127.82</v>
      </c>
      <c r="X771" s="610">
        <v>0</v>
      </c>
      <c r="Y771" s="602">
        <v>0</v>
      </c>
      <c r="Z771" s="610">
        <v>0</v>
      </c>
      <c r="AA771" s="610">
        <v>1180127.82</v>
      </c>
      <c r="AB771" s="610">
        <v>0</v>
      </c>
      <c r="AC771" s="602">
        <v>0</v>
      </c>
      <c r="AD771" s="602">
        <v>0</v>
      </c>
      <c r="AE771" s="590"/>
    </row>
    <row r="772" spans="1:31" s="399" customFormat="1" hidden="1" x14ac:dyDescent="0.2">
      <c r="A772" s="606">
        <v>4</v>
      </c>
      <c r="B772" s="614" t="s">
        <v>1071</v>
      </c>
      <c r="C772" s="619" t="s">
        <v>1107</v>
      </c>
      <c r="D772" s="608">
        <v>42002</v>
      </c>
      <c r="E772" s="606" t="s">
        <v>1112</v>
      </c>
      <c r="F772" s="606" t="s">
        <v>1112</v>
      </c>
      <c r="G772" s="609">
        <v>11</v>
      </c>
      <c r="H772" s="611">
        <v>11</v>
      </c>
      <c r="I772" s="610">
        <v>220</v>
      </c>
      <c r="J772" s="609">
        <v>5</v>
      </c>
      <c r="K772" s="611">
        <v>4</v>
      </c>
      <c r="L772" s="611">
        <v>1</v>
      </c>
      <c r="M772" s="610">
        <v>220</v>
      </c>
      <c r="N772" s="610">
        <v>189.9</v>
      </c>
      <c r="O772" s="610">
        <v>30.1</v>
      </c>
      <c r="P772" s="711">
        <f t="shared" si="487"/>
        <v>9301600</v>
      </c>
      <c r="Q772" s="711">
        <f t="shared" si="488"/>
        <v>8055185.5999999996</v>
      </c>
      <c r="R772" s="670">
        <v>0</v>
      </c>
      <c r="S772" s="602">
        <v>0</v>
      </c>
      <c r="T772" s="602">
        <v>0</v>
      </c>
      <c r="U772" s="610">
        <v>8055185.5999999996</v>
      </c>
      <c r="V772" s="397">
        <v>0</v>
      </c>
      <c r="W772" s="602">
        <f t="shared" si="489"/>
        <v>1246414.3999999999</v>
      </c>
      <c r="X772" s="610">
        <v>0</v>
      </c>
      <c r="Y772" s="602">
        <v>0</v>
      </c>
      <c r="Z772" s="610">
        <v>0</v>
      </c>
      <c r="AA772" s="610">
        <v>1246414.3999999999</v>
      </c>
      <c r="AB772" s="610">
        <v>0</v>
      </c>
      <c r="AC772" s="602">
        <v>0</v>
      </c>
      <c r="AD772" s="602">
        <v>0</v>
      </c>
      <c r="AE772" s="590"/>
    </row>
    <row r="773" spans="1:31" s="399" customFormat="1" hidden="1" x14ac:dyDescent="0.2">
      <c r="A773" s="606">
        <v>5</v>
      </c>
      <c r="B773" s="614" t="s">
        <v>1072</v>
      </c>
      <c r="C773" s="619" t="s">
        <v>1108</v>
      </c>
      <c r="D773" s="608">
        <v>42002</v>
      </c>
      <c r="E773" s="606" t="s">
        <v>1112</v>
      </c>
      <c r="F773" s="606" t="s">
        <v>1112</v>
      </c>
      <c r="G773" s="609">
        <v>19</v>
      </c>
      <c r="H773" s="611">
        <v>19</v>
      </c>
      <c r="I773" s="610">
        <v>286.5</v>
      </c>
      <c r="J773" s="609">
        <v>7</v>
      </c>
      <c r="K773" s="611">
        <v>6</v>
      </c>
      <c r="L773" s="611">
        <v>1</v>
      </c>
      <c r="M773" s="610">
        <v>286.5</v>
      </c>
      <c r="N773" s="610">
        <v>226.7</v>
      </c>
      <c r="O773" s="610">
        <v>59.8</v>
      </c>
      <c r="P773" s="711">
        <f t="shared" si="487"/>
        <v>12113220</v>
      </c>
      <c r="Q773" s="711">
        <f t="shared" si="488"/>
        <v>10490048.52</v>
      </c>
      <c r="R773" s="670">
        <v>0</v>
      </c>
      <c r="S773" s="602">
        <v>0</v>
      </c>
      <c r="T773" s="602">
        <v>0</v>
      </c>
      <c r="U773" s="610">
        <v>10490048.52</v>
      </c>
      <c r="V773" s="397">
        <v>0</v>
      </c>
      <c r="W773" s="602">
        <f t="shared" si="489"/>
        <v>1623171.48</v>
      </c>
      <c r="X773" s="610">
        <v>0</v>
      </c>
      <c r="Y773" s="602">
        <v>0</v>
      </c>
      <c r="Z773" s="610">
        <v>0</v>
      </c>
      <c r="AA773" s="610">
        <v>1623171.48</v>
      </c>
      <c r="AB773" s="610">
        <v>0</v>
      </c>
      <c r="AC773" s="602">
        <v>0</v>
      </c>
      <c r="AD773" s="602">
        <v>0</v>
      </c>
      <c r="AE773" s="590"/>
    </row>
    <row r="774" spans="1:31" s="399" customFormat="1" hidden="1" x14ac:dyDescent="0.2">
      <c r="A774" s="606">
        <v>6</v>
      </c>
      <c r="B774" s="614" t="s">
        <v>1069</v>
      </c>
      <c r="C774" s="619" t="s">
        <v>1300</v>
      </c>
      <c r="D774" s="608">
        <v>41274</v>
      </c>
      <c r="E774" s="606" t="s">
        <v>1112</v>
      </c>
      <c r="F774" s="606" t="s">
        <v>1112</v>
      </c>
      <c r="G774" s="609">
        <v>12</v>
      </c>
      <c r="H774" s="611">
        <v>12</v>
      </c>
      <c r="I774" s="610">
        <v>89.8</v>
      </c>
      <c r="J774" s="609">
        <v>2</v>
      </c>
      <c r="K774" s="611">
        <v>1</v>
      </c>
      <c r="L774" s="611">
        <v>1</v>
      </c>
      <c r="M774" s="610">
        <v>89.8</v>
      </c>
      <c r="N774" s="610">
        <v>40</v>
      </c>
      <c r="O774" s="610">
        <v>49.8</v>
      </c>
      <c r="P774" s="711">
        <f t="shared" si="487"/>
        <v>3796744</v>
      </c>
      <c r="Q774" s="711">
        <f t="shared" si="488"/>
        <v>3287980.3</v>
      </c>
      <c r="R774" s="670">
        <v>0</v>
      </c>
      <c r="S774" s="602">
        <v>0</v>
      </c>
      <c r="T774" s="602">
        <v>0</v>
      </c>
      <c r="U774" s="610">
        <v>3287980.3</v>
      </c>
      <c r="V774" s="397">
        <v>0</v>
      </c>
      <c r="W774" s="602">
        <f t="shared" si="489"/>
        <v>508763.7</v>
      </c>
      <c r="X774" s="610">
        <v>0</v>
      </c>
      <c r="Y774" s="602">
        <v>0</v>
      </c>
      <c r="Z774" s="610">
        <v>0</v>
      </c>
      <c r="AA774" s="610">
        <v>508763.7</v>
      </c>
      <c r="AB774" s="610">
        <v>0</v>
      </c>
      <c r="AC774" s="602">
        <v>0</v>
      </c>
      <c r="AD774" s="602">
        <v>0</v>
      </c>
      <c r="AE774" s="590"/>
    </row>
    <row r="775" spans="1:31" s="399" customFormat="1" hidden="1" x14ac:dyDescent="0.2">
      <c r="A775" s="606">
        <v>7</v>
      </c>
      <c r="B775" s="614" t="s">
        <v>1073</v>
      </c>
      <c r="C775" s="619" t="s">
        <v>1303</v>
      </c>
      <c r="D775" s="608">
        <v>41274</v>
      </c>
      <c r="E775" s="606" t="s">
        <v>1112</v>
      </c>
      <c r="F775" s="606" t="s">
        <v>1112</v>
      </c>
      <c r="G775" s="609">
        <v>4</v>
      </c>
      <c r="H775" s="611">
        <v>4</v>
      </c>
      <c r="I775" s="610">
        <v>64.5</v>
      </c>
      <c r="J775" s="609">
        <v>2</v>
      </c>
      <c r="K775" s="611">
        <v>0</v>
      </c>
      <c r="L775" s="611">
        <v>2</v>
      </c>
      <c r="M775" s="610">
        <v>64.5</v>
      </c>
      <c r="N775" s="610">
        <v>0</v>
      </c>
      <c r="O775" s="610">
        <v>64.5</v>
      </c>
      <c r="P775" s="711">
        <f t="shared" si="487"/>
        <v>2727060</v>
      </c>
      <c r="Q775" s="711">
        <f t="shared" si="488"/>
        <v>2361633.96</v>
      </c>
      <c r="R775" s="670">
        <v>0</v>
      </c>
      <c r="S775" s="602">
        <v>0</v>
      </c>
      <c r="T775" s="602">
        <v>0</v>
      </c>
      <c r="U775" s="610">
        <v>2361633.96</v>
      </c>
      <c r="V775" s="397">
        <v>0</v>
      </c>
      <c r="W775" s="602">
        <f t="shared" si="489"/>
        <v>365426.04</v>
      </c>
      <c r="X775" s="610">
        <v>0</v>
      </c>
      <c r="Y775" s="602">
        <v>0</v>
      </c>
      <c r="Z775" s="610">
        <v>0</v>
      </c>
      <c r="AA775" s="610">
        <v>365426.04</v>
      </c>
      <c r="AB775" s="610">
        <v>0</v>
      </c>
      <c r="AC775" s="602">
        <v>0</v>
      </c>
      <c r="AD775" s="602">
        <v>0</v>
      </c>
      <c r="AE775" s="590"/>
    </row>
    <row r="776" spans="1:31" hidden="1" x14ac:dyDescent="0.2">
      <c r="A776" s="606">
        <v>8</v>
      </c>
      <c r="B776" s="653" t="s">
        <v>1061</v>
      </c>
      <c r="C776" s="606">
        <v>274</v>
      </c>
      <c r="D776" s="608">
        <v>41274</v>
      </c>
      <c r="E776" s="606" t="s">
        <v>1822</v>
      </c>
      <c r="F776" s="606" t="s">
        <v>1822</v>
      </c>
      <c r="G776" s="609">
        <v>32</v>
      </c>
      <c r="H776" s="611">
        <v>32</v>
      </c>
      <c r="I776" s="711">
        <v>589.79999999999995</v>
      </c>
      <c r="J776" s="609">
        <v>12</v>
      </c>
      <c r="K776" s="708">
        <v>9</v>
      </c>
      <c r="L776" s="708">
        <v>3</v>
      </c>
      <c r="M776" s="610">
        <v>589.79999999999995</v>
      </c>
      <c r="N776" s="711">
        <v>423.9</v>
      </c>
      <c r="O776" s="711">
        <v>165.9</v>
      </c>
      <c r="P776" s="711">
        <f t="shared" si="487"/>
        <v>24936744</v>
      </c>
      <c r="Q776" s="711">
        <f t="shared" si="488"/>
        <v>21595220.300000001</v>
      </c>
      <c r="R776" s="670">
        <v>0</v>
      </c>
      <c r="S776" s="602">
        <v>0</v>
      </c>
      <c r="T776" s="602">
        <v>0</v>
      </c>
      <c r="U776" s="735">
        <v>16196415.23</v>
      </c>
      <c r="V776" s="659">
        <f>21595220.3-U776</f>
        <v>5398805.0700000003</v>
      </c>
      <c r="W776" s="602">
        <f t="shared" si="489"/>
        <v>3341523.7</v>
      </c>
      <c r="X776" s="610">
        <v>0</v>
      </c>
      <c r="Y776" s="602">
        <v>0</v>
      </c>
      <c r="Z776" s="602">
        <v>0</v>
      </c>
      <c r="AA776" s="610">
        <v>3341523.7</v>
      </c>
      <c r="AB776" s="610">
        <v>0</v>
      </c>
      <c r="AC776" s="602">
        <v>0</v>
      </c>
      <c r="AD776" s="602">
        <v>0</v>
      </c>
      <c r="AE776" s="590"/>
    </row>
    <row r="777" spans="1:31" hidden="1" x14ac:dyDescent="0.2">
      <c r="A777" s="606">
        <v>9</v>
      </c>
      <c r="B777" s="653" t="s">
        <v>1062</v>
      </c>
      <c r="C777" s="606">
        <v>275</v>
      </c>
      <c r="D777" s="608">
        <v>41274</v>
      </c>
      <c r="E777" s="606" t="s">
        <v>1822</v>
      </c>
      <c r="F777" s="606" t="s">
        <v>1822</v>
      </c>
      <c r="G777" s="609">
        <v>43</v>
      </c>
      <c r="H777" s="611">
        <v>43</v>
      </c>
      <c r="I777" s="711">
        <v>642.4</v>
      </c>
      <c r="J777" s="609">
        <v>16</v>
      </c>
      <c r="K777" s="708">
        <v>8</v>
      </c>
      <c r="L777" s="708">
        <v>8</v>
      </c>
      <c r="M777" s="610">
        <v>642.4</v>
      </c>
      <c r="N777" s="711">
        <v>305.7</v>
      </c>
      <c r="O777" s="711">
        <v>336.7</v>
      </c>
      <c r="P777" s="711">
        <f t="shared" si="487"/>
        <v>27160672</v>
      </c>
      <c r="Q777" s="711">
        <f t="shared" si="488"/>
        <v>23521141.949999999</v>
      </c>
      <c r="R777" s="670">
        <v>0</v>
      </c>
      <c r="S777" s="602">
        <v>0</v>
      </c>
      <c r="T777" s="602">
        <v>0</v>
      </c>
      <c r="U777" s="735">
        <v>17640856.460000001</v>
      </c>
      <c r="V777" s="659">
        <f>23521141.95-U777</f>
        <v>5880285.4900000002</v>
      </c>
      <c r="W777" s="602">
        <f t="shared" si="489"/>
        <v>3639530.05</v>
      </c>
      <c r="X777" s="610">
        <v>0</v>
      </c>
      <c r="Y777" s="602">
        <v>0</v>
      </c>
      <c r="Z777" s="602">
        <v>0</v>
      </c>
      <c r="AA777" s="610">
        <v>3639530.05</v>
      </c>
      <c r="AB777" s="610">
        <v>0</v>
      </c>
      <c r="AC777" s="602">
        <v>0</v>
      </c>
      <c r="AD777" s="602">
        <v>0</v>
      </c>
      <c r="AE777" s="590"/>
    </row>
    <row r="778" spans="1:31" hidden="1" x14ac:dyDescent="0.2">
      <c r="A778" s="606">
        <v>10</v>
      </c>
      <c r="B778" s="614" t="s">
        <v>826</v>
      </c>
      <c r="C778" s="606">
        <v>232</v>
      </c>
      <c r="D778" s="608">
        <v>42004</v>
      </c>
      <c r="E778" s="606" t="s">
        <v>1112</v>
      </c>
      <c r="F778" s="606" t="s">
        <v>1822</v>
      </c>
      <c r="G778" s="609">
        <v>28</v>
      </c>
      <c r="H778" s="611">
        <v>28</v>
      </c>
      <c r="I778" s="711">
        <f>M778</f>
        <v>634.9</v>
      </c>
      <c r="J778" s="609">
        <v>15</v>
      </c>
      <c r="K778" s="708">
        <v>14</v>
      </c>
      <c r="L778" s="708">
        <v>1</v>
      </c>
      <c r="M778" s="610">
        <v>634.9</v>
      </c>
      <c r="N778" s="711">
        <v>535.5</v>
      </c>
      <c r="O778" s="711">
        <v>99.4</v>
      </c>
      <c r="P778" s="711">
        <f t="shared" si="487"/>
        <v>26843572</v>
      </c>
      <c r="Q778" s="711">
        <f t="shared" si="488"/>
        <v>23246533.350000001</v>
      </c>
      <c r="R778" s="670">
        <v>0</v>
      </c>
      <c r="S778" s="602">
        <v>0</v>
      </c>
      <c r="T778" s="602">
        <v>0</v>
      </c>
      <c r="U778" s="610">
        <v>23246533.350000001</v>
      </c>
      <c r="V778" s="397">
        <v>0</v>
      </c>
      <c r="W778" s="602">
        <f t="shared" si="489"/>
        <v>3597038.65</v>
      </c>
      <c r="X778" s="610">
        <v>0</v>
      </c>
      <c r="Y778" s="602">
        <v>0</v>
      </c>
      <c r="Z778" s="602">
        <v>0</v>
      </c>
      <c r="AA778" s="610">
        <v>3597038.65</v>
      </c>
      <c r="AB778" s="610">
        <v>0</v>
      </c>
      <c r="AC778" s="610">
        <v>0</v>
      </c>
      <c r="AD778" s="610">
        <v>0</v>
      </c>
      <c r="AE778" s="590"/>
    </row>
    <row r="779" spans="1:31" hidden="1" x14ac:dyDescent="0.2">
      <c r="A779" s="606">
        <v>11</v>
      </c>
      <c r="B779" s="614" t="s">
        <v>921</v>
      </c>
      <c r="C779" s="606">
        <v>160</v>
      </c>
      <c r="D779" s="608">
        <v>41914</v>
      </c>
      <c r="E779" s="606" t="s">
        <v>1112</v>
      </c>
      <c r="F779" s="606" t="s">
        <v>1822</v>
      </c>
      <c r="G779" s="609">
        <v>44</v>
      </c>
      <c r="H779" s="611">
        <v>44</v>
      </c>
      <c r="I779" s="711">
        <v>643</v>
      </c>
      <c r="J779" s="609">
        <v>16</v>
      </c>
      <c r="K779" s="708">
        <v>4</v>
      </c>
      <c r="L779" s="708">
        <v>12</v>
      </c>
      <c r="M779" s="610">
        <v>643</v>
      </c>
      <c r="N779" s="711">
        <v>485.9</v>
      </c>
      <c r="O779" s="711">
        <v>157.1</v>
      </c>
      <c r="P779" s="711">
        <f t="shared" si="487"/>
        <v>27186040</v>
      </c>
      <c r="Q779" s="711">
        <f t="shared" si="488"/>
        <v>23543110.640000001</v>
      </c>
      <c r="R779" s="670">
        <v>0</v>
      </c>
      <c r="S779" s="602">
        <v>0</v>
      </c>
      <c r="T779" s="602">
        <v>0</v>
      </c>
      <c r="U779" s="610">
        <v>23543110.640000001</v>
      </c>
      <c r="V779" s="397">
        <v>0</v>
      </c>
      <c r="W779" s="602">
        <f t="shared" si="489"/>
        <v>3642929.36</v>
      </c>
      <c r="X779" s="610">
        <v>0</v>
      </c>
      <c r="Y779" s="602">
        <v>0</v>
      </c>
      <c r="Z779" s="602">
        <v>0</v>
      </c>
      <c r="AA779" s="610">
        <v>3642929.36</v>
      </c>
      <c r="AB779" s="610">
        <v>0</v>
      </c>
      <c r="AC779" s="610">
        <v>0</v>
      </c>
      <c r="AD779" s="610">
        <v>0</v>
      </c>
      <c r="AE779" s="590"/>
    </row>
    <row r="780" spans="1:31" hidden="1" x14ac:dyDescent="0.2">
      <c r="A780" s="606">
        <v>12</v>
      </c>
      <c r="B780" s="647" t="s">
        <v>1411</v>
      </c>
      <c r="C780" s="619">
        <v>351</v>
      </c>
      <c r="D780" s="608">
        <v>42003</v>
      </c>
      <c r="E780" s="606" t="s">
        <v>1822</v>
      </c>
      <c r="F780" s="606" t="s">
        <v>1822</v>
      </c>
      <c r="G780" s="609">
        <v>29</v>
      </c>
      <c r="H780" s="609">
        <v>29</v>
      </c>
      <c r="I780" s="610">
        <v>588.5</v>
      </c>
      <c r="J780" s="609">
        <v>16</v>
      </c>
      <c r="K780" s="611">
        <v>12</v>
      </c>
      <c r="L780" s="611">
        <v>4</v>
      </c>
      <c r="M780" s="610">
        <v>588.5</v>
      </c>
      <c r="N780" s="610">
        <v>419.6</v>
      </c>
      <c r="O780" s="610">
        <v>168.9</v>
      </c>
      <c r="P780" s="711">
        <f t="shared" si="487"/>
        <v>24881780</v>
      </c>
      <c r="Q780" s="711">
        <f t="shared" si="488"/>
        <v>21547621.48</v>
      </c>
      <c r="R780" s="670">
        <v>0</v>
      </c>
      <c r="S780" s="602">
        <v>0</v>
      </c>
      <c r="T780" s="610">
        <v>0</v>
      </c>
      <c r="U780" s="735">
        <v>16160716.109999999</v>
      </c>
      <c r="V780" s="659">
        <f>21547621.48-U780</f>
        <v>5386905.3700000001</v>
      </c>
      <c r="W780" s="602">
        <f t="shared" si="489"/>
        <v>3334158.52</v>
      </c>
      <c r="X780" s="610">
        <v>0</v>
      </c>
      <c r="Y780" s="602">
        <v>0</v>
      </c>
      <c r="Z780" s="610">
        <v>0</v>
      </c>
      <c r="AA780" s="610">
        <v>0</v>
      </c>
      <c r="AB780" s="610">
        <v>3334158.52</v>
      </c>
      <c r="AC780" s="602">
        <v>0</v>
      </c>
      <c r="AD780" s="602">
        <v>0</v>
      </c>
      <c r="AE780" s="590"/>
    </row>
    <row r="781" spans="1:31" hidden="1" x14ac:dyDescent="0.2">
      <c r="A781" s="606">
        <v>13</v>
      </c>
      <c r="B781" s="647" t="s">
        <v>1412</v>
      </c>
      <c r="C781" s="619">
        <v>367</v>
      </c>
      <c r="D781" s="608">
        <v>42004</v>
      </c>
      <c r="E781" s="606" t="s">
        <v>1822</v>
      </c>
      <c r="F781" s="606" t="s">
        <v>1822</v>
      </c>
      <c r="G781" s="609">
        <v>35</v>
      </c>
      <c r="H781" s="609">
        <v>35</v>
      </c>
      <c r="I781" s="610">
        <v>664.1</v>
      </c>
      <c r="J781" s="609">
        <v>14</v>
      </c>
      <c r="K781" s="611">
        <v>10</v>
      </c>
      <c r="L781" s="611">
        <v>4</v>
      </c>
      <c r="M781" s="610">
        <v>664.1</v>
      </c>
      <c r="N781" s="610">
        <v>428.4</v>
      </c>
      <c r="O781" s="610">
        <v>235.7</v>
      </c>
      <c r="P781" s="711">
        <f t="shared" si="487"/>
        <v>28078148</v>
      </c>
      <c r="Q781" s="711">
        <f t="shared" si="488"/>
        <v>24315676.170000002</v>
      </c>
      <c r="R781" s="670">
        <v>0</v>
      </c>
      <c r="S781" s="602">
        <v>0</v>
      </c>
      <c r="T781" s="610">
        <v>0</v>
      </c>
      <c r="U781" s="735">
        <v>18236757.120000001</v>
      </c>
      <c r="V781" s="659">
        <v>6078919.0499999998</v>
      </c>
      <c r="W781" s="602">
        <f t="shared" si="489"/>
        <v>3762471.83</v>
      </c>
      <c r="X781" s="610">
        <v>0</v>
      </c>
      <c r="Y781" s="602">
        <v>0</v>
      </c>
      <c r="Z781" s="610">
        <v>0</v>
      </c>
      <c r="AA781" s="610">
        <v>0</v>
      </c>
      <c r="AB781" s="610">
        <v>3762471.83</v>
      </c>
      <c r="AC781" s="602">
        <v>0</v>
      </c>
      <c r="AD781" s="602">
        <v>0</v>
      </c>
      <c r="AE781" s="590"/>
    </row>
    <row r="782" spans="1:31" ht="22.5" hidden="1" customHeight="1" x14ac:dyDescent="0.2">
      <c r="A782" s="739" t="s">
        <v>1115</v>
      </c>
      <c r="B782" s="739"/>
      <c r="C782" s="739"/>
      <c r="D782" s="739"/>
      <c r="E782" s="739"/>
      <c r="F782" s="739"/>
      <c r="G782" s="588">
        <f t="shared" ref="G782:AD782" si="490">SUM(G783:G784)</f>
        <v>67</v>
      </c>
      <c r="H782" s="588">
        <f t="shared" si="490"/>
        <v>67</v>
      </c>
      <c r="I782" s="589">
        <f t="shared" si="490"/>
        <v>1141.4000000000001</v>
      </c>
      <c r="J782" s="588">
        <f t="shared" si="490"/>
        <v>29</v>
      </c>
      <c r="K782" s="588">
        <f t="shared" si="490"/>
        <v>16</v>
      </c>
      <c r="L782" s="588">
        <f t="shared" si="490"/>
        <v>13</v>
      </c>
      <c r="M782" s="589">
        <f t="shared" si="490"/>
        <v>1075.2</v>
      </c>
      <c r="N782" s="589">
        <f t="shared" si="490"/>
        <v>581.70000000000005</v>
      </c>
      <c r="O782" s="589">
        <f t="shared" si="490"/>
        <v>493.5</v>
      </c>
      <c r="P782" s="589">
        <f t="shared" si="490"/>
        <v>48413424.310000002</v>
      </c>
      <c r="Q782" s="589">
        <f t="shared" si="490"/>
        <v>37413132.289999999</v>
      </c>
      <c r="R782" s="414">
        <f t="shared" si="490"/>
        <v>0</v>
      </c>
      <c r="S782" s="589">
        <f t="shared" si="490"/>
        <v>0</v>
      </c>
      <c r="T782" s="589">
        <f t="shared" si="490"/>
        <v>37413132.289999999</v>
      </c>
      <c r="U782" s="589">
        <f t="shared" si="490"/>
        <v>0</v>
      </c>
      <c r="V782" s="414">
        <v>0</v>
      </c>
      <c r="W782" s="589">
        <f t="shared" si="490"/>
        <v>11000292.02</v>
      </c>
      <c r="X782" s="589">
        <f t="shared" si="490"/>
        <v>0</v>
      </c>
      <c r="Y782" s="589">
        <f t="shared" si="490"/>
        <v>0</v>
      </c>
      <c r="Z782" s="589">
        <f t="shared" si="490"/>
        <v>11000292.02</v>
      </c>
      <c r="AA782" s="589">
        <f t="shared" si="490"/>
        <v>0</v>
      </c>
      <c r="AB782" s="589">
        <v>0</v>
      </c>
      <c r="AC782" s="589">
        <f t="shared" si="490"/>
        <v>0</v>
      </c>
      <c r="AD782" s="589">
        <f t="shared" si="490"/>
        <v>0</v>
      </c>
      <c r="AE782" s="590"/>
    </row>
    <row r="783" spans="1:31" s="561" customFormat="1" hidden="1" x14ac:dyDescent="0.2">
      <c r="A783" s="606">
        <v>1</v>
      </c>
      <c r="B783" s="614" t="s">
        <v>1606</v>
      </c>
      <c r="C783" s="630">
        <v>3452</v>
      </c>
      <c r="D783" s="631">
        <v>42702</v>
      </c>
      <c r="E783" s="606" t="s">
        <v>1110</v>
      </c>
      <c r="F783" s="606" t="s">
        <v>1822</v>
      </c>
      <c r="G783" s="609">
        <v>47</v>
      </c>
      <c r="H783" s="611">
        <v>47</v>
      </c>
      <c r="I783" s="610">
        <v>864.2</v>
      </c>
      <c r="J783" s="609">
        <v>22</v>
      </c>
      <c r="K783" s="611">
        <v>14</v>
      </c>
      <c r="L783" s="611">
        <v>8</v>
      </c>
      <c r="M783" s="610">
        <v>864.2</v>
      </c>
      <c r="N783" s="610">
        <v>535.9</v>
      </c>
      <c r="O783" s="610">
        <v>328.3</v>
      </c>
      <c r="P783" s="711">
        <f>Q783+W783+AC783+AD783</f>
        <v>38671315.450000003</v>
      </c>
      <c r="Q783" s="711">
        <f>R783+S783+T783+U783+V783</f>
        <v>30071083.449999999</v>
      </c>
      <c r="R783" s="670">
        <v>0</v>
      </c>
      <c r="S783" s="602">
        <v>0</v>
      </c>
      <c r="T783" s="602">
        <v>30071083.449999999</v>
      </c>
      <c r="U783" s="610">
        <v>0</v>
      </c>
      <c r="V783" s="397">
        <v>0</v>
      </c>
      <c r="W783" s="602">
        <f>X783+Y783+Z783+AA783+AB783</f>
        <v>8600232</v>
      </c>
      <c r="X783" s="610">
        <v>0</v>
      </c>
      <c r="Y783" s="602">
        <v>0</v>
      </c>
      <c r="Z783" s="602">
        <v>8600232</v>
      </c>
      <c r="AA783" s="711">
        <v>0</v>
      </c>
      <c r="AB783" s="711">
        <v>0</v>
      </c>
      <c r="AC783" s="602">
        <v>0</v>
      </c>
      <c r="AD783" s="602">
        <v>0</v>
      </c>
      <c r="AE783" s="590"/>
    </row>
    <row r="784" spans="1:31" hidden="1" x14ac:dyDescent="0.2">
      <c r="A784" s="606">
        <v>2</v>
      </c>
      <c r="B784" s="614" t="s">
        <v>1605</v>
      </c>
      <c r="C784" s="630" t="s">
        <v>1374</v>
      </c>
      <c r="D784" s="631">
        <v>42002</v>
      </c>
      <c r="E784" s="606" t="s">
        <v>1110</v>
      </c>
      <c r="F784" s="606" t="s">
        <v>1822</v>
      </c>
      <c r="G784" s="609">
        <v>20</v>
      </c>
      <c r="H784" s="611">
        <v>20</v>
      </c>
      <c r="I784" s="610">
        <v>277.2</v>
      </c>
      <c r="J784" s="609">
        <v>7</v>
      </c>
      <c r="K784" s="611">
        <v>2</v>
      </c>
      <c r="L784" s="611">
        <v>5</v>
      </c>
      <c r="M784" s="610">
        <v>211</v>
      </c>
      <c r="N784" s="610">
        <v>45.8</v>
      </c>
      <c r="O784" s="610">
        <v>165.2</v>
      </c>
      <c r="P784" s="711">
        <f>Q784+W784+AC784+AD784</f>
        <v>9742108.8599999994</v>
      </c>
      <c r="Q784" s="711">
        <f>R784+S784+T784+U784+V784</f>
        <v>7342048.8399999999</v>
      </c>
      <c r="R784" s="670">
        <v>0</v>
      </c>
      <c r="S784" s="602">
        <v>0</v>
      </c>
      <c r="T784" s="602">
        <v>7342048.8399999999</v>
      </c>
      <c r="U784" s="610">
        <v>0</v>
      </c>
      <c r="V784" s="397">
        <v>0</v>
      </c>
      <c r="W784" s="602">
        <f>X784+Y784+Z784+AA784+AB784</f>
        <v>2400060.02</v>
      </c>
      <c r="X784" s="610">
        <v>0</v>
      </c>
      <c r="Y784" s="602">
        <v>0</v>
      </c>
      <c r="Z784" s="602">
        <v>2400060.02</v>
      </c>
      <c r="AA784" s="610">
        <v>0</v>
      </c>
      <c r="AB784" s="610">
        <v>0</v>
      </c>
      <c r="AC784" s="602">
        <v>0</v>
      </c>
      <c r="AD784" s="602">
        <v>0</v>
      </c>
      <c r="AE784" s="590"/>
    </row>
    <row r="785" spans="1:32" ht="26.25" hidden="1" customHeight="1" x14ac:dyDescent="0.2">
      <c r="A785" s="739" t="s">
        <v>1441</v>
      </c>
      <c r="B785" s="739"/>
      <c r="C785" s="739"/>
      <c r="D785" s="739"/>
      <c r="E785" s="739"/>
      <c r="F785" s="739"/>
      <c r="G785" s="595">
        <f t="shared" ref="G785:O785" si="491">SUM(G786:G789)</f>
        <v>118</v>
      </c>
      <c r="H785" s="595">
        <f t="shared" si="491"/>
        <v>118</v>
      </c>
      <c r="I785" s="596">
        <f t="shared" si="491"/>
        <v>1819.3</v>
      </c>
      <c r="J785" s="595">
        <f t="shared" si="491"/>
        <v>54</v>
      </c>
      <c r="K785" s="595">
        <f t="shared" si="491"/>
        <v>31</v>
      </c>
      <c r="L785" s="595">
        <f t="shared" si="491"/>
        <v>23</v>
      </c>
      <c r="M785" s="596">
        <f t="shared" si="491"/>
        <v>1969.9</v>
      </c>
      <c r="N785" s="596">
        <f t="shared" si="491"/>
        <v>1226.3</v>
      </c>
      <c r="O785" s="596">
        <f t="shared" si="491"/>
        <v>743.6</v>
      </c>
      <c r="P785" s="596">
        <f t="shared" ref="P785:AD785" si="492">SUM(P786:P789)</f>
        <v>83287372</v>
      </c>
      <c r="Q785" s="596">
        <f t="shared" si="492"/>
        <v>70710978.819999993</v>
      </c>
      <c r="R785" s="392">
        <f t="shared" si="492"/>
        <v>0</v>
      </c>
      <c r="S785" s="596">
        <f t="shared" si="492"/>
        <v>0</v>
      </c>
      <c r="T785" s="596">
        <f t="shared" si="492"/>
        <v>15375447.060000001</v>
      </c>
      <c r="U785" s="596">
        <f t="shared" si="492"/>
        <v>0</v>
      </c>
      <c r="V785" s="392">
        <f t="shared" si="492"/>
        <v>55335531.759999998</v>
      </c>
      <c r="W785" s="596">
        <f t="shared" si="492"/>
        <v>12576393.18</v>
      </c>
      <c r="X785" s="596">
        <f t="shared" si="492"/>
        <v>0</v>
      </c>
      <c r="Y785" s="596">
        <f t="shared" si="492"/>
        <v>0</v>
      </c>
      <c r="Z785" s="596">
        <f t="shared" si="492"/>
        <v>6370974.9800000004</v>
      </c>
      <c r="AA785" s="596">
        <f t="shared" si="492"/>
        <v>6205418.2000000002</v>
      </c>
      <c r="AB785" s="596">
        <v>0</v>
      </c>
      <c r="AC785" s="596">
        <f t="shared" si="492"/>
        <v>0</v>
      </c>
      <c r="AD785" s="596">
        <f t="shared" si="492"/>
        <v>0</v>
      </c>
      <c r="AE785" s="590"/>
    </row>
    <row r="786" spans="1:32" s="399" customFormat="1" hidden="1" x14ac:dyDescent="0.2">
      <c r="A786" s="606">
        <v>1</v>
      </c>
      <c r="B786" s="614" t="s">
        <v>1202</v>
      </c>
      <c r="C786" s="710">
        <v>1085</v>
      </c>
      <c r="D786" s="608">
        <v>42004</v>
      </c>
      <c r="E786" s="606" t="s">
        <v>1822</v>
      </c>
      <c r="F786" s="606" t="s">
        <v>1822</v>
      </c>
      <c r="G786" s="609">
        <v>16</v>
      </c>
      <c r="H786" s="611">
        <v>16</v>
      </c>
      <c r="I786" s="610">
        <v>258.10000000000002</v>
      </c>
      <c r="J786" s="609">
        <v>17</v>
      </c>
      <c r="K786" s="611">
        <v>9</v>
      </c>
      <c r="L786" s="611">
        <v>8</v>
      </c>
      <c r="M786" s="610">
        <v>326.2</v>
      </c>
      <c r="N786" s="610">
        <f>M786-O786</f>
        <v>197.7</v>
      </c>
      <c r="O786" s="610">
        <v>128.5</v>
      </c>
      <c r="P786" s="711">
        <f>Q786+W786+AC786+AD786</f>
        <v>13791736</v>
      </c>
      <c r="Q786" s="711">
        <v>11709183.859999999</v>
      </c>
      <c r="R786" s="670">
        <v>0</v>
      </c>
      <c r="S786" s="602">
        <v>0</v>
      </c>
      <c r="T786" s="602">
        <v>1869197.81</v>
      </c>
      <c r="U786" s="711">
        <v>0</v>
      </c>
      <c r="V786" s="397">
        <f>Q786-T786</f>
        <v>9839986.0500000007</v>
      </c>
      <c r="W786" s="602">
        <f>X786+Y786+Z786+AA786+AB786</f>
        <v>2082552.14</v>
      </c>
      <c r="X786" s="610">
        <v>0</v>
      </c>
      <c r="Y786" s="602">
        <v>0</v>
      </c>
      <c r="Z786" s="602">
        <v>1015524.29</v>
      </c>
      <c r="AA786" s="610">
        <v>1067027.8500000001</v>
      </c>
      <c r="AB786" s="610">
        <v>0</v>
      </c>
      <c r="AC786" s="602">
        <v>0</v>
      </c>
      <c r="AD786" s="602">
        <v>0</v>
      </c>
      <c r="AE786" s="590"/>
    </row>
    <row r="787" spans="1:32" s="399" customFormat="1" hidden="1" x14ac:dyDescent="0.2">
      <c r="A787" s="606">
        <v>2</v>
      </c>
      <c r="B787" s="613" t="s">
        <v>1147</v>
      </c>
      <c r="C787" s="619" t="s">
        <v>1312</v>
      </c>
      <c r="D787" s="608">
        <v>42004</v>
      </c>
      <c r="E787" s="606" t="s">
        <v>1822</v>
      </c>
      <c r="F787" s="606" t="s">
        <v>1822</v>
      </c>
      <c r="G787" s="609">
        <v>33</v>
      </c>
      <c r="H787" s="609">
        <v>33</v>
      </c>
      <c r="I787" s="610">
        <v>454.8</v>
      </c>
      <c r="J787" s="609">
        <v>12</v>
      </c>
      <c r="K787" s="611">
        <v>7</v>
      </c>
      <c r="L787" s="611">
        <v>5</v>
      </c>
      <c r="M787" s="610">
        <v>537.70000000000005</v>
      </c>
      <c r="N787" s="610">
        <f>M787-O787</f>
        <v>304.39999999999998</v>
      </c>
      <c r="O787" s="610">
        <v>233.3</v>
      </c>
      <c r="P787" s="711">
        <f>Q787+W787+AC787+AD787</f>
        <v>22733956</v>
      </c>
      <c r="Q787" s="711">
        <v>19301128.640000001</v>
      </c>
      <c r="R787" s="670">
        <v>0</v>
      </c>
      <c r="S787" s="602">
        <v>0</v>
      </c>
      <c r="T787" s="602">
        <v>7002321.6900000004</v>
      </c>
      <c r="U787" s="711">
        <v>0</v>
      </c>
      <c r="V787" s="397">
        <f t="shared" ref="V787:V789" si="493">Q787-T787</f>
        <v>12298806.949999999</v>
      </c>
      <c r="W787" s="602">
        <f>X787+Y787+Z787+AA787+AB787</f>
        <v>3432827.36</v>
      </c>
      <c r="X787" s="610">
        <v>0</v>
      </c>
      <c r="Y787" s="602">
        <v>0</v>
      </c>
      <c r="Z787" s="602">
        <v>2309806.0499999998</v>
      </c>
      <c r="AA787" s="711">
        <v>1123021.31</v>
      </c>
      <c r="AB787" s="610">
        <v>0</v>
      </c>
      <c r="AC787" s="602">
        <v>0</v>
      </c>
      <c r="AD787" s="602">
        <v>0</v>
      </c>
      <c r="AE787" s="590"/>
    </row>
    <row r="788" spans="1:32" s="399" customFormat="1" hidden="1" x14ac:dyDescent="0.2">
      <c r="A788" s="606">
        <v>3</v>
      </c>
      <c r="B788" s="614" t="s">
        <v>1204</v>
      </c>
      <c r="C788" s="606">
        <v>1085</v>
      </c>
      <c r="D788" s="608">
        <v>42004</v>
      </c>
      <c r="E788" s="606" t="s">
        <v>1822</v>
      </c>
      <c r="F788" s="606" t="s">
        <v>1822</v>
      </c>
      <c r="G788" s="609">
        <v>36</v>
      </c>
      <c r="H788" s="611">
        <v>36</v>
      </c>
      <c r="I788" s="610">
        <v>574.5</v>
      </c>
      <c r="J788" s="609">
        <v>12</v>
      </c>
      <c r="K788" s="611">
        <v>7</v>
      </c>
      <c r="L788" s="611">
        <v>5</v>
      </c>
      <c r="M788" s="610">
        <v>574.5</v>
      </c>
      <c r="N788" s="610">
        <f>M788-O788</f>
        <v>338.1</v>
      </c>
      <c r="O788" s="610">
        <v>236.4</v>
      </c>
      <c r="P788" s="711">
        <f>Q788+W788+AC788+AD788</f>
        <v>24289860</v>
      </c>
      <c r="Q788" s="711">
        <v>20622091.140000001</v>
      </c>
      <c r="R788" s="670">
        <v>0</v>
      </c>
      <c r="S788" s="602">
        <v>0</v>
      </c>
      <c r="T788" s="602">
        <v>3096598.13</v>
      </c>
      <c r="U788" s="711">
        <v>0</v>
      </c>
      <c r="V788" s="397">
        <f t="shared" si="493"/>
        <v>17525493.010000002</v>
      </c>
      <c r="W788" s="602">
        <f>X788+Y788+Z788+AA788+AB788</f>
        <v>3667768.86</v>
      </c>
      <c r="X788" s="610">
        <v>0</v>
      </c>
      <c r="Y788" s="602">
        <v>0</v>
      </c>
      <c r="Z788" s="602">
        <v>1265915.69</v>
      </c>
      <c r="AA788" s="711">
        <v>2401853.17</v>
      </c>
      <c r="AB788" s="610">
        <v>0</v>
      </c>
      <c r="AC788" s="602">
        <v>0</v>
      </c>
      <c r="AD788" s="602">
        <v>0</v>
      </c>
      <c r="AE788" s="590"/>
    </row>
    <row r="789" spans="1:32" s="399" customFormat="1" hidden="1" x14ac:dyDescent="0.2">
      <c r="A789" s="606">
        <v>4</v>
      </c>
      <c r="B789" s="614" t="s">
        <v>1201</v>
      </c>
      <c r="C789" s="606">
        <v>1085</v>
      </c>
      <c r="D789" s="608">
        <v>42004</v>
      </c>
      <c r="E789" s="606" t="s">
        <v>1822</v>
      </c>
      <c r="F789" s="606" t="s">
        <v>1822</v>
      </c>
      <c r="G789" s="609">
        <v>33</v>
      </c>
      <c r="H789" s="611">
        <v>33</v>
      </c>
      <c r="I789" s="610">
        <v>531.9</v>
      </c>
      <c r="J789" s="609">
        <v>13</v>
      </c>
      <c r="K789" s="611">
        <v>8</v>
      </c>
      <c r="L789" s="611">
        <v>5</v>
      </c>
      <c r="M789" s="610">
        <v>531.5</v>
      </c>
      <c r="N789" s="610">
        <f>M789-O789</f>
        <v>386.1</v>
      </c>
      <c r="O789" s="610">
        <v>145.4</v>
      </c>
      <c r="P789" s="711">
        <f>Q789+W789+AC789+AD789</f>
        <v>22471820</v>
      </c>
      <c r="Q789" s="711">
        <v>19078575.18</v>
      </c>
      <c r="R789" s="670">
        <v>0</v>
      </c>
      <c r="S789" s="602">
        <v>0</v>
      </c>
      <c r="T789" s="602">
        <v>3407329.43</v>
      </c>
      <c r="U789" s="711">
        <v>0</v>
      </c>
      <c r="V789" s="397">
        <f t="shared" si="493"/>
        <v>15671245.75</v>
      </c>
      <c r="W789" s="602">
        <f>X789+Y789+Z789+AA789+AB789</f>
        <v>3393244.82</v>
      </c>
      <c r="X789" s="610">
        <v>0</v>
      </c>
      <c r="Y789" s="602">
        <v>0</v>
      </c>
      <c r="Z789" s="602">
        <v>1779728.95</v>
      </c>
      <c r="AA789" s="711">
        <v>1613515.87</v>
      </c>
      <c r="AB789" s="610">
        <v>0</v>
      </c>
      <c r="AC789" s="602">
        <v>0</v>
      </c>
      <c r="AD789" s="602">
        <v>0</v>
      </c>
      <c r="AE789" s="590"/>
    </row>
    <row r="790" spans="1:32" s="399" customFormat="1" ht="36.75" hidden="1" customHeight="1" x14ac:dyDescent="0.2">
      <c r="A790" s="739" t="s">
        <v>2025</v>
      </c>
      <c r="B790" s="739"/>
      <c r="C790" s="739"/>
      <c r="D790" s="739"/>
      <c r="E790" s="739"/>
      <c r="F790" s="739"/>
      <c r="G790" s="588">
        <f t="shared" ref="G790:M790" si="494">G791</f>
        <v>130</v>
      </c>
      <c r="H790" s="588">
        <f t="shared" si="494"/>
        <v>130</v>
      </c>
      <c r="I790" s="589">
        <f t="shared" si="494"/>
        <v>2479.6</v>
      </c>
      <c r="J790" s="588">
        <f t="shared" si="494"/>
        <v>57</v>
      </c>
      <c r="K790" s="589">
        <f t="shared" si="494"/>
        <v>0</v>
      </c>
      <c r="L790" s="589">
        <f t="shared" si="494"/>
        <v>57</v>
      </c>
      <c r="M790" s="589">
        <f t="shared" si="494"/>
        <v>2479.6</v>
      </c>
      <c r="N790" s="589">
        <f t="shared" ref="N790:AD790" si="495">N791</f>
        <v>0</v>
      </c>
      <c r="O790" s="589">
        <f t="shared" si="495"/>
        <v>2479.6</v>
      </c>
      <c r="P790" s="589">
        <f t="shared" si="495"/>
        <v>21647994.199999999</v>
      </c>
      <c r="Q790" s="589">
        <f t="shared" si="495"/>
        <v>0</v>
      </c>
      <c r="R790" s="414">
        <f t="shared" si="495"/>
        <v>0</v>
      </c>
      <c r="S790" s="589">
        <f t="shared" si="495"/>
        <v>0</v>
      </c>
      <c r="T790" s="589">
        <f t="shared" si="495"/>
        <v>0</v>
      </c>
      <c r="U790" s="589">
        <f t="shared" si="495"/>
        <v>0</v>
      </c>
      <c r="V790" s="414">
        <f t="shared" si="495"/>
        <v>0</v>
      </c>
      <c r="W790" s="589">
        <f t="shared" si="495"/>
        <v>21647994.199999999</v>
      </c>
      <c r="X790" s="589">
        <f t="shared" si="495"/>
        <v>0</v>
      </c>
      <c r="Y790" s="589">
        <f t="shared" si="495"/>
        <v>0</v>
      </c>
      <c r="Z790" s="589">
        <f t="shared" si="495"/>
        <v>0</v>
      </c>
      <c r="AA790" s="589">
        <f t="shared" si="495"/>
        <v>0</v>
      </c>
      <c r="AB790" s="589">
        <f t="shared" si="495"/>
        <v>21647994.199999999</v>
      </c>
      <c r="AC790" s="589">
        <f t="shared" si="495"/>
        <v>0</v>
      </c>
      <c r="AD790" s="589">
        <f t="shared" si="495"/>
        <v>0</v>
      </c>
      <c r="AE790" s="590"/>
    </row>
    <row r="791" spans="1:32" hidden="1" x14ac:dyDescent="0.2">
      <c r="A791" s="775" t="s">
        <v>1375</v>
      </c>
      <c r="B791" s="776"/>
      <c r="C791" s="776"/>
      <c r="D791" s="776"/>
      <c r="E791" s="776"/>
      <c r="F791" s="777"/>
      <c r="G791" s="588">
        <f>SUM(G792:G795)</f>
        <v>130</v>
      </c>
      <c r="H791" s="588">
        <f t="shared" ref="H791:AA791" si="496">SUM(H792:H795)</f>
        <v>130</v>
      </c>
      <c r="I791" s="589">
        <f t="shared" si="496"/>
        <v>2479.6</v>
      </c>
      <c r="J791" s="588">
        <f t="shared" si="496"/>
        <v>57</v>
      </c>
      <c r="K791" s="588">
        <f t="shared" si="496"/>
        <v>0</v>
      </c>
      <c r="L791" s="588">
        <f t="shared" si="496"/>
        <v>57</v>
      </c>
      <c r="M791" s="589">
        <f>SUM(M792:M795)</f>
        <v>2479.6</v>
      </c>
      <c r="N791" s="588">
        <f t="shared" si="496"/>
        <v>0</v>
      </c>
      <c r="O791" s="589">
        <f t="shared" si="496"/>
        <v>2479.6</v>
      </c>
      <c r="P791" s="589">
        <f t="shared" si="496"/>
        <v>21647994.199999999</v>
      </c>
      <c r="Q791" s="589">
        <f t="shared" si="496"/>
        <v>0</v>
      </c>
      <c r="R791" s="414">
        <f t="shared" si="496"/>
        <v>0</v>
      </c>
      <c r="S791" s="589">
        <f t="shared" si="496"/>
        <v>0</v>
      </c>
      <c r="T791" s="589">
        <f t="shared" si="496"/>
        <v>0</v>
      </c>
      <c r="U791" s="589">
        <f t="shared" si="496"/>
        <v>0</v>
      </c>
      <c r="V791" s="414">
        <f t="shared" si="496"/>
        <v>0</v>
      </c>
      <c r="W791" s="589">
        <f t="shared" si="496"/>
        <v>21647994.199999999</v>
      </c>
      <c r="X791" s="589">
        <f t="shared" si="496"/>
        <v>0</v>
      </c>
      <c r="Y791" s="589">
        <f t="shared" si="496"/>
        <v>0</v>
      </c>
      <c r="Z791" s="589">
        <f t="shared" si="496"/>
        <v>0</v>
      </c>
      <c r="AA791" s="589">
        <f t="shared" si="496"/>
        <v>0</v>
      </c>
      <c r="AB791" s="589">
        <f>SUM(AB792:AB795)</f>
        <v>21647994.199999999</v>
      </c>
      <c r="AC791" s="589">
        <f>SUM(AC792:AC795)</f>
        <v>0</v>
      </c>
      <c r="AD791" s="589">
        <f>SUM(AD792:AD795)</f>
        <v>0</v>
      </c>
      <c r="AE791" s="590"/>
    </row>
    <row r="792" spans="1:32" hidden="1" x14ac:dyDescent="0.2">
      <c r="A792" s="606">
        <v>1</v>
      </c>
      <c r="B792" s="613" t="s">
        <v>803</v>
      </c>
      <c r="C792" s="710" t="s">
        <v>1337</v>
      </c>
      <c r="D792" s="608">
        <v>41562</v>
      </c>
      <c r="E792" s="606" t="s">
        <v>1822</v>
      </c>
      <c r="F792" s="606" t="s">
        <v>1822</v>
      </c>
      <c r="G792" s="609">
        <v>1</v>
      </c>
      <c r="H792" s="609">
        <v>1</v>
      </c>
      <c r="I792" s="654">
        <v>30.4</v>
      </c>
      <c r="J792" s="609">
        <v>1</v>
      </c>
      <c r="K792" s="655">
        <v>0</v>
      </c>
      <c r="L792" s="655">
        <v>1</v>
      </c>
      <c r="M792" s="654">
        <v>30.4</v>
      </c>
      <c r="N792" s="654">
        <v>0</v>
      </c>
      <c r="O792" s="589">
        <v>30.4</v>
      </c>
      <c r="P792" s="711">
        <f t="shared" ref="P792:P795" si="497">Q792+W792+AC792+AD792</f>
        <v>5840347.7999999998</v>
      </c>
      <c r="Q792" s="711">
        <f t="shared" ref="Q792:Q795" si="498">R792+S792+T792+V792+X792</f>
        <v>0</v>
      </c>
      <c r="R792" s="670">
        <v>0</v>
      </c>
      <c r="S792" s="602">
        <v>0</v>
      </c>
      <c r="T792" s="610">
        <v>0</v>
      </c>
      <c r="U792" s="610">
        <v>0</v>
      </c>
      <c r="V792" s="397">
        <v>0</v>
      </c>
      <c r="W792" s="602">
        <f>X792+Y792+Z792+AA792+AB792</f>
        <v>5840347.7999999998</v>
      </c>
      <c r="X792" s="610">
        <v>0</v>
      </c>
      <c r="Y792" s="602">
        <v>0</v>
      </c>
      <c r="Z792" s="610">
        <v>0</v>
      </c>
      <c r="AA792" s="711">
        <v>0</v>
      </c>
      <c r="AB792" s="610">
        <v>5840347.7999999998</v>
      </c>
      <c r="AC792" s="610">
        <v>0</v>
      </c>
      <c r="AD792" s="610">
        <v>0</v>
      </c>
      <c r="AE792" s="590"/>
    </row>
    <row r="793" spans="1:32" hidden="1" x14ac:dyDescent="0.2">
      <c r="A793" s="606">
        <v>2</v>
      </c>
      <c r="B793" s="613" t="s">
        <v>829</v>
      </c>
      <c r="C793" s="606">
        <v>1</v>
      </c>
      <c r="D793" s="608">
        <v>41514</v>
      </c>
      <c r="E793" s="606" t="s">
        <v>1822</v>
      </c>
      <c r="F793" s="606" t="s">
        <v>1822</v>
      </c>
      <c r="G793" s="609">
        <v>7</v>
      </c>
      <c r="H793" s="611">
        <v>7</v>
      </c>
      <c r="I793" s="610">
        <v>141.1</v>
      </c>
      <c r="J793" s="609">
        <v>4</v>
      </c>
      <c r="K793" s="611">
        <v>0</v>
      </c>
      <c r="L793" s="611">
        <v>4</v>
      </c>
      <c r="M793" s="610">
        <v>141.1</v>
      </c>
      <c r="N793" s="610">
        <v>0</v>
      </c>
      <c r="O793" s="589">
        <v>141.1</v>
      </c>
      <c r="P793" s="711">
        <f t="shared" si="497"/>
        <v>4347441</v>
      </c>
      <c r="Q793" s="711">
        <f t="shared" si="498"/>
        <v>0</v>
      </c>
      <c r="R793" s="670">
        <v>0</v>
      </c>
      <c r="S793" s="602">
        <v>0</v>
      </c>
      <c r="T793" s="610">
        <v>0</v>
      </c>
      <c r="U793" s="610">
        <v>0</v>
      </c>
      <c r="V793" s="397">
        <v>0</v>
      </c>
      <c r="W793" s="602">
        <f>X793+Y793+Z793+AA793+AB793</f>
        <v>4347441</v>
      </c>
      <c r="X793" s="610">
        <v>0</v>
      </c>
      <c r="Y793" s="602">
        <v>0</v>
      </c>
      <c r="Z793" s="610">
        <v>0</v>
      </c>
      <c r="AA793" s="711">
        <v>0</v>
      </c>
      <c r="AB793" s="610">
        <v>4347441</v>
      </c>
      <c r="AC793" s="610">
        <v>0</v>
      </c>
      <c r="AD793" s="610">
        <v>0</v>
      </c>
      <c r="AE793" s="590"/>
    </row>
    <row r="794" spans="1:32" s="561" customFormat="1" hidden="1" x14ac:dyDescent="0.2">
      <c r="A794" s="606">
        <v>3</v>
      </c>
      <c r="B794" s="613" t="s">
        <v>830</v>
      </c>
      <c r="C794" s="606" t="s">
        <v>1157</v>
      </c>
      <c r="D794" s="608">
        <v>41562</v>
      </c>
      <c r="E794" s="606" t="s">
        <v>1822</v>
      </c>
      <c r="F794" s="606" t="s">
        <v>1822</v>
      </c>
      <c r="G794" s="609">
        <v>117</v>
      </c>
      <c r="H794" s="611">
        <v>117</v>
      </c>
      <c r="I794" s="610">
        <v>2188.6</v>
      </c>
      <c r="J794" s="609">
        <v>49</v>
      </c>
      <c r="K794" s="611">
        <v>0</v>
      </c>
      <c r="L794" s="611">
        <v>49</v>
      </c>
      <c r="M794" s="610">
        <v>2188.6</v>
      </c>
      <c r="N794" s="610">
        <v>0</v>
      </c>
      <c r="O794" s="589">
        <v>2188.6</v>
      </c>
      <c r="P794" s="711">
        <f t="shared" si="497"/>
        <v>5758113.2000000002</v>
      </c>
      <c r="Q794" s="711">
        <f t="shared" si="498"/>
        <v>0</v>
      </c>
      <c r="R794" s="670">
        <v>0</v>
      </c>
      <c r="S794" s="602">
        <v>0</v>
      </c>
      <c r="T794" s="610">
        <v>0</v>
      </c>
      <c r="U794" s="610">
        <v>0</v>
      </c>
      <c r="V794" s="397">
        <v>0</v>
      </c>
      <c r="W794" s="602">
        <f>X794+Y794+Z794+AA794+AB794</f>
        <v>5758113.2000000002</v>
      </c>
      <c r="X794" s="610">
        <v>0</v>
      </c>
      <c r="Y794" s="602">
        <v>0</v>
      </c>
      <c r="Z794" s="610">
        <v>0</v>
      </c>
      <c r="AA794" s="711">
        <v>0</v>
      </c>
      <c r="AB794" s="610">
        <v>5758113.2000000002</v>
      </c>
      <c r="AC794" s="610">
        <v>0</v>
      </c>
      <c r="AD794" s="610">
        <v>0</v>
      </c>
      <c r="AE794" s="590"/>
      <c r="AF794" s="386"/>
    </row>
    <row r="795" spans="1:32" hidden="1" x14ac:dyDescent="0.2">
      <c r="A795" s="606">
        <v>4</v>
      </c>
      <c r="B795" s="613" t="s">
        <v>802</v>
      </c>
      <c r="C795" s="606" t="s">
        <v>1157</v>
      </c>
      <c r="D795" s="608">
        <v>41562</v>
      </c>
      <c r="E795" s="606" t="s">
        <v>1822</v>
      </c>
      <c r="F795" s="606" t="s">
        <v>1822</v>
      </c>
      <c r="G795" s="609">
        <v>5</v>
      </c>
      <c r="H795" s="611">
        <v>5</v>
      </c>
      <c r="I795" s="610">
        <v>119.5</v>
      </c>
      <c r="J795" s="609">
        <v>3</v>
      </c>
      <c r="K795" s="611">
        <v>0</v>
      </c>
      <c r="L795" s="611">
        <v>3</v>
      </c>
      <c r="M795" s="610">
        <v>119.5</v>
      </c>
      <c r="N795" s="610">
        <v>0</v>
      </c>
      <c r="O795" s="589">
        <v>119.5</v>
      </c>
      <c r="P795" s="711">
        <f t="shared" si="497"/>
        <v>5702092.2000000002</v>
      </c>
      <c r="Q795" s="711">
        <f t="shared" si="498"/>
        <v>0</v>
      </c>
      <c r="R795" s="670">
        <v>0</v>
      </c>
      <c r="S795" s="602">
        <v>0</v>
      </c>
      <c r="T795" s="610">
        <v>0</v>
      </c>
      <c r="U795" s="610">
        <v>0</v>
      </c>
      <c r="V795" s="397">
        <v>0</v>
      </c>
      <c r="W795" s="602">
        <f>X795+Y795+Z795+AA795+AB795</f>
        <v>5702092.2000000002</v>
      </c>
      <c r="X795" s="610">
        <v>0</v>
      </c>
      <c r="Y795" s="602">
        <v>0</v>
      </c>
      <c r="Z795" s="610">
        <v>0</v>
      </c>
      <c r="AA795" s="711">
        <v>0</v>
      </c>
      <c r="AB795" s="610">
        <v>5702092.2000000002</v>
      </c>
      <c r="AC795" s="610">
        <v>0</v>
      </c>
      <c r="AD795" s="610">
        <v>0</v>
      </c>
      <c r="AE795" s="590"/>
    </row>
    <row r="796" spans="1:32" hidden="1" x14ac:dyDescent="0.2">
      <c r="A796" s="597"/>
      <c r="B796" s="736"/>
      <c r="C796" s="597"/>
      <c r="D796" s="598"/>
      <c r="E796" s="597"/>
      <c r="F796" s="597"/>
      <c r="G796" s="718"/>
      <c r="H796" s="715"/>
      <c r="I796" s="600"/>
      <c r="J796" s="718"/>
      <c r="K796" s="715"/>
      <c r="L796" s="715"/>
      <c r="N796" s="600"/>
      <c r="O796" s="723"/>
      <c r="P796" s="728"/>
      <c r="Q796" s="728"/>
      <c r="R796" s="445"/>
      <c r="S796" s="445"/>
      <c r="T796" s="389"/>
      <c r="U796" s="600"/>
      <c r="V796" s="389"/>
      <c r="W796" s="445"/>
      <c r="X796" s="389"/>
      <c r="Y796" s="445"/>
      <c r="Z796" s="389"/>
      <c r="AA796" s="600"/>
      <c r="AB796" s="600"/>
      <c r="AC796" s="445"/>
      <c r="AD796" s="445"/>
    </row>
    <row r="797" spans="1:32" x14ac:dyDescent="0.2">
      <c r="A797" s="597"/>
      <c r="B797" s="592"/>
      <c r="C797" s="597"/>
      <c r="D797" s="598"/>
      <c r="E797" s="597"/>
      <c r="F797" s="597"/>
      <c r="G797" s="718"/>
      <c r="H797" s="715"/>
      <c r="I797" s="728"/>
      <c r="J797" s="718"/>
      <c r="K797" s="720"/>
      <c r="L797" s="720"/>
      <c r="N797" s="728"/>
      <c r="O797" s="728"/>
      <c r="P797" s="728"/>
      <c r="Q797" s="728"/>
      <c r="R797" s="445"/>
      <c r="S797" s="389"/>
      <c r="T797" s="445"/>
      <c r="U797" s="728"/>
      <c r="V797" s="445"/>
      <c r="W797" s="389"/>
      <c r="X797" s="389"/>
      <c r="Y797" s="389"/>
      <c r="Z797" s="389"/>
      <c r="AA797" s="600"/>
      <c r="AB797" s="600"/>
      <c r="AC797" s="389"/>
      <c r="AD797" s="389"/>
    </row>
    <row r="798" spans="1:32" x14ac:dyDescent="0.2">
      <c r="A798" s="597"/>
      <c r="B798" s="773"/>
      <c r="C798" s="774"/>
      <c r="D798" s="774"/>
      <c r="E798" s="774"/>
      <c r="F798" s="774"/>
      <c r="G798" s="774"/>
      <c r="H798" s="774"/>
      <c r="I798" s="774"/>
      <c r="J798" s="774"/>
      <c r="K798" s="774"/>
      <c r="L798" s="774"/>
      <c r="M798" s="774"/>
      <c r="N798" s="774"/>
      <c r="O798" s="774"/>
      <c r="P798" s="774"/>
      <c r="Q798" s="728"/>
      <c r="R798" s="445"/>
      <c r="S798" s="389"/>
      <c r="T798" s="445"/>
      <c r="U798" s="728"/>
      <c r="V798" s="445"/>
      <c r="W798" s="389"/>
      <c r="X798" s="389"/>
      <c r="Y798" s="389"/>
      <c r="Z798" s="389"/>
      <c r="AA798" s="600"/>
      <c r="AB798" s="600"/>
      <c r="AC798" s="389"/>
      <c r="AD798" s="389"/>
    </row>
    <row r="799" spans="1:32" ht="31.5" hidden="1" x14ac:dyDescent="0.2">
      <c r="A799" s="732"/>
      <c r="B799" s="737" t="s">
        <v>1955</v>
      </c>
      <c r="C799" s="732"/>
      <c r="D799" s="732"/>
      <c r="E799" s="732"/>
      <c r="F799" s="732"/>
      <c r="G799" s="716"/>
      <c r="H799" s="716"/>
      <c r="I799" s="723"/>
      <c r="J799" s="716"/>
      <c r="K799" s="716"/>
      <c r="L799" s="716"/>
      <c r="M799" s="723"/>
      <c r="N799" s="723"/>
      <c r="O799" s="723"/>
      <c r="P799" s="728"/>
      <c r="Q799" s="728"/>
      <c r="R799" s="445"/>
      <c r="S799" s="389"/>
      <c r="T799" s="445"/>
      <c r="U799" s="728"/>
      <c r="V799" s="445"/>
      <c r="W799" s="389"/>
      <c r="X799" s="389"/>
      <c r="Y799" s="389"/>
      <c r="Z799" s="389"/>
      <c r="AA799" s="600"/>
      <c r="AB799" s="600"/>
      <c r="AC799" s="389"/>
      <c r="AD799" s="389"/>
    </row>
    <row r="800" spans="1:32" ht="31.5" hidden="1" x14ac:dyDescent="0.2">
      <c r="A800" s="597"/>
      <c r="B800" s="737" t="s">
        <v>1971</v>
      </c>
      <c r="C800" s="597"/>
      <c r="D800" s="598"/>
      <c r="E800" s="597"/>
      <c r="F800" s="597"/>
      <c r="G800" s="718"/>
      <c r="H800" s="715"/>
      <c r="I800" s="728"/>
      <c r="J800" s="718"/>
      <c r="K800" s="720"/>
      <c r="L800" s="720"/>
      <c r="N800" s="728"/>
      <c r="O800" s="728"/>
      <c r="P800" s="728"/>
      <c r="Q800" s="728"/>
      <c r="R800" s="445"/>
      <c r="S800" s="389"/>
      <c r="T800" s="445"/>
      <c r="U800" s="728"/>
      <c r="V800" s="445"/>
      <c r="W800" s="389"/>
      <c r="X800" s="389"/>
      <c r="Y800" s="389"/>
      <c r="Z800" s="389"/>
      <c r="AA800" s="600"/>
      <c r="AB800" s="600"/>
      <c r="AC800" s="389"/>
      <c r="AD800" s="389"/>
    </row>
    <row r="801" spans="1:30" ht="47.25" hidden="1" x14ac:dyDescent="0.2">
      <c r="A801" s="597"/>
      <c r="B801" s="737" t="s">
        <v>1956</v>
      </c>
      <c r="C801" s="597"/>
      <c r="D801" s="598"/>
      <c r="E801" s="597"/>
      <c r="F801" s="597"/>
      <c r="G801" s="718"/>
      <c r="H801" s="715"/>
      <c r="I801" s="728"/>
      <c r="J801" s="718"/>
      <c r="K801" s="720"/>
      <c r="L801" s="720"/>
      <c r="N801" s="728"/>
      <c r="O801" s="728"/>
      <c r="P801" s="728"/>
      <c r="Q801" s="728"/>
      <c r="R801" s="445"/>
      <c r="S801" s="389"/>
      <c r="T801" s="445"/>
      <c r="U801" s="728"/>
      <c r="V801" s="445"/>
      <c r="W801" s="389"/>
      <c r="X801" s="389"/>
      <c r="Y801" s="389"/>
      <c r="Z801" s="389"/>
      <c r="AA801" s="600"/>
      <c r="AB801" s="600"/>
      <c r="AC801" s="389"/>
      <c r="AD801" s="389"/>
    </row>
    <row r="802" spans="1:30" ht="47.25" hidden="1" x14ac:dyDescent="0.2">
      <c r="A802" s="732"/>
      <c r="B802" s="738" t="s">
        <v>1984</v>
      </c>
      <c r="C802" s="732"/>
      <c r="D802" s="732"/>
      <c r="E802" s="732"/>
      <c r="F802" s="732"/>
      <c r="G802" s="716"/>
      <c r="H802" s="716"/>
      <c r="I802" s="723"/>
      <c r="J802" s="716"/>
      <c r="K802" s="716"/>
      <c r="L802" s="716"/>
      <c r="M802" s="723"/>
      <c r="N802" s="723"/>
      <c r="O802" s="723"/>
      <c r="P802" s="728"/>
      <c r="Q802" s="728"/>
      <c r="R802" s="445"/>
      <c r="S802" s="389"/>
      <c r="T802" s="445"/>
      <c r="U802" s="728"/>
      <c r="V802" s="445"/>
      <c r="W802" s="389"/>
      <c r="X802" s="389"/>
      <c r="Y802" s="389"/>
      <c r="Z802" s="389"/>
      <c r="AA802" s="600"/>
      <c r="AB802" s="600"/>
      <c r="AC802" s="389"/>
      <c r="AD802" s="389"/>
    </row>
    <row r="803" spans="1:30" hidden="1" x14ac:dyDescent="0.2">
      <c r="A803" s="597"/>
      <c r="B803" s="592" t="s">
        <v>1985</v>
      </c>
      <c r="C803" s="597"/>
      <c r="D803" s="598"/>
      <c r="E803" s="597"/>
      <c r="F803" s="597"/>
      <c r="G803" s="718"/>
      <c r="H803" s="715"/>
      <c r="I803" s="728"/>
      <c r="J803" s="721"/>
      <c r="K803" s="721"/>
      <c r="L803" s="721"/>
      <c r="M803" s="728"/>
      <c r="N803" s="728"/>
      <c r="O803" s="728"/>
      <c r="P803" s="728"/>
      <c r="Q803" s="728"/>
      <c r="R803" s="445"/>
      <c r="S803" s="389"/>
      <c r="T803" s="445"/>
      <c r="U803" s="728"/>
      <c r="V803" s="445"/>
      <c r="W803" s="389"/>
      <c r="X803" s="389"/>
      <c r="Y803" s="389"/>
      <c r="Z803" s="389"/>
      <c r="AA803" s="600"/>
      <c r="AB803" s="600"/>
      <c r="AC803" s="389"/>
      <c r="AD803" s="389"/>
    </row>
    <row r="804" spans="1:30" hidden="1" x14ac:dyDescent="0.2">
      <c r="A804" s="597"/>
      <c r="B804" s="592" t="s">
        <v>1986</v>
      </c>
      <c r="C804" s="597"/>
      <c r="D804" s="598"/>
      <c r="E804" s="597"/>
      <c r="F804" s="597"/>
      <c r="G804" s="718"/>
      <c r="H804" s="715"/>
      <c r="I804" s="728"/>
      <c r="J804" s="718"/>
      <c r="K804" s="720"/>
      <c r="L804" s="720"/>
      <c r="N804" s="728"/>
      <c r="O804" s="728"/>
      <c r="P804" s="728"/>
      <c r="Q804" s="728"/>
      <c r="R804" s="445"/>
      <c r="S804" s="389"/>
      <c r="T804" s="445"/>
      <c r="U804" s="728"/>
      <c r="V804" s="445"/>
      <c r="W804" s="389"/>
      <c r="X804" s="389"/>
      <c r="Y804" s="389"/>
      <c r="Z804" s="389"/>
      <c r="AA804" s="600"/>
      <c r="AB804" s="600"/>
      <c r="AC804" s="389"/>
      <c r="AD804" s="389"/>
    </row>
    <row r="805" spans="1:30" ht="31.5" hidden="1" x14ac:dyDescent="0.2">
      <c r="A805" s="597"/>
      <c r="B805" s="737" t="s">
        <v>1987</v>
      </c>
      <c r="C805" s="597"/>
      <c r="D805" s="598"/>
      <c r="E805" s="597"/>
      <c r="F805" s="597"/>
      <c r="G805" s="718"/>
      <c r="H805" s="715"/>
      <c r="I805" s="728"/>
      <c r="J805" s="718"/>
      <c r="K805" s="720"/>
      <c r="L805" s="720"/>
      <c r="N805" s="728"/>
      <c r="O805" s="728"/>
      <c r="P805" s="728"/>
      <c r="Q805" s="728"/>
      <c r="R805" s="445"/>
      <c r="S805" s="389"/>
      <c r="T805" s="445"/>
      <c r="U805" s="728"/>
      <c r="V805" s="445"/>
      <c r="W805" s="389"/>
      <c r="X805" s="389"/>
      <c r="Y805" s="389"/>
      <c r="Z805" s="389"/>
      <c r="AA805" s="600"/>
      <c r="AB805" s="600"/>
      <c r="AC805" s="389"/>
      <c r="AD805" s="389"/>
    </row>
    <row r="806" spans="1:30" hidden="1" x14ac:dyDescent="0.2">
      <c r="A806" s="597"/>
      <c r="B806" s="592" t="s">
        <v>1989</v>
      </c>
      <c r="C806" s="597"/>
      <c r="D806" s="598"/>
      <c r="E806" s="597"/>
      <c r="F806" s="597"/>
      <c r="G806" s="718"/>
      <c r="H806" s="715"/>
      <c r="I806" s="728"/>
      <c r="J806" s="718"/>
      <c r="K806" s="720"/>
      <c r="L806" s="720"/>
      <c r="N806" s="728"/>
      <c r="O806" s="728"/>
      <c r="P806" s="728"/>
      <c r="Q806" s="728"/>
      <c r="R806" s="445"/>
      <c r="S806" s="389"/>
      <c r="T806" s="445"/>
      <c r="U806" s="728"/>
      <c r="V806" s="445"/>
      <c r="W806" s="389"/>
      <c r="X806" s="389"/>
      <c r="Y806" s="389"/>
      <c r="Z806" s="389"/>
      <c r="AA806" s="600"/>
      <c r="AB806" s="600"/>
      <c r="AC806" s="389"/>
      <c r="AD806" s="389"/>
    </row>
    <row r="807" spans="1:30" hidden="1" x14ac:dyDescent="0.2">
      <c r="A807" s="597"/>
      <c r="B807" s="592" t="s">
        <v>2008</v>
      </c>
      <c r="C807" s="597"/>
      <c r="D807" s="598"/>
      <c r="E807" s="597"/>
      <c r="F807" s="597"/>
      <c r="G807" s="718"/>
      <c r="H807" s="715"/>
      <c r="I807" s="728"/>
      <c r="J807" s="718"/>
      <c r="K807" s="720"/>
      <c r="L807" s="720"/>
      <c r="N807" s="728"/>
      <c r="O807" s="728"/>
      <c r="P807" s="728"/>
      <c r="Q807" s="728"/>
      <c r="R807" s="445"/>
      <c r="S807" s="389"/>
      <c r="T807" s="445"/>
      <c r="U807" s="728"/>
      <c r="V807" s="445"/>
      <c r="W807" s="389"/>
      <c r="X807" s="389"/>
      <c r="Y807" s="389"/>
      <c r="Z807" s="389"/>
      <c r="AA807" s="600"/>
      <c r="AB807" s="600"/>
      <c r="AC807" s="389"/>
      <c r="AD807" s="389"/>
    </row>
    <row r="808" spans="1:30" hidden="1" x14ac:dyDescent="0.2">
      <c r="A808" s="597"/>
      <c r="B808" s="592"/>
      <c r="C808" s="597"/>
      <c r="D808" s="598"/>
      <c r="E808" s="597"/>
      <c r="F808" s="597"/>
      <c r="G808" s="718"/>
      <c r="H808" s="715"/>
      <c r="I808" s="728"/>
      <c r="J808" s="718"/>
      <c r="K808" s="720"/>
      <c r="L808" s="720"/>
      <c r="N808" s="728"/>
      <c r="O808" s="728"/>
      <c r="P808" s="728"/>
      <c r="Q808" s="728"/>
      <c r="R808" s="445"/>
      <c r="S808" s="389"/>
      <c r="T808" s="445"/>
      <c r="U808" s="728"/>
      <c r="V808" s="445"/>
      <c r="W808" s="389"/>
      <c r="X808" s="389"/>
      <c r="Y808" s="389"/>
      <c r="Z808" s="389"/>
      <c r="AA808" s="600"/>
      <c r="AB808" s="600"/>
      <c r="AC808" s="389"/>
      <c r="AD808" s="389"/>
    </row>
    <row r="809" spans="1:30" x14ac:dyDescent="0.2">
      <c r="A809" s="597"/>
      <c r="B809" s="592"/>
      <c r="C809" s="597"/>
      <c r="D809" s="598"/>
      <c r="E809" s="597"/>
      <c r="F809" s="597"/>
      <c r="G809" s="718"/>
      <c r="H809" s="715"/>
      <c r="I809" s="728"/>
      <c r="J809" s="718"/>
      <c r="K809" s="720"/>
      <c r="L809" s="720"/>
      <c r="N809" s="728"/>
      <c r="O809" s="728"/>
      <c r="P809" s="728"/>
      <c r="Q809" s="728"/>
      <c r="R809" s="445"/>
      <c r="S809" s="389"/>
      <c r="T809" s="445"/>
      <c r="U809" s="728"/>
      <c r="V809" s="445"/>
      <c r="W809" s="389"/>
      <c r="X809" s="389"/>
      <c r="Y809" s="389"/>
      <c r="Z809" s="389"/>
      <c r="AA809" s="600"/>
      <c r="AB809" s="600"/>
      <c r="AC809" s="389"/>
      <c r="AD809" s="389"/>
    </row>
    <row r="810" spans="1:30" x14ac:dyDescent="0.2">
      <c r="A810" s="561"/>
      <c r="B810" s="561"/>
      <c r="C810" s="561"/>
      <c r="D810" s="561"/>
      <c r="E810" s="561"/>
      <c r="F810" s="561"/>
      <c r="G810" s="447"/>
      <c r="H810" s="716"/>
      <c r="I810" s="388"/>
      <c r="J810" s="716"/>
      <c r="K810" s="447"/>
      <c r="L810" s="447"/>
      <c r="M810" s="723"/>
      <c r="N810" s="388"/>
      <c r="O810" s="388"/>
      <c r="P810" s="445"/>
      <c r="Q810" s="445"/>
      <c r="R810" s="445"/>
      <c r="S810" s="389"/>
      <c r="T810" s="445"/>
      <c r="U810" s="728"/>
      <c r="V810" s="445"/>
      <c r="W810" s="389"/>
      <c r="X810" s="389"/>
      <c r="Y810" s="389"/>
      <c r="Z810" s="389"/>
      <c r="AA810" s="600"/>
      <c r="AB810" s="600"/>
      <c r="AC810" s="389"/>
      <c r="AD810" s="389"/>
    </row>
    <row r="811" spans="1:30" x14ac:dyDescent="0.2">
      <c r="B811" s="449"/>
      <c r="C811" s="450"/>
      <c r="D811" s="451"/>
      <c r="G811" s="450"/>
      <c r="H811" s="717"/>
      <c r="I811" s="452"/>
      <c r="J811" s="717"/>
      <c r="K811" s="450"/>
      <c r="L811" s="450"/>
      <c r="M811" s="729"/>
      <c r="N811" s="452"/>
      <c r="O811" s="452"/>
      <c r="P811" s="445"/>
      <c r="Q811" s="445"/>
      <c r="R811" s="445"/>
      <c r="S811" s="389"/>
      <c r="T811" s="445"/>
      <c r="U811" s="728"/>
      <c r="V811" s="445"/>
      <c r="W811" s="389"/>
      <c r="X811" s="389"/>
      <c r="Y811" s="389"/>
      <c r="Z811" s="389"/>
      <c r="AA811" s="600"/>
      <c r="AB811" s="600"/>
      <c r="AC811" s="389"/>
      <c r="AD811" s="389"/>
    </row>
    <row r="812" spans="1:30" x14ac:dyDescent="0.2">
      <c r="B812" s="453"/>
      <c r="C812" s="450"/>
      <c r="D812" s="451"/>
      <c r="G812" s="450"/>
      <c r="H812" s="717"/>
      <c r="I812" s="452"/>
      <c r="J812" s="717"/>
      <c r="K812" s="450"/>
      <c r="L812" s="450"/>
      <c r="M812" s="729"/>
      <c r="N812" s="452"/>
      <c r="O812" s="452"/>
      <c r="P812" s="445"/>
      <c r="Q812" s="445"/>
      <c r="R812" s="445"/>
      <c r="S812" s="389"/>
      <c r="T812" s="445"/>
      <c r="U812" s="728"/>
      <c r="V812" s="445"/>
      <c r="W812" s="389"/>
      <c r="X812" s="389"/>
      <c r="Y812" s="389"/>
      <c r="Z812" s="389"/>
      <c r="AA812" s="600"/>
      <c r="AB812" s="600"/>
      <c r="AC812" s="389"/>
      <c r="AD812" s="389"/>
    </row>
    <row r="813" spans="1:30" x14ac:dyDescent="0.2">
      <c r="A813" s="399"/>
      <c r="B813" s="399"/>
      <c r="C813" s="399"/>
      <c r="D813" s="399"/>
      <c r="E813" s="399"/>
      <c r="F813" s="399"/>
      <c r="G813" s="447"/>
      <c r="H813" s="716"/>
      <c r="I813" s="388"/>
      <c r="J813" s="716"/>
      <c r="K813" s="447"/>
      <c r="L813" s="447"/>
      <c r="M813" s="723"/>
      <c r="N813" s="388"/>
      <c r="O813" s="388"/>
      <c r="P813" s="445"/>
      <c r="Q813" s="445"/>
      <c r="R813" s="445"/>
      <c r="S813" s="389"/>
      <c r="T813" s="445"/>
      <c r="U813" s="728"/>
      <c r="V813" s="445"/>
      <c r="W813" s="389"/>
      <c r="X813" s="389"/>
      <c r="Y813" s="389"/>
      <c r="Z813" s="389"/>
      <c r="AA813" s="600"/>
      <c r="AB813" s="600"/>
      <c r="AC813" s="389"/>
      <c r="AD813" s="389"/>
    </row>
    <row r="814" spans="1:30" x14ac:dyDescent="0.2">
      <c r="B814" s="441"/>
      <c r="C814" s="454"/>
      <c r="G814" s="443"/>
      <c r="H814" s="718"/>
      <c r="I814" s="389"/>
      <c r="J814" s="718"/>
      <c r="K814" s="444"/>
      <c r="L814" s="444"/>
      <c r="P814" s="445"/>
      <c r="Q814" s="445"/>
      <c r="R814" s="445"/>
      <c r="S814" s="389"/>
      <c r="T814" s="445"/>
      <c r="U814" s="728"/>
      <c r="V814" s="445"/>
      <c r="W814" s="389"/>
      <c r="X814" s="389"/>
      <c r="Y814" s="389"/>
      <c r="Z814" s="389"/>
      <c r="AA814" s="600"/>
      <c r="AB814" s="600"/>
      <c r="AC814" s="389"/>
      <c r="AD814" s="389"/>
    </row>
    <row r="815" spans="1:30" x14ac:dyDescent="0.2">
      <c r="B815" s="441"/>
      <c r="C815" s="454"/>
      <c r="G815" s="443"/>
      <c r="H815" s="718"/>
      <c r="I815" s="389"/>
      <c r="J815" s="718"/>
      <c r="K815" s="444"/>
      <c r="L815" s="444"/>
      <c r="P815" s="445"/>
      <c r="Q815" s="445"/>
      <c r="R815" s="445"/>
      <c r="S815" s="389"/>
      <c r="T815" s="445"/>
      <c r="U815" s="728"/>
      <c r="V815" s="445"/>
      <c r="W815" s="389"/>
      <c r="X815" s="389"/>
      <c r="Y815" s="389"/>
      <c r="Z815" s="389"/>
      <c r="AA815" s="600"/>
      <c r="AB815" s="600"/>
      <c r="AC815" s="389"/>
      <c r="AD815" s="389"/>
    </row>
    <row r="816" spans="1:30" x14ac:dyDescent="0.2">
      <c r="A816" s="561"/>
      <c r="B816" s="561"/>
      <c r="C816" s="561"/>
      <c r="D816" s="561"/>
      <c r="E816" s="561"/>
      <c r="F816" s="561"/>
      <c r="G816" s="447"/>
      <c r="H816" s="716"/>
      <c r="I816" s="388"/>
      <c r="J816" s="716"/>
      <c r="K816" s="455"/>
      <c r="L816" s="455"/>
      <c r="M816" s="723"/>
      <c r="N816" s="388"/>
      <c r="O816" s="388"/>
      <c r="P816" s="445"/>
      <c r="Q816" s="445"/>
      <c r="R816" s="445"/>
      <c r="S816" s="389"/>
      <c r="T816" s="445"/>
      <c r="U816" s="728"/>
      <c r="V816" s="445"/>
      <c r="W816" s="389"/>
      <c r="X816" s="389"/>
      <c r="Y816" s="389"/>
      <c r="Z816" s="389"/>
      <c r="AA816" s="600"/>
      <c r="AB816" s="600"/>
      <c r="AC816" s="389"/>
      <c r="AD816" s="389"/>
    </row>
    <row r="817" spans="1:30" x14ac:dyDescent="0.2">
      <c r="B817" s="441"/>
      <c r="C817" s="456"/>
      <c r="G817" s="443"/>
      <c r="H817" s="718"/>
      <c r="I817" s="389"/>
      <c r="J817" s="718"/>
      <c r="K817" s="444"/>
      <c r="L817" s="444"/>
      <c r="P817" s="445"/>
      <c r="Q817" s="445"/>
      <c r="R817" s="445"/>
      <c r="S817" s="389"/>
      <c r="T817" s="445"/>
      <c r="U817" s="728"/>
      <c r="V817" s="445"/>
      <c r="W817" s="389"/>
      <c r="X817" s="389"/>
      <c r="Y817" s="389"/>
      <c r="Z817" s="389"/>
      <c r="AA817" s="600"/>
      <c r="AB817" s="600"/>
      <c r="AC817" s="389"/>
      <c r="AD817" s="389"/>
    </row>
    <row r="818" spans="1:30" s="399" customFormat="1" x14ac:dyDescent="0.2">
      <c r="A818" s="561"/>
      <c r="B818" s="561"/>
      <c r="C818" s="561"/>
      <c r="D818" s="561"/>
      <c r="E818" s="561"/>
      <c r="F818" s="561"/>
      <c r="G818" s="447"/>
      <c r="H818" s="716"/>
      <c r="I818" s="388"/>
      <c r="J818" s="716"/>
      <c r="K818" s="447"/>
      <c r="L818" s="447"/>
      <c r="M818" s="723"/>
      <c r="N818" s="388"/>
      <c r="O818" s="388"/>
      <c r="P818" s="445"/>
      <c r="Q818" s="445"/>
      <c r="R818" s="445"/>
      <c r="S818" s="389"/>
      <c r="T818" s="445"/>
      <c r="U818" s="728"/>
      <c r="V818" s="445"/>
      <c r="W818" s="389"/>
      <c r="X818" s="389"/>
      <c r="Y818" s="389"/>
      <c r="Z818" s="389"/>
      <c r="AA818" s="600"/>
      <c r="AB818" s="600"/>
      <c r="AC818" s="389"/>
      <c r="AD818" s="389"/>
    </row>
    <row r="819" spans="1:30" x14ac:dyDescent="0.2">
      <c r="G819" s="443"/>
      <c r="H819" s="715"/>
      <c r="I819" s="389"/>
      <c r="J819" s="718"/>
      <c r="K819" s="444"/>
      <c r="L819" s="444"/>
      <c r="P819" s="445"/>
      <c r="Q819" s="445"/>
      <c r="R819" s="445"/>
      <c r="S819" s="389"/>
      <c r="T819" s="445"/>
      <c r="U819" s="728"/>
      <c r="V819" s="445"/>
      <c r="W819" s="389"/>
      <c r="X819" s="389"/>
      <c r="Y819" s="389"/>
      <c r="Z819" s="389"/>
      <c r="AA819" s="600"/>
      <c r="AB819" s="600"/>
      <c r="AC819" s="389"/>
      <c r="AD819" s="389"/>
    </row>
    <row r="820" spans="1:30" s="399" customFormat="1" x14ac:dyDescent="0.2">
      <c r="A820" s="436"/>
      <c r="B820" s="386"/>
      <c r="C820" s="436"/>
      <c r="D820" s="442"/>
      <c r="E820" s="436"/>
      <c r="F820" s="436"/>
      <c r="G820" s="443"/>
      <c r="H820" s="715"/>
      <c r="I820" s="445"/>
      <c r="J820" s="721"/>
      <c r="K820" s="448"/>
      <c r="L820" s="448"/>
      <c r="M820" s="728"/>
      <c r="N820" s="445"/>
      <c r="O820" s="445"/>
      <c r="P820" s="445"/>
      <c r="Q820" s="445"/>
      <c r="R820" s="385"/>
      <c r="S820" s="388"/>
      <c r="T820" s="385"/>
      <c r="U820" s="730"/>
      <c r="V820" s="385"/>
      <c r="W820" s="388"/>
      <c r="X820" s="388"/>
      <c r="Y820" s="388"/>
      <c r="Z820" s="388"/>
      <c r="AA820" s="723"/>
      <c r="AB820" s="723"/>
      <c r="AC820" s="388"/>
      <c r="AD820" s="388"/>
    </row>
    <row r="821" spans="1:30" s="399" customFormat="1" x14ac:dyDescent="0.2">
      <c r="A821" s="436"/>
      <c r="B821" s="386"/>
      <c r="C821" s="436"/>
      <c r="D821" s="442"/>
      <c r="E821" s="436"/>
      <c r="F821" s="436"/>
      <c r="G821" s="443"/>
      <c r="H821" s="715"/>
      <c r="I821" s="445"/>
      <c r="J821" s="718"/>
      <c r="K821" s="446"/>
      <c r="L821" s="446"/>
      <c r="M821" s="600"/>
      <c r="N821" s="445"/>
      <c r="O821" s="445"/>
      <c r="P821" s="445"/>
      <c r="Q821" s="445"/>
      <c r="R821" s="445"/>
      <c r="S821" s="389"/>
      <c r="T821" s="445"/>
      <c r="U821" s="728"/>
      <c r="V821" s="445"/>
      <c r="W821" s="389"/>
      <c r="X821" s="389"/>
      <c r="Y821" s="389"/>
      <c r="Z821" s="389"/>
      <c r="AA821" s="600"/>
      <c r="AB821" s="600"/>
      <c r="AC821" s="389"/>
      <c r="AD821" s="389"/>
    </row>
    <row r="822" spans="1:30" s="399" customFormat="1" x14ac:dyDescent="0.2">
      <c r="A822" s="436"/>
      <c r="B822" s="386"/>
      <c r="C822" s="436"/>
      <c r="D822" s="442"/>
      <c r="E822" s="436"/>
      <c r="F822" s="436"/>
      <c r="G822" s="443"/>
      <c r="H822" s="715"/>
      <c r="I822" s="445"/>
      <c r="J822" s="718"/>
      <c r="K822" s="446"/>
      <c r="L822" s="446"/>
      <c r="M822" s="600"/>
      <c r="N822" s="445"/>
      <c r="O822" s="445"/>
      <c r="P822" s="445"/>
      <c r="Q822" s="445"/>
      <c r="R822" s="445"/>
      <c r="S822" s="389"/>
      <c r="T822" s="445"/>
      <c r="U822" s="728"/>
      <c r="V822" s="445"/>
      <c r="W822" s="389"/>
      <c r="X822" s="389"/>
      <c r="Y822" s="389"/>
      <c r="Z822" s="389"/>
      <c r="AA822" s="600"/>
      <c r="AB822" s="600"/>
      <c r="AC822" s="389"/>
      <c r="AD822" s="389"/>
    </row>
    <row r="823" spans="1:30" x14ac:dyDescent="0.2">
      <c r="G823" s="443"/>
      <c r="H823" s="715"/>
      <c r="I823" s="389"/>
      <c r="J823" s="718"/>
      <c r="K823" s="443"/>
      <c r="L823" s="443"/>
      <c r="P823" s="445"/>
      <c r="Q823" s="445"/>
      <c r="R823" s="385"/>
      <c r="S823" s="388"/>
      <c r="T823" s="385"/>
      <c r="U823" s="730"/>
      <c r="V823" s="385"/>
      <c r="W823" s="388"/>
      <c r="X823" s="388"/>
      <c r="Y823" s="388"/>
      <c r="Z823" s="388"/>
      <c r="AA823" s="723"/>
      <c r="AB823" s="723"/>
      <c r="AC823" s="388"/>
      <c r="AD823" s="388"/>
    </row>
    <row r="824" spans="1:30" x14ac:dyDescent="0.2">
      <c r="G824" s="443"/>
      <c r="H824" s="715"/>
      <c r="I824" s="445"/>
      <c r="J824" s="718"/>
      <c r="K824" s="446"/>
      <c r="L824" s="446"/>
      <c r="N824" s="445"/>
      <c r="O824" s="445"/>
      <c r="P824" s="445"/>
      <c r="Q824" s="445"/>
      <c r="R824" s="445"/>
      <c r="S824" s="389"/>
      <c r="T824" s="445"/>
      <c r="U824" s="728"/>
      <c r="V824" s="445"/>
      <c r="W824" s="389"/>
      <c r="X824" s="389"/>
      <c r="Y824" s="389"/>
      <c r="Z824" s="389"/>
      <c r="AA824" s="600"/>
      <c r="AB824" s="600"/>
      <c r="AC824" s="389"/>
      <c r="AD824" s="389"/>
    </row>
    <row r="825" spans="1:30" x14ac:dyDescent="0.2">
      <c r="G825" s="443"/>
      <c r="H825" s="715"/>
      <c r="I825" s="445"/>
      <c r="J825" s="718"/>
      <c r="K825" s="446"/>
      <c r="L825" s="446"/>
      <c r="N825" s="445"/>
      <c r="O825" s="445"/>
      <c r="P825" s="445"/>
      <c r="Q825" s="445"/>
      <c r="R825" s="445"/>
      <c r="S825" s="389"/>
      <c r="T825" s="445"/>
      <c r="U825" s="728"/>
      <c r="V825" s="445"/>
      <c r="W825" s="389"/>
      <c r="X825" s="389"/>
      <c r="Y825" s="389"/>
      <c r="Z825" s="389"/>
      <c r="AA825" s="600"/>
      <c r="AB825" s="600"/>
      <c r="AC825" s="389"/>
      <c r="AD825" s="389"/>
    </row>
    <row r="826" spans="1:30" x14ac:dyDescent="0.2">
      <c r="A826" s="399"/>
      <c r="B826" s="399"/>
      <c r="C826" s="399"/>
      <c r="D826" s="399"/>
      <c r="E826" s="399"/>
      <c r="F826" s="399"/>
      <c r="G826" s="447"/>
      <c r="H826" s="716"/>
      <c r="I826" s="388"/>
      <c r="J826" s="716"/>
      <c r="K826" s="447"/>
      <c r="L826" s="447"/>
      <c r="M826" s="723"/>
      <c r="N826" s="388"/>
      <c r="O826" s="388"/>
      <c r="P826" s="445"/>
      <c r="Q826" s="445"/>
      <c r="R826" s="445"/>
      <c r="S826" s="389"/>
      <c r="T826" s="445"/>
      <c r="U826" s="728"/>
      <c r="V826" s="445"/>
      <c r="W826" s="389"/>
      <c r="X826" s="389"/>
      <c r="Y826" s="389"/>
      <c r="Z826" s="389"/>
      <c r="AA826" s="600"/>
      <c r="AB826" s="600"/>
      <c r="AC826" s="389"/>
      <c r="AD826" s="389"/>
    </row>
    <row r="827" spans="1:30" x14ac:dyDescent="0.2">
      <c r="G827" s="443"/>
      <c r="H827" s="715"/>
      <c r="I827" s="445"/>
      <c r="J827" s="718"/>
      <c r="K827" s="446"/>
      <c r="L827" s="446"/>
      <c r="N827" s="445"/>
      <c r="O827" s="445"/>
      <c r="P827" s="445"/>
      <c r="Q827" s="445"/>
      <c r="R827" s="445"/>
      <c r="S827" s="389"/>
      <c r="T827" s="445"/>
      <c r="U827" s="728"/>
      <c r="V827" s="445"/>
      <c r="W827" s="389"/>
      <c r="X827" s="389"/>
      <c r="Y827" s="389"/>
      <c r="Z827" s="389"/>
      <c r="AA827" s="600"/>
      <c r="AB827" s="600"/>
      <c r="AC827" s="389"/>
      <c r="AD827" s="389"/>
    </row>
    <row r="828" spans="1:30" x14ac:dyDescent="0.2">
      <c r="G828" s="443"/>
      <c r="H828" s="715"/>
      <c r="I828" s="445"/>
      <c r="J828" s="718"/>
      <c r="K828" s="446"/>
      <c r="L828" s="446"/>
      <c r="N828" s="445"/>
      <c r="O828" s="445"/>
      <c r="P828" s="445"/>
      <c r="Q828" s="445"/>
      <c r="R828" s="445"/>
      <c r="S828" s="389"/>
      <c r="T828" s="445"/>
      <c r="U828" s="728"/>
      <c r="V828" s="445"/>
      <c r="W828" s="389"/>
      <c r="X828" s="389"/>
      <c r="Y828" s="389"/>
      <c r="Z828" s="389"/>
      <c r="AA828" s="600"/>
      <c r="AB828" s="600"/>
      <c r="AC828" s="389"/>
      <c r="AD828" s="389"/>
    </row>
    <row r="829" spans="1:30" x14ac:dyDescent="0.2">
      <c r="G829" s="443"/>
      <c r="H829" s="715"/>
      <c r="I829" s="445"/>
      <c r="J829" s="718"/>
      <c r="K829" s="446"/>
      <c r="L829" s="446"/>
      <c r="N829" s="445"/>
      <c r="O829" s="445"/>
      <c r="P829" s="445"/>
      <c r="Q829" s="445"/>
      <c r="R829" s="445"/>
      <c r="S829" s="389"/>
      <c r="T829" s="445"/>
      <c r="U829" s="728"/>
      <c r="V829" s="445"/>
      <c r="W829" s="389"/>
      <c r="X829" s="389"/>
      <c r="Y829" s="389"/>
      <c r="Z829" s="389"/>
      <c r="AA829" s="600"/>
      <c r="AB829" s="600"/>
      <c r="AC829" s="389"/>
      <c r="AD829" s="389"/>
    </row>
    <row r="830" spans="1:30" x14ac:dyDescent="0.2">
      <c r="G830" s="443"/>
      <c r="H830" s="715"/>
      <c r="I830" s="445"/>
      <c r="J830" s="718"/>
      <c r="K830" s="446"/>
      <c r="L830" s="446"/>
      <c r="N830" s="445"/>
      <c r="O830" s="445"/>
      <c r="P830" s="445"/>
      <c r="Q830" s="445"/>
      <c r="R830" s="445"/>
      <c r="S830" s="389"/>
      <c r="T830" s="445"/>
      <c r="U830" s="728"/>
      <c r="V830" s="445"/>
      <c r="W830" s="389"/>
      <c r="X830" s="389"/>
      <c r="Y830" s="389"/>
      <c r="Z830" s="389"/>
      <c r="AA830" s="600"/>
      <c r="AB830" s="600"/>
      <c r="AC830" s="389"/>
      <c r="AD830" s="389"/>
    </row>
    <row r="831" spans="1:30" s="399" customFormat="1" x14ac:dyDescent="0.2">
      <c r="A831" s="436"/>
      <c r="B831" s="386"/>
      <c r="C831" s="436"/>
      <c r="D831" s="442"/>
      <c r="E831" s="436"/>
      <c r="F831" s="436"/>
      <c r="G831" s="443"/>
      <c r="H831" s="715"/>
      <c r="I831" s="445"/>
      <c r="J831" s="718"/>
      <c r="K831" s="446"/>
      <c r="L831" s="446"/>
      <c r="M831" s="600"/>
      <c r="N831" s="445"/>
      <c r="O831" s="445"/>
      <c r="P831" s="389"/>
      <c r="Q831" s="389"/>
      <c r="R831" s="445"/>
      <c r="S831" s="389"/>
      <c r="T831" s="445"/>
      <c r="U831" s="728"/>
      <c r="V831" s="445"/>
      <c r="W831" s="389"/>
      <c r="X831" s="389"/>
      <c r="Y831" s="389"/>
      <c r="Z831" s="389"/>
      <c r="AA831" s="600"/>
      <c r="AB831" s="600"/>
      <c r="AC831" s="389"/>
      <c r="AD831" s="389"/>
    </row>
    <row r="832" spans="1:30" x14ac:dyDescent="0.2">
      <c r="G832" s="443"/>
      <c r="H832" s="715"/>
      <c r="I832" s="445"/>
      <c r="J832" s="718"/>
      <c r="K832" s="446"/>
      <c r="L832" s="446"/>
      <c r="N832" s="445"/>
      <c r="O832" s="445"/>
      <c r="P832" s="389"/>
      <c r="Q832" s="389"/>
      <c r="R832" s="445"/>
      <c r="S832" s="389"/>
      <c r="T832" s="445"/>
      <c r="U832" s="728"/>
      <c r="V832" s="445"/>
      <c r="W832" s="389"/>
      <c r="X832" s="389"/>
      <c r="Y832" s="389"/>
      <c r="Z832" s="389"/>
      <c r="AA832" s="600"/>
      <c r="AB832" s="600"/>
      <c r="AC832" s="389"/>
      <c r="AD832" s="389"/>
    </row>
    <row r="833" spans="1:30" x14ac:dyDescent="0.2">
      <c r="A833" s="562"/>
      <c r="B833" s="561"/>
      <c r="C833" s="562"/>
      <c r="D833" s="562"/>
      <c r="E833" s="562"/>
      <c r="F833" s="562"/>
      <c r="G833" s="447"/>
      <c r="H833" s="719"/>
      <c r="I833" s="385"/>
      <c r="J833" s="722"/>
      <c r="K833" s="457"/>
      <c r="L833" s="457"/>
      <c r="M833" s="730"/>
      <c r="N833" s="385"/>
      <c r="O833" s="385"/>
      <c r="P833" s="388"/>
      <c r="Q833" s="388"/>
      <c r="R833" s="385"/>
      <c r="S833" s="385"/>
      <c r="T833" s="388"/>
      <c r="U833" s="730"/>
      <c r="V833" s="385"/>
      <c r="W833" s="388"/>
      <c r="X833" s="388"/>
      <c r="Y833" s="388"/>
      <c r="Z833" s="388"/>
      <c r="AA833" s="723"/>
      <c r="AB833" s="723"/>
      <c r="AC833" s="388"/>
      <c r="AD833" s="388"/>
    </row>
    <row r="834" spans="1:30" x14ac:dyDescent="0.2">
      <c r="C834" s="458"/>
      <c r="D834" s="459"/>
      <c r="G834" s="443"/>
      <c r="H834" s="715"/>
      <c r="I834" s="389"/>
      <c r="J834" s="718"/>
      <c r="K834" s="444"/>
      <c r="L834" s="444"/>
      <c r="P834" s="389"/>
      <c r="Q834" s="389"/>
      <c r="R834" s="445"/>
      <c r="S834" s="445"/>
      <c r="T834" s="389"/>
      <c r="U834" s="728"/>
      <c r="V834" s="445"/>
      <c r="W834" s="389"/>
      <c r="X834" s="389"/>
      <c r="Y834" s="389"/>
      <c r="Z834" s="389"/>
      <c r="AA834" s="600"/>
      <c r="AB834" s="600"/>
      <c r="AC834" s="389"/>
      <c r="AD834" s="389"/>
    </row>
    <row r="835" spans="1:30" x14ac:dyDescent="0.2">
      <c r="C835" s="458"/>
      <c r="D835" s="459"/>
      <c r="G835" s="443"/>
      <c r="H835" s="715"/>
      <c r="I835" s="389"/>
      <c r="J835" s="718"/>
      <c r="K835" s="444"/>
      <c r="L835" s="444"/>
      <c r="P835" s="389"/>
      <c r="Q835" s="389"/>
      <c r="R835" s="445"/>
      <c r="S835" s="445"/>
      <c r="T835" s="389"/>
      <c r="U835" s="728"/>
      <c r="V835" s="445"/>
      <c r="W835" s="389"/>
      <c r="X835" s="389"/>
      <c r="Y835" s="389"/>
      <c r="Z835" s="389"/>
      <c r="AA835" s="600"/>
      <c r="AB835" s="600"/>
      <c r="AC835" s="389"/>
      <c r="AD835" s="389"/>
    </row>
    <row r="836" spans="1:30" x14ac:dyDescent="0.2">
      <c r="C836" s="458"/>
      <c r="D836" s="459"/>
      <c r="G836" s="443"/>
      <c r="H836" s="715"/>
      <c r="I836" s="389"/>
      <c r="J836" s="718"/>
      <c r="K836" s="444"/>
      <c r="L836" s="444"/>
      <c r="P836" s="389"/>
      <c r="Q836" s="389"/>
      <c r="R836" s="445"/>
      <c r="S836" s="445"/>
      <c r="T836" s="389"/>
      <c r="U836" s="728"/>
      <c r="V836" s="445"/>
      <c r="W836" s="389"/>
      <c r="X836" s="389"/>
      <c r="Y836" s="389"/>
      <c r="Z836" s="389"/>
      <c r="AA836" s="600"/>
      <c r="AB836" s="600"/>
      <c r="AC836" s="389"/>
      <c r="AD836" s="389"/>
    </row>
    <row r="837" spans="1:30" x14ac:dyDescent="0.2">
      <c r="C837" s="456"/>
      <c r="D837" s="459"/>
      <c r="G837" s="443"/>
      <c r="H837" s="715"/>
      <c r="I837" s="445"/>
      <c r="J837" s="718"/>
      <c r="K837" s="446"/>
      <c r="L837" s="446"/>
      <c r="N837" s="445"/>
      <c r="O837" s="445"/>
      <c r="P837" s="389"/>
      <c r="Q837" s="389"/>
      <c r="R837" s="445"/>
      <c r="S837" s="445"/>
      <c r="T837" s="389"/>
      <c r="U837" s="728"/>
      <c r="V837" s="445"/>
      <c r="W837" s="389"/>
      <c r="X837" s="389"/>
      <c r="Y837" s="389"/>
      <c r="Z837" s="389"/>
      <c r="AA837" s="600"/>
      <c r="AB837" s="600"/>
      <c r="AC837" s="389"/>
      <c r="AD837" s="389"/>
    </row>
    <row r="838" spans="1:30" s="399" customFormat="1" x14ac:dyDescent="0.2">
      <c r="A838" s="436"/>
      <c r="B838" s="386"/>
      <c r="C838" s="458"/>
      <c r="D838" s="442"/>
      <c r="E838" s="436"/>
      <c r="F838" s="436"/>
      <c r="G838" s="443"/>
      <c r="H838" s="715"/>
      <c r="I838" s="445"/>
      <c r="J838" s="718"/>
      <c r="K838" s="446"/>
      <c r="L838" s="446"/>
      <c r="M838" s="600"/>
      <c r="N838" s="445"/>
      <c r="O838" s="445"/>
      <c r="P838" s="389"/>
      <c r="Q838" s="389"/>
      <c r="R838" s="445"/>
      <c r="S838" s="445"/>
      <c r="T838" s="389"/>
      <c r="U838" s="728"/>
      <c r="V838" s="445"/>
      <c r="W838" s="389"/>
      <c r="X838" s="389"/>
      <c r="Y838" s="389"/>
      <c r="Z838" s="389"/>
      <c r="AA838" s="600"/>
      <c r="AB838" s="600"/>
      <c r="AC838" s="389"/>
      <c r="AD838" s="389"/>
    </row>
    <row r="839" spans="1:30" x14ac:dyDescent="0.2">
      <c r="C839" s="458"/>
      <c r="D839" s="459"/>
      <c r="G839" s="443"/>
      <c r="H839" s="715"/>
      <c r="I839" s="445"/>
      <c r="J839" s="718"/>
      <c r="K839" s="446"/>
      <c r="L839" s="446"/>
      <c r="N839" s="445"/>
      <c r="O839" s="445"/>
      <c r="P839" s="389"/>
      <c r="Q839" s="389"/>
      <c r="R839" s="445"/>
      <c r="S839" s="445"/>
      <c r="T839" s="389"/>
      <c r="U839" s="728"/>
      <c r="V839" s="445"/>
      <c r="W839" s="389"/>
      <c r="X839" s="389"/>
      <c r="Y839" s="389"/>
      <c r="Z839" s="389"/>
      <c r="AA839" s="600"/>
      <c r="AB839" s="600"/>
      <c r="AC839" s="389"/>
      <c r="AD839" s="389"/>
    </row>
    <row r="840" spans="1:30" x14ac:dyDescent="0.2">
      <c r="A840" s="460"/>
      <c r="B840" s="399"/>
      <c r="C840" s="460"/>
      <c r="D840" s="460"/>
      <c r="E840" s="460"/>
      <c r="F840" s="460"/>
      <c r="G840" s="447"/>
      <c r="H840" s="719"/>
      <c r="I840" s="385"/>
      <c r="J840" s="722"/>
      <c r="K840" s="457"/>
      <c r="L840" s="457"/>
      <c r="M840" s="730"/>
      <c r="N840" s="385"/>
      <c r="O840" s="385"/>
      <c r="P840" s="388"/>
      <c r="Q840" s="388"/>
      <c r="R840" s="385"/>
      <c r="S840" s="385"/>
      <c r="T840" s="388"/>
      <c r="U840" s="730"/>
      <c r="V840" s="385"/>
      <c r="W840" s="388"/>
      <c r="X840" s="388"/>
      <c r="Y840" s="388"/>
      <c r="Z840" s="388"/>
      <c r="AA840" s="723"/>
      <c r="AB840" s="723"/>
      <c r="AC840" s="388"/>
      <c r="AD840" s="388"/>
    </row>
    <row r="841" spans="1:30" x14ac:dyDescent="0.2">
      <c r="G841" s="443"/>
      <c r="H841" s="715"/>
      <c r="I841" s="389"/>
      <c r="J841" s="718"/>
      <c r="K841" s="444"/>
      <c r="L841" s="444"/>
      <c r="P841" s="389"/>
      <c r="Q841" s="389"/>
      <c r="R841" s="445"/>
      <c r="S841" s="445"/>
      <c r="T841" s="389"/>
      <c r="U841" s="728"/>
      <c r="V841" s="445"/>
      <c r="W841" s="389"/>
      <c r="X841" s="389"/>
      <c r="Y841" s="389"/>
      <c r="Z841" s="389"/>
      <c r="AA841" s="600"/>
      <c r="AB841" s="600"/>
      <c r="AC841" s="389"/>
      <c r="AD841" s="389"/>
    </row>
    <row r="842" spans="1:30" x14ac:dyDescent="0.2">
      <c r="G842" s="443"/>
      <c r="H842" s="715"/>
      <c r="I842" s="389"/>
      <c r="J842" s="718"/>
      <c r="K842" s="444"/>
      <c r="L842" s="444"/>
      <c r="P842" s="389"/>
      <c r="Q842" s="389"/>
      <c r="R842" s="445"/>
      <c r="S842" s="445"/>
      <c r="T842" s="389"/>
      <c r="U842" s="728"/>
      <c r="V842" s="445"/>
      <c r="W842" s="389"/>
      <c r="X842" s="389"/>
      <c r="Y842" s="389"/>
      <c r="Z842" s="389"/>
      <c r="AA842" s="600"/>
      <c r="AB842" s="600"/>
      <c r="AC842" s="389"/>
      <c r="AD842" s="389"/>
    </row>
    <row r="843" spans="1:30" s="399" customFormat="1" x14ac:dyDescent="0.2">
      <c r="A843" s="436"/>
      <c r="B843" s="386"/>
      <c r="C843" s="436"/>
      <c r="D843" s="442"/>
      <c r="E843" s="436"/>
      <c r="F843" s="436"/>
      <c r="G843" s="443"/>
      <c r="H843" s="715"/>
      <c r="I843" s="389"/>
      <c r="J843" s="718"/>
      <c r="K843" s="444"/>
      <c r="L843" s="444"/>
      <c r="M843" s="600"/>
      <c r="N843" s="389"/>
      <c r="O843" s="389"/>
      <c r="P843" s="389"/>
      <c r="Q843" s="389"/>
      <c r="R843" s="445"/>
      <c r="S843" s="445"/>
      <c r="T843" s="389"/>
      <c r="U843" s="728"/>
      <c r="V843" s="445"/>
      <c r="W843" s="389"/>
      <c r="X843" s="389"/>
      <c r="Y843" s="389"/>
      <c r="Z843" s="389"/>
      <c r="AA843" s="600"/>
      <c r="AB843" s="600"/>
      <c r="AC843" s="389"/>
      <c r="AD843" s="389"/>
    </row>
    <row r="844" spans="1:30" x14ac:dyDescent="0.2">
      <c r="G844" s="443"/>
      <c r="H844" s="715"/>
      <c r="I844" s="389"/>
      <c r="J844" s="718"/>
      <c r="K844" s="444"/>
      <c r="L844" s="444"/>
      <c r="P844" s="389"/>
      <c r="Q844" s="389"/>
      <c r="R844" s="445"/>
      <c r="S844" s="445"/>
      <c r="T844" s="389"/>
      <c r="U844" s="728"/>
      <c r="V844" s="445"/>
      <c r="W844" s="389"/>
      <c r="X844" s="389"/>
      <c r="Y844" s="389"/>
      <c r="Z844" s="389"/>
      <c r="AA844" s="600"/>
      <c r="AB844" s="600"/>
      <c r="AC844" s="389"/>
      <c r="AD844" s="389"/>
    </row>
    <row r="845" spans="1:30" x14ac:dyDescent="0.2">
      <c r="A845" s="562"/>
      <c r="B845" s="561"/>
      <c r="C845" s="562"/>
      <c r="D845" s="562"/>
      <c r="E845" s="562"/>
      <c r="F845" s="562"/>
      <c r="G845" s="447"/>
      <c r="H845" s="719"/>
      <c r="I845" s="388"/>
      <c r="J845" s="716"/>
      <c r="K845" s="447"/>
      <c r="L845" s="447"/>
      <c r="M845" s="723"/>
      <c r="N845" s="388"/>
      <c r="O845" s="388"/>
      <c r="P845" s="388"/>
      <c r="Q845" s="388"/>
      <c r="R845" s="385"/>
      <c r="S845" s="385"/>
      <c r="T845" s="388"/>
      <c r="U845" s="730"/>
      <c r="V845" s="385"/>
      <c r="W845" s="388"/>
      <c r="X845" s="388"/>
      <c r="Y845" s="388"/>
      <c r="Z845" s="388"/>
      <c r="AA845" s="723"/>
      <c r="AB845" s="723"/>
      <c r="AC845" s="388"/>
      <c r="AD845" s="388"/>
    </row>
    <row r="846" spans="1:30" x14ac:dyDescent="0.2">
      <c r="C846" s="456"/>
      <c r="G846" s="443"/>
      <c r="H846" s="715"/>
      <c r="I846" s="389"/>
      <c r="J846" s="718"/>
      <c r="K846" s="444"/>
      <c r="L846" s="444"/>
      <c r="P846" s="389"/>
      <c r="Q846" s="389"/>
      <c r="R846" s="445"/>
      <c r="S846" s="445"/>
      <c r="T846" s="389"/>
      <c r="U846" s="728"/>
      <c r="V846" s="445"/>
      <c r="W846" s="389"/>
      <c r="X846" s="389"/>
      <c r="Y846" s="389"/>
      <c r="Z846" s="389"/>
      <c r="AA846" s="600"/>
      <c r="AB846" s="600"/>
      <c r="AC846" s="389"/>
      <c r="AD846" s="389"/>
    </row>
    <row r="847" spans="1:30" x14ac:dyDescent="0.2">
      <c r="C847" s="456"/>
      <c r="G847" s="443"/>
      <c r="H847" s="715"/>
      <c r="I847" s="389"/>
      <c r="J847" s="718"/>
      <c r="K847" s="444"/>
      <c r="L847" s="444"/>
      <c r="P847" s="389"/>
      <c r="Q847" s="389"/>
      <c r="R847" s="445"/>
      <c r="S847" s="445"/>
      <c r="T847" s="389"/>
      <c r="U847" s="728"/>
      <c r="V847" s="445"/>
      <c r="W847" s="389"/>
      <c r="X847" s="389"/>
      <c r="Y847" s="389"/>
      <c r="Z847" s="389"/>
      <c r="AA847" s="600"/>
      <c r="AB847" s="600"/>
      <c r="AC847" s="389"/>
      <c r="AD847" s="389"/>
    </row>
    <row r="848" spans="1:30" s="399" customFormat="1" x14ac:dyDescent="0.2">
      <c r="A848" s="436"/>
      <c r="B848" s="386"/>
      <c r="C848" s="456"/>
      <c r="D848" s="442"/>
      <c r="E848" s="436"/>
      <c r="F848" s="436"/>
      <c r="G848" s="443"/>
      <c r="H848" s="715"/>
      <c r="I848" s="389"/>
      <c r="J848" s="718"/>
      <c r="K848" s="444"/>
      <c r="L848" s="444"/>
      <c r="M848" s="600"/>
      <c r="N848" s="389"/>
      <c r="O848" s="389"/>
      <c r="P848" s="389"/>
      <c r="Q848" s="389"/>
      <c r="R848" s="445"/>
      <c r="S848" s="445"/>
      <c r="T848" s="389"/>
      <c r="U848" s="728"/>
      <c r="V848" s="445"/>
      <c r="W848" s="389"/>
      <c r="X848" s="389"/>
      <c r="Y848" s="389"/>
      <c r="Z848" s="389"/>
      <c r="AA848" s="600"/>
      <c r="AB848" s="600"/>
      <c r="AC848" s="389"/>
      <c r="AD848" s="389"/>
    </row>
    <row r="849" spans="1:30" s="399" customFormat="1" x14ac:dyDescent="0.2">
      <c r="A849" s="436"/>
      <c r="B849" s="386"/>
      <c r="C849" s="456"/>
      <c r="D849" s="442"/>
      <c r="E849" s="436"/>
      <c r="F849" s="436"/>
      <c r="G849" s="443"/>
      <c r="H849" s="715"/>
      <c r="I849" s="389"/>
      <c r="J849" s="718"/>
      <c r="K849" s="444"/>
      <c r="L849" s="444"/>
      <c r="M849" s="600"/>
      <c r="N849" s="389"/>
      <c r="O849" s="389"/>
      <c r="P849" s="389"/>
      <c r="Q849" s="389"/>
      <c r="R849" s="445"/>
      <c r="S849" s="445"/>
      <c r="T849" s="389"/>
      <c r="U849" s="728"/>
      <c r="V849" s="445"/>
      <c r="W849" s="389"/>
      <c r="X849" s="389"/>
      <c r="Y849" s="389"/>
      <c r="Z849" s="389"/>
      <c r="AA849" s="600"/>
      <c r="AB849" s="600"/>
      <c r="AC849" s="389"/>
      <c r="AD849" s="389"/>
    </row>
    <row r="850" spans="1:30" s="399" customFormat="1" x14ac:dyDescent="0.2">
      <c r="A850" s="562"/>
      <c r="B850" s="561"/>
      <c r="C850" s="562"/>
      <c r="D850" s="562"/>
      <c r="E850" s="562"/>
      <c r="F850" s="562"/>
      <c r="G850" s="447"/>
      <c r="H850" s="719"/>
      <c r="I850" s="388"/>
      <c r="J850" s="716"/>
      <c r="K850" s="447"/>
      <c r="L850" s="447"/>
      <c r="M850" s="723"/>
      <c r="N850" s="388"/>
      <c r="O850" s="388"/>
      <c r="P850" s="388"/>
      <c r="Q850" s="388"/>
      <c r="R850" s="385"/>
      <c r="S850" s="385"/>
      <c r="T850" s="388"/>
      <c r="U850" s="730"/>
      <c r="V850" s="385"/>
      <c r="W850" s="388"/>
      <c r="X850" s="388"/>
      <c r="Y850" s="388"/>
      <c r="Z850" s="388"/>
      <c r="AA850" s="723"/>
      <c r="AB850" s="723"/>
      <c r="AC850" s="388"/>
      <c r="AD850" s="388"/>
    </row>
    <row r="851" spans="1:30" x14ac:dyDescent="0.2">
      <c r="C851" s="456"/>
      <c r="G851" s="443"/>
      <c r="H851" s="715"/>
      <c r="I851" s="389"/>
      <c r="J851" s="718"/>
      <c r="K851" s="444"/>
      <c r="L851" s="444"/>
      <c r="P851" s="389"/>
      <c r="Q851" s="389"/>
      <c r="R851" s="445"/>
      <c r="S851" s="445"/>
      <c r="T851" s="389"/>
      <c r="U851" s="728"/>
      <c r="V851" s="445"/>
      <c r="W851" s="389"/>
      <c r="X851" s="389"/>
      <c r="Y851" s="389"/>
      <c r="Z851" s="389"/>
      <c r="AA851" s="600"/>
      <c r="AB851" s="600"/>
      <c r="AC851" s="389"/>
      <c r="AD851" s="389"/>
    </row>
    <row r="852" spans="1:30" x14ac:dyDescent="0.2">
      <c r="A852" s="460"/>
      <c r="B852" s="399"/>
      <c r="C852" s="460"/>
      <c r="D852" s="460"/>
      <c r="E852" s="460"/>
      <c r="F852" s="460"/>
      <c r="G852" s="447"/>
      <c r="H852" s="719"/>
      <c r="I852" s="388"/>
      <c r="J852" s="716"/>
      <c r="K852" s="447"/>
      <c r="L852" s="447"/>
      <c r="M852" s="723"/>
      <c r="N852" s="388"/>
      <c r="O852" s="388"/>
      <c r="P852" s="388"/>
      <c r="Q852" s="388"/>
      <c r="R852" s="385"/>
      <c r="S852" s="385"/>
      <c r="T852" s="388"/>
      <c r="U852" s="730"/>
      <c r="V852" s="385"/>
      <c r="W852" s="388"/>
      <c r="X852" s="388"/>
      <c r="Y852" s="388"/>
      <c r="Z852" s="388"/>
      <c r="AA852" s="723"/>
      <c r="AB852" s="723"/>
      <c r="AC852" s="388"/>
      <c r="AD852" s="388"/>
    </row>
    <row r="853" spans="1:30" s="399" customFormat="1" x14ac:dyDescent="0.2">
      <c r="A853" s="436"/>
      <c r="B853" s="386"/>
      <c r="C853" s="454"/>
      <c r="D853" s="442"/>
      <c r="E853" s="436"/>
      <c r="F853" s="436"/>
      <c r="G853" s="443"/>
      <c r="H853" s="715"/>
      <c r="I853" s="389"/>
      <c r="J853" s="718"/>
      <c r="K853" s="444"/>
      <c r="L853" s="444"/>
      <c r="M853" s="600"/>
      <c r="N853" s="389"/>
      <c r="O853" s="389"/>
      <c r="P853" s="389"/>
      <c r="Q853" s="389"/>
      <c r="R853" s="445"/>
      <c r="S853" s="445"/>
      <c r="T853" s="389"/>
      <c r="U853" s="728"/>
      <c r="V853" s="445"/>
      <c r="W853" s="389"/>
      <c r="X853" s="389"/>
      <c r="Y853" s="389"/>
      <c r="Z853" s="389"/>
      <c r="AA853" s="600"/>
      <c r="AB853" s="600"/>
      <c r="AC853" s="389"/>
      <c r="AD853" s="389"/>
    </row>
    <row r="854" spans="1:30" s="399" customFormat="1" x14ac:dyDescent="0.2">
      <c r="A854" s="436"/>
      <c r="B854" s="386"/>
      <c r="C854" s="454"/>
      <c r="D854" s="442"/>
      <c r="E854" s="436"/>
      <c r="F854" s="436"/>
      <c r="G854" s="443"/>
      <c r="H854" s="715"/>
      <c r="I854" s="389"/>
      <c r="J854" s="718"/>
      <c r="K854" s="444"/>
      <c r="L854" s="444"/>
      <c r="M854" s="600"/>
      <c r="N854" s="389"/>
      <c r="O854" s="389"/>
      <c r="P854" s="389"/>
      <c r="Q854" s="389"/>
      <c r="R854" s="445"/>
      <c r="S854" s="445"/>
      <c r="T854" s="389"/>
      <c r="U854" s="728"/>
      <c r="V854" s="445"/>
      <c r="W854" s="389"/>
      <c r="X854" s="389"/>
      <c r="Y854" s="389"/>
      <c r="Z854" s="389"/>
      <c r="AA854" s="600"/>
      <c r="AB854" s="600"/>
      <c r="AC854" s="389"/>
      <c r="AD854" s="389"/>
    </row>
    <row r="855" spans="1:30" x14ac:dyDescent="0.2">
      <c r="A855" s="562"/>
      <c r="B855" s="561"/>
      <c r="C855" s="562"/>
      <c r="D855" s="562"/>
      <c r="E855" s="562"/>
      <c r="F855" s="562"/>
      <c r="G855" s="447"/>
      <c r="H855" s="719"/>
      <c r="I855" s="388"/>
      <c r="J855" s="716"/>
      <c r="K855" s="447"/>
      <c r="L855" s="447"/>
      <c r="M855" s="723"/>
      <c r="N855" s="388"/>
      <c r="O855" s="388"/>
      <c r="P855" s="388"/>
      <c r="Q855" s="388"/>
      <c r="R855" s="385"/>
      <c r="S855" s="385"/>
      <c r="T855" s="388"/>
      <c r="U855" s="730"/>
      <c r="V855" s="385"/>
      <c r="W855" s="388"/>
      <c r="X855" s="388"/>
      <c r="Y855" s="388"/>
      <c r="Z855" s="388"/>
      <c r="AA855" s="723"/>
      <c r="AB855" s="723"/>
      <c r="AC855" s="388"/>
      <c r="AD855" s="388"/>
    </row>
    <row r="856" spans="1:30" x14ac:dyDescent="0.2">
      <c r="G856" s="443"/>
      <c r="H856" s="715"/>
      <c r="I856" s="389"/>
      <c r="J856" s="718"/>
      <c r="K856" s="444"/>
      <c r="L856" s="444"/>
      <c r="P856" s="389"/>
      <c r="Q856" s="389"/>
      <c r="R856" s="445"/>
      <c r="S856" s="445"/>
      <c r="T856" s="389"/>
      <c r="U856" s="728"/>
      <c r="V856" s="445"/>
      <c r="W856" s="389"/>
      <c r="X856" s="389"/>
      <c r="Y856" s="389"/>
      <c r="Z856" s="389"/>
      <c r="AA856" s="600"/>
      <c r="AB856" s="600"/>
      <c r="AC856" s="389"/>
      <c r="AD856" s="389"/>
    </row>
    <row r="857" spans="1:30" x14ac:dyDescent="0.2">
      <c r="G857" s="443"/>
      <c r="H857" s="715"/>
      <c r="I857" s="389"/>
      <c r="J857" s="718"/>
      <c r="K857" s="444"/>
      <c r="L857" s="444"/>
      <c r="P857" s="389"/>
      <c r="Q857" s="389"/>
      <c r="R857" s="445"/>
      <c r="S857" s="445"/>
      <c r="T857" s="389"/>
      <c r="U857" s="728"/>
      <c r="V857" s="445"/>
      <c r="W857" s="389"/>
      <c r="X857" s="389"/>
      <c r="Y857" s="389"/>
      <c r="Z857" s="389"/>
      <c r="AA857" s="600"/>
      <c r="AB857" s="600"/>
      <c r="AC857" s="389"/>
      <c r="AD857" s="389"/>
    </row>
    <row r="858" spans="1:30" x14ac:dyDescent="0.2">
      <c r="G858" s="443"/>
      <c r="H858" s="715"/>
      <c r="I858" s="389"/>
      <c r="J858" s="718"/>
      <c r="K858" s="444"/>
      <c r="L858" s="444"/>
      <c r="P858" s="389"/>
      <c r="Q858" s="389"/>
      <c r="R858" s="445"/>
      <c r="S858" s="445"/>
      <c r="T858" s="389"/>
      <c r="U858" s="728"/>
      <c r="V858" s="445"/>
      <c r="W858" s="389"/>
      <c r="X858" s="389"/>
      <c r="Y858" s="389"/>
      <c r="Z858" s="389"/>
      <c r="AA858" s="600"/>
      <c r="AB858" s="600"/>
      <c r="AC858" s="389"/>
      <c r="AD858" s="389"/>
    </row>
    <row r="859" spans="1:30" s="399" customFormat="1" x14ac:dyDescent="0.2">
      <c r="A859" s="436"/>
      <c r="B859" s="386"/>
      <c r="C859" s="436"/>
      <c r="D859" s="442"/>
      <c r="E859" s="436"/>
      <c r="F859" s="436"/>
      <c r="G859" s="443"/>
      <c r="H859" s="715"/>
      <c r="I859" s="389"/>
      <c r="J859" s="718"/>
      <c r="K859" s="444"/>
      <c r="L859" s="444"/>
      <c r="M859" s="600"/>
      <c r="N859" s="389"/>
      <c r="O859" s="389"/>
      <c r="P859" s="389"/>
      <c r="Q859" s="389"/>
      <c r="R859" s="445"/>
      <c r="S859" s="445"/>
      <c r="T859" s="389"/>
      <c r="U859" s="728"/>
      <c r="V859" s="445"/>
      <c r="W859" s="389"/>
      <c r="X859" s="389"/>
      <c r="Y859" s="389"/>
      <c r="Z859" s="389"/>
      <c r="AA859" s="600"/>
      <c r="AB859" s="600"/>
      <c r="AC859" s="389"/>
      <c r="AD859" s="389"/>
    </row>
    <row r="860" spans="1:30" x14ac:dyDescent="0.2">
      <c r="G860" s="443"/>
      <c r="H860" s="715"/>
      <c r="I860" s="389"/>
      <c r="J860" s="718"/>
      <c r="K860" s="444"/>
      <c r="L860" s="444"/>
      <c r="P860" s="389"/>
      <c r="Q860" s="389"/>
      <c r="R860" s="445"/>
      <c r="S860" s="445"/>
      <c r="T860" s="389"/>
      <c r="U860" s="728"/>
      <c r="V860" s="445"/>
      <c r="W860" s="389"/>
      <c r="X860" s="389"/>
      <c r="Y860" s="389"/>
      <c r="Z860" s="389"/>
      <c r="AA860" s="600"/>
      <c r="AB860" s="600"/>
      <c r="AC860" s="389"/>
      <c r="AD860" s="389"/>
    </row>
    <row r="861" spans="1:30" x14ac:dyDescent="0.2">
      <c r="G861" s="443"/>
      <c r="H861" s="715"/>
      <c r="I861" s="389"/>
      <c r="J861" s="718"/>
      <c r="K861" s="444"/>
      <c r="L861" s="444"/>
      <c r="P861" s="389"/>
      <c r="Q861" s="389"/>
      <c r="R861" s="445"/>
      <c r="S861" s="445"/>
      <c r="T861" s="389"/>
      <c r="U861" s="728"/>
      <c r="V861" s="445"/>
      <c r="W861" s="389"/>
      <c r="X861" s="389"/>
      <c r="Y861" s="389"/>
      <c r="Z861" s="389"/>
      <c r="AA861" s="600"/>
      <c r="AB861" s="600"/>
      <c r="AC861" s="389"/>
      <c r="AD861" s="389"/>
    </row>
    <row r="862" spans="1:30" x14ac:dyDescent="0.2">
      <c r="G862" s="443"/>
      <c r="H862" s="715"/>
      <c r="I862" s="389"/>
      <c r="J862" s="718"/>
      <c r="K862" s="444"/>
      <c r="L862" s="444"/>
      <c r="P862" s="389"/>
      <c r="Q862" s="389"/>
      <c r="R862" s="445"/>
      <c r="S862" s="445"/>
      <c r="T862" s="389"/>
      <c r="U862" s="728"/>
      <c r="V862" s="445"/>
      <c r="W862" s="389"/>
      <c r="X862" s="389"/>
      <c r="Y862" s="389"/>
      <c r="Z862" s="389"/>
      <c r="AA862" s="600"/>
      <c r="AB862" s="600"/>
      <c r="AC862" s="389"/>
      <c r="AD862" s="389"/>
    </row>
    <row r="863" spans="1:30" x14ac:dyDescent="0.2">
      <c r="G863" s="443"/>
      <c r="H863" s="715"/>
      <c r="I863" s="389"/>
      <c r="J863" s="718"/>
      <c r="K863" s="444"/>
      <c r="L863" s="444"/>
      <c r="P863" s="389"/>
      <c r="Q863" s="389"/>
      <c r="R863" s="445"/>
      <c r="S863" s="445"/>
      <c r="T863" s="389"/>
      <c r="U863" s="728"/>
      <c r="V863" s="445"/>
      <c r="W863" s="389"/>
      <c r="X863" s="389"/>
      <c r="Y863" s="389"/>
      <c r="Z863" s="389"/>
      <c r="AA863" s="600"/>
      <c r="AB863" s="600"/>
      <c r="AC863" s="389"/>
      <c r="AD863" s="389"/>
    </row>
    <row r="864" spans="1:30" x14ac:dyDescent="0.2">
      <c r="G864" s="443"/>
      <c r="H864" s="715"/>
      <c r="I864" s="389"/>
      <c r="J864" s="718"/>
      <c r="K864" s="444"/>
      <c r="L864" s="444"/>
      <c r="P864" s="389"/>
      <c r="Q864" s="389"/>
      <c r="R864" s="445"/>
      <c r="S864" s="445"/>
      <c r="T864" s="389"/>
      <c r="U864" s="728"/>
      <c r="V864" s="445"/>
      <c r="W864" s="389"/>
      <c r="X864" s="389"/>
      <c r="Y864" s="389"/>
      <c r="Z864" s="389"/>
      <c r="AA864" s="600"/>
      <c r="AB864" s="600"/>
      <c r="AC864" s="389"/>
      <c r="AD864" s="389"/>
    </row>
    <row r="865" spans="1:30" s="399" customFormat="1" x14ac:dyDescent="0.2">
      <c r="A865" s="436"/>
      <c r="B865" s="386"/>
      <c r="C865" s="436"/>
      <c r="D865" s="442"/>
      <c r="E865" s="436"/>
      <c r="F865" s="436"/>
      <c r="G865" s="443"/>
      <c r="H865" s="715"/>
      <c r="I865" s="389"/>
      <c r="J865" s="718"/>
      <c r="K865" s="444"/>
      <c r="L865" s="444"/>
      <c r="M865" s="600"/>
      <c r="N865" s="389"/>
      <c r="O865" s="389"/>
      <c r="P865" s="389"/>
      <c r="Q865" s="389"/>
      <c r="R865" s="445"/>
      <c r="S865" s="445"/>
      <c r="T865" s="389"/>
      <c r="U865" s="728"/>
      <c r="V865" s="445"/>
      <c r="W865" s="389"/>
      <c r="X865" s="389"/>
      <c r="Y865" s="389"/>
      <c r="Z865" s="389"/>
      <c r="AA865" s="600"/>
      <c r="AB865" s="600"/>
      <c r="AC865" s="389"/>
      <c r="AD865" s="389"/>
    </row>
    <row r="866" spans="1:30" x14ac:dyDescent="0.2">
      <c r="G866" s="443"/>
      <c r="H866" s="715"/>
      <c r="I866" s="389"/>
      <c r="J866" s="718"/>
      <c r="K866" s="444"/>
      <c r="L866" s="444"/>
      <c r="P866" s="389"/>
      <c r="Q866" s="389"/>
      <c r="R866" s="445"/>
      <c r="S866" s="445"/>
      <c r="T866" s="389"/>
      <c r="U866" s="728"/>
      <c r="V866" s="445"/>
      <c r="W866" s="389"/>
      <c r="X866" s="389"/>
      <c r="Y866" s="389"/>
      <c r="Z866" s="389"/>
      <c r="AA866" s="600"/>
      <c r="AB866" s="600"/>
      <c r="AC866" s="389"/>
      <c r="AD866" s="389"/>
    </row>
    <row r="867" spans="1:30" x14ac:dyDescent="0.2">
      <c r="A867" s="562"/>
      <c r="B867" s="561"/>
      <c r="C867" s="562"/>
      <c r="D867" s="562"/>
      <c r="E867" s="562"/>
      <c r="F867" s="562"/>
      <c r="G867" s="447"/>
      <c r="H867" s="719"/>
      <c r="I867" s="388"/>
      <c r="J867" s="716"/>
      <c r="K867" s="447"/>
      <c r="L867" s="447"/>
      <c r="M867" s="723"/>
      <c r="N867" s="388"/>
      <c r="O867" s="388"/>
      <c r="P867" s="388"/>
      <c r="Q867" s="388"/>
      <c r="R867" s="385"/>
      <c r="S867" s="385"/>
      <c r="T867" s="388"/>
      <c r="U867" s="730"/>
      <c r="V867" s="385"/>
      <c r="W867" s="388"/>
      <c r="X867" s="388"/>
      <c r="Y867" s="388"/>
      <c r="Z867" s="388"/>
      <c r="AA867" s="723"/>
      <c r="AB867" s="723"/>
      <c r="AC867" s="388"/>
      <c r="AD867" s="388"/>
    </row>
    <row r="868" spans="1:30" s="399" customFormat="1" x14ac:dyDescent="0.2">
      <c r="A868" s="436"/>
      <c r="B868" s="386"/>
      <c r="C868" s="454"/>
      <c r="D868" s="459"/>
      <c r="E868" s="436"/>
      <c r="F868" s="436"/>
      <c r="G868" s="443"/>
      <c r="H868" s="715"/>
      <c r="I868" s="389"/>
      <c r="J868" s="718"/>
      <c r="K868" s="444"/>
      <c r="L868" s="444"/>
      <c r="M868" s="600"/>
      <c r="N868" s="389"/>
      <c r="O868" s="389"/>
      <c r="P868" s="389"/>
      <c r="Q868" s="389"/>
      <c r="R868" s="445"/>
      <c r="S868" s="445"/>
      <c r="T868" s="389"/>
      <c r="U868" s="728"/>
      <c r="V868" s="445"/>
      <c r="W868" s="389"/>
      <c r="X868" s="389"/>
      <c r="Y868" s="389"/>
      <c r="Z868" s="389"/>
      <c r="AA868" s="600"/>
      <c r="AB868" s="600"/>
      <c r="AC868" s="389"/>
      <c r="AD868" s="389"/>
    </row>
    <row r="869" spans="1:30" x14ac:dyDescent="0.2">
      <c r="C869" s="454"/>
      <c r="D869" s="459"/>
      <c r="G869" s="443"/>
      <c r="H869" s="715"/>
      <c r="I869" s="389"/>
      <c r="J869" s="718"/>
      <c r="K869" s="444"/>
      <c r="L869" s="444"/>
      <c r="P869" s="389"/>
      <c r="Q869" s="389"/>
      <c r="R869" s="445"/>
      <c r="S869" s="445"/>
      <c r="T869" s="389"/>
      <c r="U869" s="728"/>
      <c r="V869" s="445"/>
      <c r="W869" s="389"/>
      <c r="X869" s="389"/>
      <c r="Y869" s="389"/>
      <c r="Z869" s="389"/>
      <c r="AA869" s="600"/>
      <c r="AB869" s="600"/>
      <c r="AC869" s="389"/>
      <c r="AD869" s="389"/>
    </row>
    <row r="870" spans="1:30" x14ac:dyDescent="0.2">
      <c r="C870" s="454"/>
      <c r="D870" s="459"/>
      <c r="G870" s="443"/>
      <c r="H870" s="715"/>
      <c r="I870" s="389"/>
      <c r="J870" s="718"/>
      <c r="K870" s="444"/>
      <c r="L870" s="444"/>
      <c r="P870" s="389"/>
      <c r="Q870" s="389"/>
      <c r="R870" s="445"/>
      <c r="S870" s="445"/>
      <c r="T870" s="389"/>
      <c r="U870" s="728"/>
      <c r="V870" s="445"/>
      <c r="W870" s="389"/>
      <c r="X870" s="389"/>
      <c r="Y870" s="389"/>
      <c r="Z870" s="389"/>
      <c r="AA870" s="600"/>
      <c r="AB870" s="600"/>
      <c r="AC870" s="389"/>
      <c r="AD870" s="389"/>
    </row>
    <row r="871" spans="1:30" x14ac:dyDescent="0.2">
      <c r="C871" s="454"/>
      <c r="D871" s="459"/>
      <c r="G871" s="443"/>
      <c r="H871" s="715"/>
      <c r="I871" s="389"/>
      <c r="J871" s="718"/>
      <c r="K871" s="444"/>
      <c r="L871" s="444"/>
      <c r="P871" s="389"/>
      <c r="Q871" s="389"/>
      <c r="R871" s="445"/>
      <c r="S871" s="445"/>
      <c r="T871" s="389"/>
      <c r="U871" s="728"/>
      <c r="V871" s="445"/>
      <c r="W871" s="389"/>
      <c r="X871" s="389"/>
      <c r="Y871" s="389"/>
      <c r="Z871" s="389"/>
      <c r="AA871" s="600"/>
      <c r="AB871" s="600"/>
      <c r="AC871" s="389"/>
      <c r="AD871" s="389"/>
    </row>
    <row r="872" spans="1:30" x14ac:dyDescent="0.2">
      <c r="C872" s="454"/>
      <c r="D872" s="459"/>
      <c r="G872" s="443"/>
      <c r="H872" s="715"/>
      <c r="I872" s="389"/>
      <c r="J872" s="718"/>
      <c r="K872" s="444"/>
      <c r="L872" s="444"/>
      <c r="P872" s="389"/>
      <c r="Q872" s="389"/>
      <c r="R872" s="445"/>
      <c r="S872" s="445"/>
      <c r="T872" s="389"/>
      <c r="U872" s="728"/>
      <c r="V872" s="445"/>
      <c r="W872" s="389"/>
      <c r="X872" s="389"/>
      <c r="Y872" s="389"/>
      <c r="Z872" s="389"/>
      <c r="AA872" s="600"/>
      <c r="AB872" s="600"/>
      <c r="AC872" s="389"/>
      <c r="AD872" s="389"/>
    </row>
    <row r="873" spans="1:30" x14ac:dyDescent="0.2">
      <c r="C873" s="454"/>
      <c r="D873" s="459"/>
      <c r="G873" s="443"/>
      <c r="H873" s="715"/>
      <c r="I873" s="389"/>
      <c r="J873" s="718"/>
      <c r="K873" s="444"/>
      <c r="L873" s="444"/>
      <c r="P873" s="389"/>
      <c r="Q873" s="389"/>
      <c r="R873" s="445"/>
      <c r="S873" s="445"/>
      <c r="T873" s="389"/>
      <c r="U873" s="728"/>
      <c r="V873" s="445"/>
      <c r="W873" s="389"/>
      <c r="X873" s="389"/>
      <c r="Y873" s="389"/>
      <c r="Z873" s="389"/>
      <c r="AA873" s="600"/>
      <c r="AB873" s="600"/>
      <c r="AC873" s="389"/>
      <c r="AD873" s="389"/>
    </row>
    <row r="874" spans="1:30" x14ac:dyDescent="0.2">
      <c r="C874" s="454"/>
      <c r="D874" s="459"/>
      <c r="G874" s="443"/>
      <c r="H874" s="715"/>
      <c r="I874" s="389"/>
      <c r="J874" s="718"/>
      <c r="K874" s="444"/>
      <c r="L874" s="444"/>
      <c r="P874" s="389"/>
      <c r="Q874" s="389"/>
      <c r="R874" s="445"/>
      <c r="S874" s="445"/>
      <c r="T874" s="389"/>
      <c r="U874" s="728"/>
      <c r="V874" s="445"/>
      <c r="W874" s="389"/>
      <c r="X874" s="389"/>
      <c r="Y874" s="389"/>
      <c r="Z874" s="389"/>
      <c r="AA874" s="600"/>
      <c r="AB874" s="600"/>
      <c r="AC874" s="389"/>
      <c r="AD874" s="389"/>
    </row>
    <row r="875" spans="1:30" s="399" customFormat="1" x14ac:dyDescent="0.2">
      <c r="A875" s="436"/>
      <c r="B875" s="386"/>
      <c r="C875" s="454"/>
      <c r="D875" s="459"/>
      <c r="E875" s="436"/>
      <c r="F875" s="436"/>
      <c r="G875" s="443"/>
      <c r="H875" s="715"/>
      <c r="I875" s="389"/>
      <c r="J875" s="718"/>
      <c r="K875" s="444"/>
      <c r="L875" s="444"/>
      <c r="M875" s="600"/>
      <c r="N875" s="389"/>
      <c r="O875" s="389"/>
      <c r="P875" s="389"/>
      <c r="Q875" s="389"/>
      <c r="R875" s="445"/>
      <c r="S875" s="445"/>
      <c r="T875" s="389"/>
      <c r="U875" s="728"/>
      <c r="V875" s="445"/>
      <c r="W875" s="389"/>
      <c r="X875" s="389"/>
      <c r="Y875" s="389"/>
      <c r="Z875" s="389"/>
      <c r="AA875" s="600"/>
      <c r="AB875" s="600"/>
      <c r="AC875" s="389"/>
      <c r="AD875" s="389"/>
    </row>
    <row r="876" spans="1:30" x14ac:dyDescent="0.2">
      <c r="C876" s="454"/>
      <c r="D876" s="459"/>
      <c r="G876" s="443"/>
      <c r="H876" s="715"/>
      <c r="I876" s="389"/>
      <c r="J876" s="718"/>
      <c r="K876" s="444"/>
      <c r="L876" s="444"/>
      <c r="P876" s="389"/>
      <c r="Q876" s="389"/>
      <c r="R876" s="445"/>
      <c r="S876" s="445"/>
      <c r="T876" s="389"/>
      <c r="U876" s="728"/>
      <c r="V876" s="445"/>
      <c r="W876" s="389"/>
      <c r="X876" s="389"/>
      <c r="Y876" s="389"/>
      <c r="Z876" s="389"/>
      <c r="AA876" s="600"/>
      <c r="AB876" s="600"/>
      <c r="AC876" s="389"/>
      <c r="AD876" s="389"/>
    </row>
    <row r="877" spans="1:30" s="399" customFormat="1" x14ac:dyDescent="0.2">
      <c r="A877" s="562"/>
      <c r="B877" s="561"/>
      <c r="C877" s="562"/>
      <c r="D877" s="562"/>
      <c r="E877" s="562"/>
      <c r="F877" s="562"/>
      <c r="G877" s="447"/>
      <c r="H877" s="719"/>
      <c r="I877" s="388"/>
      <c r="J877" s="716"/>
      <c r="K877" s="455"/>
      <c r="L877" s="455"/>
      <c r="M877" s="723"/>
      <c r="N877" s="388"/>
      <c r="O877" s="388"/>
      <c r="P877" s="388"/>
      <c r="Q877" s="388"/>
      <c r="R877" s="385"/>
      <c r="S877" s="385"/>
      <c r="T877" s="388"/>
      <c r="U877" s="730"/>
      <c r="V877" s="385"/>
      <c r="W877" s="388"/>
      <c r="X877" s="388"/>
      <c r="Y877" s="388"/>
      <c r="Z877" s="388"/>
      <c r="AA877" s="723"/>
      <c r="AB877" s="723"/>
      <c r="AC877" s="388"/>
      <c r="AD877" s="388"/>
    </row>
    <row r="878" spans="1:30" x14ac:dyDescent="0.2">
      <c r="C878" s="456"/>
      <c r="G878" s="443"/>
      <c r="H878" s="715"/>
      <c r="I878" s="389"/>
      <c r="J878" s="718"/>
      <c r="K878" s="444"/>
      <c r="L878" s="444"/>
      <c r="P878" s="389"/>
      <c r="Q878" s="389"/>
      <c r="R878" s="445"/>
      <c r="S878" s="445"/>
      <c r="T878" s="389"/>
      <c r="U878" s="728"/>
      <c r="V878" s="445"/>
      <c r="W878" s="389"/>
      <c r="X878" s="389"/>
      <c r="Y878" s="389"/>
      <c r="Z878" s="389"/>
      <c r="AA878" s="600"/>
      <c r="AB878" s="600"/>
      <c r="AC878" s="389"/>
      <c r="AD878" s="389"/>
    </row>
    <row r="879" spans="1:30" x14ac:dyDescent="0.2">
      <c r="A879" s="562"/>
      <c r="B879" s="561"/>
      <c r="C879" s="562"/>
      <c r="D879" s="562"/>
      <c r="E879" s="562"/>
      <c r="F879" s="562"/>
      <c r="G879" s="447"/>
      <c r="H879" s="719"/>
      <c r="I879" s="388"/>
      <c r="J879" s="716"/>
      <c r="K879" s="447"/>
      <c r="L879" s="447"/>
      <c r="M879" s="723"/>
      <c r="N879" s="388"/>
      <c r="O879" s="388"/>
      <c r="P879" s="388"/>
      <c r="Q879" s="388"/>
      <c r="R879" s="385"/>
      <c r="S879" s="385"/>
      <c r="T879" s="388"/>
      <c r="U879" s="730"/>
      <c r="V879" s="385"/>
      <c r="W879" s="388"/>
      <c r="X879" s="388"/>
      <c r="Y879" s="388"/>
      <c r="Z879" s="388"/>
      <c r="AA879" s="723"/>
      <c r="AB879" s="723"/>
      <c r="AC879" s="388"/>
      <c r="AD879" s="388"/>
    </row>
    <row r="880" spans="1:30" x14ac:dyDescent="0.2">
      <c r="G880" s="443"/>
      <c r="H880" s="715"/>
      <c r="I880" s="389"/>
      <c r="J880" s="718"/>
      <c r="K880" s="444"/>
      <c r="L880" s="444"/>
      <c r="P880" s="389"/>
      <c r="Q880" s="389"/>
      <c r="R880" s="445"/>
      <c r="S880" s="445"/>
      <c r="T880" s="389"/>
      <c r="U880" s="728"/>
      <c r="V880" s="445"/>
      <c r="W880" s="389"/>
      <c r="X880" s="389"/>
      <c r="Y880" s="389"/>
      <c r="Z880" s="389"/>
      <c r="AA880" s="600"/>
      <c r="AB880" s="600"/>
      <c r="AC880" s="389"/>
      <c r="AD880" s="389"/>
    </row>
    <row r="881" spans="1:30" x14ac:dyDescent="0.2">
      <c r="G881" s="443"/>
      <c r="H881" s="715"/>
      <c r="I881" s="389"/>
      <c r="J881" s="718"/>
      <c r="K881" s="444"/>
      <c r="L881" s="444"/>
      <c r="P881" s="389"/>
      <c r="Q881" s="389"/>
      <c r="R881" s="445"/>
      <c r="S881" s="445"/>
      <c r="T881" s="389"/>
      <c r="U881" s="728"/>
      <c r="V881" s="445"/>
      <c r="W881" s="389"/>
      <c r="X881" s="389"/>
      <c r="Y881" s="389"/>
      <c r="Z881" s="389"/>
      <c r="AA881" s="600"/>
      <c r="AB881" s="600"/>
      <c r="AC881" s="389"/>
      <c r="AD881" s="389"/>
    </row>
    <row r="882" spans="1:30" x14ac:dyDescent="0.2">
      <c r="G882" s="443"/>
      <c r="H882" s="715"/>
      <c r="I882" s="389"/>
      <c r="J882" s="718"/>
      <c r="K882" s="444"/>
      <c r="L882" s="444"/>
      <c r="P882" s="389"/>
      <c r="Q882" s="389"/>
      <c r="R882" s="445"/>
      <c r="S882" s="445"/>
      <c r="T882" s="389"/>
      <c r="U882" s="728"/>
      <c r="V882" s="445"/>
      <c r="W882" s="389"/>
      <c r="X882" s="389"/>
      <c r="Y882" s="389"/>
      <c r="Z882" s="389"/>
      <c r="AA882" s="600"/>
      <c r="AB882" s="600"/>
      <c r="AC882" s="389"/>
      <c r="AD882" s="389"/>
    </row>
    <row r="883" spans="1:30" s="399" customFormat="1" x14ac:dyDescent="0.2">
      <c r="A883" s="436"/>
      <c r="B883" s="386"/>
      <c r="C883" s="461"/>
      <c r="D883" s="462"/>
      <c r="E883" s="436"/>
      <c r="F883" s="436"/>
      <c r="G883" s="443"/>
      <c r="H883" s="715"/>
      <c r="I883" s="389"/>
      <c r="J883" s="718"/>
      <c r="K883" s="444"/>
      <c r="L883" s="444"/>
      <c r="M883" s="600"/>
      <c r="N883" s="389"/>
      <c r="O883" s="389"/>
      <c r="P883" s="389"/>
      <c r="Q883" s="389"/>
      <c r="R883" s="445"/>
      <c r="S883" s="445"/>
      <c r="T883" s="389"/>
      <c r="U883" s="728"/>
      <c r="V883" s="445"/>
      <c r="W883" s="389"/>
      <c r="X883" s="389"/>
      <c r="Y883" s="389"/>
      <c r="Z883" s="389"/>
      <c r="AA883" s="600"/>
      <c r="AB883" s="600"/>
      <c r="AC883" s="389"/>
      <c r="AD883" s="389"/>
    </row>
    <row r="884" spans="1:30" s="399" customFormat="1" x14ac:dyDescent="0.2">
      <c r="A884" s="436"/>
      <c r="B884" s="386"/>
      <c r="C884" s="461"/>
      <c r="D884" s="462"/>
      <c r="E884" s="436"/>
      <c r="F884" s="436"/>
      <c r="G884" s="443"/>
      <c r="H884" s="715"/>
      <c r="I884" s="389"/>
      <c r="J884" s="718"/>
      <c r="K884" s="444"/>
      <c r="L884" s="444"/>
      <c r="M884" s="600"/>
      <c r="N884" s="389"/>
      <c r="O884" s="389"/>
      <c r="P884" s="389"/>
      <c r="Q884" s="389"/>
      <c r="R884" s="445"/>
      <c r="S884" s="445"/>
      <c r="T884" s="389"/>
      <c r="U884" s="728"/>
      <c r="V884" s="445"/>
      <c r="W884" s="389"/>
      <c r="X884" s="389"/>
      <c r="Y884" s="389"/>
      <c r="Z884" s="389"/>
      <c r="AA884" s="600"/>
      <c r="AB884" s="600"/>
      <c r="AC884" s="389"/>
      <c r="AD884" s="389"/>
    </row>
    <row r="885" spans="1:30" s="399" customFormat="1" x14ac:dyDescent="0.2">
      <c r="A885" s="562"/>
      <c r="B885" s="561"/>
      <c r="C885" s="562"/>
      <c r="D885" s="562"/>
      <c r="E885" s="562"/>
      <c r="F885" s="562"/>
      <c r="G885" s="447"/>
      <c r="H885" s="719"/>
      <c r="I885" s="388"/>
      <c r="J885" s="716"/>
      <c r="K885" s="447"/>
      <c r="L885" s="447"/>
      <c r="M885" s="723"/>
      <c r="N885" s="388"/>
      <c r="O885" s="388"/>
      <c r="P885" s="388"/>
      <c r="Q885" s="388"/>
      <c r="R885" s="385"/>
      <c r="S885" s="385"/>
      <c r="T885" s="385"/>
      <c r="U885" s="723"/>
      <c r="V885" s="388"/>
      <c r="W885" s="388"/>
      <c r="X885" s="388"/>
      <c r="Y885" s="388"/>
      <c r="Z885" s="388"/>
      <c r="AA885" s="723"/>
      <c r="AB885" s="723"/>
      <c r="AC885" s="388"/>
      <c r="AD885" s="388"/>
    </row>
    <row r="886" spans="1:30" x14ac:dyDescent="0.2">
      <c r="A886" s="562"/>
      <c r="B886" s="561"/>
      <c r="C886" s="562"/>
      <c r="D886" s="562"/>
      <c r="E886" s="562"/>
      <c r="F886" s="562"/>
      <c r="G886" s="447"/>
      <c r="H886" s="719"/>
      <c r="I886" s="388"/>
      <c r="J886" s="716"/>
      <c r="K886" s="447"/>
      <c r="L886" s="447"/>
      <c r="M886" s="723"/>
      <c r="N886" s="388"/>
      <c r="O886" s="388"/>
      <c r="P886" s="388"/>
      <c r="Q886" s="388"/>
      <c r="R886" s="385"/>
      <c r="S886" s="385"/>
      <c r="T886" s="385"/>
      <c r="U886" s="723"/>
      <c r="V886" s="388"/>
      <c r="W886" s="388"/>
      <c r="X886" s="388"/>
      <c r="Y886" s="388"/>
      <c r="Z886" s="388"/>
      <c r="AA886" s="723"/>
      <c r="AB886" s="723"/>
      <c r="AC886" s="388"/>
      <c r="AD886" s="388"/>
    </row>
    <row r="887" spans="1:30" x14ac:dyDescent="0.2">
      <c r="G887" s="443"/>
      <c r="H887" s="715"/>
      <c r="I887" s="389"/>
      <c r="J887" s="718"/>
      <c r="K887" s="444"/>
      <c r="L887" s="444"/>
      <c r="P887" s="389"/>
      <c r="Q887" s="389"/>
      <c r="R887" s="445"/>
      <c r="S887" s="445"/>
      <c r="T887" s="445"/>
      <c r="U887" s="600"/>
      <c r="V887" s="389"/>
      <c r="W887" s="389"/>
      <c r="X887" s="389"/>
      <c r="Y887" s="389"/>
      <c r="Z887" s="389"/>
      <c r="AA887" s="600"/>
      <c r="AB887" s="600"/>
      <c r="AC887" s="389"/>
      <c r="AD887" s="389"/>
    </row>
    <row r="888" spans="1:30" x14ac:dyDescent="0.2">
      <c r="G888" s="443"/>
      <c r="H888" s="715"/>
      <c r="I888" s="389"/>
      <c r="J888" s="718"/>
      <c r="K888" s="444"/>
      <c r="L888" s="444"/>
      <c r="P888" s="389"/>
      <c r="Q888" s="389"/>
      <c r="R888" s="445"/>
      <c r="S888" s="445"/>
      <c r="T888" s="445"/>
      <c r="U888" s="600"/>
      <c r="V888" s="389"/>
      <c r="W888" s="389"/>
      <c r="X888" s="389"/>
      <c r="Y888" s="389"/>
      <c r="Z888" s="389"/>
      <c r="AA888" s="600"/>
      <c r="AB888" s="600"/>
      <c r="AC888" s="389"/>
      <c r="AD888" s="389"/>
    </row>
    <row r="889" spans="1:30" x14ac:dyDescent="0.2">
      <c r="G889" s="443"/>
      <c r="H889" s="715"/>
      <c r="I889" s="389"/>
      <c r="J889" s="718"/>
      <c r="K889" s="444"/>
      <c r="L889" s="444"/>
      <c r="P889" s="389"/>
      <c r="Q889" s="389"/>
      <c r="R889" s="445"/>
      <c r="S889" s="445"/>
      <c r="T889" s="445"/>
      <c r="U889" s="600"/>
      <c r="V889" s="389"/>
      <c r="W889" s="389"/>
      <c r="X889" s="389"/>
      <c r="Y889" s="389"/>
      <c r="Z889" s="389"/>
      <c r="AA889" s="600"/>
      <c r="AB889" s="600"/>
      <c r="AC889" s="389"/>
      <c r="AD889" s="389"/>
    </row>
    <row r="890" spans="1:30" s="399" customFormat="1" x14ac:dyDescent="0.2">
      <c r="A890" s="436"/>
      <c r="B890" s="386"/>
      <c r="C890" s="436"/>
      <c r="D890" s="442"/>
      <c r="E890" s="436"/>
      <c r="F890" s="436"/>
      <c r="G890" s="443"/>
      <c r="H890" s="715"/>
      <c r="I890" s="389"/>
      <c r="J890" s="718"/>
      <c r="K890" s="444"/>
      <c r="L890" s="444"/>
      <c r="M890" s="600"/>
      <c r="N890" s="389"/>
      <c r="O890" s="389"/>
      <c r="P890" s="389"/>
      <c r="Q890" s="389"/>
      <c r="R890" s="445"/>
      <c r="S890" s="445"/>
      <c r="T890" s="445"/>
      <c r="U890" s="600"/>
      <c r="V890" s="389"/>
      <c r="W890" s="389"/>
      <c r="X890" s="389"/>
      <c r="Y890" s="389"/>
      <c r="Z890" s="389"/>
      <c r="AA890" s="600"/>
      <c r="AB890" s="600"/>
      <c r="AC890" s="389"/>
      <c r="AD890" s="389"/>
    </row>
    <row r="891" spans="1:30" x14ac:dyDescent="0.2">
      <c r="G891" s="443"/>
      <c r="H891" s="715"/>
      <c r="I891" s="389"/>
      <c r="J891" s="718"/>
      <c r="K891" s="444"/>
      <c r="L891" s="444"/>
      <c r="P891" s="389"/>
      <c r="Q891" s="389"/>
      <c r="R891" s="445"/>
      <c r="S891" s="445"/>
      <c r="T891" s="445"/>
      <c r="U891" s="600"/>
      <c r="V891" s="389"/>
      <c r="W891" s="389"/>
      <c r="X891" s="389"/>
      <c r="Y891" s="389"/>
      <c r="Z891" s="389"/>
      <c r="AA891" s="600"/>
      <c r="AB891" s="600"/>
      <c r="AC891" s="389"/>
      <c r="AD891" s="389"/>
    </row>
    <row r="892" spans="1:30" s="399" customFormat="1" x14ac:dyDescent="0.2">
      <c r="A892" s="562"/>
      <c r="B892" s="561"/>
      <c r="C892" s="562"/>
      <c r="D892" s="562"/>
      <c r="E892" s="562"/>
      <c r="F892" s="562"/>
      <c r="G892" s="447"/>
      <c r="H892" s="719"/>
      <c r="I892" s="388"/>
      <c r="J892" s="716"/>
      <c r="K892" s="447"/>
      <c r="L892" s="447"/>
      <c r="M892" s="723"/>
      <c r="N892" s="388"/>
      <c r="O892" s="388"/>
      <c r="P892" s="388"/>
      <c r="Q892" s="388"/>
      <c r="R892" s="385"/>
      <c r="S892" s="385"/>
      <c r="T892" s="385"/>
      <c r="U892" s="723"/>
      <c r="V892" s="388"/>
      <c r="W892" s="388"/>
      <c r="X892" s="388"/>
      <c r="Y892" s="388"/>
      <c r="Z892" s="388"/>
      <c r="AA892" s="723"/>
      <c r="AB892" s="723"/>
      <c r="AC892" s="388"/>
      <c r="AD892" s="388"/>
    </row>
    <row r="893" spans="1:30" x14ac:dyDescent="0.2">
      <c r="G893" s="443"/>
      <c r="H893" s="715"/>
      <c r="I893" s="389"/>
      <c r="J893" s="718"/>
      <c r="K893" s="444"/>
      <c r="L893" s="444"/>
      <c r="P893" s="389"/>
      <c r="Q893" s="389"/>
      <c r="R893" s="445"/>
      <c r="S893" s="445"/>
      <c r="T893" s="445"/>
      <c r="U893" s="600"/>
      <c r="V893" s="389"/>
      <c r="W893" s="389"/>
      <c r="X893" s="389"/>
      <c r="Y893" s="389"/>
      <c r="Z893" s="389"/>
      <c r="AA893" s="600"/>
      <c r="AB893" s="600"/>
      <c r="AC893" s="389"/>
      <c r="AD893" s="389"/>
    </row>
    <row r="894" spans="1:30" s="399" customFormat="1" x14ac:dyDescent="0.2">
      <c r="A894" s="436"/>
      <c r="B894" s="386"/>
      <c r="C894" s="454"/>
      <c r="D894" s="442"/>
      <c r="E894" s="436"/>
      <c r="F894" s="436"/>
      <c r="G894" s="443"/>
      <c r="H894" s="715"/>
      <c r="I894" s="445"/>
      <c r="J894" s="718"/>
      <c r="K894" s="446"/>
      <c r="L894" s="446"/>
      <c r="M894" s="600"/>
      <c r="N894" s="445"/>
      <c r="O894" s="445"/>
      <c r="P894" s="389"/>
      <c r="Q894" s="389"/>
      <c r="R894" s="445"/>
      <c r="S894" s="445"/>
      <c r="T894" s="445"/>
      <c r="U894" s="600"/>
      <c r="V894" s="389"/>
      <c r="W894" s="389"/>
      <c r="X894" s="389"/>
      <c r="Y894" s="389"/>
      <c r="Z894" s="389"/>
      <c r="AA894" s="600"/>
      <c r="AB894" s="600"/>
      <c r="AC894" s="389"/>
      <c r="AD894" s="389"/>
    </row>
    <row r="895" spans="1:30" s="399" customFormat="1" x14ac:dyDescent="0.2">
      <c r="A895" s="436"/>
      <c r="B895" s="386"/>
      <c r="C895" s="436"/>
      <c r="D895" s="442"/>
      <c r="E895" s="436"/>
      <c r="F895" s="436"/>
      <c r="G895" s="443"/>
      <c r="H895" s="715"/>
      <c r="I895" s="389"/>
      <c r="J895" s="718"/>
      <c r="K895" s="444"/>
      <c r="L895" s="444"/>
      <c r="M895" s="600"/>
      <c r="N895" s="389"/>
      <c r="O895" s="389"/>
      <c r="P895" s="389"/>
      <c r="Q895" s="389"/>
      <c r="R895" s="445"/>
      <c r="S895" s="445"/>
      <c r="T895" s="445"/>
      <c r="U895" s="600"/>
      <c r="V895" s="389"/>
      <c r="W895" s="389"/>
      <c r="X895" s="389"/>
      <c r="Y895" s="389"/>
      <c r="Z895" s="389"/>
      <c r="AA895" s="600"/>
      <c r="AB895" s="600"/>
      <c r="AC895" s="389"/>
      <c r="AD895" s="389"/>
    </row>
    <row r="896" spans="1:30" s="399" customFormat="1" x14ac:dyDescent="0.2">
      <c r="A896" s="436"/>
      <c r="B896" s="386"/>
      <c r="C896" s="436"/>
      <c r="D896" s="442"/>
      <c r="E896" s="436"/>
      <c r="F896" s="436"/>
      <c r="G896" s="443"/>
      <c r="H896" s="715"/>
      <c r="I896" s="389"/>
      <c r="J896" s="718"/>
      <c r="K896" s="444"/>
      <c r="L896" s="444"/>
      <c r="M896" s="600"/>
      <c r="N896" s="389"/>
      <c r="O896" s="389"/>
      <c r="P896" s="389"/>
      <c r="Q896" s="389"/>
      <c r="R896" s="445"/>
      <c r="S896" s="445"/>
      <c r="T896" s="445"/>
      <c r="U896" s="600"/>
      <c r="V896" s="389"/>
      <c r="W896" s="389"/>
      <c r="X896" s="389"/>
      <c r="Y896" s="389"/>
      <c r="Z896" s="389"/>
      <c r="AA896" s="600"/>
      <c r="AB896" s="600"/>
      <c r="AC896" s="389"/>
      <c r="AD896" s="389"/>
    </row>
    <row r="897" spans="1:30" s="399" customFormat="1" x14ac:dyDescent="0.2">
      <c r="A897" s="562"/>
      <c r="B897" s="561"/>
      <c r="C897" s="562"/>
      <c r="D897" s="562"/>
      <c r="E897" s="562"/>
      <c r="F897" s="562"/>
      <c r="G897" s="447"/>
      <c r="H897" s="719"/>
      <c r="I897" s="388"/>
      <c r="J897" s="716"/>
      <c r="K897" s="447"/>
      <c r="L897" s="447"/>
      <c r="M897" s="723"/>
      <c r="N897" s="388"/>
      <c r="O897" s="388"/>
      <c r="P897" s="388"/>
      <c r="Q897" s="388"/>
      <c r="R897" s="385"/>
      <c r="S897" s="385"/>
      <c r="T897" s="385"/>
      <c r="U897" s="723"/>
      <c r="V897" s="388"/>
      <c r="W897" s="388"/>
      <c r="X897" s="388"/>
      <c r="Y897" s="388"/>
      <c r="Z897" s="388"/>
      <c r="AA897" s="723"/>
      <c r="AB897" s="723"/>
      <c r="AC897" s="388"/>
      <c r="AD897" s="388"/>
    </row>
    <row r="898" spans="1:30" x14ac:dyDescent="0.2">
      <c r="G898" s="443"/>
      <c r="H898" s="715"/>
      <c r="I898" s="389"/>
      <c r="J898" s="718"/>
      <c r="K898" s="444"/>
      <c r="L898" s="444"/>
      <c r="P898" s="389"/>
      <c r="Q898" s="389"/>
      <c r="R898" s="445"/>
      <c r="S898" s="445"/>
      <c r="T898" s="445"/>
      <c r="U898" s="600"/>
      <c r="V898" s="389"/>
      <c r="W898" s="389"/>
      <c r="X898" s="389"/>
      <c r="Y898" s="389"/>
      <c r="Z898" s="389"/>
      <c r="AA898" s="600"/>
      <c r="AB898" s="600"/>
      <c r="AC898" s="389"/>
      <c r="AD898" s="389"/>
    </row>
    <row r="899" spans="1:30" x14ac:dyDescent="0.2">
      <c r="A899" s="562"/>
      <c r="B899" s="561"/>
      <c r="C899" s="562"/>
      <c r="D899" s="562"/>
      <c r="E899" s="562"/>
      <c r="F899" s="562"/>
      <c r="G899" s="447"/>
      <c r="H899" s="719"/>
      <c r="I899" s="388"/>
      <c r="J899" s="716"/>
      <c r="K899" s="447"/>
      <c r="L899" s="447"/>
      <c r="M899" s="723"/>
      <c r="N899" s="388"/>
      <c r="O899" s="388"/>
      <c r="P899" s="388"/>
      <c r="Q899" s="388"/>
      <c r="R899" s="385"/>
      <c r="S899" s="385"/>
      <c r="T899" s="385"/>
      <c r="U899" s="723"/>
      <c r="V899" s="388"/>
      <c r="W899" s="388"/>
      <c r="X899" s="388"/>
      <c r="Y899" s="388"/>
      <c r="Z899" s="388"/>
      <c r="AA899" s="723"/>
      <c r="AB899" s="723"/>
      <c r="AC899" s="388"/>
      <c r="AD899" s="388"/>
    </row>
    <row r="900" spans="1:30" s="399" customFormat="1" x14ac:dyDescent="0.2">
      <c r="A900" s="436"/>
      <c r="B900" s="386"/>
      <c r="C900" s="436"/>
      <c r="D900" s="442"/>
      <c r="E900" s="436"/>
      <c r="F900" s="436"/>
      <c r="G900" s="443"/>
      <c r="H900" s="715"/>
      <c r="I900" s="389"/>
      <c r="J900" s="718"/>
      <c r="K900" s="444"/>
      <c r="L900" s="444"/>
      <c r="M900" s="600"/>
      <c r="N900" s="389"/>
      <c r="O900" s="389"/>
      <c r="P900" s="389"/>
      <c r="Q900" s="389"/>
      <c r="R900" s="445"/>
      <c r="S900" s="445"/>
      <c r="T900" s="445"/>
      <c r="U900" s="600"/>
      <c r="V900" s="389"/>
      <c r="W900" s="389"/>
      <c r="X900" s="389"/>
      <c r="Y900" s="389"/>
      <c r="Z900" s="389"/>
      <c r="AA900" s="600"/>
      <c r="AB900" s="600"/>
      <c r="AC900" s="389"/>
      <c r="AD900" s="389"/>
    </row>
    <row r="901" spans="1:30" x14ac:dyDescent="0.2">
      <c r="G901" s="443"/>
      <c r="H901" s="715"/>
      <c r="I901" s="389"/>
      <c r="J901" s="718"/>
      <c r="K901" s="444"/>
      <c r="L901" s="444"/>
      <c r="P901" s="389"/>
      <c r="Q901" s="389"/>
      <c r="R901" s="445"/>
      <c r="S901" s="445"/>
      <c r="T901" s="445"/>
      <c r="U901" s="600"/>
      <c r="V901" s="389"/>
      <c r="W901" s="389"/>
      <c r="X901" s="389"/>
      <c r="Y901" s="389"/>
      <c r="Z901" s="389"/>
      <c r="AA901" s="600"/>
      <c r="AB901" s="600"/>
      <c r="AC901" s="389"/>
      <c r="AD901" s="389"/>
    </row>
    <row r="902" spans="1:30" x14ac:dyDescent="0.2">
      <c r="G902" s="443"/>
      <c r="H902" s="715"/>
      <c r="I902" s="389"/>
      <c r="J902" s="718"/>
      <c r="K902" s="444"/>
      <c r="L902" s="444"/>
      <c r="P902" s="389"/>
      <c r="Q902" s="389"/>
      <c r="R902" s="445"/>
      <c r="S902" s="445"/>
      <c r="T902" s="445"/>
      <c r="U902" s="600"/>
      <c r="V902" s="389"/>
      <c r="W902" s="389"/>
      <c r="X902" s="389"/>
      <c r="Y902" s="389"/>
      <c r="Z902" s="389"/>
      <c r="AA902" s="600"/>
      <c r="AB902" s="600"/>
      <c r="AC902" s="389"/>
      <c r="AD902" s="389"/>
    </row>
    <row r="903" spans="1:30" x14ac:dyDescent="0.2">
      <c r="G903" s="443"/>
      <c r="H903" s="715"/>
      <c r="I903" s="389"/>
      <c r="J903" s="718"/>
      <c r="K903" s="444"/>
      <c r="L903" s="444"/>
      <c r="P903" s="389"/>
      <c r="Q903" s="389"/>
      <c r="R903" s="445"/>
      <c r="S903" s="445"/>
      <c r="T903" s="445"/>
      <c r="U903" s="600"/>
      <c r="V903" s="389"/>
      <c r="W903" s="389"/>
      <c r="X903" s="389"/>
      <c r="Y903" s="389"/>
      <c r="Z903" s="389"/>
      <c r="AA903" s="600"/>
      <c r="AB903" s="600"/>
      <c r="AC903" s="389"/>
      <c r="AD903" s="389"/>
    </row>
    <row r="904" spans="1:30" s="399" customFormat="1" x14ac:dyDescent="0.2">
      <c r="A904" s="436"/>
      <c r="B904" s="386"/>
      <c r="C904" s="436"/>
      <c r="D904" s="442"/>
      <c r="E904" s="436"/>
      <c r="F904" s="436"/>
      <c r="G904" s="443"/>
      <c r="H904" s="715"/>
      <c r="I904" s="389"/>
      <c r="J904" s="718"/>
      <c r="K904" s="444"/>
      <c r="L904" s="444"/>
      <c r="M904" s="600"/>
      <c r="N904" s="389"/>
      <c r="O904" s="389"/>
      <c r="P904" s="389"/>
      <c r="Q904" s="389"/>
      <c r="R904" s="445"/>
      <c r="S904" s="445"/>
      <c r="T904" s="445"/>
      <c r="U904" s="600"/>
      <c r="V904" s="389"/>
      <c r="W904" s="389"/>
      <c r="X904" s="389"/>
      <c r="Y904" s="389"/>
      <c r="Z904" s="389"/>
      <c r="AA904" s="600"/>
      <c r="AB904" s="600"/>
      <c r="AC904" s="389"/>
      <c r="AD904" s="389"/>
    </row>
    <row r="905" spans="1:30" s="399" customFormat="1" x14ac:dyDescent="0.2">
      <c r="A905" s="436"/>
      <c r="B905" s="386"/>
      <c r="C905" s="436"/>
      <c r="D905" s="442"/>
      <c r="E905" s="436"/>
      <c r="F905" s="436"/>
      <c r="G905" s="443"/>
      <c r="H905" s="715"/>
      <c r="I905" s="389"/>
      <c r="J905" s="718"/>
      <c r="K905" s="444"/>
      <c r="L905" s="444"/>
      <c r="M905" s="600"/>
      <c r="N905" s="389"/>
      <c r="O905" s="389"/>
      <c r="P905" s="389"/>
      <c r="Q905" s="389"/>
      <c r="R905" s="445"/>
      <c r="S905" s="445"/>
      <c r="T905" s="445"/>
      <c r="U905" s="600"/>
      <c r="V905" s="389"/>
      <c r="W905" s="389"/>
      <c r="X905" s="389"/>
      <c r="Y905" s="389"/>
      <c r="Z905" s="389"/>
      <c r="AA905" s="600"/>
      <c r="AB905" s="600"/>
      <c r="AC905" s="389"/>
      <c r="AD905" s="389"/>
    </row>
    <row r="906" spans="1:30" x14ac:dyDescent="0.2">
      <c r="G906" s="443"/>
      <c r="H906" s="715"/>
      <c r="I906" s="389"/>
      <c r="J906" s="718"/>
      <c r="K906" s="444"/>
      <c r="L906" s="444"/>
      <c r="P906" s="389"/>
      <c r="Q906" s="389"/>
      <c r="R906" s="445"/>
      <c r="S906" s="445"/>
      <c r="T906" s="445"/>
      <c r="U906" s="600"/>
      <c r="V906" s="389"/>
      <c r="W906" s="389"/>
      <c r="X906" s="389"/>
      <c r="Y906" s="389"/>
      <c r="Z906" s="389"/>
      <c r="AA906" s="600"/>
      <c r="AB906" s="600"/>
      <c r="AC906" s="389"/>
      <c r="AD906" s="389"/>
    </row>
    <row r="907" spans="1:30" x14ac:dyDescent="0.2">
      <c r="A907" s="460"/>
      <c r="B907" s="399"/>
      <c r="C907" s="460"/>
      <c r="D907" s="460"/>
      <c r="E907" s="460"/>
      <c r="F907" s="460"/>
      <c r="G907" s="447"/>
      <c r="H907" s="719"/>
      <c r="I907" s="388"/>
      <c r="J907" s="719"/>
      <c r="K907" s="455"/>
      <c r="L907" s="455"/>
      <c r="M907" s="723"/>
      <c r="N907" s="388"/>
      <c r="O907" s="388"/>
      <c r="P907" s="388"/>
      <c r="Q907" s="388"/>
      <c r="R907" s="385"/>
      <c r="S907" s="385"/>
      <c r="T907" s="385"/>
      <c r="U907" s="723"/>
      <c r="V907" s="388"/>
      <c r="W907" s="388"/>
      <c r="X907" s="388"/>
      <c r="Y907" s="388"/>
      <c r="Z907" s="388"/>
      <c r="AA907" s="723"/>
      <c r="AB907" s="723"/>
      <c r="AC907" s="388"/>
      <c r="AD907" s="388"/>
    </row>
    <row r="908" spans="1:30" x14ac:dyDescent="0.2">
      <c r="C908" s="458"/>
      <c r="G908" s="443"/>
      <c r="H908" s="715"/>
      <c r="I908" s="389"/>
      <c r="J908" s="718"/>
      <c r="K908" s="444"/>
      <c r="L908" s="444"/>
      <c r="P908" s="389"/>
      <c r="Q908" s="389"/>
      <c r="R908" s="445"/>
      <c r="S908" s="445"/>
      <c r="T908" s="445"/>
      <c r="U908" s="600"/>
      <c r="V908" s="389"/>
      <c r="W908" s="389"/>
      <c r="X908" s="389"/>
      <c r="Y908" s="389"/>
      <c r="Z908" s="389"/>
      <c r="AA908" s="600"/>
      <c r="AB908" s="600"/>
      <c r="AC908" s="389"/>
      <c r="AD908" s="389"/>
    </row>
    <row r="909" spans="1:30" s="399" customFormat="1" x14ac:dyDescent="0.2">
      <c r="A909" s="436"/>
      <c r="B909" s="386"/>
      <c r="C909" s="456"/>
      <c r="D909" s="442"/>
      <c r="E909" s="436"/>
      <c r="F909" s="436"/>
      <c r="G909" s="443"/>
      <c r="H909" s="715"/>
      <c r="I909" s="389"/>
      <c r="J909" s="718"/>
      <c r="K909" s="444"/>
      <c r="L909" s="444"/>
      <c r="M909" s="600"/>
      <c r="N909" s="389"/>
      <c r="O909" s="389"/>
      <c r="P909" s="389"/>
      <c r="Q909" s="389"/>
      <c r="R909" s="445"/>
      <c r="S909" s="445"/>
      <c r="T909" s="445"/>
      <c r="U909" s="600"/>
      <c r="V909" s="389"/>
      <c r="W909" s="389"/>
      <c r="X909" s="389"/>
      <c r="Y909" s="389"/>
      <c r="Z909" s="389"/>
      <c r="AA909" s="600"/>
      <c r="AB909" s="600"/>
      <c r="AC909" s="389"/>
      <c r="AD909" s="389"/>
    </row>
    <row r="910" spans="1:30" s="399" customFormat="1" x14ac:dyDescent="0.2">
      <c r="A910" s="436"/>
      <c r="B910" s="386"/>
      <c r="C910" s="456"/>
      <c r="D910" s="442"/>
      <c r="E910" s="436"/>
      <c r="F910" s="436"/>
      <c r="G910" s="443"/>
      <c r="H910" s="715"/>
      <c r="I910" s="389"/>
      <c r="J910" s="718"/>
      <c r="K910" s="444"/>
      <c r="L910" s="444"/>
      <c r="M910" s="600"/>
      <c r="N910" s="389"/>
      <c r="O910" s="389"/>
      <c r="P910" s="389"/>
      <c r="Q910" s="389"/>
      <c r="R910" s="445"/>
      <c r="S910" s="445"/>
      <c r="T910" s="445"/>
      <c r="U910" s="600"/>
      <c r="V910" s="389"/>
      <c r="W910" s="389"/>
      <c r="X910" s="389"/>
      <c r="Y910" s="389"/>
      <c r="Z910" s="389"/>
      <c r="AA910" s="600"/>
      <c r="AB910" s="600"/>
      <c r="AC910" s="389"/>
      <c r="AD910" s="389"/>
    </row>
    <row r="911" spans="1:30" s="399" customFormat="1" x14ac:dyDescent="0.2">
      <c r="A911" s="562"/>
      <c r="B911" s="561"/>
      <c r="C911" s="562"/>
      <c r="D911" s="562"/>
      <c r="E911" s="562"/>
      <c r="F911" s="562"/>
      <c r="G911" s="447"/>
      <c r="H911" s="719"/>
      <c r="I911" s="388"/>
      <c r="J911" s="716"/>
      <c r="K911" s="447"/>
      <c r="L911" s="447"/>
      <c r="M911" s="723"/>
      <c r="N911" s="388"/>
      <c r="O911" s="388"/>
      <c r="P911" s="388"/>
      <c r="Q911" s="388"/>
      <c r="R911" s="385"/>
      <c r="S911" s="385"/>
      <c r="T911" s="385"/>
      <c r="U911" s="723"/>
      <c r="V911" s="388"/>
      <c r="W911" s="388"/>
      <c r="X911" s="388"/>
      <c r="Y911" s="388"/>
      <c r="Z911" s="388"/>
      <c r="AA911" s="723"/>
      <c r="AB911" s="723"/>
      <c r="AC911" s="388"/>
      <c r="AD911" s="388"/>
    </row>
    <row r="912" spans="1:30" s="399" customFormat="1" x14ac:dyDescent="0.2">
      <c r="A912" s="436"/>
      <c r="B912" s="386"/>
      <c r="C912" s="456"/>
      <c r="D912" s="442"/>
      <c r="E912" s="436"/>
      <c r="F912" s="436"/>
      <c r="G912" s="443"/>
      <c r="H912" s="715"/>
      <c r="I912" s="445"/>
      <c r="J912" s="718"/>
      <c r="K912" s="446"/>
      <c r="L912" s="446"/>
      <c r="M912" s="600"/>
      <c r="N912" s="445"/>
      <c r="O912" s="445"/>
      <c r="P912" s="389"/>
      <c r="Q912" s="389"/>
      <c r="R912" s="445"/>
      <c r="S912" s="445"/>
      <c r="T912" s="445"/>
      <c r="U912" s="600"/>
      <c r="V912" s="389"/>
      <c r="W912" s="389"/>
      <c r="X912" s="389"/>
      <c r="Y912" s="389"/>
      <c r="Z912" s="389"/>
      <c r="AA912" s="600"/>
      <c r="AB912" s="600"/>
      <c r="AC912" s="389"/>
      <c r="AD912" s="389"/>
    </row>
    <row r="913" spans="1:30" s="399" customFormat="1" x14ac:dyDescent="0.2">
      <c r="A913" s="562"/>
      <c r="B913" s="561"/>
      <c r="C913" s="562"/>
      <c r="D913" s="562"/>
      <c r="E913" s="562"/>
      <c r="F913" s="562"/>
      <c r="G913" s="447"/>
      <c r="H913" s="719"/>
      <c r="I913" s="388"/>
      <c r="J913" s="716"/>
      <c r="K913" s="447"/>
      <c r="L913" s="447"/>
      <c r="M913" s="723"/>
      <c r="N913" s="388"/>
      <c r="O913" s="388"/>
      <c r="P913" s="388"/>
      <c r="Q913" s="388"/>
      <c r="R913" s="385"/>
      <c r="S913" s="385"/>
      <c r="T913" s="385"/>
      <c r="U913" s="723"/>
      <c r="V913" s="388"/>
      <c r="W913" s="388"/>
      <c r="X913" s="388"/>
      <c r="Y913" s="388"/>
      <c r="Z913" s="388"/>
      <c r="AA913" s="723"/>
      <c r="AB913" s="723"/>
      <c r="AC913" s="388"/>
      <c r="AD913" s="388"/>
    </row>
    <row r="914" spans="1:30" x14ac:dyDescent="0.2">
      <c r="C914" s="458"/>
      <c r="D914" s="459"/>
      <c r="G914" s="443"/>
      <c r="H914" s="715"/>
      <c r="I914" s="389"/>
      <c r="J914" s="718"/>
      <c r="K914" s="444"/>
      <c r="L914" s="444"/>
      <c r="P914" s="389"/>
      <c r="Q914" s="389"/>
      <c r="R914" s="445"/>
      <c r="S914" s="445"/>
      <c r="T914" s="445"/>
      <c r="U914" s="600"/>
      <c r="V914" s="389"/>
      <c r="W914" s="389"/>
      <c r="X914" s="389"/>
      <c r="Y914" s="389"/>
      <c r="Z914" s="389"/>
      <c r="AA914" s="600"/>
      <c r="AB914" s="600"/>
      <c r="AC914" s="389"/>
      <c r="AD914" s="389"/>
    </row>
    <row r="915" spans="1:30" x14ac:dyDescent="0.2">
      <c r="C915" s="458"/>
      <c r="D915" s="459"/>
      <c r="G915" s="443"/>
      <c r="H915" s="715"/>
      <c r="I915" s="389"/>
      <c r="J915" s="718"/>
      <c r="K915" s="444"/>
      <c r="L915" s="444"/>
      <c r="P915" s="389"/>
      <c r="Q915" s="389"/>
      <c r="R915" s="445"/>
      <c r="S915" s="445"/>
      <c r="T915" s="445"/>
      <c r="U915" s="600"/>
      <c r="V915" s="389"/>
      <c r="W915" s="389"/>
      <c r="X915" s="389"/>
      <c r="Y915" s="389"/>
      <c r="Z915" s="389"/>
      <c r="AA915" s="600"/>
      <c r="AB915" s="600"/>
      <c r="AC915" s="389"/>
      <c r="AD915" s="389"/>
    </row>
    <row r="916" spans="1:30" x14ac:dyDescent="0.2">
      <c r="C916" s="456"/>
      <c r="D916" s="459"/>
      <c r="G916" s="443"/>
      <c r="H916" s="715"/>
      <c r="I916" s="463"/>
      <c r="J916" s="718"/>
      <c r="K916" s="464"/>
      <c r="L916" s="464"/>
      <c r="N916" s="463"/>
      <c r="O916" s="463"/>
      <c r="P916" s="389"/>
      <c r="Q916" s="389"/>
      <c r="R916" s="445"/>
      <c r="S916" s="445"/>
      <c r="T916" s="445"/>
      <c r="U916" s="600"/>
      <c r="V916" s="389"/>
      <c r="W916" s="389"/>
      <c r="X916" s="389"/>
      <c r="Y916" s="389"/>
      <c r="Z916" s="389"/>
      <c r="AA916" s="600"/>
      <c r="AB916" s="600"/>
      <c r="AC916" s="389"/>
      <c r="AD916" s="389"/>
    </row>
    <row r="917" spans="1:30" s="399" customFormat="1" x14ac:dyDescent="0.2">
      <c r="A917" s="436"/>
      <c r="B917" s="386"/>
      <c r="C917" s="456"/>
      <c r="D917" s="459"/>
      <c r="E917" s="436"/>
      <c r="F917" s="436"/>
      <c r="G917" s="443"/>
      <c r="H917" s="715"/>
      <c r="I917" s="463"/>
      <c r="J917" s="718"/>
      <c r="K917" s="464"/>
      <c r="L917" s="464"/>
      <c r="M917" s="600"/>
      <c r="N917" s="463"/>
      <c r="O917" s="463"/>
      <c r="P917" s="389"/>
      <c r="Q917" s="389"/>
      <c r="R917" s="445"/>
      <c r="S917" s="445"/>
      <c r="T917" s="445"/>
      <c r="U917" s="600"/>
      <c r="V917" s="389"/>
      <c r="W917" s="389"/>
      <c r="X917" s="389"/>
      <c r="Y917" s="389"/>
      <c r="Z917" s="389"/>
      <c r="AA917" s="600"/>
      <c r="AB917" s="600"/>
      <c r="AC917" s="389"/>
      <c r="AD917" s="389"/>
    </row>
    <row r="918" spans="1:30" s="399" customFormat="1" x14ac:dyDescent="0.2">
      <c r="A918" s="436"/>
      <c r="B918" s="386"/>
      <c r="C918" s="458"/>
      <c r="D918" s="459"/>
      <c r="E918" s="436"/>
      <c r="F918" s="436"/>
      <c r="G918" s="443"/>
      <c r="H918" s="715"/>
      <c r="I918" s="463"/>
      <c r="J918" s="718"/>
      <c r="K918" s="464"/>
      <c r="L918" s="464"/>
      <c r="M918" s="600"/>
      <c r="N918" s="463"/>
      <c r="O918" s="463"/>
      <c r="P918" s="389"/>
      <c r="Q918" s="389"/>
      <c r="R918" s="445"/>
      <c r="S918" s="445"/>
      <c r="T918" s="445"/>
      <c r="U918" s="600"/>
      <c r="V918" s="389"/>
      <c r="W918" s="389"/>
      <c r="X918" s="389"/>
      <c r="Y918" s="389"/>
      <c r="Z918" s="389"/>
      <c r="AA918" s="600"/>
      <c r="AB918" s="600"/>
      <c r="AC918" s="389"/>
      <c r="AD918" s="389"/>
    </row>
    <row r="919" spans="1:30" x14ac:dyDescent="0.2">
      <c r="A919" s="460"/>
      <c r="B919" s="399"/>
      <c r="C919" s="460"/>
      <c r="D919" s="460"/>
      <c r="E919" s="460"/>
      <c r="F919" s="460"/>
      <c r="G919" s="447"/>
      <c r="H919" s="719"/>
      <c r="I919" s="388"/>
      <c r="J919" s="716"/>
      <c r="K919" s="447"/>
      <c r="L919" s="447"/>
      <c r="M919" s="723"/>
      <c r="N919" s="388"/>
      <c r="O919" s="388"/>
      <c r="P919" s="388"/>
      <c r="Q919" s="388"/>
      <c r="R919" s="385"/>
      <c r="S919" s="385"/>
      <c r="T919" s="385"/>
      <c r="U919" s="723"/>
      <c r="V919" s="388"/>
      <c r="W919" s="388"/>
      <c r="X919" s="388"/>
      <c r="Y919" s="388"/>
      <c r="Z919" s="388"/>
      <c r="AA919" s="723"/>
      <c r="AB919" s="723"/>
      <c r="AC919" s="388"/>
      <c r="AD919" s="388"/>
    </row>
    <row r="920" spans="1:30" s="399" customFormat="1" x14ac:dyDescent="0.2">
      <c r="A920" s="436"/>
      <c r="B920" s="386"/>
      <c r="C920" s="465"/>
      <c r="D920" s="466"/>
      <c r="E920" s="436"/>
      <c r="F920" s="436"/>
      <c r="G920" s="443"/>
      <c r="H920" s="715"/>
      <c r="I920" s="389"/>
      <c r="J920" s="718"/>
      <c r="K920" s="444"/>
      <c r="L920" s="444"/>
      <c r="M920" s="600"/>
      <c r="N920" s="389"/>
      <c r="O920" s="389"/>
      <c r="P920" s="389"/>
      <c r="Q920" s="389"/>
      <c r="R920" s="445"/>
      <c r="S920" s="445"/>
      <c r="T920" s="445"/>
      <c r="U920" s="600"/>
      <c r="V920" s="389"/>
      <c r="W920" s="389"/>
      <c r="X920" s="389"/>
      <c r="Y920" s="389"/>
      <c r="Z920" s="389"/>
      <c r="AA920" s="600"/>
      <c r="AB920" s="600"/>
      <c r="AC920" s="389"/>
      <c r="AD920" s="389"/>
    </row>
    <row r="921" spans="1:30" x14ac:dyDescent="0.2">
      <c r="C921" s="465"/>
      <c r="D921" s="466"/>
      <c r="G921" s="443"/>
      <c r="H921" s="715"/>
      <c r="I921" s="389"/>
      <c r="J921" s="718"/>
      <c r="K921" s="444"/>
      <c r="L921" s="444"/>
      <c r="P921" s="389"/>
      <c r="Q921" s="389"/>
      <c r="R921" s="445"/>
      <c r="S921" s="445"/>
      <c r="T921" s="445"/>
      <c r="U921" s="600"/>
      <c r="V921" s="389"/>
      <c r="W921" s="389"/>
      <c r="X921" s="389"/>
      <c r="Y921" s="389"/>
      <c r="Z921" s="389"/>
      <c r="AA921" s="600"/>
      <c r="AB921" s="600"/>
      <c r="AC921" s="389"/>
      <c r="AD921" s="389"/>
    </row>
    <row r="922" spans="1:30" s="399" customFormat="1" x14ac:dyDescent="0.2">
      <c r="A922" s="562"/>
      <c r="B922" s="561"/>
      <c r="C922" s="562"/>
      <c r="D922" s="562"/>
      <c r="E922" s="562"/>
      <c r="F922" s="562"/>
      <c r="G922" s="447"/>
      <c r="H922" s="719"/>
      <c r="I922" s="388"/>
      <c r="J922" s="716"/>
      <c r="K922" s="447"/>
      <c r="L922" s="447"/>
      <c r="M922" s="723"/>
      <c r="N922" s="388"/>
      <c r="O922" s="388"/>
      <c r="P922" s="388"/>
      <c r="Q922" s="388"/>
      <c r="R922" s="385"/>
      <c r="S922" s="385"/>
      <c r="T922" s="385"/>
      <c r="U922" s="723"/>
      <c r="V922" s="388"/>
      <c r="W922" s="388"/>
      <c r="X922" s="388"/>
      <c r="Y922" s="388"/>
      <c r="Z922" s="388"/>
      <c r="AA922" s="723"/>
      <c r="AB922" s="723"/>
      <c r="AC922" s="388"/>
      <c r="AD922" s="388"/>
    </row>
    <row r="923" spans="1:30" x14ac:dyDescent="0.2">
      <c r="G923" s="443"/>
      <c r="H923" s="715"/>
      <c r="I923" s="389"/>
      <c r="J923" s="718"/>
      <c r="K923" s="444"/>
      <c r="L923" s="444"/>
      <c r="P923" s="389"/>
      <c r="Q923" s="389"/>
      <c r="R923" s="445"/>
      <c r="S923" s="445"/>
      <c r="T923" s="445"/>
      <c r="U923" s="600"/>
      <c r="V923" s="389"/>
      <c r="W923" s="389"/>
      <c r="X923" s="389"/>
      <c r="Y923" s="389"/>
      <c r="Z923" s="389"/>
      <c r="AA923" s="600"/>
      <c r="AB923" s="600"/>
      <c r="AC923" s="389"/>
      <c r="AD923" s="389"/>
    </row>
    <row r="924" spans="1:30" x14ac:dyDescent="0.2">
      <c r="G924" s="443"/>
      <c r="H924" s="715"/>
      <c r="I924" s="389"/>
      <c r="J924" s="718"/>
      <c r="K924" s="444"/>
      <c r="L924" s="444"/>
      <c r="P924" s="389"/>
      <c r="Q924" s="389"/>
      <c r="R924" s="445"/>
      <c r="S924" s="445"/>
      <c r="T924" s="445"/>
      <c r="U924" s="600"/>
      <c r="V924" s="389"/>
      <c r="W924" s="389"/>
      <c r="X924" s="389"/>
      <c r="Y924" s="389"/>
      <c r="Z924" s="389"/>
      <c r="AA924" s="600"/>
      <c r="AB924" s="600"/>
      <c r="AC924" s="389"/>
      <c r="AD924" s="389"/>
    </row>
    <row r="925" spans="1:30" s="399" customFormat="1" x14ac:dyDescent="0.2">
      <c r="A925" s="436"/>
      <c r="B925" s="386"/>
      <c r="C925" s="436"/>
      <c r="D925" s="442"/>
      <c r="E925" s="436"/>
      <c r="F925" s="436"/>
      <c r="G925" s="443"/>
      <c r="H925" s="715"/>
      <c r="I925" s="389"/>
      <c r="J925" s="718"/>
      <c r="K925" s="444"/>
      <c r="L925" s="444"/>
      <c r="M925" s="600"/>
      <c r="N925" s="389"/>
      <c r="O925" s="389"/>
      <c r="P925" s="389"/>
      <c r="Q925" s="389"/>
      <c r="R925" s="445"/>
      <c r="S925" s="445"/>
      <c r="T925" s="445"/>
      <c r="U925" s="600"/>
      <c r="V925" s="389"/>
      <c r="W925" s="389"/>
      <c r="X925" s="389"/>
      <c r="Y925" s="389"/>
      <c r="Z925" s="389"/>
      <c r="AA925" s="600"/>
      <c r="AB925" s="600"/>
      <c r="AC925" s="389"/>
      <c r="AD925" s="389"/>
    </row>
    <row r="926" spans="1:30" s="399" customFormat="1" x14ac:dyDescent="0.2">
      <c r="A926" s="436"/>
      <c r="B926" s="386"/>
      <c r="C926" s="436"/>
      <c r="D926" s="442"/>
      <c r="E926" s="436"/>
      <c r="F926" s="436"/>
      <c r="G926" s="443"/>
      <c r="H926" s="715"/>
      <c r="I926" s="389"/>
      <c r="J926" s="718"/>
      <c r="K926" s="444"/>
      <c r="L926" s="444"/>
      <c r="M926" s="600"/>
      <c r="N926" s="389"/>
      <c r="O926" s="389"/>
      <c r="P926" s="389"/>
      <c r="Q926" s="389"/>
      <c r="R926" s="445"/>
      <c r="S926" s="445"/>
      <c r="T926" s="445"/>
      <c r="U926" s="600"/>
      <c r="V926" s="389"/>
      <c r="W926" s="389"/>
      <c r="X926" s="389"/>
      <c r="Y926" s="389"/>
      <c r="Z926" s="389"/>
      <c r="AA926" s="600"/>
      <c r="AB926" s="600"/>
      <c r="AC926" s="389"/>
      <c r="AD926" s="389"/>
    </row>
    <row r="927" spans="1:30" s="399" customFormat="1" x14ac:dyDescent="0.2">
      <c r="A927" s="436"/>
      <c r="B927" s="386"/>
      <c r="C927" s="436"/>
      <c r="D927" s="442"/>
      <c r="E927" s="436"/>
      <c r="F927" s="436"/>
      <c r="G927" s="443"/>
      <c r="H927" s="715"/>
      <c r="I927" s="389"/>
      <c r="J927" s="718"/>
      <c r="K927" s="444"/>
      <c r="L927" s="444"/>
      <c r="M927" s="600"/>
      <c r="N927" s="389"/>
      <c r="O927" s="389"/>
      <c r="P927" s="389"/>
      <c r="Q927" s="389"/>
      <c r="R927" s="445"/>
      <c r="S927" s="445"/>
      <c r="T927" s="445"/>
      <c r="U927" s="600"/>
      <c r="V927" s="389"/>
      <c r="W927" s="389"/>
      <c r="X927" s="389"/>
      <c r="Y927" s="389"/>
      <c r="Z927" s="389"/>
      <c r="AA927" s="600"/>
      <c r="AB927" s="600"/>
      <c r="AC927" s="389"/>
      <c r="AD927" s="389"/>
    </row>
    <row r="928" spans="1:30" x14ac:dyDescent="0.2">
      <c r="A928" s="562"/>
      <c r="B928" s="561"/>
      <c r="C928" s="562"/>
      <c r="D928" s="562"/>
      <c r="E928" s="562"/>
      <c r="F928" s="562"/>
      <c r="G928" s="447"/>
      <c r="H928" s="719"/>
      <c r="I928" s="388"/>
      <c r="J928" s="716"/>
      <c r="K928" s="447"/>
      <c r="L928" s="447"/>
      <c r="M928" s="723"/>
      <c r="N928" s="388"/>
      <c r="O928" s="388"/>
      <c r="P928" s="388"/>
      <c r="Q928" s="388"/>
      <c r="R928" s="385"/>
      <c r="S928" s="385"/>
      <c r="T928" s="385"/>
      <c r="U928" s="723"/>
      <c r="V928" s="388"/>
      <c r="W928" s="388"/>
      <c r="X928" s="388"/>
      <c r="Y928" s="388"/>
      <c r="Z928" s="388"/>
      <c r="AA928" s="723"/>
      <c r="AB928" s="723"/>
      <c r="AC928" s="388"/>
      <c r="AD928" s="388"/>
    </row>
    <row r="929" spans="1:30" s="399" customFormat="1" x14ac:dyDescent="0.2">
      <c r="A929" s="436"/>
      <c r="B929" s="386"/>
      <c r="C929" s="458"/>
      <c r="D929" s="459"/>
      <c r="E929" s="436"/>
      <c r="F929" s="436"/>
      <c r="G929" s="443"/>
      <c r="H929" s="715"/>
      <c r="I929" s="445"/>
      <c r="J929" s="718"/>
      <c r="K929" s="446"/>
      <c r="L929" s="446"/>
      <c r="M929" s="600"/>
      <c r="N929" s="445"/>
      <c r="O929" s="445"/>
      <c r="P929" s="389"/>
      <c r="Q929" s="389"/>
      <c r="R929" s="445"/>
      <c r="S929" s="445"/>
      <c r="T929" s="445"/>
      <c r="U929" s="600"/>
      <c r="V929" s="389"/>
      <c r="W929" s="389"/>
      <c r="X929" s="389"/>
      <c r="Y929" s="389"/>
      <c r="Z929" s="389"/>
      <c r="AA929" s="600"/>
      <c r="AB929" s="600"/>
      <c r="AC929" s="389"/>
      <c r="AD929" s="389"/>
    </row>
    <row r="930" spans="1:30" x14ac:dyDescent="0.2">
      <c r="C930" s="458"/>
      <c r="D930" s="459"/>
      <c r="G930" s="443"/>
      <c r="H930" s="715"/>
      <c r="I930" s="389"/>
      <c r="J930" s="718"/>
      <c r="K930" s="444"/>
      <c r="L930" s="444"/>
      <c r="P930" s="389"/>
      <c r="Q930" s="389"/>
      <c r="R930" s="445"/>
      <c r="S930" s="445"/>
      <c r="T930" s="445"/>
      <c r="U930" s="600"/>
      <c r="V930" s="389"/>
      <c r="W930" s="389"/>
      <c r="X930" s="389"/>
      <c r="Y930" s="389"/>
      <c r="Z930" s="389"/>
      <c r="AA930" s="600"/>
      <c r="AB930" s="600"/>
      <c r="AC930" s="389"/>
      <c r="AD930" s="389"/>
    </row>
    <row r="931" spans="1:30" s="399" customFormat="1" x14ac:dyDescent="0.2">
      <c r="A931" s="562"/>
      <c r="B931" s="561"/>
      <c r="C931" s="562"/>
      <c r="D931" s="562"/>
      <c r="E931" s="562"/>
      <c r="F931" s="562"/>
      <c r="G931" s="447"/>
      <c r="H931" s="719"/>
      <c r="I931" s="388"/>
      <c r="J931" s="723"/>
      <c r="K931" s="388"/>
      <c r="L931" s="388"/>
      <c r="M931" s="723"/>
      <c r="N931" s="388"/>
      <c r="O931" s="388"/>
      <c r="P931" s="388"/>
      <c r="Q931" s="388"/>
      <c r="R931" s="385"/>
      <c r="S931" s="385"/>
      <c r="T931" s="385"/>
      <c r="U931" s="723"/>
      <c r="V931" s="388"/>
      <c r="W931" s="388"/>
      <c r="X931" s="388"/>
      <c r="Y931" s="388"/>
      <c r="Z931" s="388"/>
      <c r="AA931" s="723"/>
      <c r="AB931" s="723"/>
      <c r="AC931" s="388"/>
      <c r="AD931" s="388"/>
    </row>
    <row r="932" spans="1:30" x14ac:dyDescent="0.2">
      <c r="C932" s="454"/>
      <c r="D932" s="459"/>
      <c r="G932" s="443"/>
      <c r="H932" s="715"/>
      <c r="I932" s="389"/>
      <c r="J932" s="718"/>
      <c r="K932" s="444"/>
      <c r="L932" s="444"/>
      <c r="P932" s="389"/>
      <c r="Q932" s="389"/>
      <c r="R932" s="445"/>
      <c r="S932" s="445"/>
      <c r="T932" s="445"/>
      <c r="U932" s="600"/>
      <c r="V932" s="389"/>
      <c r="W932" s="389"/>
      <c r="X932" s="389"/>
      <c r="Y932" s="389"/>
      <c r="Z932" s="389"/>
      <c r="AA932" s="600"/>
      <c r="AB932" s="600"/>
      <c r="AC932" s="389"/>
      <c r="AD932" s="389"/>
    </row>
    <row r="933" spans="1:30" x14ac:dyDescent="0.2">
      <c r="C933" s="454"/>
      <c r="D933" s="459"/>
      <c r="G933" s="443"/>
      <c r="H933" s="715"/>
      <c r="I933" s="389"/>
      <c r="J933" s="718"/>
      <c r="K933" s="444"/>
      <c r="L933" s="444"/>
      <c r="P933" s="389"/>
      <c r="Q933" s="389"/>
      <c r="R933" s="445"/>
      <c r="S933" s="445"/>
      <c r="T933" s="445"/>
      <c r="U933" s="600"/>
      <c r="V933" s="389"/>
      <c r="W933" s="389"/>
      <c r="X933" s="389"/>
      <c r="Y933" s="389"/>
      <c r="Z933" s="389"/>
      <c r="AA933" s="600"/>
      <c r="AB933" s="600"/>
      <c r="AC933" s="389"/>
      <c r="AD933" s="389"/>
    </row>
    <row r="934" spans="1:30" s="399" customFormat="1" x14ac:dyDescent="0.2">
      <c r="A934" s="436"/>
      <c r="B934" s="386"/>
      <c r="C934" s="454"/>
      <c r="D934" s="459"/>
      <c r="E934" s="436"/>
      <c r="F934" s="436"/>
      <c r="G934" s="443"/>
      <c r="H934" s="715"/>
      <c r="I934" s="389"/>
      <c r="J934" s="718"/>
      <c r="K934" s="444"/>
      <c r="L934" s="444"/>
      <c r="M934" s="600"/>
      <c r="N934" s="389"/>
      <c r="O934" s="389"/>
      <c r="P934" s="389"/>
      <c r="Q934" s="389"/>
      <c r="R934" s="445"/>
      <c r="S934" s="445"/>
      <c r="T934" s="445"/>
      <c r="U934" s="600"/>
      <c r="V934" s="389"/>
      <c r="W934" s="389"/>
      <c r="X934" s="389"/>
      <c r="Y934" s="389"/>
      <c r="Z934" s="389"/>
      <c r="AA934" s="600"/>
      <c r="AB934" s="600"/>
      <c r="AC934" s="389"/>
      <c r="AD934" s="389"/>
    </row>
    <row r="935" spans="1:30" s="399" customFormat="1" x14ac:dyDescent="0.2">
      <c r="A935" s="436"/>
      <c r="B935" s="386"/>
      <c r="C935" s="454"/>
      <c r="D935" s="459"/>
      <c r="E935" s="436"/>
      <c r="F935" s="436"/>
      <c r="G935" s="443"/>
      <c r="H935" s="715"/>
      <c r="I935" s="389"/>
      <c r="J935" s="718"/>
      <c r="K935" s="444"/>
      <c r="L935" s="444"/>
      <c r="M935" s="600"/>
      <c r="N935" s="389"/>
      <c r="O935" s="389"/>
      <c r="P935" s="389"/>
      <c r="Q935" s="389"/>
      <c r="R935" s="445"/>
      <c r="S935" s="445"/>
      <c r="T935" s="445"/>
      <c r="U935" s="600"/>
      <c r="V935" s="389"/>
      <c r="W935" s="389"/>
      <c r="X935" s="389"/>
      <c r="Y935" s="389"/>
      <c r="Z935" s="389"/>
      <c r="AA935" s="600"/>
      <c r="AB935" s="600"/>
      <c r="AC935" s="389"/>
      <c r="AD935" s="389"/>
    </row>
    <row r="936" spans="1:30" x14ac:dyDescent="0.2">
      <c r="C936" s="454"/>
      <c r="D936" s="459"/>
      <c r="G936" s="443"/>
      <c r="H936" s="715"/>
      <c r="I936" s="389"/>
      <c r="J936" s="718"/>
      <c r="K936" s="444"/>
      <c r="L936" s="444"/>
      <c r="P936" s="389"/>
      <c r="Q936" s="389"/>
      <c r="R936" s="445"/>
      <c r="S936" s="445"/>
      <c r="T936" s="445"/>
      <c r="U936" s="600"/>
      <c r="V936" s="389"/>
      <c r="W936" s="389"/>
      <c r="X936" s="389"/>
      <c r="Y936" s="389"/>
      <c r="Z936" s="389"/>
      <c r="AA936" s="600"/>
      <c r="AB936" s="600"/>
      <c r="AC936" s="389"/>
      <c r="AD936" s="389"/>
    </row>
    <row r="937" spans="1:30" s="399" customFormat="1" x14ac:dyDescent="0.2">
      <c r="A937" s="436"/>
      <c r="B937" s="386"/>
      <c r="C937" s="454"/>
      <c r="D937" s="459"/>
      <c r="E937" s="436"/>
      <c r="F937" s="436"/>
      <c r="G937" s="443"/>
      <c r="H937" s="715"/>
      <c r="I937" s="389"/>
      <c r="J937" s="718"/>
      <c r="K937" s="444"/>
      <c r="L937" s="444"/>
      <c r="M937" s="600"/>
      <c r="N937" s="389"/>
      <c r="O937" s="389"/>
      <c r="P937" s="389"/>
      <c r="Q937" s="389"/>
      <c r="R937" s="445"/>
      <c r="S937" s="445"/>
      <c r="T937" s="445"/>
      <c r="U937" s="600"/>
      <c r="V937" s="389"/>
      <c r="W937" s="389"/>
      <c r="X937" s="389"/>
      <c r="Y937" s="389"/>
      <c r="Z937" s="389"/>
      <c r="AA937" s="600"/>
      <c r="AB937" s="600"/>
      <c r="AC937" s="389"/>
      <c r="AD937" s="389"/>
    </row>
    <row r="938" spans="1:30" x14ac:dyDescent="0.2">
      <c r="C938" s="454"/>
      <c r="D938" s="459"/>
      <c r="G938" s="443"/>
      <c r="H938" s="715"/>
      <c r="I938" s="389"/>
      <c r="J938" s="718"/>
      <c r="K938" s="444"/>
      <c r="L938" s="444"/>
      <c r="P938" s="389"/>
      <c r="Q938" s="389"/>
      <c r="R938" s="445"/>
      <c r="S938" s="445"/>
      <c r="T938" s="445"/>
      <c r="U938" s="600"/>
      <c r="V938" s="389"/>
      <c r="W938" s="389"/>
      <c r="X938" s="389"/>
      <c r="Y938" s="389"/>
      <c r="Z938" s="389"/>
      <c r="AA938" s="600"/>
      <c r="AB938" s="600"/>
      <c r="AC938" s="389"/>
      <c r="AD938" s="389"/>
    </row>
    <row r="939" spans="1:30" s="399" customFormat="1" x14ac:dyDescent="0.2">
      <c r="A939" s="436"/>
      <c r="B939" s="386"/>
      <c r="C939" s="454"/>
      <c r="D939" s="459"/>
      <c r="E939" s="436"/>
      <c r="F939" s="436"/>
      <c r="G939" s="443"/>
      <c r="H939" s="715"/>
      <c r="I939" s="445"/>
      <c r="J939" s="718"/>
      <c r="K939" s="446"/>
      <c r="L939" s="446"/>
      <c r="M939" s="600"/>
      <c r="N939" s="445"/>
      <c r="O939" s="445"/>
      <c r="P939" s="389"/>
      <c r="Q939" s="389"/>
      <c r="R939" s="445"/>
      <c r="S939" s="445"/>
      <c r="T939" s="445"/>
      <c r="U939" s="600"/>
      <c r="V939" s="389"/>
      <c r="W939" s="389"/>
      <c r="X939" s="389"/>
      <c r="Y939" s="389"/>
      <c r="Z939" s="389"/>
      <c r="AA939" s="600"/>
      <c r="AB939" s="600"/>
      <c r="AC939" s="389"/>
      <c r="AD939" s="389"/>
    </row>
    <row r="940" spans="1:30" s="399" customFormat="1" x14ac:dyDescent="0.2">
      <c r="A940" s="436"/>
      <c r="B940" s="386"/>
      <c r="C940" s="454"/>
      <c r="D940" s="459"/>
      <c r="E940" s="436"/>
      <c r="F940" s="436"/>
      <c r="G940" s="443"/>
      <c r="H940" s="715"/>
      <c r="I940" s="389"/>
      <c r="J940" s="718"/>
      <c r="K940" s="444"/>
      <c r="L940" s="444"/>
      <c r="M940" s="600"/>
      <c r="N940" s="389"/>
      <c r="O940" s="389"/>
      <c r="P940" s="389"/>
      <c r="Q940" s="389"/>
      <c r="R940" s="445"/>
      <c r="S940" s="445"/>
      <c r="T940" s="445"/>
      <c r="U940" s="600"/>
      <c r="V940" s="389"/>
      <c r="W940" s="389"/>
      <c r="X940" s="389"/>
      <c r="Y940" s="389"/>
      <c r="Z940" s="389"/>
      <c r="AA940" s="600"/>
      <c r="AB940" s="600"/>
      <c r="AC940" s="389"/>
      <c r="AD940" s="389"/>
    </row>
    <row r="941" spans="1:30" x14ac:dyDescent="0.2">
      <c r="C941" s="454"/>
      <c r="D941" s="459"/>
      <c r="G941" s="443"/>
      <c r="H941" s="715"/>
      <c r="I941" s="389"/>
      <c r="J941" s="718"/>
      <c r="K941" s="444"/>
      <c r="L941" s="444"/>
      <c r="P941" s="389"/>
      <c r="Q941" s="389"/>
      <c r="R941" s="445"/>
      <c r="S941" s="445"/>
      <c r="T941" s="445"/>
      <c r="U941" s="600"/>
      <c r="V941" s="389"/>
      <c r="W941" s="389"/>
      <c r="X941" s="389"/>
      <c r="Y941" s="389"/>
      <c r="Z941" s="389"/>
      <c r="AA941" s="600"/>
      <c r="AB941" s="600"/>
      <c r="AC941" s="389"/>
      <c r="AD941" s="389"/>
    </row>
    <row r="942" spans="1:30" s="399" customFormat="1" x14ac:dyDescent="0.2">
      <c r="A942" s="460"/>
      <c r="C942" s="460"/>
      <c r="D942" s="460"/>
      <c r="E942" s="460"/>
      <c r="F942" s="460"/>
      <c r="G942" s="447"/>
      <c r="H942" s="719"/>
      <c r="I942" s="467"/>
      <c r="J942" s="724"/>
      <c r="K942" s="468"/>
      <c r="L942" s="468"/>
      <c r="M942" s="731"/>
      <c r="N942" s="467"/>
      <c r="O942" s="467"/>
      <c r="P942" s="388"/>
      <c r="Q942" s="388"/>
      <c r="R942" s="385"/>
      <c r="S942" s="385"/>
      <c r="T942" s="385"/>
      <c r="U942" s="723"/>
      <c r="V942" s="388"/>
      <c r="W942" s="388"/>
      <c r="X942" s="388"/>
      <c r="Y942" s="388"/>
      <c r="Z942" s="388"/>
      <c r="AA942" s="723"/>
      <c r="AB942" s="723"/>
      <c r="AC942" s="388"/>
      <c r="AD942" s="388"/>
    </row>
    <row r="943" spans="1:30" x14ac:dyDescent="0.2">
      <c r="C943" s="454"/>
      <c r="G943" s="443"/>
      <c r="H943" s="715"/>
      <c r="I943" s="469"/>
      <c r="J943" s="718"/>
      <c r="K943" s="470"/>
      <c r="L943" s="470"/>
      <c r="N943" s="469"/>
      <c r="O943" s="469"/>
      <c r="P943" s="389"/>
      <c r="Q943" s="389"/>
      <c r="R943" s="445"/>
      <c r="S943" s="445"/>
      <c r="T943" s="445"/>
      <c r="U943" s="600"/>
      <c r="V943" s="389"/>
      <c r="W943" s="389"/>
      <c r="X943" s="389"/>
      <c r="Y943" s="389"/>
      <c r="Z943" s="389"/>
      <c r="AA943" s="600"/>
      <c r="AB943" s="600"/>
      <c r="AC943" s="389"/>
      <c r="AD943" s="389"/>
    </row>
    <row r="944" spans="1:30" x14ac:dyDescent="0.2">
      <c r="A944" s="562"/>
      <c r="B944" s="561"/>
      <c r="C944" s="562"/>
      <c r="D944" s="562"/>
      <c r="E944" s="562"/>
      <c r="F944" s="562"/>
      <c r="G944" s="447"/>
      <c r="H944" s="719"/>
      <c r="I944" s="467"/>
      <c r="J944" s="724"/>
      <c r="K944" s="468"/>
      <c r="L944" s="468"/>
      <c r="M944" s="731"/>
      <c r="N944" s="467"/>
      <c r="O944" s="467"/>
      <c r="P944" s="388"/>
      <c r="Q944" s="388"/>
      <c r="R944" s="385"/>
      <c r="S944" s="385"/>
      <c r="T944" s="385"/>
      <c r="U944" s="723"/>
      <c r="V944" s="388"/>
      <c r="W944" s="388"/>
      <c r="X944" s="388"/>
      <c r="Y944" s="388"/>
      <c r="Z944" s="388"/>
      <c r="AA944" s="723"/>
      <c r="AB944" s="723"/>
      <c r="AC944" s="388"/>
      <c r="AD944" s="388"/>
    </row>
    <row r="945" spans="1:30" x14ac:dyDescent="0.2">
      <c r="G945" s="443"/>
      <c r="H945" s="715"/>
      <c r="I945" s="389"/>
      <c r="J945" s="718"/>
      <c r="K945" s="444"/>
      <c r="L945" s="444"/>
      <c r="P945" s="389"/>
      <c r="Q945" s="389"/>
      <c r="R945" s="445"/>
      <c r="S945" s="445"/>
      <c r="T945" s="445"/>
      <c r="U945" s="600"/>
      <c r="V945" s="389"/>
      <c r="W945" s="389"/>
      <c r="X945" s="389"/>
      <c r="Y945" s="389"/>
      <c r="Z945" s="389"/>
      <c r="AA945" s="600"/>
      <c r="AB945" s="600"/>
      <c r="AC945" s="389"/>
      <c r="AD945" s="389"/>
    </row>
    <row r="946" spans="1:30" x14ac:dyDescent="0.2">
      <c r="G946" s="443"/>
      <c r="H946" s="715"/>
      <c r="I946" s="389"/>
      <c r="J946" s="718"/>
      <c r="K946" s="444"/>
      <c r="L946" s="444"/>
      <c r="P946" s="389"/>
      <c r="Q946" s="389"/>
      <c r="R946" s="445"/>
      <c r="S946" s="445"/>
      <c r="T946" s="445"/>
      <c r="U946" s="600"/>
      <c r="V946" s="389"/>
      <c r="W946" s="389"/>
      <c r="X946" s="389"/>
      <c r="Y946" s="389"/>
      <c r="Z946" s="389"/>
      <c r="AA946" s="600"/>
      <c r="AB946" s="600"/>
      <c r="AC946" s="389"/>
      <c r="AD946" s="389"/>
    </row>
    <row r="947" spans="1:30" s="399" customFormat="1" x14ac:dyDescent="0.2">
      <c r="A947" s="436"/>
      <c r="B947" s="386"/>
      <c r="C947" s="436"/>
      <c r="D947" s="442"/>
      <c r="E947" s="436"/>
      <c r="F947" s="436"/>
      <c r="G947" s="443"/>
      <c r="H947" s="715"/>
      <c r="I947" s="389"/>
      <c r="J947" s="718"/>
      <c r="K947" s="444"/>
      <c r="L947" s="444"/>
      <c r="M947" s="600"/>
      <c r="N947" s="389"/>
      <c r="O947" s="389"/>
      <c r="P947" s="389"/>
      <c r="Q947" s="389"/>
      <c r="R947" s="445"/>
      <c r="S947" s="445"/>
      <c r="T947" s="445"/>
      <c r="U947" s="600"/>
      <c r="V947" s="389"/>
      <c r="W947" s="389"/>
      <c r="X947" s="389"/>
      <c r="Y947" s="389"/>
      <c r="Z947" s="389"/>
      <c r="AA947" s="600"/>
      <c r="AB947" s="600"/>
      <c r="AC947" s="389"/>
      <c r="AD947" s="389"/>
    </row>
    <row r="948" spans="1:30" x14ac:dyDescent="0.2">
      <c r="G948" s="443"/>
      <c r="H948" s="715"/>
      <c r="I948" s="389"/>
      <c r="J948" s="718"/>
      <c r="K948" s="444"/>
      <c r="L948" s="444"/>
      <c r="P948" s="389"/>
      <c r="Q948" s="389"/>
      <c r="R948" s="445"/>
      <c r="S948" s="445"/>
      <c r="T948" s="445"/>
      <c r="U948" s="600"/>
      <c r="V948" s="389"/>
      <c r="W948" s="389"/>
      <c r="X948" s="389"/>
      <c r="Y948" s="389"/>
      <c r="Z948" s="389"/>
      <c r="AA948" s="600"/>
      <c r="AB948" s="600"/>
      <c r="AC948" s="389"/>
      <c r="AD948" s="389"/>
    </row>
    <row r="949" spans="1:30" s="399" customFormat="1" x14ac:dyDescent="0.2">
      <c r="A949" s="436"/>
      <c r="B949" s="386"/>
      <c r="C949" s="436"/>
      <c r="D949" s="442"/>
      <c r="E949" s="436"/>
      <c r="F949" s="436"/>
      <c r="G949" s="443"/>
      <c r="H949" s="715"/>
      <c r="I949" s="389"/>
      <c r="J949" s="718"/>
      <c r="K949" s="444"/>
      <c r="L949" s="444"/>
      <c r="M949" s="600"/>
      <c r="N949" s="389"/>
      <c r="O949" s="389"/>
      <c r="P949" s="389"/>
      <c r="Q949" s="389"/>
      <c r="R949" s="445"/>
      <c r="S949" s="445"/>
      <c r="T949" s="445"/>
      <c r="U949" s="600"/>
      <c r="V949" s="389"/>
      <c r="W949" s="389"/>
      <c r="X949" s="389"/>
      <c r="Y949" s="389"/>
      <c r="Z949" s="389"/>
      <c r="AA949" s="600"/>
      <c r="AB949" s="600"/>
      <c r="AC949" s="389"/>
      <c r="AD949" s="389"/>
    </row>
    <row r="950" spans="1:30" x14ac:dyDescent="0.2">
      <c r="G950" s="443"/>
      <c r="H950" s="715"/>
      <c r="I950" s="389"/>
      <c r="J950" s="718"/>
      <c r="K950" s="444"/>
      <c r="L950" s="444"/>
      <c r="P950" s="389"/>
      <c r="Q950" s="389"/>
      <c r="R950" s="445"/>
      <c r="S950" s="445"/>
      <c r="T950" s="445"/>
      <c r="U950" s="600"/>
      <c r="V950" s="389"/>
      <c r="W950" s="389"/>
      <c r="X950" s="389"/>
      <c r="Y950" s="389"/>
      <c r="Z950" s="389"/>
      <c r="AA950" s="600"/>
      <c r="AB950" s="600"/>
      <c r="AC950" s="389"/>
      <c r="AD950" s="389"/>
    </row>
    <row r="951" spans="1:30" x14ac:dyDescent="0.2">
      <c r="A951" s="562"/>
      <c r="B951" s="561"/>
      <c r="C951" s="562"/>
      <c r="D951" s="562"/>
      <c r="E951" s="562"/>
      <c r="F951" s="562"/>
      <c r="G951" s="447"/>
      <c r="H951" s="719"/>
      <c r="I951" s="388"/>
      <c r="J951" s="716"/>
      <c r="K951" s="447"/>
      <c r="L951" s="447"/>
      <c r="M951" s="723"/>
      <c r="N951" s="388"/>
      <c r="O951" s="388"/>
      <c r="P951" s="388"/>
      <c r="Q951" s="388"/>
      <c r="R951" s="385"/>
      <c r="S951" s="385"/>
      <c r="T951" s="385"/>
      <c r="U951" s="723"/>
      <c r="V951" s="388"/>
      <c r="W951" s="388"/>
      <c r="X951" s="388"/>
      <c r="Y951" s="388"/>
      <c r="Z951" s="388"/>
      <c r="AA951" s="723"/>
      <c r="AB951" s="723"/>
      <c r="AC951" s="388"/>
      <c r="AD951" s="388"/>
    </row>
    <row r="952" spans="1:30" x14ac:dyDescent="0.2">
      <c r="C952" s="456"/>
      <c r="G952" s="443"/>
      <c r="H952" s="715"/>
      <c r="I952" s="389"/>
      <c r="J952" s="718"/>
      <c r="K952" s="444"/>
      <c r="L952" s="444"/>
      <c r="P952" s="389"/>
      <c r="Q952" s="389"/>
      <c r="R952" s="445"/>
      <c r="S952" s="445"/>
      <c r="T952" s="445"/>
      <c r="U952" s="600"/>
      <c r="V952" s="389"/>
      <c r="W952" s="389"/>
      <c r="X952" s="389"/>
      <c r="Y952" s="389"/>
      <c r="Z952" s="389"/>
      <c r="AA952" s="600"/>
      <c r="AB952" s="600"/>
      <c r="AC952" s="389"/>
      <c r="AD952" s="389"/>
    </row>
    <row r="953" spans="1:30" s="399" customFormat="1" x14ac:dyDescent="0.2">
      <c r="A953" s="436"/>
      <c r="B953" s="386"/>
      <c r="C953" s="456"/>
      <c r="D953" s="442"/>
      <c r="E953" s="436"/>
      <c r="F953" s="436"/>
      <c r="G953" s="443"/>
      <c r="H953" s="715"/>
      <c r="I953" s="389"/>
      <c r="J953" s="718"/>
      <c r="K953" s="444"/>
      <c r="L953" s="444"/>
      <c r="M953" s="600"/>
      <c r="N953" s="389"/>
      <c r="O953" s="389"/>
      <c r="P953" s="389"/>
      <c r="Q953" s="389"/>
      <c r="R953" s="445"/>
      <c r="S953" s="445"/>
      <c r="T953" s="445"/>
      <c r="U953" s="600"/>
      <c r="V953" s="389"/>
      <c r="W953" s="389"/>
      <c r="X953" s="389"/>
      <c r="Y953" s="389"/>
      <c r="Z953" s="389"/>
      <c r="AA953" s="600"/>
      <c r="AB953" s="600"/>
      <c r="AC953" s="389"/>
      <c r="AD953" s="389"/>
    </row>
    <row r="954" spans="1:30" s="399" customFormat="1" x14ac:dyDescent="0.2">
      <c r="A954" s="436"/>
      <c r="B954" s="386"/>
      <c r="C954" s="456"/>
      <c r="D954" s="442"/>
      <c r="E954" s="436"/>
      <c r="F954" s="436"/>
      <c r="G954" s="443"/>
      <c r="H954" s="715"/>
      <c r="I954" s="389"/>
      <c r="J954" s="718"/>
      <c r="K954" s="444"/>
      <c r="L954" s="444"/>
      <c r="M954" s="600"/>
      <c r="N954" s="389"/>
      <c r="O954" s="389"/>
      <c r="P954" s="389"/>
      <c r="Q954" s="389"/>
      <c r="R954" s="445"/>
      <c r="S954" s="445"/>
      <c r="T954" s="445"/>
      <c r="U954" s="600"/>
      <c r="V954" s="389"/>
      <c r="W954" s="389"/>
      <c r="X954" s="389"/>
      <c r="Y954" s="389"/>
      <c r="Z954" s="389"/>
      <c r="AA954" s="600"/>
      <c r="AB954" s="600"/>
      <c r="AC954" s="389"/>
      <c r="AD954" s="389"/>
    </row>
    <row r="955" spans="1:30" x14ac:dyDescent="0.2">
      <c r="C955" s="456"/>
      <c r="G955" s="443"/>
      <c r="H955" s="715"/>
      <c r="I955" s="389"/>
      <c r="J955" s="718"/>
      <c r="K955" s="444"/>
      <c r="L955" s="444"/>
      <c r="P955" s="389"/>
      <c r="Q955" s="389"/>
      <c r="R955" s="445"/>
      <c r="S955" s="445"/>
      <c r="T955" s="445"/>
      <c r="U955" s="600"/>
      <c r="V955" s="389"/>
      <c r="W955" s="389"/>
      <c r="X955" s="389"/>
      <c r="Y955" s="389"/>
      <c r="Z955" s="389"/>
      <c r="AA955" s="600"/>
      <c r="AB955" s="600"/>
      <c r="AC955" s="389"/>
      <c r="AD955" s="389"/>
    </row>
    <row r="956" spans="1:30" s="399" customFormat="1" x14ac:dyDescent="0.2">
      <c r="A956" s="460"/>
      <c r="C956" s="460"/>
      <c r="D956" s="460"/>
      <c r="E956" s="460"/>
      <c r="F956" s="460"/>
      <c r="G956" s="447"/>
      <c r="H956" s="719"/>
      <c r="I956" s="388"/>
      <c r="J956" s="716"/>
      <c r="K956" s="447"/>
      <c r="L956" s="447"/>
      <c r="M956" s="723"/>
      <c r="N956" s="388"/>
      <c r="O956" s="388"/>
      <c r="P956" s="388"/>
      <c r="Q956" s="388"/>
      <c r="R956" s="385"/>
      <c r="S956" s="385"/>
      <c r="T956" s="385"/>
      <c r="U956" s="723"/>
      <c r="V956" s="388"/>
      <c r="W956" s="388"/>
      <c r="X956" s="388"/>
      <c r="Y956" s="388"/>
      <c r="Z956" s="388"/>
      <c r="AA956" s="723"/>
      <c r="AB956" s="723"/>
      <c r="AC956" s="388"/>
      <c r="AD956" s="388"/>
    </row>
    <row r="957" spans="1:30" x14ac:dyDescent="0.2">
      <c r="C957" s="471"/>
      <c r="D957" s="472"/>
      <c r="G957" s="443"/>
      <c r="H957" s="715"/>
      <c r="I957" s="389"/>
      <c r="J957" s="718"/>
      <c r="K957" s="444"/>
      <c r="L957" s="444"/>
      <c r="P957" s="389"/>
      <c r="Q957" s="389"/>
      <c r="R957" s="445"/>
      <c r="S957" s="445"/>
      <c r="T957" s="445"/>
      <c r="U957" s="600"/>
      <c r="V957" s="389"/>
      <c r="W957" s="389"/>
      <c r="X957" s="389"/>
      <c r="Y957" s="389"/>
      <c r="Z957" s="389"/>
      <c r="AA957" s="600"/>
      <c r="AB957" s="600"/>
      <c r="AC957" s="389"/>
      <c r="AD957" s="389"/>
    </row>
    <row r="958" spans="1:30" x14ac:dyDescent="0.2">
      <c r="D958" s="472"/>
      <c r="G958" s="443"/>
      <c r="H958" s="715"/>
      <c r="I958" s="389"/>
      <c r="J958" s="718"/>
      <c r="K958" s="444"/>
      <c r="L958" s="444"/>
      <c r="P958" s="389"/>
      <c r="Q958" s="389"/>
      <c r="R958" s="445"/>
      <c r="S958" s="445"/>
      <c r="T958" s="445"/>
      <c r="U958" s="600"/>
      <c r="V958" s="389"/>
      <c r="W958" s="389"/>
      <c r="X958" s="389"/>
      <c r="Y958" s="389"/>
      <c r="Z958" s="389"/>
      <c r="AA958" s="600"/>
      <c r="AB958" s="600"/>
      <c r="AC958" s="389"/>
      <c r="AD958" s="389"/>
    </row>
    <row r="959" spans="1:30" x14ac:dyDescent="0.2">
      <c r="C959" s="458"/>
      <c r="G959" s="443"/>
      <c r="H959" s="715"/>
      <c r="I959" s="389"/>
      <c r="J959" s="718"/>
      <c r="K959" s="444"/>
      <c r="L959" s="444"/>
      <c r="P959" s="389"/>
      <c r="Q959" s="389"/>
      <c r="R959" s="445"/>
      <c r="S959" s="445"/>
      <c r="T959" s="445"/>
      <c r="U959" s="600"/>
      <c r="V959" s="389"/>
      <c r="W959" s="389"/>
      <c r="X959" s="389"/>
      <c r="Y959" s="389"/>
      <c r="Z959" s="389"/>
      <c r="AA959" s="600"/>
      <c r="AB959" s="600"/>
      <c r="AC959" s="389"/>
      <c r="AD959" s="389"/>
    </row>
    <row r="960" spans="1:30" x14ac:dyDescent="0.2">
      <c r="G960" s="443"/>
      <c r="H960" s="715"/>
      <c r="I960" s="389"/>
      <c r="J960" s="718"/>
      <c r="K960" s="444"/>
      <c r="L960" s="444"/>
      <c r="P960" s="389"/>
      <c r="Q960" s="389"/>
      <c r="R960" s="445"/>
      <c r="S960" s="445"/>
      <c r="T960" s="445"/>
      <c r="U960" s="600"/>
      <c r="V960" s="389"/>
      <c r="W960" s="389"/>
      <c r="X960" s="389"/>
      <c r="Y960" s="389"/>
      <c r="Z960" s="389"/>
      <c r="AA960" s="600"/>
      <c r="AB960" s="600"/>
      <c r="AC960" s="389"/>
      <c r="AD960" s="389"/>
    </row>
    <row r="961" spans="1:30" x14ac:dyDescent="0.2">
      <c r="B961" s="426"/>
      <c r="G961" s="444"/>
      <c r="H961" s="715"/>
      <c r="I961" s="389"/>
      <c r="J961" s="715"/>
      <c r="K961" s="444"/>
      <c r="L961" s="444"/>
      <c r="P961" s="389"/>
      <c r="Q961" s="389"/>
      <c r="R961" s="445"/>
      <c r="S961" s="445"/>
      <c r="T961" s="445"/>
      <c r="U961" s="600"/>
      <c r="V961" s="389"/>
      <c r="W961" s="389"/>
      <c r="X961" s="389"/>
      <c r="Y961" s="389"/>
      <c r="Z961" s="389"/>
      <c r="AA961" s="600"/>
      <c r="AB961" s="600"/>
      <c r="AC961" s="389"/>
      <c r="AD961" s="389"/>
    </row>
    <row r="962" spans="1:30" x14ac:dyDescent="0.2">
      <c r="B962" s="426"/>
      <c r="G962" s="444"/>
      <c r="H962" s="715"/>
      <c r="I962" s="389"/>
      <c r="J962" s="715"/>
      <c r="K962" s="444"/>
      <c r="L962" s="444"/>
      <c r="P962" s="389"/>
      <c r="Q962" s="389"/>
      <c r="R962" s="445"/>
      <c r="S962" s="445"/>
      <c r="T962" s="445"/>
      <c r="U962" s="600"/>
      <c r="V962" s="389"/>
      <c r="W962" s="389"/>
      <c r="X962" s="389"/>
      <c r="Y962" s="389"/>
      <c r="Z962" s="389"/>
      <c r="AA962" s="600"/>
      <c r="AB962" s="600"/>
      <c r="AC962" s="389"/>
      <c r="AD962" s="389"/>
    </row>
    <row r="963" spans="1:30" x14ac:dyDescent="0.2">
      <c r="B963" s="426"/>
      <c r="G963" s="444"/>
      <c r="H963" s="715"/>
      <c r="I963" s="389"/>
      <c r="J963" s="715"/>
      <c r="K963" s="444"/>
      <c r="L963" s="444"/>
      <c r="P963" s="389"/>
      <c r="Q963" s="389"/>
      <c r="R963" s="445"/>
      <c r="S963" s="445"/>
      <c r="T963" s="445"/>
      <c r="U963" s="600"/>
      <c r="V963" s="389"/>
      <c r="W963" s="389"/>
      <c r="X963" s="389"/>
      <c r="Y963" s="389"/>
      <c r="Z963" s="389"/>
      <c r="AA963" s="600"/>
      <c r="AB963" s="600"/>
      <c r="AC963" s="389"/>
      <c r="AD963" s="389"/>
    </row>
    <row r="964" spans="1:30" x14ac:dyDescent="0.2">
      <c r="B964" s="426"/>
      <c r="G964" s="444"/>
      <c r="H964" s="715"/>
      <c r="I964" s="389"/>
      <c r="J964" s="715"/>
      <c r="K964" s="444"/>
      <c r="L964" s="444"/>
      <c r="P964" s="389"/>
      <c r="Q964" s="389"/>
      <c r="R964" s="445"/>
      <c r="S964" s="445"/>
      <c r="T964" s="445"/>
      <c r="U964" s="600"/>
      <c r="V964" s="389"/>
      <c r="W964" s="389"/>
      <c r="X964" s="389"/>
      <c r="Y964" s="389"/>
      <c r="Z964" s="389"/>
      <c r="AA964" s="600"/>
      <c r="AB964" s="600"/>
      <c r="AC964" s="389"/>
      <c r="AD964" s="389"/>
    </row>
    <row r="965" spans="1:30" x14ac:dyDescent="0.2">
      <c r="B965" s="426"/>
      <c r="G965" s="444"/>
      <c r="H965" s="715"/>
      <c r="I965" s="389"/>
      <c r="J965" s="715"/>
      <c r="K965" s="444"/>
      <c r="L965" s="444"/>
      <c r="P965" s="389"/>
      <c r="Q965" s="389"/>
      <c r="R965" s="445"/>
      <c r="S965" s="445"/>
      <c r="T965" s="445"/>
      <c r="U965" s="600"/>
      <c r="V965" s="389"/>
      <c r="W965" s="389"/>
      <c r="X965" s="389"/>
      <c r="Y965" s="389"/>
      <c r="Z965" s="389"/>
      <c r="AA965" s="600"/>
      <c r="AB965" s="600"/>
      <c r="AC965" s="389"/>
      <c r="AD965" s="389"/>
    </row>
    <row r="966" spans="1:30" x14ac:dyDescent="0.2">
      <c r="B966" s="426"/>
      <c r="G966" s="444"/>
      <c r="H966" s="715"/>
      <c r="I966" s="389"/>
      <c r="J966" s="715"/>
      <c r="K966" s="444"/>
      <c r="L966" s="444"/>
      <c r="P966" s="389"/>
      <c r="Q966" s="389"/>
      <c r="R966" s="445"/>
      <c r="S966" s="445"/>
      <c r="T966" s="445"/>
      <c r="U966" s="600"/>
      <c r="V966" s="389"/>
      <c r="W966" s="389"/>
      <c r="X966" s="389"/>
      <c r="Y966" s="389"/>
      <c r="Z966" s="389"/>
      <c r="AA966" s="600"/>
      <c r="AB966" s="600"/>
      <c r="AC966" s="389"/>
      <c r="AD966" s="389"/>
    </row>
    <row r="967" spans="1:30" s="399" customFormat="1" x14ac:dyDescent="0.2">
      <c r="A967" s="436"/>
      <c r="B967" s="426"/>
      <c r="C967" s="436"/>
      <c r="D967" s="442"/>
      <c r="E967" s="436"/>
      <c r="F967" s="436"/>
      <c r="G967" s="444"/>
      <c r="H967" s="715"/>
      <c r="I967" s="389"/>
      <c r="J967" s="715"/>
      <c r="K967" s="444"/>
      <c r="L967" s="444"/>
      <c r="M967" s="600"/>
      <c r="N967" s="389"/>
      <c r="O967" s="389"/>
      <c r="P967" s="389"/>
      <c r="Q967" s="389"/>
      <c r="R967" s="445"/>
      <c r="S967" s="445"/>
      <c r="T967" s="445"/>
      <c r="U967" s="600"/>
      <c r="V967" s="389"/>
      <c r="W967" s="389"/>
      <c r="X967" s="389"/>
      <c r="Y967" s="389"/>
      <c r="Z967" s="389"/>
      <c r="AA967" s="600"/>
      <c r="AB967" s="600"/>
      <c r="AC967" s="389"/>
      <c r="AD967" s="389"/>
    </row>
    <row r="968" spans="1:30" s="389" customFormat="1" x14ac:dyDescent="0.2">
      <c r="A968" s="436"/>
      <c r="B968" s="426"/>
      <c r="C968" s="436"/>
      <c r="D968" s="442"/>
      <c r="E968" s="436"/>
      <c r="F968" s="436"/>
      <c r="G968" s="444"/>
      <c r="H968" s="715"/>
      <c r="J968" s="715"/>
      <c r="K968" s="444"/>
      <c r="L968" s="444"/>
      <c r="M968" s="600"/>
      <c r="R968" s="445"/>
      <c r="S968" s="445"/>
      <c r="T968" s="445"/>
      <c r="U968" s="600"/>
      <c r="AA968" s="600"/>
      <c r="AB968" s="600"/>
    </row>
    <row r="969" spans="1:30" s="389" customFormat="1" x14ac:dyDescent="0.2">
      <c r="A969" s="562"/>
      <c r="B969" s="561"/>
      <c r="C969" s="562"/>
      <c r="D969" s="562"/>
      <c r="E969" s="562"/>
      <c r="F969" s="562"/>
      <c r="G969" s="444"/>
      <c r="H969" s="719"/>
      <c r="I969" s="388"/>
      <c r="J969" s="719"/>
      <c r="K969" s="455"/>
      <c r="L969" s="455"/>
      <c r="M969" s="723"/>
      <c r="N969" s="388"/>
      <c r="O969" s="388"/>
      <c r="P969" s="388"/>
      <c r="R969" s="385"/>
      <c r="S969" s="385"/>
      <c r="T969" s="385"/>
      <c r="U969" s="723"/>
      <c r="V969" s="388"/>
      <c r="X969" s="388"/>
      <c r="Y969" s="388"/>
      <c r="Z969" s="388"/>
      <c r="AA969" s="723"/>
      <c r="AB969" s="723"/>
    </row>
    <row r="970" spans="1:30" s="389" customFormat="1" x14ac:dyDescent="0.2">
      <c r="A970" s="436"/>
      <c r="B970" s="426"/>
      <c r="C970" s="436"/>
      <c r="D970" s="442"/>
      <c r="E970" s="436"/>
      <c r="F970" s="436"/>
      <c r="G970" s="444"/>
      <c r="H970" s="715"/>
      <c r="J970" s="715"/>
      <c r="K970" s="444"/>
      <c r="L970" s="444"/>
      <c r="M970" s="600"/>
      <c r="R970" s="445"/>
      <c r="S970" s="445"/>
      <c r="T970" s="445"/>
      <c r="U970" s="600"/>
      <c r="AA970" s="600"/>
      <c r="AB970" s="600"/>
    </row>
    <row r="971" spans="1:30" s="389" customFormat="1" x14ac:dyDescent="0.2">
      <c r="A971" s="436"/>
      <c r="B971" s="426"/>
      <c r="C971" s="436"/>
      <c r="D971" s="442"/>
      <c r="E971" s="436"/>
      <c r="F971" s="436"/>
      <c r="G971" s="444"/>
      <c r="H971" s="715"/>
      <c r="J971" s="715"/>
      <c r="K971" s="444"/>
      <c r="L971" s="444"/>
      <c r="M971" s="600"/>
      <c r="R971" s="445"/>
      <c r="S971" s="445"/>
      <c r="T971" s="445"/>
      <c r="U971" s="600"/>
      <c r="AA971" s="600"/>
      <c r="AB971" s="600"/>
    </row>
    <row r="972" spans="1:30" s="389" customFormat="1" x14ac:dyDescent="0.2">
      <c r="A972" s="436"/>
      <c r="B972" s="386"/>
      <c r="C972" s="436"/>
      <c r="D972" s="442"/>
      <c r="E972" s="436"/>
      <c r="F972" s="436"/>
      <c r="G972" s="444"/>
      <c r="H972" s="715"/>
      <c r="J972" s="715"/>
      <c r="K972" s="444"/>
      <c r="L972" s="444"/>
      <c r="M972" s="600"/>
      <c r="P972" s="387"/>
      <c r="Q972" s="387"/>
      <c r="R972" s="387"/>
      <c r="S972" s="387"/>
      <c r="T972" s="387"/>
      <c r="U972" s="591"/>
      <c r="V972" s="387"/>
      <c r="W972" s="387"/>
      <c r="X972" s="387"/>
      <c r="Y972" s="387"/>
      <c r="Z972" s="387"/>
      <c r="AA972" s="591"/>
      <c r="AB972" s="591"/>
      <c r="AC972" s="387"/>
      <c r="AD972" s="387"/>
    </row>
    <row r="973" spans="1:30" s="389" customFormat="1" x14ac:dyDescent="0.2">
      <c r="A973" s="436"/>
      <c r="B973" s="386"/>
      <c r="C973" s="436"/>
      <c r="D973" s="442"/>
      <c r="E973" s="436"/>
      <c r="F973" s="436"/>
      <c r="G973" s="444"/>
      <c r="H973" s="715"/>
      <c r="J973" s="715"/>
      <c r="K973" s="444"/>
      <c r="L973" s="444"/>
      <c r="M973" s="600"/>
      <c r="P973" s="387"/>
      <c r="Q973" s="387"/>
      <c r="R973" s="387"/>
      <c r="S973" s="387"/>
      <c r="T973" s="387"/>
      <c r="U973" s="591"/>
      <c r="V973" s="387"/>
      <c r="W973" s="387"/>
      <c r="X973" s="387"/>
      <c r="Y973" s="387"/>
      <c r="Z973" s="387"/>
      <c r="AA973" s="591"/>
      <c r="AB973" s="591"/>
      <c r="AC973" s="387"/>
      <c r="AD973" s="387"/>
    </row>
    <row r="974" spans="1:30" s="389" customFormat="1" x14ac:dyDescent="0.2">
      <c r="A974" s="436"/>
      <c r="B974" s="386"/>
      <c r="C974" s="436"/>
      <c r="D974" s="442"/>
      <c r="E974" s="436"/>
      <c r="F974" s="436"/>
      <c r="G974" s="444"/>
      <c r="H974" s="715"/>
      <c r="J974" s="715"/>
      <c r="K974" s="444"/>
      <c r="L974" s="444"/>
      <c r="M974" s="600"/>
      <c r="P974" s="387"/>
      <c r="Q974" s="387"/>
      <c r="R974" s="387"/>
      <c r="S974" s="387"/>
      <c r="T974" s="387"/>
      <c r="U974" s="591"/>
      <c r="V974" s="387"/>
      <c r="W974" s="387"/>
      <c r="X974" s="387"/>
      <c r="Y974" s="387"/>
      <c r="Z974" s="387"/>
      <c r="AA974" s="591"/>
      <c r="AB974" s="591"/>
      <c r="AC974" s="387"/>
      <c r="AD974" s="387"/>
    </row>
    <row r="975" spans="1:30" s="389" customFormat="1" x14ac:dyDescent="0.2">
      <c r="A975" s="436"/>
      <c r="B975" s="386"/>
      <c r="C975" s="436"/>
      <c r="D975" s="442"/>
      <c r="E975" s="436"/>
      <c r="F975" s="436"/>
      <c r="G975" s="444"/>
      <c r="H975" s="715"/>
      <c r="J975" s="715"/>
      <c r="K975" s="444"/>
      <c r="L975" s="444"/>
      <c r="M975" s="600"/>
      <c r="P975" s="387"/>
      <c r="Q975" s="387"/>
      <c r="R975" s="387"/>
      <c r="S975" s="387"/>
      <c r="T975" s="387"/>
      <c r="U975" s="591"/>
      <c r="V975" s="387"/>
      <c r="W975" s="387"/>
      <c r="X975" s="387"/>
      <c r="Y975" s="387"/>
      <c r="Z975" s="387"/>
      <c r="AA975" s="591"/>
      <c r="AB975" s="591"/>
      <c r="AC975" s="387"/>
      <c r="AD975" s="387"/>
    </row>
    <row r="976" spans="1:30" s="389" customFormat="1" x14ac:dyDescent="0.2">
      <c r="A976" s="436"/>
      <c r="B976" s="386"/>
      <c r="C976" s="436"/>
      <c r="D976" s="442"/>
      <c r="E976" s="436"/>
      <c r="F976" s="436"/>
      <c r="G976" s="444"/>
      <c r="H976" s="715"/>
      <c r="J976" s="715"/>
      <c r="K976" s="444"/>
      <c r="L976" s="444"/>
      <c r="M976" s="600"/>
      <c r="P976" s="387"/>
      <c r="Q976" s="387"/>
      <c r="R976" s="387"/>
      <c r="S976" s="387"/>
      <c r="T976" s="387"/>
      <c r="U976" s="591"/>
      <c r="V976" s="387"/>
      <c r="W976" s="387"/>
      <c r="X976" s="387"/>
      <c r="Y976" s="387"/>
      <c r="Z976" s="387"/>
      <c r="AA976" s="591"/>
      <c r="AB976" s="591"/>
      <c r="AC976" s="387"/>
      <c r="AD976" s="387"/>
    </row>
    <row r="977" spans="1:30" s="389" customFormat="1" x14ac:dyDescent="0.2">
      <c r="A977" s="436"/>
      <c r="B977" s="386"/>
      <c r="C977" s="436"/>
      <c r="D977" s="442"/>
      <c r="E977" s="436"/>
      <c r="F977" s="436"/>
      <c r="G977" s="444"/>
      <c r="H977" s="715"/>
      <c r="J977" s="715"/>
      <c r="K977" s="444"/>
      <c r="L977" s="444"/>
      <c r="M977" s="600"/>
      <c r="P977" s="387"/>
      <c r="Q977" s="387"/>
      <c r="R977" s="387"/>
      <c r="S977" s="387"/>
      <c r="T977" s="387"/>
      <c r="U977" s="591"/>
      <c r="V977" s="387"/>
      <c r="W977" s="387"/>
      <c r="X977" s="387"/>
      <c r="Y977" s="387"/>
      <c r="Z977" s="387"/>
      <c r="AA977" s="591"/>
      <c r="AB977" s="591"/>
      <c r="AC977" s="387"/>
      <c r="AD977" s="387"/>
    </row>
    <row r="978" spans="1:30" s="389" customFormat="1" x14ac:dyDescent="0.2">
      <c r="A978" s="436"/>
      <c r="B978" s="386"/>
      <c r="C978" s="436"/>
      <c r="D978" s="442"/>
      <c r="E978" s="436"/>
      <c r="F978" s="436"/>
      <c r="G978" s="444"/>
      <c r="H978" s="715"/>
      <c r="J978" s="715"/>
      <c r="K978" s="444"/>
      <c r="L978" s="444"/>
      <c r="M978" s="600"/>
      <c r="P978" s="387"/>
      <c r="Q978" s="387"/>
      <c r="R978" s="387"/>
      <c r="S978" s="387"/>
      <c r="T978" s="387"/>
      <c r="U978" s="591"/>
      <c r="V978" s="387"/>
      <c r="W978" s="387"/>
      <c r="X978" s="387"/>
      <c r="Y978" s="387"/>
      <c r="Z978" s="387"/>
      <c r="AA978" s="591"/>
      <c r="AB978" s="591"/>
      <c r="AC978" s="387"/>
      <c r="AD978" s="387"/>
    </row>
    <row r="979" spans="1:30" s="389" customFormat="1" x14ac:dyDescent="0.2">
      <c r="A979" s="436"/>
      <c r="B979" s="386"/>
      <c r="C979" s="436"/>
      <c r="D979" s="442"/>
      <c r="E979" s="436"/>
      <c r="F979" s="436"/>
      <c r="G979" s="444"/>
      <c r="H979" s="715"/>
      <c r="J979" s="715"/>
      <c r="K979" s="444"/>
      <c r="L979" s="444"/>
      <c r="M979" s="600"/>
      <c r="P979" s="387"/>
      <c r="Q979" s="387"/>
      <c r="R979" s="387"/>
      <c r="S979" s="387"/>
      <c r="T979" s="387"/>
      <c r="U979" s="591"/>
      <c r="V979" s="387"/>
      <c r="W979" s="387"/>
      <c r="X979" s="387"/>
      <c r="Y979" s="387"/>
      <c r="Z979" s="387"/>
      <c r="AA979" s="591"/>
      <c r="AB979" s="591"/>
      <c r="AC979" s="387"/>
      <c r="AD979" s="387"/>
    </row>
    <row r="980" spans="1:30" s="389" customFormat="1" x14ac:dyDescent="0.2">
      <c r="A980" s="436"/>
      <c r="B980" s="386"/>
      <c r="C980" s="436"/>
      <c r="D980" s="442"/>
      <c r="E980" s="436"/>
      <c r="F980" s="436"/>
      <c r="G980" s="444"/>
      <c r="H980" s="715"/>
      <c r="J980" s="715"/>
      <c r="K980" s="444"/>
      <c r="L980" s="444"/>
      <c r="M980" s="600"/>
      <c r="P980" s="387"/>
      <c r="Q980" s="387"/>
      <c r="R980" s="387"/>
      <c r="S980" s="387"/>
      <c r="T980" s="387"/>
      <c r="U980" s="591"/>
      <c r="V980" s="387"/>
      <c r="W980" s="387"/>
      <c r="X980" s="387"/>
      <c r="Y980" s="387"/>
      <c r="Z980" s="387"/>
      <c r="AA980" s="591"/>
      <c r="AB980" s="591"/>
      <c r="AC980" s="387"/>
      <c r="AD980" s="387"/>
    </row>
    <row r="981" spans="1:30" s="389" customFormat="1" x14ac:dyDescent="0.2">
      <c r="A981" s="436"/>
      <c r="B981" s="386"/>
      <c r="C981" s="436"/>
      <c r="D981" s="442"/>
      <c r="E981" s="436"/>
      <c r="F981" s="436"/>
      <c r="G981" s="444"/>
      <c r="H981" s="715"/>
      <c r="J981" s="715"/>
      <c r="K981" s="444"/>
      <c r="L981" s="444"/>
      <c r="M981" s="600"/>
      <c r="P981" s="387"/>
      <c r="Q981" s="387"/>
      <c r="R981" s="387"/>
      <c r="S981" s="387"/>
      <c r="T981" s="387"/>
      <c r="U981" s="591"/>
      <c r="V981" s="387"/>
      <c r="W981" s="387"/>
      <c r="X981" s="387"/>
      <c r="Y981" s="387"/>
      <c r="Z981" s="387"/>
      <c r="AA981" s="591"/>
      <c r="AB981" s="591"/>
      <c r="AC981" s="387"/>
      <c r="AD981" s="387"/>
    </row>
    <row r="982" spans="1:30" s="389" customFormat="1" x14ac:dyDescent="0.2">
      <c r="A982" s="436"/>
      <c r="B982" s="386"/>
      <c r="C982" s="436"/>
      <c r="D982" s="442"/>
      <c r="E982" s="436"/>
      <c r="F982" s="436"/>
      <c r="G982" s="444"/>
      <c r="H982" s="715"/>
      <c r="J982" s="715"/>
      <c r="K982" s="444"/>
      <c r="L982" s="444"/>
      <c r="M982" s="600"/>
      <c r="P982" s="387"/>
      <c r="Q982" s="387"/>
      <c r="R982" s="387"/>
      <c r="S982" s="387"/>
      <c r="T982" s="387"/>
      <c r="U982" s="591"/>
      <c r="V982" s="387"/>
      <c r="W982" s="387"/>
      <c r="X982" s="387"/>
      <c r="Y982" s="387"/>
      <c r="Z982" s="387"/>
      <c r="AA982" s="591"/>
      <c r="AB982" s="591"/>
      <c r="AC982" s="387"/>
      <c r="AD982" s="387"/>
    </row>
    <row r="983" spans="1:30" s="389" customFormat="1" x14ac:dyDescent="0.2">
      <c r="A983" s="436"/>
      <c r="B983" s="386"/>
      <c r="C983" s="436"/>
      <c r="D983" s="442"/>
      <c r="E983" s="436"/>
      <c r="F983" s="436"/>
      <c r="G983" s="444"/>
      <c r="H983" s="715"/>
      <c r="J983" s="715"/>
      <c r="K983" s="444"/>
      <c r="L983" s="444"/>
      <c r="M983" s="600"/>
      <c r="P983" s="387"/>
      <c r="Q983" s="387"/>
      <c r="R983" s="387"/>
      <c r="S983" s="387"/>
      <c r="T983" s="387"/>
      <c r="U983" s="591"/>
      <c r="V983" s="387"/>
      <c r="W983" s="387"/>
      <c r="X983" s="387"/>
      <c r="Y983" s="387"/>
      <c r="Z983" s="387"/>
      <c r="AA983" s="591"/>
      <c r="AB983" s="591"/>
      <c r="AC983" s="387"/>
      <c r="AD983" s="387"/>
    </row>
    <row r="984" spans="1:30" s="387" customFormat="1" x14ac:dyDescent="0.2">
      <c r="A984" s="436"/>
      <c r="B984" s="386"/>
      <c r="C984" s="436"/>
      <c r="D984" s="442"/>
      <c r="E984" s="436"/>
      <c r="F984" s="436"/>
      <c r="G984" s="444"/>
      <c r="H984" s="715"/>
      <c r="I984" s="389"/>
      <c r="J984" s="715"/>
      <c r="K984" s="444"/>
      <c r="L984" s="444"/>
      <c r="M984" s="600"/>
      <c r="N984" s="389"/>
      <c r="O984" s="389"/>
      <c r="U984" s="591"/>
      <c r="AA984" s="591"/>
      <c r="AB984" s="591"/>
    </row>
    <row r="985" spans="1:30" s="387" customFormat="1" x14ac:dyDescent="0.2">
      <c r="A985" s="436"/>
      <c r="B985" s="426"/>
      <c r="C985" s="436"/>
      <c r="D985" s="442"/>
      <c r="E985" s="436"/>
      <c r="F985" s="436"/>
      <c r="G985" s="444"/>
      <c r="H985" s="715"/>
      <c r="I985" s="389"/>
      <c r="J985" s="715"/>
      <c r="K985" s="444"/>
      <c r="L985" s="444"/>
      <c r="M985" s="600"/>
      <c r="N985" s="389"/>
      <c r="O985" s="389"/>
      <c r="U985" s="591"/>
      <c r="AA985" s="591"/>
      <c r="AB985" s="591"/>
    </row>
    <row r="986" spans="1:30" s="387" customFormat="1" x14ac:dyDescent="0.2">
      <c r="A986" s="436"/>
      <c r="B986" s="426"/>
      <c r="C986" s="436"/>
      <c r="D986" s="442"/>
      <c r="E986" s="436"/>
      <c r="F986" s="436"/>
      <c r="G986" s="444"/>
      <c r="H986" s="715"/>
      <c r="I986" s="389"/>
      <c r="J986" s="715"/>
      <c r="K986" s="444"/>
      <c r="L986" s="444"/>
      <c r="M986" s="600"/>
      <c r="N986" s="389"/>
      <c r="O986" s="389"/>
      <c r="U986" s="591"/>
      <c r="AA986" s="591"/>
      <c r="AB986" s="591"/>
    </row>
    <row r="987" spans="1:30" s="387" customFormat="1" x14ac:dyDescent="0.2">
      <c r="A987" s="436"/>
      <c r="B987" s="386"/>
      <c r="C987" s="436"/>
      <c r="D987" s="442"/>
      <c r="E987" s="436"/>
      <c r="F987" s="436"/>
      <c r="G987" s="444"/>
      <c r="H987" s="715"/>
      <c r="I987" s="389"/>
      <c r="J987" s="715"/>
      <c r="K987" s="444"/>
      <c r="L987" s="444"/>
      <c r="M987" s="600"/>
      <c r="N987" s="389"/>
      <c r="O987" s="389"/>
      <c r="U987" s="591"/>
      <c r="AA987" s="591"/>
      <c r="AB987" s="591"/>
    </row>
    <row r="988" spans="1:30" s="387" customFormat="1" x14ac:dyDescent="0.2">
      <c r="A988" s="436"/>
      <c r="B988" s="386"/>
      <c r="C988" s="436"/>
      <c r="D988" s="442"/>
      <c r="E988" s="436"/>
      <c r="F988" s="436"/>
      <c r="G988" s="444"/>
      <c r="H988" s="715"/>
      <c r="I988" s="389"/>
      <c r="J988" s="715"/>
      <c r="K988" s="444"/>
      <c r="L988" s="444"/>
      <c r="M988" s="600"/>
      <c r="N988" s="389"/>
      <c r="O988" s="389"/>
      <c r="U988" s="591"/>
      <c r="AA988" s="591"/>
      <c r="AB988" s="591"/>
    </row>
    <row r="989" spans="1:30" s="387" customFormat="1" x14ac:dyDescent="0.2">
      <c r="A989" s="436"/>
      <c r="B989" s="426"/>
      <c r="C989" s="436"/>
      <c r="D989" s="442"/>
      <c r="E989" s="436"/>
      <c r="F989" s="436"/>
      <c r="G989" s="444"/>
      <c r="H989" s="715"/>
      <c r="I989" s="389"/>
      <c r="J989" s="715"/>
      <c r="K989" s="444"/>
      <c r="L989" s="444"/>
      <c r="M989" s="600"/>
      <c r="N989" s="389"/>
      <c r="O989" s="389"/>
      <c r="U989" s="591"/>
      <c r="AA989" s="591"/>
      <c r="AB989" s="591"/>
    </row>
    <row r="990" spans="1:30" s="387" customFormat="1" x14ac:dyDescent="0.2">
      <c r="A990" s="436"/>
      <c r="B990" s="386"/>
      <c r="C990" s="436"/>
      <c r="D990" s="442"/>
      <c r="E990" s="436"/>
      <c r="F990" s="436"/>
      <c r="G990" s="444"/>
      <c r="H990" s="715"/>
      <c r="I990" s="389"/>
      <c r="J990" s="715"/>
      <c r="K990" s="444"/>
      <c r="L990" s="444"/>
      <c r="M990" s="600"/>
      <c r="N990" s="389"/>
      <c r="O990" s="389"/>
      <c r="U990" s="591"/>
      <c r="AA990" s="591"/>
      <c r="AB990" s="591"/>
    </row>
    <row r="991" spans="1:30" s="387" customFormat="1" x14ac:dyDescent="0.2">
      <c r="A991" s="764"/>
      <c r="B991" s="764"/>
      <c r="C991" s="764"/>
      <c r="D991" s="764"/>
      <c r="E991" s="764"/>
      <c r="F991" s="764"/>
      <c r="G991" s="444"/>
      <c r="H991" s="719"/>
      <c r="I991" s="388"/>
      <c r="J991" s="719"/>
      <c r="K991" s="455"/>
      <c r="L991" s="455"/>
      <c r="M991" s="723"/>
      <c r="N991" s="388"/>
      <c r="O991" s="388"/>
      <c r="U991" s="591"/>
      <c r="AA991" s="591"/>
      <c r="AB991" s="591"/>
    </row>
    <row r="992" spans="1:30" s="387" customFormat="1" x14ac:dyDescent="0.2">
      <c r="A992" s="436"/>
      <c r="B992" s="426"/>
      <c r="C992" s="436"/>
      <c r="D992" s="442"/>
      <c r="E992" s="436"/>
      <c r="F992" s="436"/>
      <c r="G992" s="444"/>
      <c r="H992" s="715"/>
      <c r="I992" s="389"/>
      <c r="J992" s="715"/>
      <c r="K992" s="444"/>
      <c r="L992" s="444"/>
      <c r="M992" s="600"/>
      <c r="N992" s="389"/>
      <c r="O992" s="389"/>
      <c r="U992" s="591"/>
      <c r="AA992" s="591"/>
      <c r="AB992" s="591"/>
    </row>
    <row r="993" spans="1:28" s="387" customFormat="1" x14ac:dyDescent="0.2">
      <c r="A993" s="436"/>
      <c r="B993" s="426"/>
      <c r="C993" s="436"/>
      <c r="D993" s="442"/>
      <c r="E993" s="436"/>
      <c r="F993" s="436"/>
      <c r="G993" s="444"/>
      <c r="H993" s="715"/>
      <c r="I993" s="389"/>
      <c r="J993" s="715"/>
      <c r="K993" s="444"/>
      <c r="L993" s="444"/>
      <c r="M993" s="600"/>
      <c r="N993" s="389"/>
      <c r="O993" s="389"/>
      <c r="U993" s="591"/>
      <c r="AA993" s="591"/>
      <c r="AB993" s="591"/>
    </row>
    <row r="994" spans="1:28" s="387" customFormat="1" x14ac:dyDescent="0.2">
      <c r="A994" s="436"/>
      <c r="B994" s="426"/>
      <c r="C994" s="436"/>
      <c r="D994" s="442"/>
      <c r="E994" s="436"/>
      <c r="F994" s="436"/>
      <c r="G994" s="444"/>
      <c r="H994" s="715"/>
      <c r="I994" s="389"/>
      <c r="J994" s="715"/>
      <c r="K994" s="444"/>
      <c r="L994" s="444"/>
      <c r="M994" s="600"/>
      <c r="N994" s="389"/>
      <c r="O994" s="389"/>
      <c r="U994" s="591"/>
      <c r="AA994" s="591"/>
      <c r="AB994" s="591"/>
    </row>
    <row r="995" spans="1:28" s="387" customFormat="1" x14ac:dyDescent="0.2">
      <c r="A995" s="436"/>
      <c r="B995" s="426"/>
      <c r="C995" s="436"/>
      <c r="D995" s="442"/>
      <c r="E995" s="436"/>
      <c r="F995" s="436"/>
      <c r="G995" s="444"/>
      <c r="H995" s="715"/>
      <c r="I995" s="389"/>
      <c r="J995" s="715"/>
      <c r="K995" s="444"/>
      <c r="L995" s="444"/>
      <c r="M995" s="600"/>
      <c r="N995" s="389"/>
      <c r="O995" s="389"/>
      <c r="U995" s="591"/>
      <c r="AA995" s="591"/>
      <c r="AB995" s="591"/>
    </row>
    <row r="996" spans="1:28" s="387" customFormat="1" x14ac:dyDescent="0.2">
      <c r="A996" s="436"/>
      <c r="B996" s="426"/>
      <c r="C996" s="436"/>
      <c r="D996" s="442"/>
      <c r="E996" s="436"/>
      <c r="F996" s="436"/>
      <c r="G996" s="444"/>
      <c r="H996" s="715"/>
      <c r="I996" s="389"/>
      <c r="J996" s="715"/>
      <c r="K996" s="444"/>
      <c r="L996" s="444"/>
      <c r="M996" s="600"/>
      <c r="N996" s="389"/>
      <c r="O996" s="389"/>
      <c r="U996" s="591"/>
      <c r="AA996" s="591"/>
      <c r="AB996" s="591"/>
    </row>
    <row r="997" spans="1:28" s="387" customFormat="1" x14ac:dyDescent="0.2">
      <c r="A997" s="436"/>
      <c r="B997" s="426"/>
      <c r="C997" s="436"/>
      <c r="D997" s="442"/>
      <c r="E997" s="436"/>
      <c r="F997" s="436"/>
      <c r="G997" s="444"/>
      <c r="H997" s="715"/>
      <c r="I997" s="389"/>
      <c r="J997" s="715"/>
      <c r="K997" s="444"/>
      <c r="L997" s="444"/>
      <c r="M997" s="600"/>
      <c r="N997" s="389"/>
      <c r="O997" s="389"/>
      <c r="U997" s="591"/>
      <c r="AA997" s="591"/>
      <c r="AB997" s="591"/>
    </row>
    <row r="998" spans="1:28" s="387" customFormat="1" x14ac:dyDescent="0.2">
      <c r="A998" s="436"/>
      <c r="B998" s="426"/>
      <c r="C998" s="436"/>
      <c r="D998" s="442"/>
      <c r="E998" s="436"/>
      <c r="F998" s="436"/>
      <c r="G998" s="444"/>
      <c r="H998" s="715"/>
      <c r="I998" s="389"/>
      <c r="J998" s="715"/>
      <c r="K998" s="444"/>
      <c r="L998" s="444"/>
      <c r="M998" s="600"/>
      <c r="N998" s="389"/>
      <c r="O998" s="389"/>
      <c r="U998" s="591"/>
      <c r="AA998" s="591"/>
      <c r="AB998" s="591"/>
    </row>
    <row r="999" spans="1:28" s="387" customFormat="1" x14ac:dyDescent="0.2">
      <c r="A999" s="436"/>
      <c r="B999" s="426"/>
      <c r="C999" s="436"/>
      <c r="D999" s="442"/>
      <c r="E999" s="436"/>
      <c r="F999" s="436"/>
      <c r="G999" s="444"/>
      <c r="H999" s="715"/>
      <c r="I999" s="389"/>
      <c r="J999" s="715"/>
      <c r="K999" s="444"/>
      <c r="L999" s="444"/>
      <c r="M999" s="600"/>
      <c r="N999" s="389"/>
      <c r="O999" s="389"/>
      <c r="U999" s="591"/>
      <c r="AA999" s="591"/>
      <c r="AB999" s="591"/>
    </row>
    <row r="1000" spans="1:28" s="387" customFormat="1" x14ac:dyDescent="0.2">
      <c r="A1000" s="764"/>
      <c r="B1000" s="764"/>
      <c r="C1000" s="764"/>
      <c r="D1000" s="764"/>
      <c r="E1000" s="764"/>
      <c r="F1000" s="764"/>
      <c r="G1000" s="444"/>
      <c r="H1000" s="719"/>
      <c r="I1000" s="388"/>
      <c r="J1000" s="719"/>
      <c r="K1000" s="455"/>
      <c r="L1000" s="455"/>
      <c r="M1000" s="723"/>
      <c r="N1000" s="388"/>
      <c r="O1000" s="388"/>
      <c r="U1000" s="591"/>
      <c r="AA1000" s="591"/>
      <c r="AB1000" s="591"/>
    </row>
    <row r="1001" spans="1:28" s="387" customFormat="1" x14ac:dyDescent="0.2">
      <c r="A1001" s="436"/>
      <c r="B1001" s="386"/>
      <c r="C1001" s="436"/>
      <c r="D1001" s="442"/>
      <c r="E1001" s="436"/>
      <c r="F1001" s="436"/>
      <c r="G1001" s="444"/>
      <c r="H1001" s="715"/>
      <c r="I1001" s="389"/>
      <c r="J1001" s="715"/>
      <c r="K1001" s="444"/>
      <c r="L1001" s="444"/>
      <c r="M1001" s="600"/>
      <c r="N1001" s="389"/>
      <c r="O1001" s="389"/>
      <c r="U1001" s="591"/>
      <c r="AA1001" s="591"/>
      <c r="AB1001" s="591"/>
    </row>
    <row r="1002" spans="1:28" s="387" customFormat="1" x14ac:dyDescent="0.2">
      <c r="A1002" s="436"/>
      <c r="B1002" s="386"/>
      <c r="C1002" s="436"/>
      <c r="D1002" s="442"/>
      <c r="E1002" s="436"/>
      <c r="F1002" s="436"/>
      <c r="G1002" s="444"/>
      <c r="H1002" s="715"/>
      <c r="I1002" s="389"/>
      <c r="J1002" s="715"/>
      <c r="K1002" s="444"/>
      <c r="L1002" s="444"/>
      <c r="M1002" s="600"/>
      <c r="N1002" s="389"/>
      <c r="O1002" s="389"/>
      <c r="U1002" s="591"/>
      <c r="AA1002" s="591"/>
      <c r="AB1002" s="591"/>
    </row>
    <row r="1003" spans="1:28" s="387" customFormat="1" x14ac:dyDescent="0.2">
      <c r="A1003" s="436"/>
      <c r="B1003" s="386"/>
      <c r="C1003" s="436"/>
      <c r="D1003" s="442"/>
      <c r="E1003" s="436"/>
      <c r="F1003" s="436"/>
      <c r="G1003" s="444"/>
      <c r="H1003" s="715"/>
      <c r="I1003" s="389"/>
      <c r="J1003" s="715"/>
      <c r="K1003" s="444"/>
      <c r="L1003" s="444"/>
      <c r="M1003" s="600"/>
      <c r="N1003" s="389"/>
      <c r="O1003" s="389"/>
      <c r="U1003" s="591"/>
      <c r="AA1003" s="591"/>
      <c r="AB1003" s="591"/>
    </row>
    <row r="1004" spans="1:28" s="387" customFormat="1" x14ac:dyDescent="0.2">
      <c r="A1004" s="436"/>
      <c r="B1004" s="386"/>
      <c r="C1004" s="436"/>
      <c r="D1004" s="442"/>
      <c r="E1004" s="436"/>
      <c r="F1004" s="436"/>
      <c r="G1004" s="444"/>
      <c r="H1004" s="715"/>
      <c r="I1004" s="389"/>
      <c r="J1004" s="715"/>
      <c r="K1004" s="444"/>
      <c r="L1004" s="444"/>
      <c r="M1004" s="600"/>
      <c r="N1004" s="389"/>
      <c r="O1004" s="389"/>
      <c r="U1004" s="591"/>
      <c r="AA1004" s="591"/>
      <c r="AB1004" s="591"/>
    </row>
    <row r="1005" spans="1:28" s="387" customFormat="1" x14ac:dyDescent="0.2">
      <c r="A1005" s="436"/>
      <c r="B1005" s="386"/>
      <c r="C1005" s="436"/>
      <c r="D1005" s="442"/>
      <c r="E1005" s="436"/>
      <c r="F1005" s="436"/>
      <c r="G1005" s="444"/>
      <c r="H1005" s="715"/>
      <c r="I1005" s="389"/>
      <c r="J1005" s="715"/>
      <c r="K1005" s="444"/>
      <c r="L1005" s="444"/>
      <c r="M1005" s="600"/>
      <c r="N1005" s="389"/>
      <c r="O1005" s="389"/>
      <c r="U1005" s="591"/>
      <c r="AA1005" s="591"/>
      <c r="AB1005" s="591"/>
    </row>
    <row r="1006" spans="1:28" s="387" customFormat="1" x14ac:dyDescent="0.2">
      <c r="A1006" s="436"/>
      <c r="B1006" s="386"/>
      <c r="C1006" s="436"/>
      <c r="D1006" s="442"/>
      <c r="E1006" s="436"/>
      <c r="F1006" s="436"/>
      <c r="G1006" s="444"/>
      <c r="H1006" s="715"/>
      <c r="I1006" s="389"/>
      <c r="J1006" s="715"/>
      <c r="K1006" s="444"/>
      <c r="L1006" s="444"/>
      <c r="M1006" s="600"/>
      <c r="N1006" s="389"/>
      <c r="O1006" s="389"/>
      <c r="U1006" s="591"/>
      <c r="AA1006" s="591"/>
      <c r="AB1006" s="591"/>
    </row>
    <row r="1007" spans="1:28" s="387" customFormat="1" x14ac:dyDescent="0.2">
      <c r="A1007" s="436"/>
      <c r="B1007" s="386"/>
      <c r="C1007" s="436"/>
      <c r="D1007" s="442"/>
      <c r="E1007" s="436"/>
      <c r="F1007" s="436"/>
      <c r="G1007" s="444"/>
      <c r="H1007" s="715"/>
      <c r="I1007" s="389"/>
      <c r="J1007" s="715"/>
      <c r="K1007" s="444"/>
      <c r="L1007" s="444"/>
      <c r="M1007" s="600"/>
      <c r="N1007" s="389"/>
      <c r="O1007" s="389"/>
      <c r="U1007" s="591"/>
      <c r="AA1007" s="591"/>
      <c r="AB1007" s="591"/>
    </row>
    <row r="1008" spans="1:28" s="387" customFormat="1" x14ac:dyDescent="0.2">
      <c r="A1008" s="436"/>
      <c r="B1008" s="386"/>
      <c r="C1008" s="436"/>
      <c r="D1008" s="442"/>
      <c r="E1008" s="436"/>
      <c r="F1008" s="436"/>
      <c r="G1008" s="444"/>
      <c r="H1008" s="715"/>
      <c r="I1008" s="389"/>
      <c r="J1008" s="715"/>
      <c r="K1008" s="444"/>
      <c r="L1008" s="444"/>
      <c r="M1008" s="600"/>
      <c r="N1008" s="389"/>
      <c r="O1008" s="389"/>
      <c r="U1008" s="591"/>
      <c r="AA1008" s="591"/>
      <c r="AB1008" s="591"/>
    </row>
    <row r="1009" spans="1:30" s="387" customFormat="1" x14ac:dyDescent="0.2">
      <c r="A1009" s="436"/>
      <c r="B1009" s="386"/>
      <c r="C1009" s="436"/>
      <c r="D1009" s="442"/>
      <c r="E1009" s="436"/>
      <c r="F1009" s="436"/>
      <c r="G1009" s="444"/>
      <c r="H1009" s="715"/>
      <c r="I1009" s="389"/>
      <c r="J1009" s="715"/>
      <c r="K1009" s="444"/>
      <c r="L1009" s="444"/>
      <c r="M1009" s="600"/>
      <c r="N1009" s="389"/>
      <c r="O1009" s="389"/>
      <c r="U1009" s="591"/>
      <c r="AA1009" s="591"/>
      <c r="AB1009" s="591"/>
    </row>
    <row r="1010" spans="1:30" s="387" customFormat="1" x14ac:dyDescent="0.2">
      <c r="A1010" s="436"/>
      <c r="B1010" s="386"/>
      <c r="C1010" s="436"/>
      <c r="D1010" s="442"/>
      <c r="E1010" s="436"/>
      <c r="F1010" s="436"/>
      <c r="G1010" s="444"/>
      <c r="H1010" s="715"/>
      <c r="I1010" s="389"/>
      <c r="J1010" s="715"/>
      <c r="K1010" s="444"/>
      <c r="L1010" s="444"/>
      <c r="M1010" s="600"/>
      <c r="N1010" s="389"/>
      <c r="O1010" s="389"/>
      <c r="U1010" s="591"/>
      <c r="AA1010" s="591"/>
      <c r="AB1010" s="591"/>
    </row>
    <row r="1011" spans="1:30" s="387" customFormat="1" x14ac:dyDescent="0.2">
      <c r="A1011" s="764"/>
      <c r="B1011" s="764"/>
      <c r="C1011" s="764"/>
      <c r="D1011" s="764"/>
      <c r="E1011" s="764"/>
      <c r="F1011" s="764"/>
      <c r="G1011" s="444"/>
      <c r="H1011" s="719"/>
      <c r="I1011" s="388"/>
      <c r="J1011" s="719"/>
      <c r="K1011" s="455"/>
      <c r="L1011" s="455"/>
      <c r="M1011" s="723"/>
      <c r="N1011" s="388"/>
      <c r="O1011" s="388"/>
      <c r="U1011" s="591"/>
      <c r="AA1011" s="591"/>
      <c r="AB1011" s="591"/>
    </row>
    <row r="1012" spans="1:30" s="387" customFormat="1" x14ac:dyDescent="0.2">
      <c r="A1012" s="454"/>
      <c r="B1012" s="426"/>
      <c r="C1012" s="454"/>
      <c r="D1012" s="459"/>
      <c r="E1012" s="436"/>
      <c r="F1012" s="436"/>
      <c r="G1012" s="446"/>
      <c r="H1012" s="720"/>
      <c r="I1012" s="445"/>
      <c r="J1012" s="720"/>
      <c r="K1012" s="446"/>
      <c r="L1012" s="446"/>
      <c r="M1012" s="728"/>
      <c r="N1012" s="445"/>
      <c r="O1012" s="445"/>
      <c r="U1012" s="591"/>
      <c r="AA1012" s="591"/>
      <c r="AB1012" s="591"/>
    </row>
    <row r="1013" spans="1:30" s="387" customFormat="1" x14ac:dyDescent="0.2">
      <c r="A1013" s="454"/>
      <c r="B1013" s="426"/>
      <c r="C1013" s="454"/>
      <c r="D1013" s="459"/>
      <c r="E1013" s="436"/>
      <c r="F1013" s="436"/>
      <c r="G1013" s="446"/>
      <c r="H1013" s="720"/>
      <c r="I1013" s="445"/>
      <c r="J1013" s="720"/>
      <c r="K1013" s="446"/>
      <c r="L1013" s="446"/>
      <c r="M1013" s="728"/>
      <c r="N1013" s="445"/>
      <c r="O1013" s="445"/>
      <c r="U1013" s="591"/>
      <c r="AA1013" s="591"/>
      <c r="AB1013" s="591"/>
    </row>
    <row r="1014" spans="1:30" s="387" customFormat="1" x14ac:dyDescent="0.2">
      <c r="A1014" s="454"/>
      <c r="B1014" s="426"/>
      <c r="C1014" s="454"/>
      <c r="D1014" s="459"/>
      <c r="E1014" s="436"/>
      <c r="F1014" s="436"/>
      <c r="G1014" s="446"/>
      <c r="H1014" s="720"/>
      <c r="I1014" s="445"/>
      <c r="J1014" s="720"/>
      <c r="K1014" s="446"/>
      <c r="L1014" s="446"/>
      <c r="M1014" s="728"/>
      <c r="N1014" s="445"/>
      <c r="O1014" s="445"/>
      <c r="U1014" s="591"/>
      <c r="AA1014" s="591"/>
      <c r="AB1014" s="591"/>
    </row>
    <row r="1015" spans="1:30" s="387" customFormat="1" x14ac:dyDescent="0.2">
      <c r="A1015" s="454"/>
      <c r="B1015" s="426"/>
      <c r="C1015" s="454"/>
      <c r="D1015" s="459"/>
      <c r="E1015" s="436"/>
      <c r="F1015" s="436"/>
      <c r="G1015" s="446"/>
      <c r="H1015" s="720"/>
      <c r="I1015" s="445"/>
      <c r="J1015" s="720"/>
      <c r="K1015" s="446"/>
      <c r="L1015" s="446"/>
      <c r="M1015" s="728"/>
      <c r="N1015" s="445"/>
      <c r="O1015" s="445"/>
      <c r="U1015" s="591"/>
      <c r="AA1015" s="591"/>
      <c r="AB1015" s="591"/>
    </row>
    <row r="1016" spans="1:30" s="387" customFormat="1" x14ac:dyDescent="0.2">
      <c r="A1016" s="454"/>
      <c r="B1016" s="426"/>
      <c r="C1016" s="454"/>
      <c r="D1016" s="459"/>
      <c r="E1016" s="436"/>
      <c r="F1016" s="436"/>
      <c r="G1016" s="444"/>
      <c r="H1016" s="715"/>
      <c r="I1016" s="389"/>
      <c r="J1016" s="715"/>
      <c r="K1016" s="444"/>
      <c r="L1016" s="444"/>
      <c r="M1016" s="600"/>
      <c r="N1016" s="389"/>
      <c r="O1016" s="389"/>
      <c r="U1016" s="591"/>
      <c r="AA1016" s="591"/>
      <c r="AB1016" s="591"/>
    </row>
    <row r="1017" spans="1:30" x14ac:dyDescent="0.2">
      <c r="A1017" s="454"/>
      <c r="B1017" s="426"/>
      <c r="C1017" s="454"/>
      <c r="D1017" s="459"/>
      <c r="G1017" s="446"/>
      <c r="H1017" s="720"/>
      <c r="I1017" s="445"/>
      <c r="J1017" s="720"/>
      <c r="K1017" s="446"/>
      <c r="L1017" s="446"/>
      <c r="M1017" s="728"/>
      <c r="N1017" s="445"/>
      <c r="O1017" s="445"/>
      <c r="P1017" s="386"/>
      <c r="Q1017" s="386"/>
      <c r="R1017" s="386"/>
      <c r="S1017" s="386"/>
      <c r="T1017" s="386"/>
      <c r="V1017" s="386"/>
      <c r="W1017" s="386"/>
      <c r="X1017" s="386"/>
      <c r="Y1017" s="386"/>
      <c r="Z1017" s="386"/>
      <c r="AB1017" s="592"/>
      <c r="AC1017" s="386"/>
      <c r="AD1017" s="386"/>
    </row>
    <row r="1018" spans="1:30" x14ac:dyDescent="0.2">
      <c r="A1018" s="454"/>
      <c r="B1018" s="426"/>
      <c r="C1018" s="454"/>
      <c r="D1018" s="459"/>
      <c r="G1018" s="446"/>
      <c r="H1018" s="720"/>
      <c r="I1018" s="445"/>
      <c r="J1018" s="720"/>
      <c r="K1018" s="446"/>
      <c r="L1018" s="446"/>
      <c r="M1018" s="728"/>
      <c r="N1018" s="445"/>
      <c r="O1018" s="445"/>
      <c r="P1018" s="386"/>
      <c r="Q1018" s="386"/>
      <c r="R1018" s="386"/>
      <c r="S1018" s="386"/>
      <c r="T1018" s="386"/>
      <c r="V1018" s="386"/>
      <c r="W1018" s="386"/>
      <c r="X1018" s="386"/>
      <c r="Y1018" s="386"/>
      <c r="Z1018" s="386"/>
      <c r="AB1018" s="592"/>
      <c r="AC1018" s="386"/>
      <c r="AD1018" s="386"/>
    </row>
    <row r="1030" spans="1:30" x14ac:dyDescent="0.2">
      <c r="A1030" s="386"/>
      <c r="C1030" s="386"/>
      <c r="D1030" s="386"/>
      <c r="E1030" s="386"/>
      <c r="F1030" s="386"/>
      <c r="G1030" s="386"/>
      <c r="H1030" s="592"/>
      <c r="I1030" s="386"/>
      <c r="J1030" s="592"/>
      <c r="K1030" s="386"/>
      <c r="L1030" s="386"/>
      <c r="M1030" s="592"/>
      <c r="N1030" s="386"/>
      <c r="O1030" s="386"/>
      <c r="P1030" s="386"/>
      <c r="Q1030" s="386"/>
      <c r="R1030" s="386"/>
      <c r="S1030" s="386"/>
      <c r="T1030" s="386"/>
      <c r="U1030" s="592"/>
      <c r="V1030" s="386"/>
      <c r="W1030" s="386"/>
      <c r="X1030" s="386"/>
      <c r="Y1030" s="386"/>
      <c r="Z1030" s="386"/>
      <c r="AA1030" s="592"/>
      <c r="AB1030" s="592"/>
      <c r="AC1030" s="386"/>
      <c r="AD1030" s="386"/>
    </row>
    <row r="1031" spans="1:30" x14ac:dyDescent="0.2">
      <c r="A1031" s="386"/>
      <c r="C1031" s="386"/>
      <c r="D1031" s="386"/>
      <c r="E1031" s="386"/>
      <c r="F1031" s="386"/>
      <c r="G1031" s="386"/>
      <c r="H1031" s="592"/>
      <c r="I1031" s="386"/>
      <c r="J1031" s="592"/>
      <c r="K1031" s="386"/>
      <c r="L1031" s="386"/>
      <c r="M1031" s="592"/>
      <c r="N1031" s="386"/>
      <c r="O1031" s="386"/>
      <c r="P1031" s="386"/>
      <c r="Q1031" s="386"/>
      <c r="R1031" s="386"/>
      <c r="S1031" s="386"/>
      <c r="T1031" s="386"/>
      <c r="U1031" s="592"/>
      <c r="V1031" s="386"/>
      <c r="W1031" s="386"/>
      <c r="X1031" s="386"/>
      <c r="Y1031" s="386"/>
      <c r="Z1031" s="386"/>
      <c r="AA1031" s="592"/>
      <c r="AB1031" s="592"/>
      <c r="AC1031" s="386"/>
      <c r="AD1031" s="386"/>
    </row>
    <row r="1032" spans="1:30" x14ac:dyDescent="0.2">
      <c r="A1032" s="386"/>
      <c r="C1032" s="386"/>
      <c r="D1032" s="386"/>
      <c r="E1032" s="386"/>
      <c r="F1032" s="386"/>
      <c r="G1032" s="386"/>
      <c r="H1032" s="592"/>
      <c r="I1032" s="386"/>
      <c r="J1032" s="592"/>
      <c r="K1032" s="386"/>
      <c r="L1032" s="386"/>
      <c r="M1032" s="592"/>
      <c r="N1032" s="386"/>
      <c r="O1032" s="386"/>
      <c r="P1032" s="386"/>
      <c r="Q1032" s="386"/>
      <c r="R1032" s="386"/>
      <c r="S1032" s="386"/>
      <c r="T1032" s="386"/>
      <c r="U1032" s="592"/>
      <c r="V1032" s="386"/>
      <c r="W1032" s="386"/>
      <c r="X1032" s="386"/>
      <c r="Y1032" s="386"/>
      <c r="Z1032" s="386"/>
      <c r="AA1032" s="592"/>
      <c r="AB1032" s="592"/>
      <c r="AC1032" s="386"/>
      <c r="AD1032" s="386"/>
    </row>
    <row r="1033" spans="1:30" x14ac:dyDescent="0.2">
      <c r="A1033" s="386"/>
      <c r="C1033" s="386"/>
      <c r="D1033" s="386"/>
      <c r="E1033" s="386"/>
      <c r="F1033" s="386"/>
      <c r="G1033" s="386"/>
      <c r="H1033" s="592"/>
      <c r="I1033" s="386"/>
      <c r="J1033" s="592"/>
      <c r="K1033" s="386"/>
      <c r="L1033" s="386"/>
      <c r="M1033" s="592"/>
      <c r="N1033" s="386"/>
      <c r="O1033" s="386"/>
      <c r="P1033" s="386"/>
      <c r="Q1033" s="386"/>
      <c r="R1033" s="386"/>
      <c r="S1033" s="386"/>
      <c r="T1033" s="386"/>
      <c r="U1033" s="592"/>
      <c r="V1033" s="386"/>
      <c r="W1033" s="386"/>
      <c r="X1033" s="386"/>
      <c r="Y1033" s="386"/>
      <c r="Z1033" s="386"/>
      <c r="AA1033" s="592"/>
      <c r="AB1033" s="592"/>
      <c r="AC1033" s="386"/>
      <c r="AD1033" s="386"/>
    </row>
    <row r="1034" spans="1:30" x14ac:dyDescent="0.2">
      <c r="A1034" s="386"/>
      <c r="C1034" s="386"/>
      <c r="D1034" s="386"/>
      <c r="E1034" s="386"/>
      <c r="F1034" s="386"/>
      <c r="G1034" s="386"/>
      <c r="H1034" s="592"/>
      <c r="I1034" s="386"/>
      <c r="J1034" s="592"/>
      <c r="K1034" s="386"/>
      <c r="L1034" s="386"/>
      <c r="M1034" s="592"/>
      <c r="N1034" s="386"/>
      <c r="O1034" s="386"/>
      <c r="P1034" s="386"/>
      <c r="Q1034" s="386"/>
      <c r="R1034" s="386"/>
      <c r="S1034" s="386"/>
      <c r="T1034" s="386"/>
      <c r="U1034" s="592"/>
      <c r="V1034" s="386"/>
      <c r="W1034" s="386"/>
      <c r="X1034" s="386"/>
      <c r="Y1034" s="386"/>
      <c r="Z1034" s="386"/>
      <c r="AA1034" s="592"/>
      <c r="AB1034" s="592"/>
      <c r="AC1034" s="386"/>
      <c r="AD1034" s="386"/>
    </row>
    <row r="1035" spans="1:30" x14ac:dyDescent="0.2">
      <c r="A1035" s="386"/>
      <c r="C1035" s="386"/>
      <c r="D1035" s="386"/>
      <c r="E1035" s="386"/>
      <c r="F1035" s="386"/>
      <c r="G1035" s="386"/>
      <c r="H1035" s="592"/>
      <c r="I1035" s="386"/>
      <c r="J1035" s="592"/>
      <c r="K1035" s="386"/>
      <c r="L1035" s="386"/>
      <c r="M1035" s="592"/>
      <c r="N1035" s="386"/>
      <c r="O1035" s="386"/>
      <c r="P1035" s="386"/>
      <c r="Q1035" s="386"/>
      <c r="R1035" s="386"/>
      <c r="S1035" s="386"/>
      <c r="T1035" s="386"/>
      <c r="U1035" s="592"/>
      <c r="V1035" s="386"/>
      <c r="W1035" s="386"/>
      <c r="X1035" s="386"/>
      <c r="Y1035" s="386"/>
      <c r="Z1035" s="386"/>
      <c r="AA1035" s="592"/>
      <c r="AB1035" s="592"/>
      <c r="AC1035" s="386"/>
      <c r="AD1035" s="386"/>
    </row>
    <row r="1036" spans="1:30" x14ac:dyDescent="0.2">
      <c r="A1036" s="386"/>
      <c r="C1036" s="386"/>
      <c r="D1036" s="386"/>
      <c r="E1036" s="386"/>
      <c r="F1036" s="386"/>
      <c r="G1036" s="386"/>
      <c r="H1036" s="592"/>
      <c r="I1036" s="386"/>
      <c r="J1036" s="592"/>
      <c r="K1036" s="386"/>
      <c r="L1036" s="386"/>
      <c r="M1036" s="592"/>
      <c r="N1036" s="386"/>
      <c r="O1036" s="386"/>
      <c r="P1036" s="386"/>
      <c r="Q1036" s="386"/>
      <c r="R1036" s="386"/>
      <c r="S1036" s="386"/>
      <c r="T1036" s="386"/>
      <c r="U1036" s="592"/>
      <c r="V1036" s="386"/>
      <c r="W1036" s="386"/>
      <c r="X1036" s="386"/>
      <c r="Y1036" s="386"/>
      <c r="Z1036" s="386"/>
      <c r="AA1036" s="592"/>
      <c r="AB1036" s="592"/>
      <c r="AC1036" s="386"/>
      <c r="AD1036" s="386"/>
    </row>
    <row r="1037" spans="1:30" x14ac:dyDescent="0.2">
      <c r="A1037" s="386"/>
      <c r="C1037" s="386"/>
      <c r="D1037" s="386"/>
      <c r="E1037" s="386"/>
      <c r="F1037" s="386"/>
      <c r="G1037" s="386"/>
      <c r="H1037" s="592"/>
      <c r="I1037" s="386"/>
      <c r="J1037" s="592"/>
      <c r="K1037" s="386"/>
      <c r="L1037" s="386"/>
      <c r="M1037" s="592"/>
      <c r="N1037" s="386"/>
      <c r="O1037" s="386"/>
      <c r="P1037" s="386"/>
      <c r="Q1037" s="386"/>
      <c r="R1037" s="386"/>
      <c r="S1037" s="386"/>
      <c r="T1037" s="386"/>
      <c r="U1037" s="592"/>
      <c r="V1037" s="386"/>
      <c r="W1037" s="386"/>
      <c r="X1037" s="386"/>
      <c r="Y1037" s="386"/>
      <c r="Z1037" s="386"/>
      <c r="AA1037" s="592"/>
      <c r="AB1037" s="592"/>
      <c r="AC1037" s="386"/>
      <c r="AD1037" s="386"/>
    </row>
    <row r="1038" spans="1:30" x14ac:dyDescent="0.2">
      <c r="A1038" s="386"/>
      <c r="C1038" s="386"/>
      <c r="D1038" s="386"/>
      <c r="E1038" s="386"/>
      <c r="F1038" s="386"/>
      <c r="G1038" s="386"/>
      <c r="H1038" s="592"/>
      <c r="I1038" s="386"/>
      <c r="J1038" s="592"/>
      <c r="K1038" s="386"/>
      <c r="L1038" s="386"/>
      <c r="M1038" s="592"/>
      <c r="N1038" s="386"/>
      <c r="O1038" s="386"/>
      <c r="P1038" s="386"/>
      <c r="Q1038" s="386"/>
      <c r="R1038" s="386"/>
      <c r="S1038" s="386"/>
      <c r="T1038" s="386"/>
      <c r="U1038" s="592"/>
      <c r="V1038" s="386"/>
      <c r="W1038" s="386"/>
      <c r="X1038" s="386"/>
      <c r="Y1038" s="386"/>
      <c r="Z1038" s="386"/>
      <c r="AA1038" s="592"/>
      <c r="AB1038" s="592"/>
      <c r="AC1038" s="386"/>
      <c r="AD1038" s="386"/>
    </row>
    <row r="1039" spans="1:30" x14ac:dyDescent="0.2">
      <c r="A1039" s="386"/>
      <c r="C1039" s="386"/>
      <c r="D1039" s="386"/>
      <c r="E1039" s="386"/>
      <c r="F1039" s="386"/>
      <c r="G1039" s="386"/>
      <c r="H1039" s="592"/>
      <c r="I1039" s="386"/>
      <c r="J1039" s="592"/>
      <c r="K1039" s="386"/>
      <c r="L1039" s="386"/>
      <c r="M1039" s="592"/>
      <c r="N1039" s="386"/>
      <c r="O1039" s="386"/>
      <c r="P1039" s="386"/>
      <c r="Q1039" s="386"/>
      <c r="R1039" s="386"/>
      <c r="S1039" s="386"/>
      <c r="T1039" s="386"/>
      <c r="U1039" s="592"/>
      <c r="V1039" s="386"/>
      <c r="W1039" s="386"/>
      <c r="X1039" s="386"/>
      <c r="Y1039" s="386"/>
      <c r="Z1039" s="386"/>
      <c r="AA1039" s="592"/>
      <c r="AB1039" s="592"/>
      <c r="AC1039" s="386"/>
      <c r="AD1039" s="386"/>
    </row>
    <row r="1040" spans="1:30" x14ac:dyDescent="0.2">
      <c r="A1040" s="386"/>
      <c r="C1040" s="386"/>
      <c r="D1040" s="386"/>
      <c r="E1040" s="386"/>
      <c r="F1040" s="386"/>
      <c r="G1040" s="386"/>
      <c r="H1040" s="592"/>
      <c r="I1040" s="386"/>
      <c r="J1040" s="592"/>
      <c r="K1040" s="386"/>
      <c r="L1040" s="386"/>
      <c r="M1040" s="592"/>
      <c r="N1040" s="386"/>
      <c r="O1040" s="386"/>
      <c r="P1040" s="386"/>
      <c r="Q1040" s="386"/>
      <c r="R1040" s="386"/>
      <c r="S1040" s="386"/>
      <c r="T1040" s="386"/>
      <c r="U1040" s="592"/>
      <c r="V1040" s="386"/>
      <c r="W1040" s="386"/>
      <c r="X1040" s="386"/>
      <c r="Y1040" s="386"/>
      <c r="Z1040" s="386"/>
      <c r="AA1040" s="592"/>
      <c r="AB1040" s="592"/>
      <c r="AC1040" s="386"/>
      <c r="AD1040" s="386"/>
    </row>
    <row r="1041" spans="1:30" x14ac:dyDescent="0.2">
      <c r="A1041" s="386"/>
      <c r="C1041" s="386"/>
      <c r="D1041" s="386"/>
      <c r="E1041" s="386"/>
      <c r="F1041" s="386"/>
      <c r="G1041" s="386"/>
      <c r="H1041" s="592"/>
      <c r="I1041" s="386"/>
      <c r="J1041" s="592"/>
      <c r="K1041" s="386"/>
      <c r="L1041" s="386"/>
      <c r="M1041" s="592"/>
      <c r="N1041" s="386"/>
      <c r="O1041" s="386"/>
      <c r="P1041" s="386"/>
      <c r="Q1041" s="386"/>
      <c r="R1041" s="386"/>
      <c r="S1041" s="386"/>
      <c r="T1041" s="386"/>
      <c r="U1041" s="592"/>
      <c r="V1041" s="386"/>
      <c r="W1041" s="386"/>
      <c r="X1041" s="386"/>
      <c r="Y1041" s="386"/>
      <c r="Z1041" s="386"/>
      <c r="AA1041" s="592"/>
      <c r="AB1041" s="592"/>
      <c r="AC1041" s="386"/>
      <c r="AD1041" s="386"/>
    </row>
    <row r="1042" spans="1:30" x14ac:dyDescent="0.2">
      <c r="A1042" s="386"/>
      <c r="C1042" s="386"/>
      <c r="D1042" s="386"/>
      <c r="E1042" s="386"/>
      <c r="F1042" s="386"/>
      <c r="G1042" s="386"/>
      <c r="H1042" s="592"/>
      <c r="I1042" s="386"/>
      <c r="J1042" s="592"/>
      <c r="K1042" s="386"/>
      <c r="L1042" s="386"/>
      <c r="M1042" s="592"/>
      <c r="N1042" s="386"/>
      <c r="O1042" s="386"/>
      <c r="P1042" s="386"/>
      <c r="Q1042" s="386"/>
      <c r="R1042" s="386"/>
      <c r="S1042" s="386"/>
      <c r="T1042" s="386"/>
      <c r="U1042" s="592"/>
      <c r="V1042" s="386"/>
      <c r="W1042" s="386"/>
      <c r="X1042" s="386"/>
      <c r="Y1042" s="386"/>
      <c r="Z1042" s="386"/>
      <c r="AA1042" s="592"/>
      <c r="AB1042" s="592"/>
      <c r="AC1042" s="386"/>
      <c r="AD1042" s="386"/>
    </row>
    <row r="1043" spans="1:30" x14ac:dyDescent="0.2">
      <c r="A1043" s="386"/>
      <c r="C1043" s="386"/>
      <c r="D1043" s="386"/>
      <c r="E1043" s="386"/>
      <c r="F1043" s="386"/>
      <c r="G1043" s="386"/>
      <c r="H1043" s="592"/>
      <c r="I1043" s="386"/>
      <c r="J1043" s="592"/>
      <c r="K1043" s="386"/>
      <c r="L1043" s="386"/>
      <c r="M1043" s="592"/>
      <c r="N1043" s="386"/>
      <c r="O1043" s="386"/>
      <c r="P1043" s="386"/>
      <c r="Q1043" s="386"/>
      <c r="R1043" s="386"/>
      <c r="S1043" s="386"/>
      <c r="T1043" s="386"/>
      <c r="U1043" s="592"/>
      <c r="V1043" s="386"/>
      <c r="W1043" s="386"/>
      <c r="X1043" s="386"/>
      <c r="Y1043" s="386"/>
      <c r="Z1043" s="386"/>
      <c r="AA1043" s="592"/>
      <c r="AB1043" s="592"/>
      <c r="AC1043" s="386"/>
      <c r="AD1043" s="386"/>
    </row>
    <row r="1044" spans="1:30" x14ac:dyDescent="0.2">
      <c r="A1044" s="386"/>
      <c r="C1044" s="386"/>
      <c r="D1044" s="386"/>
      <c r="E1044" s="386"/>
      <c r="F1044" s="386"/>
      <c r="G1044" s="386"/>
      <c r="H1044" s="592"/>
      <c r="I1044" s="386"/>
      <c r="J1044" s="592"/>
      <c r="K1044" s="386"/>
      <c r="L1044" s="386"/>
      <c r="M1044" s="592"/>
      <c r="N1044" s="386"/>
      <c r="O1044" s="386"/>
      <c r="P1044" s="386"/>
      <c r="Q1044" s="386"/>
      <c r="R1044" s="386"/>
      <c r="S1044" s="386"/>
      <c r="T1044" s="386"/>
      <c r="U1044" s="592"/>
      <c r="V1044" s="386"/>
      <c r="W1044" s="386"/>
      <c r="X1044" s="386"/>
      <c r="Y1044" s="386"/>
      <c r="Z1044" s="386"/>
      <c r="AA1044" s="592"/>
      <c r="AB1044" s="592"/>
      <c r="AC1044" s="386"/>
      <c r="AD1044" s="386"/>
    </row>
    <row r="1045" spans="1:30" x14ac:dyDescent="0.2">
      <c r="A1045" s="386"/>
      <c r="C1045" s="386"/>
      <c r="D1045" s="386"/>
      <c r="E1045" s="386"/>
      <c r="F1045" s="386"/>
      <c r="G1045" s="386"/>
      <c r="H1045" s="592"/>
      <c r="I1045" s="386"/>
      <c r="J1045" s="592"/>
      <c r="K1045" s="386"/>
      <c r="L1045" s="386"/>
      <c r="M1045" s="592"/>
      <c r="N1045" s="386"/>
      <c r="O1045" s="386"/>
      <c r="P1045" s="386"/>
      <c r="Q1045" s="386"/>
      <c r="R1045" s="386"/>
      <c r="S1045" s="386"/>
      <c r="T1045" s="386"/>
      <c r="U1045" s="592"/>
      <c r="V1045" s="386"/>
      <c r="W1045" s="386"/>
      <c r="X1045" s="386"/>
      <c r="Y1045" s="386"/>
      <c r="Z1045" s="386"/>
      <c r="AA1045" s="592"/>
      <c r="AB1045" s="592"/>
      <c r="AC1045" s="386"/>
      <c r="AD1045" s="386"/>
    </row>
    <row r="1046" spans="1:30" x14ac:dyDescent="0.2">
      <c r="A1046" s="386"/>
      <c r="C1046" s="386"/>
      <c r="D1046" s="386"/>
      <c r="E1046" s="386"/>
      <c r="F1046" s="386"/>
      <c r="G1046" s="386"/>
      <c r="H1046" s="592"/>
      <c r="I1046" s="386"/>
      <c r="J1046" s="592"/>
      <c r="K1046" s="386"/>
      <c r="L1046" s="386"/>
      <c r="M1046" s="592"/>
      <c r="N1046" s="386"/>
      <c r="O1046" s="386"/>
      <c r="P1046" s="386"/>
      <c r="Q1046" s="386"/>
      <c r="R1046" s="386"/>
      <c r="S1046" s="386"/>
      <c r="T1046" s="386"/>
      <c r="U1046" s="592"/>
      <c r="V1046" s="386"/>
      <c r="W1046" s="386"/>
      <c r="X1046" s="386"/>
      <c r="Y1046" s="386"/>
      <c r="Z1046" s="386"/>
      <c r="AA1046" s="592"/>
      <c r="AB1046" s="592"/>
      <c r="AC1046" s="386"/>
      <c r="AD1046" s="386"/>
    </row>
    <row r="1047" spans="1:30" x14ac:dyDescent="0.2">
      <c r="A1047" s="386"/>
      <c r="C1047" s="386"/>
      <c r="D1047" s="386"/>
      <c r="E1047" s="386"/>
      <c r="F1047" s="386"/>
      <c r="G1047" s="386"/>
      <c r="H1047" s="592"/>
      <c r="I1047" s="386"/>
      <c r="J1047" s="592"/>
      <c r="K1047" s="386"/>
      <c r="L1047" s="386"/>
      <c r="M1047" s="592"/>
      <c r="N1047" s="386"/>
      <c r="O1047" s="386"/>
      <c r="P1047" s="386"/>
      <c r="Q1047" s="386"/>
      <c r="R1047" s="386"/>
      <c r="S1047" s="386"/>
      <c r="T1047" s="386"/>
      <c r="U1047" s="592"/>
      <c r="V1047" s="386"/>
      <c r="W1047" s="386"/>
      <c r="X1047" s="386"/>
      <c r="Y1047" s="386"/>
      <c r="Z1047" s="386"/>
      <c r="AA1047" s="592"/>
      <c r="AB1047" s="592"/>
      <c r="AC1047" s="386"/>
      <c r="AD1047" s="386"/>
    </row>
    <row r="1048" spans="1:30" x14ac:dyDescent="0.2">
      <c r="A1048" s="386"/>
      <c r="C1048" s="386"/>
      <c r="D1048" s="386"/>
      <c r="E1048" s="386"/>
      <c r="F1048" s="386"/>
      <c r="G1048" s="386"/>
      <c r="H1048" s="592"/>
      <c r="I1048" s="386"/>
      <c r="J1048" s="592"/>
      <c r="K1048" s="386"/>
      <c r="L1048" s="386"/>
      <c r="M1048" s="592"/>
      <c r="N1048" s="386"/>
      <c r="O1048" s="386"/>
      <c r="P1048" s="386"/>
      <c r="Q1048" s="386"/>
      <c r="R1048" s="386"/>
      <c r="S1048" s="386"/>
      <c r="T1048" s="386"/>
      <c r="U1048" s="592"/>
      <c r="V1048" s="386"/>
      <c r="W1048" s="386"/>
      <c r="X1048" s="386"/>
      <c r="Y1048" s="386"/>
      <c r="Z1048" s="386"/>
      <c r="AA1048" s="592"/>
      <c r="AB1048" s="592"/>
      <c r="AC1048" s="386"/>
      <c r="AD1048" s="386"/>
    </row>
    <row r="1049" spans="1:30" x14ac:dyDescent="0.2">
      <c r="A1049" s="386"/>
      <c r="C1049" s="386"/>
      <c r="D1049" s="386"/>
      <c r="E1049" s="386"/>
      <c r="F1049" s="386"/>
      <c r="G1049" s="386"/>
      <c r="H1049" s="592"/>
      <c r="I1049" s="386"/>
      <c r="J1049" s="592"/>
      <c r="K1049" s="386"/>
      <c r="L1049" s="386"/>
      <c r="M1049" s="592"/>
      <c r="N1049" s="386"/>
      <c r="O1049" s="386"/>
      <c r="P1049" s="386"/>
      <c r="Q1049" s="386"/>
      <c r="R1049" s="386"/>
      <c r="S1049" s="386"/>
      <c r="T1049" s="386"/>
      <c r="U1049" s="592"/>
      <c r="V1049" s="386"/>
      <c r="W1049" s="386"/>
      <c r="X1049" s="386"/>
      <c r="Y1049" s="386"/>
      <c r="Z1049" s="386"/>
      <c r="AA1049" s="592"/>
      <c r="AB1049" s="592"/>
      <c r="AC1049" s="386"/>
      <c r="AD1049" s="386"/>
    </row>
    <row r="1050" spans="1:30" x14ac:dyDescent="0.2">
      <c r="A1050" s="386"/>
      <c r="C1050" s="386"/>
      <c r="D1050" s="386"/>
      <c r="E1050" s="386"/>
      <c r="F1050" s="386"/>
      <c r="G1050" s="386"/>
      <c r="H1050" s="592"/>
      <c r="I1050" s="386"/>
      <c r="J1050" s="592"/>
      <c r="K1050" s="386"/>
      <c r="L1050" s="386"/>
      <c r="M1050" s="592"/>
      <c r="N1050" s="386"/>
      <c r="O1050" s="386"/>
      <c r="P1050" s="386"/>
      <c r="Q1050" s="386"/>
      <c r="R1050" s="386"/>
      <c r="S1050" s="386"/>
      <c r="T1050" s="386"/>
      <c r="U1050" s="592"/>
      <c r="V1050" s="386"/>
      <c r="W1050" s="386"/>
      <c r="X1050" s="386"/>
      <c r="Y1050" s="386"/>
      <c r="Z1050" s="386"/>
      <c r="AA1050" s="592"/>
      <c r="AB1050" s="592"/>
      <c r="AC1050" s="386"/>
      <c r="AD1050" s="386"/>
    </row>
    <row r="1051" spans="1:30" x14ac:dyDescent="0.2">
      <c r="A1051" s="386"/>
      <c r="C1051" s="386"/>
      <c r="D1051" s="386"/>
      <c r="E1051" s="386"/>
      <c r="F1051" s="386"/>
      <c r="G1051" s="386"/>
      <c r="H1051" s="592"/>
      <c r="I1051" s="386"/>
      <c r="J1051" s="592"/>
      <c r="K1051" s="386"/>
      <c r="L1051" s="386"/>
      <c r="M1051" s="592"/>
      <c r="N1051" s="386"/>
      <c r="O1051" s="386"/>
      <c r="P1051" s="386"/>
      <c r="Q1051" s="386"/>
      <c r="R1051" s="386"/>
      <c r="S1051" s="386"/>
      <c r="T1051" s="386"/>
      <c r="U1051" s="592"/>
      <c r="V1051" s="386"/>
      <c r="W1051" s="386"/>
      <c r="X1051" s="386"/>
      <c r="Y1051" s="386"/>
      <c r="Z1051" s="386"/>
      <c r="AA1051" s="592"/>
      <c r="AB1051" s="592"/>
      <c r="AC1051" s="386"/>
      <c r="AD1051" s="386"/>
    </row>
    <row r="1052" spans="1:30" x14ac:dyDescent="0.2">
      <c r="A1052" s="386"/>
      <c r="C1052" s="386"/>
      <c r="D1052" s="386"/>
      <c r="E1052" s="386"/>
      <c r="F1052" s="386"/>
      <c r="G1052" s="386"/>
      <c r="H1052" s="592"/>
      <c r="I1052" s="386"/>
      <c r="J1052" s="592"/>
      <c r="K1052" s="386"/>
      <c r="L1052" s="386"/>
      <c r="M1052" s="592"/>
      <c r="N1052" s="386"/>
      <c r="O1052" s="386"/>
      <c r="P1052" s="386"/>
      <c r="Q1052" s="386"/>
      <c r="R1052" s="386"/>
      <c r="S1052" s="386"/>
      <c r="T1052" s="386"/>
      <c r="U1052" s="592"/>
      <c r="V1052" s="386"/>
      <c r="W1052" s="386"/>
      <c r="X1052" s="386"/>
      <c r="Y1052" s="386"/>
      <c r="Z1052" s="386"/>
      <c r="AA1052" s="592"/>
      <c r="AB1052" s="592"/>
      <c r="AC1052" s="386"/>
      <c r="AD1052" s="386"/>
    </row>
    <row r="1053" spans="1:30" x14ac:dyDescent="0.2">
      <c r="A1053" s="386"/>
      <c r="C1053" s="386"/>
      <c r="D1053" s="386"/>
      <c r="E1053" s="386"/>
      <c r="F1053" s="386"/>
      <c r="G1053" s="386"/>
      <c r="H1053" s="592"/>
      <c r="I1053" s="386"/>
      <c r="J1053" s="592"/>
      <c r="K1053" s="386"/>
      <c r="L1053" s="386"/>
      <c r="M1053" s="592"/>
      <c r="N1053" s="386"/>
      <c r="O1053" s="386"/>
      <c r="P1053" s="386"/>
      <c r="Q1053" s="386"/>
      <c r="R1053" s="386"/>
      <c r="S1053" s="386"/>
      <c r="T1053" s="386"/>
      <c r="U1053" s="592"/>
      <c r="V1053" s="386"/>
      <c r="W1053" s="386"/>
      <c r="X1053" s="386"/>
      <c r="Y1053" s="386"/>
      <c r="Z1053" s="386"/>
      <c r="AA1053" s="592"/>
      <c r="AB1053" s="592"/>
      <c r="AC1053" s="386"/>
      <c r="AD1053" s="386"/>
    </row>
    <row r="1054" spans="1:30" x14ac:dyDescent="0.2">
      <c r="A1054" s="386"/>
      <c r="C1054" s="386"/>
      <c r="D1054" s="386"/>
      <c r="E1054" s="386"/>
      <c r="F1054" s="386"/>
      <c r="G1054" s="386"/>
      <c r="H1054" s="592"/>
      <c r="I1054" s="386"/>
      <c r="J1054" s="592"/>
      <c r="K1054" s="386"/>
      <c r="L1054" s="386"/>
      <c r="M1054" s="592"/>
      <c r="N1054" s="386"/>
      <c r="O1054" s="386"/>
      <c r="P1054" s="386"/>
      <c r="Q1054" s="386"/>
      <c r="R1054" s="386"/>
      <c r="S1054" s="386"/>
      <c r="T1054" s="386"/>
      <c r="U1054" s="592"/>
      <c r="V1054" s="386"/>
      <c r="W1054" s="386"/>
      <c r="X1054" s="386"/>
      <c r="Y1054" s="386"/>
      <c r="Z1054" s="386"/>
      <c r="AA1054" s="592"/>
      <c r="AB1054" s="592"/>
      <c r="AC1054" s="386"/>
      <c r="AD1054" s="386"/>
    </row>
    <row r="1055" spans="1:30" x14ac:dyDescent="0.2">
      <c r="A1055" s="386"/>
      <c r="C1055" s="386"/>
      <c r="D1055" s="386"/>
      <c r="E1055" s="386"/>
      <c r="F1055" s="386"/>
      <c r="G1055" s="386"/>
      <c r="H1055" s="592"/>
      <c r="I1055" s="386"/>
      <c r="J1055" s="592"/>
      <c r="K1055" s="386"/>
      <c r="L1055" s="386"/>
      <c r="M1055" s="592"/>
      <c r="N1055" s="386"/>
      <c r="O1055" s="386"/>
      <c r="P1055" s="386"/>
      <c r="Q1055" s="386"/>
      <c r="R1055" s="386"/>
      <c r="S1055" s="386"/>
      <c r="T1055" s="386"/>
      <c r="U1055" s="592"/>
      <c r="V1055" s="386"/>
      <c r="W1055" s="386"/>
      <c r="X1055" s="386"/>
      <c r="Y1055" s="386"/>
      <c r="Z1055" s="386"/>
      <c r="AA1055" s="592"/>
      <c r="AB1055" s="592"/>
      <c r="AC1055" s="386"/>
      <c r="AD1055" s="386"/>
    </row>
    <row r="1056" spans="1:30" x14ac:dyDescent="0.2">
      <c r="A1056" s="386"/>
      <c r="C1056" s="386"/>
      <c r="D1056" s="386"/>
      <c r="E1056" s="386"/>
      <c r="F1056" s="386"/>
      <c r="G1056" s="386"/>
      <c r="H1056" s="592"/>
      <c r="I1056" s="386"/>
      <c r="J1056" s="592"/>
      <c r="K1056" s="386"/>
      <c r="L1056" s="386"/>
      <c r="M1056" s="592"/>
      <c r="N1056" s="386"/>
      <c r="O1056" s="386"/>
      <c r="P1056" s="386"/>
      <c r="Q1056" s="386"/>
      <c r="R1056" s="386"/>
      <c r="S1056" s="386"/>
      <c r="T1056" s="386"/>
      <c r="U1056" s="592"/>
      <c r="V1056" s="386"/>
      <c r="W1056" s="386"/>
      <c r="X1056" s="386"/>
      <c r="Y1056" s="386"/>
      <c r="Z1056" s="386"/>
      <c r="AA1056" s="592"/>
      <c r="AB1056" s="592"/>
      <c r="AC1056" s="386"/>
      <c r="AD1056" s="386"/>
    </row>
    <row r="1057" spans="1:30" x14ac:dyDescent="0.2">
      <c r="A1057" s="386"/>
      <c r="C1057" s="386"/>
      <c r="D1057" s="386"/>
      <c r="E1057" s="386"/>
      <c r="F1057" s="386"/>
      <c r="G1057" s="386"/>
      <c r="H1057" s="592"/>
      <c r="I1057" s="386"/>
      <c r="J1057" s="592"/>
      <c r="K1057" s="386"/>
      <c r="L1057" s="386"/>
      <c r="M1057" s="592"/>
      <c r="N1057" s="386"/>
      <c r="O1057" s="386"/>
      <c r="P1057" s="386"/>
      <c r="Q1057" s="386"/>
      <c r="R1057" s="386"/>
      <c r="S1057" s="386"/>
      <c r="T1057" s="386"/>
      <c r="U1057" s="592"/>
      <c r="V1057" s="386"/>
      <c r="W1057" s="386"/>
      <c r="X1057" s="386"/>
      <c r="Y1057" s="386"/>
      <c r="Z1057" s="386"/>
      <c r="AA1057" s="592"/>
      <c r="AB1057" s="592"/>
      <c r="AC1057" s="386"/>
      <c r="AD1057" s="386"/>
    </row>
    <row r="1058" spans="1:30" x14ac:dyDescent="0.2">
      <c r="A1058" s="386"/>
      <c r="C1058" s="386"/>
      <c r="D1058" s="386"/>
      <c r="E1058" s="386"/>
      <c r="F1058" s="386"/>
      <c r="G1058" s="386"/>
      <c r="H1058" s="592"/>
      <c r="I1058" s="386"/>
      <c r="J1058" s="592"/>
      <c r="K1058" s="386"/>
      <c r="L1058" s="386"/>
      <c r="M1058" s="592"/>
      <c r="N1058" s="386"/>
      <c r="O1058" s="386"/>
      <c r="P1058" s="386"/>
      <c r="Q1058" s="386"/>
      <c r="R1058" s="386"/>
      <c r="S1058" s="386"/>
      <c r="T1058" s="386"/>
      <c r="U1058" s="592"/>
      <c r="V1058" s="386"/>
      <c r="W1058" s="386"/>
      <c r="X1058" s="386"/>
      <c r="Y1058" s="386"/>
      <c r="Z1058" s="386"/>
      <c r="AA1058" s="592"/>
      <c r="AB1058" s="592"/>
      <c r="AC1058" s="386"/>
      <c r="AD1058" s="386"/>
    </row>
    <row r="1059" spans="1:30" x14ac:dyDescent="0.2">
      <c r="A1059" s="386"/>
      <c r="C1059" s="386"/>
      <c r="D1059" s="386"/>
      <c r="E1059" s="386"/>
      <c r="F1059" s="386"/>
      <c r="G1059" s="386"/>
      <c r="H1059" s="592"/>
      <c r="I1059" s="386"/>
      <c r="J1059" s="592"/>
      <c r="K1059" s="386"/>
      <c r="L1059" s="386"/>
      <c r="M1059" s="592"/>
      <c r="N1059" s="386"/>
      <c r="O1059" s="386"/>
      <c r="P1059" s="386"/>
      <c r="Q1059" s="386"/>
      <c r="R1059" s="386"/>
      <c r="S1059" s="386"/>
      <c r="T1059" s="386"/>
      <c r="U1059" s="592"/>
      <c r="V1059" s="386"/>
      <c r="W1059" s="386"/>
      <c r="X1059" s="386"/>
      <c r="Y1059" s="386"/>
      <c r="Z1059" s="386"/>
      <c r="AA1059" s="592"/>
      <c r="AB1059" s="592"/>
      <c r="AC1059" s="386"/>
      <c r="AD1059" s="386"/>
    </row>
    <row r="1060" spans="1:30" x14ac:dyDescent="0.2">
      <c r="A1060" s="386"/>
      <c r="C1060" s="386"/>
      <c r="D1060" s="386"/>
      <c r="E1060" s="386"/>
      <c r="F1060" s="386"/>
      <c r="G1060" s="386"/>
      <c r="H1060" s="592"/>
      <c r="I1060" s="386"/>
      <c r="J1060" s="592"/>
      <c r="K1060" s="386"/>
      <c r="L1060" s="386"/>
      <c r="M1060" s="592"/>
      <c r="N1060" s="386"/>
      <c r="O1060" s="386"/>
      <c r="P1060" s="386"/>
      <c r="Q1060" s="386"/>
      <c r="R1060" s="386"/>
      <c r="S1060" s="386"/>
      <c r="T1060" s="386"/>
      <c r="U1060" s="592"/>
      <c r="V1060" s="386"/>
      <c r="W1060" s="386"/>
      <c r="X1060" s="386"/>
      <c r="Y1060" s="386"/>
      <c r="Z1060" s="386"/>
      <c r="AA1060" s="592"/>
      <c r="AB1060" s="592"/>
      <c r="AC1060" s="386"/>
      <c r="AD1060" s="386"/>
    </row>
    <row r="1061" spans="1:30" x14ac:dyDescent="0.2">
      <c r="A1061" s="386"/>
      <c r="C1061" s="386"/>
      <c r="D1061" s="386"/>
      <c r="E1061" s="386"/>
      <c r="F1061" s="386"/>
      <c r="G1061" s="386"/>
      <c r="H1061" s="592"/>
      <c r="I1061" s="386"/>
      <c r="J1061" s="592"/>
      <c r="K1061" s="386"/>
      <c r="L1061" s="386"/>
      <c r="M1061" s="592"/>
      <c r="N1061" s="386"/>
      <c r="O1061" s="386"/>
      <c r="P1061" s="386"/>
      <c r="Q1061" s="386"/>
      <c r="R1061" s="386"/>
      <c r="S1061" s="386"/>
      <c r="T1061" s="386"/>
      <c r="U1061" s="592"/>
      <c r="V1061" s="386"/>
      <c r="W1061" s="386"/>
      <c r="X1061" s="386"/>
      <c r="Y1061" s="386"/>
      <c r="Z1061" s="386"/>
      <c r="AA1061" s="592"/>
      <c r="AB1061" s="592"/>
      <c r="AC1061" s="386"/>
      <c r="AD1061" s="386"/>
    </row>
    <row r="1062" spans="1:30" x14ac:dyDescent="0.2">
      <c r="A1062" s="386"/>
      <c r="C1062" s="386"/>
      <c r="D1062" s="386"/>
      <c r="E1062" s="386"/>
      <c r="F1062" s="386"/>
      <c r="G1062" s="386"/>
      <c r="H1062" s="592"/>
      <c r="I1062" s="386"/>
      <c r="J1062" s="592"/>
      <c r="K1062" s="386"/>
      <c r="L1062" s="386"/>
      <c r="M1062" s="592"/>
      <c r="N1062" s="386"/>
      <c r="O1062" s="386"/>
      <c r="P1062" s="386"/>
      <c r="Q1062" s="386"/>
      <c r="R1062" s="386"/>
      <c r="S1062" s="386"/>
      <c r="T1062" s="386"/>
      <c r="U1062" s="592"/>
      <c r="V1062" s="386"/>
      <c r="W1062" s="386"/>
      <c r="X1062" s="386"/>
      <c r="Y1062" s="386"/>
      <c r="Z1062" s="386"/>
      <c r="AA1062" s="592"/>
      <c r="AB1062" s="592"/>
      <c r="AC1062" s="386"/>
      <c r="AD1062" s="386"/>
    </row>
    <row r="1063" spans="1:30" x14ac:dyDescent="0.2">
      <c r="A1063" s="386"/>
      <c r="C1063" s="386"/>
      <c r="D1063" s="386"/>
      <c r="E1063" s="386"/>
      <c r="F1063" s="386"/>
      <c r="G1063" s="386"/>
      <c r="H1063" s="592"/>
      <c r="I1063" s="386"/>
      <c r="J1063" s="592"/>
      <c r="K1063" s="386"/>
      <c r="L1063" s="386"/>
      <c r="M1063" s="592"/>
      <c r="N1063" s="386"/>
      <c r="O1063" s="386"/>
      <c r="P1063" s="386"/>
      <c r="Q1063" s="386"/>
      <c r="R1063" s="386"/>
      <c r="S1063" s="386"/>
      <c r="T1063" s="386"/>
      <c r="U1063" s="592"/>
      <c r="V1063" s="386"/>
      <c r="W1063" s="386"/>
      <c r="X1063" s="386"/>
      <c r="Y1063" s="386"/>
      <c r="Z1063" s="386"/>
      <c r="AA1063" s="592"/>
      <c r="AB1063" s="592"/>
      <c r="AC1063" s="386"/>
      <c r="AD1063" s="386"/>
    </row>
    <row r="1064" spans="1:30" x14ac:dyDescent="0.2">
      <c r="A1064" s="386"/>
      <c r="C1064" s="386"/>
      <c r="D1064" s="386"/>
      <c r="E1064" s="386"/>
      <c r="F1064" s="386"/>
      <c r="G1064" s="386"/>
      <c r="H1064" s="592"/>
      <c r="I1064" s="386"/>
      <c r="J1064" s="592"/>
      <c r="K1064" s="386"/>
      <c r="L1064" s="386"/>
      <c r="M1064" s="592"/>
      <c r="N1064" s="386"/>
      <c r="O1064" s="386"/>
      <c r="P1064" s="386"/>
      <c r="Q1064" s="386"/>
      <c r="R1064" s="386"/>
      <c r="S1064" s="386"/>
      <c r="T1064" s="386"/>
      <c r="U1064" s="592"/>
      <c r="V1064" s="386"/>
      <c r="W1064" s="386"/>
      <c r="X1064" s="386"/>
      <c r="Y1064" s="386"/>
      <c r="Z1064" s="386"/>
      <c r="AA1064" s="592"/>
      <c r="AB1064" s="592"/>
      <c r="AC1064" s="386"/>
      <c r="AD1064" s="386"/>
    </row>
    <row r="1065" spans="1:30" x14ac:dyDescent="0.2">
      <c r="A1065" s="386"/>
      <c r="C1065" s="386"/>
      <c r="D1065" s="386"/>
      <c r="E1065" s="386"/>
      <c r="F1065" s="386"/>
      <c r="G1065" s="386"/>
      <c r="H1065" s="592"/>
      <c r="I1065" s="386"/>
      <c r="J1065" s="592"/>
      <c r="K1065" s="386"/>
      <c r="L1065" s="386"/>
      <c r="M1065" s="592"/>
      <c r="N1065" s="386"/>
      <c r="O1065" s="386"/>
      <c r="P1065" s="386"/>
      <c r="Q1065" s="386"/>
      <c r="R1065" s="386"/>
      <c r="S1065" s="386"/>
      <c r="T1065" s="386"/>
      <c r="U1065" s="592"/>
      <c r="V1065" s="386"/>
      <c r="W1065" s="386"/>
      <c r="X1065" s="386"/>
      <c r="Y1065" s="386"/>
      <c r="Z1065" s="386"/>
      <c r="AA1065" s="592"/>
      <c r="AB1065" s="592"/>
      <c r="AC1065" s="386"/>
      <c r="AD1065" s="386"/>
    </row>
    <row r="1066" spans="1:30" x14ac:dyDescent="0.2">
      <c r="A1066" s="386"/>
      <c r="C1066" s="386"/>
      <c r="D1066" s="386"/>
      <c r="E1066" s="386"/>
      <c r="F1066" s="386"/>
      <c r="G1066" s="386"/>
      <c r="H1066" s="592"/>
      <c r="I1066" s="386"/>
      <c r="J1066" s="592"/>
      <c r="K1066" s="386"/>
      <c r="L1066" s="386"/>
      <c r="M1066" s="592"/>
      <c r="N1066" s="386"/>
      <c r="O1066" s="386"/>
      <c r="P1066" s="386"/>
      <c r="Q1066" s="386"/>
      <c r="R1066" s="386"/>
      <c r="S1066" s="386"/>
      <c r="T1066" s="386"/>
      <c r="U1066" s="592"/>
      <c r="V1066" s="386"/>
      <c r="W1066" s="386"/>
      <c r="X1066" s="386"/>
      <c r="Y1066" s="386"/>
      <c r="Z1066" s="386"/>
      <c r="AA1066" s="592"/>
      <c r="AB1066" s="592"/>
      <c r="AC1066" s="386"/>
      <c r="AD1066" s="386"/>
    </row>
    <row r="1067" spans="1:30" x14ac:dyDescent="0.2">
      <c r="A1067" s="386"/>
      <c r="C1067" s="386"/>
      <c r="D1067" s="386"/>
      <c r="E1067" s="386"/>
      <c r="F1067" s="386"/>
      <c r="G1067" s="386"/>
      <c r="H1067" s="592"/>
      <c r="I1067" s="386"/>
      <c r="J1067" s="592"/>
      <c r="K1067" s="386"/>
      <c r="L1067" s="386"/>
      <c r="M1067" s="592"/>
      <c r="N1067" s="386"/>
      <c r="O1067" s="386"/>
      <c r="P1067" s="386"/>
      <c r="Q1067" s="386"/>
      <c r="R1067" s="386"/>
      <c r="S1067" s="386"/>
      <c r="T1067" s="386"/>
      <c r="U1067" s="592"/>
      <c r="V1067" s="386"/>
      <c r="W1067" s="386"/>
      <c r="X1067" s="386"/>
      <c r="Y1067" s="386"/>
      <c r="Z1067" s="386"/>
      <c r="AA1067" s="592"/>
      <c r="AB1067" s="592"/>
      <c r="AC1067" s="386"/>
      <c r="AD1067" s="386"/>
    </row>
    <row r="1068" spans="1:30" x14ac:dyDescent="0.2">
      <c r="A1068" s="386"/>
      <c r="C1068" s="386"/>
      <c r="D1068" s="386"/>
      <c r="E1068" s="386"/>
      <c r="F1068" s="386"/>
      <c r="G1068" s="386"/>
      <c r="H1068" s="592"/>
      <c r="I1068" s="386"/>
      <c r="J1068" s="592"/>
      <c r="K1068" s="386"/>
      <c r="L1068" s="386"/>
      <c r="M1068" s="592"/>
      <c r="N1068" s="386"/>
      <c r="O1068" s="386"/>
      <c r="P1068" s="386"/>
      <c r="Q1068" s="386"/>
      <c r="R1068" s="386"/>
      <c r="S1068" s="386"/>
      <c r="T1068" s="386"/>
      <c r="U1068" s="592"/>
      <c r="V1068" s="386"/>
      <c r="W1068" s="386"/>
      <c r="X1068" s="386"/>
      <c r="Y1068" s="386"/>
      <c r="Z1068" s="386"/>
      <c r="AA1068" s="592"/>
      <c r="AB1068" s="592"/>
      <c r="AC1068" s="386"/>
      <c r="AD1068" s="386"/>
    </row>
    <row r="1069" spans="1:30" x14ac:dyDescent="0.2">
      <c r="A1069" s="386"/>
      <c r="C1069" s="386"/>
      <c r="D1069" s="386"/>
      <c r="E1069" s="386"/>
      <c r="F1069" s="386"/>
      <c r="G1069" s="386"/>
      <c r="H1069" s="592"/>
      <c r="I1069" s="386"/>
      <c r="J1069" s="592"/>
      <c r="K1069" s="386"/>
      <c r="L1069" s="386"/>
      <c r="M1069" s="592"/>
      <c r="N1069" s="386"/>
      <c r="O1069" s="386"/>
      <c r="P1069" s="386"/>
      <c r="Q1069" s="386"/>
      <c r="R1069" s="386"/>
      <c r="S1069" s="386"/>
      <c r="T1069" s="386"/>
      <c r="U1069" s="592"/>
      <c r="V1069" s="386"/>
      <c r="W1069" s="386"/>
      <c r="X1069" s="386"/>
      <c r="Y1069" s="386"/>
      <c r="Z1069" s="386"/>
      <c r="AA1069" s="592"/>
      <c r="AB1069" s="592"/>
      <c r="AC1069" s="386"/>
      <c r="AD1069" s="386"/>
    </row>
    <row r="1070" spans="1:30" x14ac:dyDescent="0.2">
      <c r="A1070" s="386"/>
      <c r="C1070" s="386"/>
      <c r="D1070" s="386"/>
      <c r="E1070" s="386"/>
      <c r="F1070" s="386"/>
      <c r="G1070" s="386"/>
      <c r="H1070" s="592"/>
      <c r="I1070" s="386"/>
      <c r="J1070" s="592"/>
      <c r="K1070" s="386"/>
      <c r="L1070" s="386"/>
      <c r="M1070" s="592"/>
      <c r="N1070" s="386"/>
      <c r="O1070" s="386"/>
      <c r="P1070" s="386"/>
      <c r="Q1070" s="386"/>
      <c r="R1070" s="386"/>
      <c r="S1070" s="386"/>
      <c r="T1070" s="386"/>
      <c r="U1070" s="592"/>
      <c r="V1070" s="386"/>
      <c r="W1070" s="386"/>
      <c r="X1070" s="386"/>
      <c r="Y1070" s="386"/>
      <c r="Z1070" s="386"/>
      <c r="AA1070" s="592"/>
      <c r="AB1070" s="592"/>
      <c r="AC1070" s="386"/>
      <c r="AD1070" s="386"/>
    </row>
    <row r="1071" spans="1:30" x14ac:dyDescent="0.2">
      <c r="A1071" s="386"/>
      <c r="C1071" s="386"/>
      <c r="D1071" s="386"/>
      <c r="E1071" s="386"/>
      <c r="F1071" s="386"/>
      <c r="G1071" s="386"/>
      <c r="H1071" s="592"/>
      <c r="I1071" s="386"/>
      <c r="J1071" s="592"/>
      <c r="K1071" s="386"/>
      <c r="L1071" s="386"/>
      <c r="M1071" s="592"/>
      <c r="N1071" s="386"/>
      <c r="O1071" s="386"/>
      <c r="P1071" s="386"/>
      <c r="Q1071" s="386"/>
      <c r="R1071" s="386"/>
      <c r="S1071" s="386"/>
      <c r="T1071" s="386"/>
      <c r="U1071" s="592"/>
      <c r="V1071" s="386"/>
      <c r="W1071" s="386"/>
      <c r="X1071" s="386"/>
      <c r="Y1071" s="386"/>
      <c r="Z1071" s="386"/>
      <c r="AA1071" s="592"/>
      <c r="AB1071" s="592"/>
      <c r="AC1071" s="386"/>
      <c r="AD1071" s="386"/>
    </row>
    <row r="1072" spans="1:30" x14ac:dyDescent="0.2">
      <c r="A1072" s="386"/>
      <c r="C1072" s="386"/>
      <c r="D1072" s="386"/>
      <c r="E1072" s="386"/>
      <c r="F1072" s="386"/>
      <c r="G1072" s="386"/>
      <c r="H1072" s="592"/>
      <c r="I1072" s="386"/>
      <c r="J1072" s="592"/>
      <c r="K1072" s="386"/>
      <c r="L1072" s="386"/>
      <c r="M1072" s="592"/>
      <c r="N1072" s="386"/>
      <c r="O1072" s="386"/>
      <c r="P1072" s="386"/>
      <c r="Q1072" s="386"/>
      <c r="R1072" s="386"/>
      <c r="S1072" s="386"/>
      <c r="T1072" s="386"/>
      <c r="U1072" s="592"/>
      <c r="V1072" s="386"/>
      <c r="W1072" s="386"/>
      <c r="X1072" s="386"/>
      <c r="Y1072" s="386"/>
      <c r="Z1072" s="386"/>
      <c r="AA1072" s="592"/>
      <c r="AB1072" s="592"/>
      <c r="AC1072" s="386"/>
      <c r="AD1072" s="386"/>
    </row>
    <row r="1073" spans="1:30" x14ac:dyDescent="0.2">
      <c r="A1073" s="386"/>
      <c r="C1073" s="386"/>
      <c r="D1073" s="386"/>
      <c r="E1073" s="386"/>
      <c r="F1073" s="386"/>
      <c r="G1073" s="386"/>
      <c r="H1073" s="592"/>
      <c r="I1073" s="386"/>
      <c r="J1073" s="592"/>
      <c r="K1073" s="386"/>
      <c r="L1073" s="386"/>
      <c r="M1073" s="592"/>
      <c r="N1073" s="386"/>
      <c r="O1073" s="386"/>
      <c r="P1073" s="386"/>
      <c r="Q1073" s="386"/>
      <c r="R1073" s="386"/>
      <c r="S1073" s="386"/>
      <c r="T1073" s="386"/>
      <c r="U1073" s="592"/>
      <c r="V1073" s="386"/>
      <c r="W1073" s="386"/>
      <c r="X1073" s="386"/>
      <c r="Y1073" s="386"/>
      <c r="Z1073" s="386"/>
      <c r="AA1073" s="592"/>
      <c r="AB1073" s="592"/>
      <c r="AC1073" s="386"/>
      <c r="AD1073" s="386"/>
    </row>
    <row r="1074" spans="1:30" x14ac:dyDescent="0.2">
      <c r="A1074" s="386"/>
      <c r="C1074" s="386"/>
      <c r="D1074" s="386"/>
      <c r="E1074" s="386"/>
      <c r="F1074" s="386"/>
      <c r="G1074" s="386"/>
      <c r="H1074" s="592"/>
      <c r="I1074" s="386"/>
      <c r="J1074" s="592"/>
      <c r="K1074" s="386"/>
      <c r="L1074" s="386"/>
      <c r="M1074" s="592"/>
      <c r="N1074" s="386"/>
      <c r="O1074" s="386"/>
      <c r="P1074" s="386"/>
      <c r="Q1074" s="386"/>
      <c r="R1074" s="386"/>
      <c r="S1074" s="386"/>
      <c r="T1074" s="386"/>
      <c r="U1074" s="592"/>
      <c r="V1074" s="386"/>
      <c r="W1074" s="386"/>
      <c r="X1074" s="386"/>
      <c r="Y1074" s="386"/>
      <c r="Z1074" s="386"/>
      <c r="AA1074" s="592"/>
      <c r="AB1074" s="592"/>
      <c r="AC1074" s="386"/>
      <c r="AD1074" s="386"/>
    </row>
    <row r="1075" spans="1:30" x14ac:dyDescent="0.2">
      <c r="A1075" s="386"/>
      <c r="C1075" s="386"/>
      <c r="D1075" s="386"/>
      <c r="E1075" s="386"/>
      <c r="F1075" s="386"/>
      <c r="G1075" s="386"/>
      <c r="H1075" s="592"/>
      <c r="I1075" s="386"/>
      <c r="J1075" s="592"/>
      <c r="K1075" s="386"/>
      <c r="L1075" s="386"/>
      <c r="M1075" s="592"/>
      <c r="N1075" s="386"/>
      <c r="O1075" s="386"/>
      <c r="P1075" s="386"/>
      <c r="Q1075" s="386"/>
      <c r="R1075" s="386"/>
      <c r="S1075" s="386"/>
      <c r="T1075" s="386"/>
      <c r="U1075" s="592"/>
      <c r="V1075" s="386"/>
      <c r="W1075" s="386"/>
      <c r="X1075" s="386"/>
      <c r="Y1075" s="386"/>
      <c r="Z1075" s="386"/>
      <c r="AA1075" s="592"/>
      <c r="AB1075" s="592"/>
      <c r="AC1075" s="386"/>
      <c r="AD1075" s="386"/>
    </row>
    <row r="1076" spans="1:30" x14ac:dyDescent="0.2">
      <c r="A1076" s="386"/>
      <c r="C1076" s="386"/>
      <c r="D1076" s="386"/>
      <c r="E1076" s="386"/>
      <c r="F1076" s="386"/>
      <c r="G1076" s="386"/>
      <c r="H1076" s="592"/>
      <c r="I1076" s="386"/>
      <c r="J1076" s="592"/>
      <c r="K1076" s="386"/>
      <c r="L1076" s="386"/>
      <c r="M1076" s="592"/>
      <c r="N1076" s="386"/>
      <c r="O1076" s="386"/>
      <c r="P1076" s="386"/>
      <c r="Q1076" s="386"/>
      <c r="R1076" s="386"/>
      <c r="S1076" s="386"/>
      <c r="T1076" s="386"/>
      <c r="U1076" s="592"/>
      <c r="V1076" s="386"/>
      <c r="W1076" s="386"/>
      <c r="X1076" s="386"/>
      <c r="Y1076" s="386"/>
      <c r="Z1076" s="386"/>
      <c r="AA1076" s="592"/>
      <c r="AB1076" s="592"/>
      <c r="AC1076" s="386"/>
      <c r="AD1076" s="386"/>
    </row>
    <row r="1077" spans="1:30" x14ac:dyDescent="0.2">
      <c r="A1077" s="386"/>
      <c r="C1077" s="386"/>
      <c r="D1077" s="386"/>
      <c r="E1077" s="386"/>
      <c r="F1077" s="386"/>
      <c r="G1077" s="386"/>
      <c r="H1077" s="592"/>
      <c r="I1077" s="386"/>
      <c r="J1077" s="592"/>
      <c r="K1077" s="386"/>
      <c r="L1077" s="386"/>
      <c r="M1077" s="592"/>
      <c r="N1077" s="386"/>
      <c r="O1077" s="386"/>
      <c r="P1077" s="386"/>
      <c r="Q1077" s="386"/>
      <c r="R1077" s="386"/>
      <c r="S1077" s="386"/>
      <c r="T1077" s="386"/>
      <c r="U1077" s="592"/>
      <c r="V1077" s="386"/>
      <c r="W1077" s="386"/>
      <c r="X1077" s="386"/>
      <c r="Y1077" s="386"/>
      <c r="Z1077" s="386"/>
      <c r="AA1077" s="592"/>
      <c r="AB1077" s="592"/>
      <c r="AC1077" s="386"/>
      <c r="AD1077" s="386"/>
    </row>
    <row r="1078" spans="1:30" x14ac:dyDescent="0.2">
      <c r="A1078" s="386"/>
      <c r="C1078" s="386"/>
      <c r="D1078" s="386"/>
      <c r="E1078" s="386"/>
      <c r="F1078" s="386"/>
      <c r="G1078" s="386"/>
      <c r="H1078" s="592"/>
      <c r="I1078" s="386"/>
      <c r="J1078" s="592"/>
      <c r="K1078" s="386"/>
      <c r="L1078" s="386"/>
      <c r="M1078" s="592"/>
      <c r="N1078" s="386"/>
      <c r="O1078" s="386"/>
      <c r="P1078" s="386"/>
      <c r="Q1078" s="386"/>
      <c r="R1078" s="386"/>
      <c r="S1078" s="386"/>
      <c r="T1078" s="386"/>
      <c r="U1078" s="592"/>
      <c r="V1078" s="386"/>
      <c r="W1078" s="386"/>
      <c r="X1078" s="386"/>
      <c r="Y1078" s="386"/>
      <c r="Z1078" s="386"/>
      <c r="AA1078" s="592"/>
      <c r="AB1078" s="592"/>
      <c r="AC1078" s="386"/>
      <c r="AD1078" s="386"/>
    </row>
    <row r="1079" spans="1:30" x14ac:dyDescent="0.2">
      <c r="A1079" s="386"/>
      <c r="C1079" s="386"/>
      <c r="D1079" s="386"/>
      <c r="E1079" s="386"/>
      <c r="F1079" s="386"/>
      <c r="G1079" s="386"/>
      <c r="H1079" s="592"/>
      <c r="I1079" s="386"/>
      <c r="J1079" s="592"/>
      <c r="K1079" s="386"/>
      <c r="L1079" s="386"/>
      <c r="M1079" s="592"/>
      <c r="N1079" s="386"/>
      <c r="O1079" s="386"/>
      <c r="P1079" s="386"/>
      <c r="Q1079" s="386"/>
      <c r="R1079" s="386"/>
      <c r="S1079" s="386"/>
      <c r="T1079" s="386"/>
      <c r="U1079" s="592"/>
      <c r="V1079" s="386"/>
      <c r="W1079" s="386"/>
      <c r="X1079" s="386"/>
      <c r="Y1079" s="386"/>
      <c r="Z1079" s="386"/>
      <c r="AA1079" s="592"/>
      <c r="AB1079" s="592"/>
      <c r="AC1079" s="386"/>
      <c r="AD1079" s="386"/>
    </row>
    <row r="1080" spans="1:30" x14ac:dyDescent="0.2">
      <c r="A1080" s="386"/>
      <c r="C1080" s="386"/>
      <c r="D1080" s="386"/>
      <c r="E1080" s="386"/>
      <c r="F1080" s="386"/>
      <c r="G1080" s="386"/>
      <c r="H1080" s="592"/>
      <c r="I1080" s="386"/>
      <c r="J1080" s="592"/>
      <c r="K1080" s="386"/>
      <c r="L1080" s="386"/>
      <c r="M1080" s="592"/>
      <c r="N1080" s="386"/>
      <c r="O1080" s="386"/>
      <c r="P1080" s="386"/>
      <c r="Q1080" s="386"/>
      <c r="R1080" s="386"/>
      <c r="S1080" s="386"/>
      <c r="T1080" s="386"/>
      <c r="U1080" s="592"/>
      <c r="V1080" s="386"/>
      <c r="W1080" s="386"/>
      <c r="X1080" s="386"/>
      <c r="Y1080" s="386"/>
      <c r="Z1080" s="386"/>
      <c r="AA1080" s="592"/>
      <c r="AB1080" s="592"/>
      <c r="AC1080" s="386"/>
      <c r="AD1080" s="386"/>
    </row>
    <row r="1081" spans="1:30" x14ac:dyDescent="0.2">
      <c r="A1081" s="386"/>
      <c r="C1081" s="386"/>
      <c r="D1081" s="386"/>
      <c r="E1081" s="386"/>
      <c r="F1081" s="386"/>
      <c r="G1081" s="386"/>
      <c r="H1081" s="592"/>
      <c r="I1081" s="386"/>
      <c r="J1081" s="592"/>
      <c r="K1081" s="386"/>
      <c r="L1081" s="386"/>
      <c r="M1081" s="592"/>
      <c r="N1081" s="386"/>
      <c r="O1081" s="386"/>
      <c r="P1081" s="386"/>
      <c r="Q1081" s="386"/>
      <c r="R1081" s="386"/>
      <c r="S1081" s="386"/>
      <c r="T1081" s="386"/>
      <c r="U1081" s="592"/>
      <c r="V1081" s="386"/>
      <c r="W1081" s="386"/>
      <c r="X1081" s="386"/>
      <c r="Y1081" s="386"/>
      <c r="Z1081" s="386"/>
      <c r="AA1081" s="592"/>
      <c r="AB1081" s="592"/>
      <c r="AC1081" s="386"/>
      <c r="AD1081" s="386"/>
    </row>
    <row r="1082" spans="1:30" x14ac:dyDescent="0.2">
      <c r="A1082" s="386"/>
      <c r="C1082" s="386"/>
      <c r="D1082" s="386"/>
      <c r="E1082" s="386"/>
      <c r="F1082" s="386"/>
      <c r="G1082" s="386"/>
      <c r="H1082" s="592"/>
      <c r="I1082" s="386"/>
      <c r="J1082" s="592"/>
      <c r="K1082" s="386"/>
      <c r="L1082" s="386"/>
      <c r="M1082" s="592"/>
      <c r="N1082" s="386"/>
      <c r="O1082" s="386"/>
      <c r="P1082" s="386"/>
      <c r="Q1082" s="386"/>
      <c r="R1082" s="386"/>
      <c r="S1082" s="386"/>
      <c r="T1082" s="386"/>
      <c r="U1082" s="592"/>
      <c r="V1082" s="386"/>
      <c r="W1082" s="386"/>
      <c r="X1082" s="386"/>
      <c r="Y1082" s="386"/>
      <c r="Z1082" s="386"/>
      <c r="AA1082" s="592"/>
      <c r="AB1082" s="592"/>
      <c r="AC1082" s="386"/>
      <c r="AD1082" s="386"/>
    </row>
    <row r="1083" spans="1:30" x14ac:dyDescent="0.2">
      <c r="A1083" s="386"/>
      <c r="C1083" s="386"/>
      <c r="D1083" s="386"/>
      <c r="E1083" s="386"/>
      <c r="F1083" s="386"/>
      <c r="G1083" s="386"/>
      <c r="H1083" s="592"/>
      <c r="I1083" s="386"/>
      <c r="J1083" s="592"/>
      <c r="K1083" s="386"/>
      <c r="L1083" s="386"/>
      <c r="M1083" s="592"/>
      <c r="N1083" s="386"/>
      <c r="O1083" s="386"/>
      <c r="P1083" s="386"/>
      <c r="Q1083" s="386"/>
      <c r="R1083" s="386"/>
      <c r="S1083" s="386"/>
      <c r="T1083" s="386"/>
      <c r="U1083" s="592"/>
      <c r="V1083" s="386"/>
      <c r="W1083" s="386"/>
      <c r="X1083" s="386"/>
      <c r="Y1083" s="386"/>
      <c r="Z1083" s="386"/>
      <c r="AA1083" s="592"/>
      <c r="AB1083" s="592"/>
      <c r="AC1083" s="386"/>
      <c r="AD1083" s="386"/>
    </row>
    <row r="1084" spans="1:30" x14ac:dyDescent="0.2">
      <c r="A1084" s="386"/>
      <c r="C1084" s="386"/>
      <c r="D1084" s="386"/>
      <c r="E1084" s="386"/>
      <c r="F1084" s="386"/>
      <c r="G1084" s="386"/>
      <c r="H1084" s="592"/>
      <c r="I1084" s="386"/>
      <c r="J1084" s="592"/>
      <c r="K1084" s="386"/>
      <c r="L1084" s="386"/>
      <c r="M1084" s="592"/>
      <c r="N1084" s="386"/>
      <c r="O1084" s="386"/>
      <c r="P1084" s="386"/>
      <c r="Q1084" s="386"/>
      <c r="R1084" s="386"/>
      <c r="S1084" s="386"/>
      <c r="T1084" s="386"/>
      <c r="U1084" s="592"/>
      <c r="V1084" s="386"/>
      <c r="W1084" s="386"/>
      <c r="X1084" s="386"/>
      <c r="Y1084" s="386"/>
      <c r="Z1084" s="386"/>
      <c r="AA1084" s="592"/>
      <c r="AB1084" s="592"/>
      <c r="AC1084" s="386"/>
      <c r="AD1084" s="386"/>
    </row>
    <row r="1085" spans="1:30" x14ac:dyDescent="0.2">
      <c r="A1085" s="386"/>
      <c r="C1085" s="386"/>
      <c r="D1085" s="386"/>
      <c r="E1085" s="386"/>
      <c r="F1085" s="386"/>
      <c r="G1085" s="386"/>
      <c r="H1085" s="592"/>
      <c r="I1085" s="386"/>
      <c r="J1085" s="592"/>
      <c r="K1085" s="386"/>
      <c r="L1085" s="386"/>
      <c r="M1085" s="592"/>
      <c r="N1085" s="386"/>
      <c r="O1085" s="386"/>
      <c r="P1085" s="386"/>
      <c r="Q1085" s="386"/>
      <c r="R1085" s="386"/>
      <c r="S1085" s="386"/>
      <c r="T1085" s="386"/>
      <c r="U1085" s="592"/>
      <c r="V1085" s="386"/>
      <c r="W1085" s="386"/>
      <c r="X1085" s="386"/>
      <c r="Y1085" s="386"/>
      <c r="Z1085" s="386"/>
      <c r="AA1085" s="592"/>
      <c r="AB1085" s="592"/>
      <c r="AC1085" s="386"/>
      <c r="AD1085" s="386"/>
    </row>
    <row r="1086" spans="1:30" x14ac:dyDescent="0.2">
      <c r="A1086" s="386"/>
      <c r="C1086" s="386"/>
      <c r="D1086" s="386"/>
      <c r="E1086" s="386"/>
      <c r="F1086" s="386"/>
      <c r="G1086" s="386"/>
      <c r="H1086" s="592"/>
      <c r="I1086" s="386"/>
      <c r="J1086" s="592"/>
      <c r="K1086" s="386"/>
      <c r="L1086" s="386"/>
      <c r="M1086" s="592"/>
      <c r="N1086" s="386"/>
      <c r="O1086" s="386"/>
      <c r="P1086" s="386"/>
      <c r="Q1086" s="386"/>
      <c r="R1086" s="386"/>
      <c r="S1086" s="386"/>
      <c r="T1086" s="386"/>
      <c r="U1086" s="592"/>
      <c r="V1086" s="386"/>
      <c r="W1086" s="386"/>
      <c r="X1086" s="386"/>
      <c r="Y1086" s="386"/>
      <c r="Z1086" s="386"/>
      <c r="AA1086" s="592"/>
      <c r="AB1086" s="592"/>
      <c r="AC1086" s="386"/>
      <c r="AD1086" s="386"/>
    </row>
    <row r="1087" spans="1:30" x14ac:dyDescent="0.2">
      <c r="A1087" s="386"/>
      <c r="C1087" s="386"/>
      <c r="D1087" s="386"/>
      <c r="E1087" s="386"/>
      <c r="F1087" s="386"/>
      <c r="G1087" s="386"/>
      <c r="H1087" s="592"/>
      <c r="I1087" s="386"/>
      <c r="J1087" s="592"/>
      <c r="K1087" s="386"/>
      <c r="L1087" s="386"/>
      <c r="M1087" s="592"/>
      <c r="N1087" s="386"/>
      <c r="O1087" s="386"/>
      <c r="P1087" s="386"/>
      <c r="Q1087" s="386"/>
      <c r="R1087" s="386"/>
      <c r="S1087" s="386"/>
      <c r="T1087" s="386"/>
      <c r="U1087" s="592"/>
      <c r="V1087" s="386"/>
      <c r="W1087" s="386"/>
      <c r="X1087" s="386"/>
      <c r="Y1087" s="386"/>
      <c r="Z1087" s="386"/>
      <c r="AA1087" s="592"/>
      <c r="AB1087" s="592"/>
      <c r="AC1087" s="386"/>
      <c r="AD1087" s="386"/>
    </row>
    <row r="1088" spans="1:30" x14ac:dyDescent="0.2">
      <c r="A1088" s="386"/>
      <c r="C1088" s="386"/>
      <c r="D1088" s="386"/>
      <c r="E1088" s="386"/>
      <c r="F1088" s="386"/>
      <c r="G1088" s="386"/>
      <c r="H1088" s="592"/>
      <c r="I1088" s="386"/>
      <c r="J1088" s="592"/>
      <c r="K1088" s="386"/>
      <c r="L1088" s="386"/>
      <c r="M1088" s="592"/>
      <c r="N1088" s="386"/>
      <c r="O1088" s="386"/>
      <c r="P1088" s="386"/>
      <c r="Q1088" s="386"/>
      <c r="R1088" s="386"/>
      <c r="S1088" s="386"/>
      <c r="T1088" s="386"/>
      <c r="U1088" s="592"/>
      <c r="V1088" s="386"/>
      <c r="W1088" s="386"/>
      <c r="X1088" s="386"/>
      <c r="Y1088" s="386"/>
      <c r="Z1088" s="386"/>
      <c r="AA1088" s="592"/>
      <c r="AB1088" s="592"/>
      <c r="AC1088" s="386"/>
      <c r="AD1088" s="386"/>
    </row>
    <row r="1089" spans="1:30" x14ac:dyDescent="0.2">
      <c r="A1089" s="386"/>
      <c r="C1089" s="386"/>
      <c r="D1089" s="386"/>
      <c r="E1089" s="386"/>
      <c r="F1089" s="386"/>
      <c r="G1089" s="386"/>
      <c r="H1089" s="592"/>
      <c r="I1089" s="386"/>
      <c r="J1089" s="592"/>
      <c r="K1089" s="386"/>
      <c r="L1089" s="386"/>
      <c r="M1089" s="592"/>
      <c r="N1089" s="386"/>
      <c r="O1089" s="386"/>
      <c r="P1089" s="386"/>
      <c r="Q1089" s="386"/>
      <c r="R1089" s="386"/>
      <c r="S1089" s="386"/>
      <c r="T1089" s="386"/>
      <c r="U1089" s="592"/>
      <c r="V1089" s="386"/>
      <c r="W1089" s="386"/>
      <c r="X1089" s="386"/>
      <c r="Y1089" s="386"/>
      <c r="Z1089" s="386"/>
      <c r="AA1089" s="592"/>
      <c r="AB1089" s="592"/>
      <c r="AC1089" s="386"/>
      <c r="AD1089" s="386"/>
    </row>
    <row r="1090" spans="1:30" x14ac:dyDescent="0.2">
      <c r="A1090" s="386"/>
      <c r="C1090" s="386"/>
      <c r="D1090" s="386"/>
      <c r="E1090" s="386"/>
      <c r="F1090" s="386"/>
      <c r="G1090" s="386"/>
      <c r="H1090" s="592"/>
      <c r="I1090" s="386"/>
      <c r="J1090" s="592"/>
      <c r="K1090" s="386"/>
      <c r="L1090" s="386"/>
      <c r="M1090" s="592"/>
      <c r="N1090" s="386"/>
      <c r="O1090" s="386"/>
      <c r="P1090" s="386"/>
      <c r="Q1090" s="386"/>
      <c r="R1090" s="386"/>
      <c r="S1090" s="386"/>
      <c r="T1090" s="386"/>
      <c r="U1090" s="592"/>
      <c r="V1090" s="386"/>
      <c r="W1090" s="386"/>
      <c r="X1090" s="386"/>
      <c r="Y1090" s="386"/>
      <c r="Z1090" s="386"/>
      <c r="AA1090" s="592"/>
      <c r="AB1090" s="592"/>
      <c r="AC1090" s="386"/>
      <c r="AD1090" s="386"/>
    </row>
    <row r="1091" spans="1:30" x14ac:dyDescent="0.2">
      <c r="A1091" s="386"/>
      <c r="C1091" s="386"/>
      <c r="D1091" s="386"/>
      <c r="E1091" s="386"/>
      <c r="F1091" s="386"/>
      <c r="G1091" s="386"/>
      <c r="H1091" s="592"/>
      <c r="I1091" s="386"/>
      <c r="J1091" s="592"/>
      <c r="K1091" s="386"/>
      <c r="L1091" s="386"/>
      <c r="M1091" s="592"/>
      <c r="N1091" s="386"/>
      <c r="O1091" s="386"/>
      <c r="P1091" s="386"/>
      <c r="Q1091" s="386"/>
      <c r="R1091" s="386"/>
      <c r="S1091" s="386"/>
      <c r="T1091" s="386"/>
      <c r="U1091" s="592"/>
      <c r="V1091" s="386"/>
      <c r="W1091" s="386"/>
      <c r="X1091" s="386"/>
      <c r="Y1091" s="386"/>
      <c r="Z1091" s="386"/>
      <c r="AA1091" s="592"/>
      <c r="AB1091" s="592"/>
      <c r="AC1091" s="386"/>
      <c r="AD1091" s="386"/>
    </row>
    <row r="1092" spans="1:30" x14ac:dyDescent="0.2">
      <c r="A1092" s="386"/>
      <c r="C1092" s="386"/>
      <c r="D1092" s="386"/>
      <c r="E1092" s="386"/>
      <c r="F1092" s="386"/>
      <c r="G1092" s="386"/>
      <c r="H1092" s="592"/>
      <c r="I1092" s="386"/>
      <c r="J1092" s="592"/>
      <c r="K1092" s="386"/>
      <c r="L1092" s="386"/>
      <c r="M1092" s="592"/>
      <c r="N1092" s="386"/>
      <c r="O1092" s="386"/>
      <c r="P1092" s="386"/>
      <c r="Q1092" s="386"/>
      <c r="R1092" s="386"/>
      <c r="S1092" s="386"/>
      <c r="T1092" s="386"/>
      <c r="U1092" s="592"/>
      <c r="V1092" s="386"/>
      <c r="W1092" s="386"/>
      <c r="X1092" s="386"/>
      <c r="Y1092" s="386"/>
      <c r="Z1092" s="386"/>
      <c r="AA1092" s="592"/>
      <c r="AB1092" s="592"/>
      <c r="AC1092" s="386"/>
      <c r="AD1092" s="386"/>
    </row>
    <row r="1093" spans="1:30" x14ac:dyDescent="0.2">
      <c r="A1093" s="386"/>
      <c r="C1093" s="386"/>
      <c r="D1093" s="386"/>
      <c r="E1093" s="386"/>
      <c r="F1093" s="386"/>
      <c r="G1093" s="386"/>
      <c r="H1093" s="592"/>
      <c r="I1093" s="386"/>
      <c r="J1093" s="592"/>
      <c r="K1093" s="386"/>
      <c r="L1093" s="386"/>
      <c r="M1093" s="592"/>
      <c r="N1093" s="386"/>
      <c r="O1093" s="386"/>
      <c r="P1093" s="386"/>
      <c r="Q1093" s="386"/>
      <c r="R1093" s="386"/>
      <c r="S1093" s="386"/>
      <c r="T1093" s="386"/>
      <c r="U1093" s="592"/>
      <c r="V1093" s="386"/>
      <c r="W1093" s="386"/>
      <c r="X1093" s="386"/>
      <c r="Y1093" s="386"/>
      <c r="Z1093" s="386"/>
      <c r="AA1093" s="592"/>
      <c r="AB1093" s="592"/>
      <c r="AC1093" s="386"/>
      <c r="AD1093" s="386"/>
    </row>
    <row r="1094" spans="1:30" x14ac:dyDescent="0.2">
      <c r="A1094" s="386"/>
      <c r="C1094" s="386"/>
      <c r="D1094" s="386"/>
      <c r="E1094" s="386"/>
      <c r="F1094" s="386"/>
      <c r="G1094" s="386"/>
      <c r="H1094" s="592"/>
      <c r="I1094" s="386"/>
      <c r="J1094" s="592"/>
      <c r="K1094" s="386"/>
      <c r="L1094" s="386"/>
      <c r="M1094" s="592"/>
      <c r="N1094" s="386"/>
      <c r="O1094" s="386"/>
      <c r="P1094" s="386"/>
      <c r="Q1094" s="386"/>
      <c r="R1094" s="386"/>
      <c r="S1094" s="386"/>
      <c r="T1094" s="386"/>
      <c r="U1094" s="592"/>
      <c r="V1094" s="386"/>
      <c r="W1094" s="386"/>
      <c r="X1094" s="386"/>
      <c r="Y1094" s="386"/>
      <c r="Z1094" s="386"/>
      <c r="AA1094" s="592"/>
      <c r="AB1094" s="592"/>
      <c r="AC1094" s="386"/>
      <c r="AD1094" s="386"/>
    </row>
    <row r="1095" spans="1:30" x14ac:dyDescent="0.2">
      <c r="A1095" s="386"/>
      <c r="C1095" s="386"/>
      <c r="D1095" s="386"/>
      <c r="E1095" s="386"/>
      <c r="F1095" s="386"/>
      <c r="G1095" s="386"/>
      <c r="H1095" s="592"/>
      <c r="I1095" s="386"/>
      <c r="J1095" s="592"/>
      <c r="K1095" s="386"/>
      <c r="L1095" s="386"/>
      <c r="M1095" s="592"/>
      <c r="N1095" s="386"/>
      <c r="O1095" s="386"/>
      <c r="P1095" s="386"/>
      <c r="Q1095" s="386"/>
      <c r="R1095" s="386"/>
      <c r="S1095" s="386"/>
      <c r="T1095" s="386"/>
      <c r="U1095" s="592"/>
      <c r="V1095" s="386"/>
      <c r="W1095" s="386"/>
      <c r="X1095" s="386"/>
      <c r="Y1095" s="386"/>
      <c r="Z1095" s="386"/>
      <c r="AA1095" s="592"/>
      <c r="AB1095" s="592"/>
      <c r="AC1095" s="386"/>
      <c r="AD1095" s="386"/>
    </row>
    <row r="1096" spans="1:30" x14ac:dyDescent="0.2">
      <c r="A1096" s="386"/>
      <c r="C1096" s="386"/>
      <c r="D1096" s="386"/>
      <c r="E1096" s="386"/>
      <c r="F1096" s="386"/>
      <c r="G1096" s="386"/>
      <c r="H1096" s="592"/>
      <c r="I1096" s="386"/>
      <c r="J1096" s="592"/>
      <c r="K1096" s="386"/>
      <c r="L1096" s="386"/>
      <c r="M1096" s="592"/>
      <c r="N1096" s="386"/>
      <c r="O1096" s="386"/>
      <c r="P1096" s="386"/>
      <c r="Q1096" s="386"/>
      <c r="R1096" s="386"/>
      <c r="S1096" s="386"/>
      <c r="T1096" s="386"/>
      <c r="U1096" s="592"/>
      <c r="V1096" s="386"/>
      <c r="W1096" s="386"/>
      <c r="X1096" s="386"/>
      <c r="Y1096" s="386"/>
      <c r="Z1096" s="386"/>
      <c r="AA1096" s="592"/>
      <c r="AB1096" s="592"/>
      <c r="AC1096" s="386"/>
      <c r="AD1096" s="386"/>
    </row>
    <row r="1097" spans="1:30" x14ac:dyDescent="0.2">
      <c r="A1097" s="386"/>
      <c r="C1097" s="386"/>
      <c r="D1097" s="386"/>
      <c r="E1097" s="386"/>
      <c r="F1097" s="386"/>
      <c r="G1097" s="386"/>
      <c r="H1097" s="592"/>
      <c r="I1097" s="386"/>
      <c r="J1097" s="592"/>
      <c r="K1097" s="386"/>
      <c r="L1097" s="386"/>
      <c r="M1097" s="592"/>
      <c r="N1097" s="386"/>
      <c r="O1097" s="386"/>
      <c r="P1097" s="386"/>
      <c r="Q1097" s="386"/>
      <c r="R1097" s="386"/>
      <c r="S1097" s="386"/>
      <c r="T1097" s="386"/>
      <c r="U1097" s="592"/>
      <c r="V1097" s="386"/>
      <c r="W1097" s="386"/>
      <c r="X1097" s="386"/>
      <c r="Y1097" s="386"/>
      <c r="Z1097" s="386"/>
      <c r="AA1097" s="592"/>
      <c r="AB1097" s="592"/>
      <c r="AC1097" s="386"/>
      <c r="AD1097" s="386"/>
    </row>
    <row r="1098" spans="1:30" x14ac:dyDescent="0.2">
      <c r="A1098" s="386"/>
      <c r="C1098" s="386"/>
      <c r="D1098" s="386"/>
      <c r="E1098" s="386"/>
      <c r="F1098" s="386"/>
      <c r="G1098" s="386"/>
      <c r="H1098" s="592"/>
      <c r="I1098" s="386"/>
      <c r="J1098" s="592"/>
      <c r="K1098" s="386"/>
      <c r="L1098" s="386"/>
      <c r="M1098" s="592"/>
      <c r="N1098" s="386"/>
      <c r="O1098" s="386"/>
      <c r="P1098" s="386"/>
      <c r="Q1098" s="386"/>
      <c r="R1098" s="386"/>
      <c r="S1098" s="386"/>
      <c r="T1098" s="386"/>
      <c r="U1098" s="592"/>
      <c r="V1098" s="386"/>
      <c r="W1098" s="386"/>
      <c r="X1098" s="386"/>
      <c r="Y1098" s="386"/>
      <c r="Z1098" s="386"/>
      <c r="AA1098" s="592"/>
      <c r="AB1098" s="592"/>
      <c r="AC1098" s="386"/>
      <c r="AD1098" s="386"/>
    </row>
    <row r="1099" spans="1:30" x14ac:dyDescent="0.2">
      <c r="A1099" s="386"/>
      <c r="C1099" s="386"/>
      <c r="D1099" s="386"/>
      <c r="E1099" s="386"/>
      <c r="F1099" s="386"/>
      <c r="G1099" s="386"/>
      <c r="H1099" s="592"/>
      <c r="I1099" s="386"/>
      <c r="J1099" s="592"/>
      <c r="K1099" s="386"/>
      <c r="L1099" s="386"/>
      <c r="M1099" s="592"/>
      <c r="N1099" s="386"/>
      <c r="O1099" s="386"/>
      <c r="P1099" s="386"/>
      <c r="Q1099" s="386"/>
      <c r="R1099" s="386"/>
      <c r="S1099" s="386"/>
      <c r="T1099" s="386"/>
      <c r="U1099" s="592"/>
      <c r="V1099" s="386"/>
      <c r="W1099" s="386"/>
      <c r="X1099" s="386"/>
      <c r="Y1099" s="386"/>
      <c r="Z1099" s="386"/>
      <c r="AA1099" s="592"/>
      <c r="AB1099" s="592"/>
      <c r="AC1099" s="386"/>
      <c r="AD1099" s="386"/>
    </row>
    <row r="1100" spans="1:30" x14ac:dyDescent="0.2">
      <c r="A1100" s="386"/>
      <c r="C1100" s="386"/>
      <c r="D1100" s="386"/>
      <c r="E1100" s="386"/>
      <c r="F1100" s="386"/>
      <c r="G1100" s="386"/>
      <c r="H1100" s="592"/>
      <c r="I1100" s="386"/>
      <c r="J1100" s="592"/>
      <c r="K1100" s="386"/>
      <c r="L1100" s="386"/>
      <c r="M1100" s="592"/>
      <c r="N1100" s="386"/>
      <c r="O1100" s="386"/>
      <c r="P1100" s="386"/>
      <c r="Q1100" s="386"/>
      <c r="R1100" s="386"/>
      <c r="S1100" s="386"/>
      <c r="T1100" s="386"/>
      <c r="U1100" s="592"/>
      <c r="V1100" s="386"/>
      <c r="W1100" s="386"/>
      <c r="X1100" s="386"/>
      <c r="Y1100" s="386"/>
      <c r="Z1100" s="386"/>
      <c r="AA1100" s="592"/>
      <c r="AB1100" s="592"/>
      <c r="AC1100" s="386"/>
      <c r="AD1100" s="386"/>
    </row>
    <row r="1101" spans="1:30" x14ac:dyDescent="0.2">
      <c r="A1101" s="386"/>
      <c r="C1101" s="386"/>
      <c r="D1101" s="386"/>
      <c r="E1101" s="386"/>
      <c r="F1101" s="386"/>
      <c r="G1101" s="386"/>
      <c r="H1101" s="592"/>
      <c r="I1101" s="386"/>
      <c r="J1101" s="592"/>
      <c r="K1101" s="386"/>
      <c r="L1101" s="386"/>
      <c r="M1101" s="592"/>
      <c r="N1101" s="386"/>
      <c r="O1101" s="386"/>
      <c r="P1101" s="386"/>
      <c r="Q1101" s="386"/>
      <c r="R1101" s="386"/>
      <c r="S1101" s="386"/>
      <c r="T1101" s="386"/>
      <c r="U1101" s="592"/>
      <c r="V1101" s="386"/>
      <c r="W1101" s="386"/>
      <c r="X1101" s="386"/>
      <c r="Y1101" s="386"/>
      <c r="Z1101" s="386"/>
      <c r="AA1101" s="592"/>
      <c r="AB1101" s="592"/>
      <c r="AC1101" s="386"/>
      <c r="AD1101" s="386"/>
    </row>
    <row r="1102" spans="1:30" x14ac:dyDescent="0.2">
      <c r="A1102" s="386"/>
      <c r="C1102" s="386"/>
      <c r="D1102" s="386"/>
      <c r="E1102" s="386"/>
      <c r="F1102" s="386"/>
      <c r="G1102" s="386"/>
      <c r="H1102" s="592"/>
      <c r="I1102" s="386"/>
      <c r="J1102" s="592"/>
      <c r="K1102" s="386"/>
      <c r="L1102" s="386"/>
      <c r="M1102" s="592"/>
      <c r="N1102" s="386"/>
      <c r="O1102" s="386"/>
      <c r="P1102" s="386"/>
      <c r="Q1102" s="386"/>
      <c r="R1102" s="386"/>
      <c r="S1102" s="386"/>
      <c r="T1102" s="386"/>
      <c r="U1102" s="592"/>
      <c r="V1102" s="386"/>
      <c r="W1102" s="386"/>
      <c r="X1102" s="386"/>
      <c r="Y1102" s="386"/>
      <c r="Z1102" s="386"/>
      <c r="AA1102" s="592"/>
      <c r="AB1102" s="592"/>
      <c r="AC1102" s="386"/>
      <c r="AD1102" s="386"/>
    </row>
    <row r="1103" spans="1:30" x14ac:dyDescent="0.2">
      <c r="A1103" s="386"/>
      <c r="C1103" s="386"/>
      <c r="D1103" s="386"/>
      <c r="E1103" s="386"/>
      <c r="F1103" s="386"/>
      <c r="G1103" s="386"/>
      <c r="H1103" s="592"/>
      <c r="I1103" s="386"/>
      <c r="J1103" s="592"/>
      <c r="K1103" s="386"/>
      <c r="L1103" s="386"/>
      <c r="M1103" s="592"/>
      <c r="N1103" s="386"/>
      <c r="O1103" s="386"/>
      <c r="P1103" s="386"/>
      <c r="Q1103" s="386"/>
      <c r="R1103" s="386"/>
      <c r="S1103" s="386"/>
      <c r="T1103" s="386"/>
      <c r="U1103" s="592"/>
      <c r="V1103" s="386"/>
      <c r="W1103" s="386"/>
      <c r="X1103" s="386"/>
      <c r="Y1103" s="386"/>
      <c r="Z1103" s="386"/>
      <c r="AA1103" s="592"/>
      <c r="AB1103" s="592"/>
      <c r="AC1103" s="386"/>
      <c r="AD1103" s="386"/>
    </row>
    <row r="1104" spans="1:30" x14ac:dyDescent="0.2">
      <c r="A1104" s="386"/>
      <c r="C1104" s="386"/>
      <c r="D1104" s="386"/>
      <c r="E1104" s="386"/>
      <c r="F1104" s="386"/>
      <c r="G1104" s="386"/>
      <c r="H1104" s="592"/>
      <c r="I1104" s="386"/>
      <c r="J1104" s="592"/>
      <c r="K1104" s="386"/>
      <c r="L1104" s="386"/>
      <c r="M1104" s="592"/>
      <c r="N1104" s="386"/>
      <c r="O1104" s="386"/>
      <c r="P1104" s="386"/>
      <c r="Q1104" s="386"/>
      <c r="R1104" s="386"/>
      <c r="S1104" s="386"/>
      <c r="T1104" s="386"/>
      <c r="U1104" s="592"/>
      <c r="V1104" s="386"/>
      <c r="W1104" s="386"/>
      <c r="X1104" s="386"/>
      <c r="Y1104" s="386"/>
      <c r="Z1104" s="386"/>
      <c r="AA1104" s="592"/>
      <c r="AB1104" s="592"/>
      <c r="AC1104" s="386"/>
      <c r="AD1104" s="386"/>
    </row>
    <row r="1105" spans="1:30" x14ac:dyDescent="0.2">
      <c r="A1105" s="386"/>
      <c r="C1105" s="386"/>
      <c r="D1105" s="386"/>
      <c r="E1105" s="386"/>
      <c r="F1105" s="386"/>
      <c r="G1105" s="386"/>
      <c r="H1105" s="592"/>
      <c r="I1105" s="386"/>
      <c r="J1105" s="592"/>
      <c r="K1105" s="386"/>
      <c r="L1105" s="386"/>
      <c r="M1105" s="592"/>
      <c r="N1105" s="386"/>
      <c r="O1105" s="386"/>
      <c r="P1105" s="386"/>
      <c r="Q1105" s="386"/>
      <c r="R1105" s="386"/>
      <c r="S1105" s="386"/>
      <c r="T1105" s="386"/>
      <c r="U1105" s="592"/>
      <c r="V1105" s="386"/>
      <c r="W1105" s="386"/>
      <c r="X1105" s="386"/>
      <c r="Y1105" s="386"/>
      <c r="Z1105" s="386"/>
      <c r="AA1105" s="592"/>
      <c r="AB1105" s="592"/>
      <c r="AC1105" s="386"/>
      <c r="AD1105" s="386"/>
    </row>
    <row r="1106" spans="1:30" x14ac:dyDescent="0.2">
      <c r="A1106" s="386"/>
      <c r="C1106" s="386"/>
      <c r="D1106" s="386"/>
      <c r="E1106" s="386"/>
      <c r="F1106" s="386"/>
      <c r="G1106" s="386"/>
      <c r="H1106" s="592"/>
      <c r="I1106" s="386"/>
      <c r="J1106" s="592"/>
      <c r="K1106" s="386"/>
      <c r="L1106" s="386"/>
      <c r="M1106" s="592"/>
      <c r="N1106" s="386"/>
      <c r="O1106" s="386"/>
      <c r="P1106" s="386"/>
      <c r="Q1106" s="386"/>
      <c r="R1106" s="386"/>
      <c r="S1106" s="386"/>
      <c r="T1106" s="386"/>
      <c r="U1106" s="592"/>
      <c r="V1106" s="386"/>
      <c r="W1106" s="386"/>
      <c r="X1106" s="386"/>
      <c r="Y1106" s="386"/>
      <c r="Z1106" s="386"/>
      <c r="AA1106" s="592"/>
      <c r="AB1106" s="592"/>
      <c r="AC1106" s="386"/>
      <c r="AD1106" s="386"/>
    </row>
    <row r="1107" spans="1:30" x14ac:dyDescent="0.2">
      <c r="A1107" s="386"/>
      <c r="C1107" s="386"/>
      <c r="D1107" s="386"/>
      <c r="E1107" s="386"/>
      <c r="F1107" s="386"/>
      <c r="G1107" s="386"/>
      <c r="H1107" s="592"/>
      <c r="I1107" s="386"/>
      <c r="J1107" s="592"/>
      <c r="K1107" s="386"/>
      <c r="L1107" s="386"/>
      <c r="M1107" s="592"/>
      <c r="N1107" s="386"/>
      <c r="O1107" s="386"/>
      <c r="P1107" s="386"/>
      <c r="Q1107" s="386"/>
      <c r="R1107" s="386"/>
      <c r="S1107" s="386"/>
      <c r="T1107" s="386"/>
      <c r="U1107" s="592"/>
      <c r="V1107" s="386"/>
      <c r="W1107" s="386"/>
      <c r="X1107" s="386"/>
      <c r="Y1107" s="386"/>
      <c r="Z1107" s="386"/>
      <c r="AA1107" s="592"/>
      <c r="AB1107" s="592"/>
      <c r="AC1107" s="386"/>
      <c r="AD1107" s="386"/>
    </row>
    <row r="1108" spans="1:30" x14ac:dyDescent="0.2">
      <c r="A1108" s="386"/>
      <c r="C1108" s="386"/>
      <c r="D1108" s="386"/>
      <c r="E1108" s="386"/>
      <c r="F1108" s="386"/>
      <c r="G1108" s="386"/>
      <c r="H1108" s="592"/>
      <c r="I1108" s="386"/>
      <c r="J1108" s="592"/>
      <c r="K1108" s="386"/>
      <c r="L1108" s="386"/>
      <c r="M1108" s="592"/>
      <c r="N1108" s="386"/>
      <c r="O1108" s="386"/>
      <c r="P1108" s="386"/>
      <c r="Q1108" s="386"/>
      <c r="R1108" s="386"/>
      <c r="S1108" s="386"/>
      <c r="T1108" s="386"/>
      <c r="U1108" s="592"/>
      <c r="V1108" s="386"/>
      <c r="W1108" s="386"/>
      <c r="X1108" s="386"/>
      <c r="Y1108" s="386"/>
      <c r="Z1108" s="386"/>
      <c r="AA1108" s="592"/>
      <c r="AB1108" s="592"/>
      <c r="AC1108" s="386"/>
      <c r="AD1108" s="386"/>
    </row>
    <row r="1109" spans="1:30" x14ac:dyDescent="0.2">
      <c r="A1109" s="386"/>
      <c r="C1109" s="386"/>
      <c r="D1109" s="386"/>
      <c r="E1109" s="386"/>
      <c r="F1109" s="386"/>
      <c r="G1109" s="386"/>
      <c r="H1109" s="592"/>
      <c r="I1109" s="386"/>
      <c r="J1109" s="592"/>
      <c r="K1109" s="386"/>
      <c r="L1109" s="386"/>
      <c r="M1109" s="592"/>
      <c r="N1109" s="386"/>
      <c r="O1109" s="386"/>
      <c r="P1109" s="386"/>
      <c r="Q1109" s="386"/>
      <c r="R1109" s="386"/>
      <c r="S1109" s="386"/>
      <c r="T1109" s="386"/>
      <c r="U1109" s="592"/>
      <c r="V1109" s="386"/>
      <c r="W1109" s="386"/>
      <c r="X1109" s="386"/>
      <c r="Y1109" s="386"/>
      <c r="Z1109" s="386"/>
      <c r="AA1109" s="592"/>
      <c r="AB1109" s="592"/>
      <c r="AC1109" s="386"/>
      <c r="AD1109" s="386"/>
    </row>
    <row r="1110" spans="1:30" x14ac:dyDescent="0.2">
      <c r="A1110" s="386"/>
      <c r="C1110" s="386"/>
      <c r="D1110" s="386"/>
      <c r="E1110" s="386"/>
      <c r="F1110" s="386"/>
      <c r="G1110" s="386"/>
      <c r="H1110" s="592"/>
      <c r="I1110" s="386"/>
      <c r="J1110" s="592"/>
      <c r="K1110" s="386"/>
      <c r="L1110" s="386"/>
      <c r="M1110" s="592"/>
      <c r="N1110" s="386"/>
      <c r="O1110" s="386"/>
      <c r="P1110" s="386"/>
      <c r="Q1110" s="386"/>
      <c r="R1110" s="386"/>
      <c r="S1110" s="386"/>
      <c r="T1110" s="386"/>
      <c r="U1110" s="592"/>
      <c r="V1110" s="386"/>
      <c r="W1110" s="386"/>
      <c r="X1110" s="386"/>
      <c r="Y1110" s="386"/>
      <c r="Z1110" s="386"/>
      <c r="AA1110" s="592"/>
      <c r="AB1110" s="592"/>
      <c r="AC1110" s="386"/>
      <c r="AD1110" s="386"/>
    </row>
    <row r="1111" spans="1:30" x14ac:dyDescent="0.2">
      <c r="A1111" s="386"/>
      <c r="C1111" s="386"/>
      <c r="D1111" s="386"/>
      <c r="E1111" s="386"/>
      <c r="F1111" s="386"/>
      <c r="G1111" s="386"/>
      <c r="H1111" s="592"/>
      <c r="I1111" s="386"/>
      <c r="J1111" s="592"/>
      <c r="K1111" s="386"/>
      <c r="L1111" s="386"/>
      <c r="M1111" s="592"/>
      <c r="N1111" s="386"/>
      <c r="O1111" s="386"/>
      <c r="P1111" s="386"/>
      <c r="Q1111" s="386"/>
      <c r="R1111" s="386"/>
      <c r="S1111" s="386"/>
      <c r="T1111" s="386"/>
      <c r="U1111" s="592"/>
      <c r="V1111" s="386"/>
      <c r="W1111" s="386"/>
      <c r="X1111" s="386"/>
      <c r="Y1111" s="386"/>
      <c r="Z1111" s="386"/>
      <c r="AA1111" s="592"/>
      <c r="AB1111" s="592"/>
      <c r="AC1111" s="386"/>
      <c r="AD1111" s="386"/>
    </row>
    <row r="1112" spans="1:30" x14ac:dyDescent="0.2">
      <c r="A1112" s="386"/>
      <c r="C1112" s="386"/>
      <c r="D1112" s="386"/>
      <c r="E1112" s="386"/>
      <c r="F1112" s="386"/>
      <c r="G1112" s="386"/>
      <c r="H1112" s="592"/>
      <c r="I1112" s="386"/>
      <c r="J1112" s="592"/>
      <c r="K1112" s="386"/>
      <c r="L1112" s="386"/>
      <c r="M1112" s="592"/>
      <c r="N1112" s="386"/>
      <c r="O1112" s="386"/>
      <c r="P1112" s="386"/>
      <c r="Q1112" s="386"/>
      <c r="R1112" s="386"/>
      <c r="S1112" s="386"/>
      <c r="T1112" s="386"/>
      <c r="U1112" s="592"/>
      <c r="V1112" s="386"/>
      <c r="W1112" s="386"/>
      <c r="X1112" s="386"/>
      <c r="Y1112" s="386"/>
      <c r="Z1112" s="386"/>
      <c r="AA1112" s="592"/>
      <c r="AB1112" s="592"/>
      <c r="AC1112" s="386"/>
      <c r="AD1112" s="386"/>
    </row>
    <row r="1113" spans="1:30" x14ac:dyDescent="0.2">
      <c r="A1113" s="386"/>
      <c r="C1113" s="386"/>
      <c r="D1113" s="386"/>
      <c r="E1113" s="386"/>
      <c r="F1113" s="386"/>
      <c r="G1113" s="386"/>
      <c r="H1113" s="592"/>
      <c r="I1113" s="386"/>
      <c r="J1113" s="592"/>
      <c r="K1113" s="386"/>
      <c r="L1113" s="386"/>
      <c r="M1113" s="592"/>
      <c r="N1113" s="386"/>
      <c r="O1113" s="386"/>
      <c r="P1113" s="386"/>
      <c r="Q1113" s="386"/>
      <c r="R1113" s="386"/>
      <c r="S1113" s="386"/>
      <c r="T1113" s="386"/>
      <c r="U1113" s="592"/>
      <c r="V1113" s="386"/>
      <c r="W1113" s="386"/>
      <c r="X1113" s="386"/>
      <c r="Y1113" s="386"/>
      <c r="Z1113" s="386"/>
      <c r="AA1113" s="592"/>
      <c r="AB1113" s="592"/>
      <c r="AC1113" s="386"/>
      <c r="AD1113" s="386"/>
    </row>
    <row r="1114" spans="1:30" x14ac:dyDescent="0.2">
      <c r="A1114" s="386"/>
      <c r="C1114" s="386"/>
      <c r="D1114" s="386"/>
      <c r="E1114" s="386"/>
      <c r="F1114" s="386"/>
      <c r="G1114" s="386"/>
      <c r="H1114" s="592"/>
      <c r="I1114" s="386"/>
      <c r="J1114" s="592"/>
      <c r="K1114" s="386"/>
      <c r="L1114" s="386"/>
      <c r="M1114" s="592"/>
      <c r="N1114" s="386"/>
      <c r="O1114" s="386"/>
      <c r="P1114" s="386"/>
      <c r="Q1114" s="386"/>
      <c r="R1114" s="386"/>
      <c r="S1114" s="386"/>
      <c r="T1114" s="386"/>
      <c r="U1114" s="592"/>
      <c r="V1114" s="386"/>
      <c r="W1114" s="386"/>
      <c r="X1114" s="386"/>
      <c r="Y1114" s="386"/>
      <c r="Z1114" s="386"/>
      <c r="AA1114" s="592"/>
      <c r="AB1114" s="592"/>
      <c r="AC1114" s="386"/>
      <c r="AD1114" s="386"/>
    </row>
    <row r="1115" spans="1:30" x14ac:dyDescent="0.2">
      <c r="A1115" s="386"/>
      <c r="C1115" s="386"/>
      <c r="D1115" s="386"/>
      <c r="E1115" s="386"/>
      <c r="F1115" s="386"/>
      <c r="G1115" s="386"/>
      <c r="H1115" s="592"/>
      <c r="I1115" s="386"/>
      <c r="J1115" s="592"/>
      <c r="K1115" s="386"/>
      <c r="L1115" s="386"/>
      <c r="M1115" s="592"/>
      <c r="N1115" s="386"/>
      <c r="O1115" s="386"/>
      <c r="P1115" s="386"/>
      <c r="Q1115" s="386"/>
      <c r="R1115" s="386"/>
      <c r="S1115" s="386"/>
      <c r="T1115" s="386"/>
      <c r="U1115" s="592"/>
      <c r="V1115" s="386"/>
      <c r="W1115" s="386"/>
      <c r="X1115" s="386"/>
      <c r="Y1115" s="386"/>
      <c r="Z1115" s="386"/>
      <c r="AA1115" s="592"/>
      <c r="AB1115" s="592"/>
      <c r="AC1115" s="386"/>
      <c r="AD1115" s="386"/>
    </row>
    <row r="1116" spans="1:30" x14ac:dyDescent="0.2">
      <c r="A1116" s="386"/>
      <c r="C1116" s="386"/>
      <c r="D1116" s="386"/>
      <c r="E1116" s="386"/>
      <c r="F1116" s="386"/>
      <c r="G1116" s="386"/>
      <c r="H1116" s="592"/>
      <c r="I1116" s="386"/>
      <c r="J1116" s="592"/>
      <c r="K1116" s="386"/>
      <c r="L1116" s="386"/>
      <c r="M1116" s="592"/>
      <c r="N1116" s="386"/>
      <c r="O1116" s="386"/>
      <c r="P1116" s="386"/>
      <c r="Q1116" s="386"/>
      <c r="R1116" s="386"/>
      <c r="S1116" s="386"/>
      <c r="T1116" s="386"/>
      <c r="U1116" s="592"/>
      <c r="V1116" s="386"/>
      <c r="W1116" s="386"/>
      <c r="X1116" s="386"/>
      <c r="Y1116" s="386"/>
      <c r="Z1116" s="386"/>
      <c r="AA1116" s="592"/>
      <c r="AB1116" s="592"/>
      <c r="AC1116" s="386"/>
      <c r="AD1116" s="386"/>
    </row>
    <row r="1117" spans="1:30" x14ac:dyDescent="0.2">
      <c r="A1117" s="386"/>
      <c r="C1117" s="386"/>
      <c r="D1117" s="386"/>
      <c r="E1117" s="386"/>
      <c r="F1117" s="386"/>
      <c r="G1117" s="386"/>
      <c r="H1117" s="592"/>
      <c r="I1117" s="386"/>
      <c r="J1117" s="592"/>
      <c r="K1117" s="386"/>
      <c r="L1117" s="386"/>
      <c r="M1117" s="592"/>
      <c r="N1117" s="386"/>
      <c r="O1117" s="386"/>
      <c r="P1117" s="386"/>
      <c r="Q1117" s="386"/>
      <c r="R1117" s="386"/>
      <c r="S1117" s="386"/>
      <c r="T1117" s="386"/>
      <c r="U1117" s="592"/>
      <c r="V1117" s="386"/>
      <c r="W1117" s="386"/>
      <c r="X1117" s="386"/>
      <c r="Y1117" s="386"/>
      <c r="Z1117" s="386"/>
      <c r="AA1117" s="592"/>
      <c r="AB1117" s="592"/>
      <c r="AC1117" s="386"/>
      <c r="AD1117" s="386"/>
    </row>
    <row r="1118" spans="1:30" x14ac:dyDescent="0.2">
      <c r="A1118" s="386"/>
      <c r="C1118" s="386"/>
      <c r="D1118" s="386"/>
      <c r="E1118" s="386"/>
      <c r="F1118" s="386"/>
      <c r="G1118" s="386"/>
      <c r="H1118" s="592"/>
      <c r="I1118" s="386"/>
      <c r="J1118" s="592"/>
      <c r="K1118" s="386"/>
      <c r="L1118" s="386"/>
      <c r="M1118" s="592"/>
      <c r="N1118" s="386"/>
      <c r="O1118" s="386"/>
      <c r="P1118" s="386"/>
      <c r="Q1118" s="386"/>
      <c r="R1118" s="386"/>
      <c r="S1118" s="386"/>
      <c r="T1118" s="386"/>
      <c r="U1118" s="592"/>
      <c r="V1118" s="386"/>
      <c r="W1118" s="386"/>
      <c r="X1118" s="386"/>
      <c r="Y1118" s="386"/>
      <c r="Z1118" s="386"/>
      <c r="AA1118" s="592"/>
      <c r="AB1118" s="592"/>
      <c r="AC1118" s="386"/>
      <c r="AD1118" s="386"/>
    </row>
    <row r="1119" spans="1:30" x14ac:dyDescent="0.2">
      <c r="A1119" s="386"/>
      <c r="C1119" s="386"/>
      <c r="D1119" s="386"/>
      <c r="E1119" s="386"/>
      <c r="F1119" s="386"/>
      <c r="G1119" s="386"/>
      <c r="H1119" s="592"/>
      <c r="I1119" s="386"/>
      <c r="J1119" s="592"/>
      <c r="K1119" s="386"/>
      <c r="L1119" s="386"/>
      <c r="M1119" s="592"/>
      <c r="N1119" s="386"/>
      <c r="O1119" s="386"/>
      <c r="P1119" s="386"/>
      <c r="Q1119" s="386"/>
      <c r="R1119" s="386"/>
      <c r="S1119" s="386"/>
      <c r="T1119" s="386"/>
      <c r="U1119" s="592"/>
      <c r="V1119" s="386"/>
      <c r="W1119" s="386"/>
      <c r="X1119" s="386"/>
      <c r="Y1119" s="386"/>
      <c r="Z1119" s="386"/>
      <c r="AA1119" s="592"/>
      <c r="AB1119" s="592"/>
      <c r="AC1119" s="386"/>
      <c r="AD1119" s="386"/>
    </row>
    <row r="1120" spans="1:30" x14ac:dyDescent="0.2">
      <c r="A1120" s="386"/>
      <c r="C1120" s="386"/>
      <c r="D1120" s="386"/>
      <c r="E1120" s="386"/>
      <c r="F1120" s="386"/>
      <c r="G1120" s="386"/>
      <c r="H1120" s="592"/>
      <c r="I1120" s="386"/>
      <c r="J1120" s="592"/>
      <c r="K1120" s="386"/>
      <c r="L1120" s="386"/>
      <c r="M1120" s="592"/>
      <c r="N1120" s="386"/>
      <c r="O1120" s="386"/>
      <c r="P1120" s="386"/>
      <c r="Q1120" s="386"/>
      <c r="R1120" s="386"/>
      <c r="S1120" s="386"/>
      <c r="T1120" s="386"/>
      <c r="U1120" s="592"/>
      <c r="V1120" s="386"/>
      <c r="W1120" s="386"/>
      <c r="X1120" s="386"/>
      <c r="Y1120" s="386"/>
      <c r="Z1120" s="386"/>
      <c r="AA1120" s="592"/>
      <c r="AB1120" s="592"/>
      <c r="AC1120" s="386"/>
      <c r="AD1120" s="386"/>
    </row>
    <row r="1121" spans="1:30" x14ac:dyDescent="0.2">
      <c r="A1121" s="386"/>
      <c r="C1121" s="386"/>
      <c r="D1121" s="386"/>
      <c r="E1121" s="386"/>
      <c r="F1121" s="386"/>
      <c r="G1121" s="386"/>
      <c r="H1121" s="592"/>
      <c r="I1121" s="386"/>
      <c r="J1121" s="592"/>
      <c r="K1121" s="386"/>
      <c r="L1121" s="386"/>
      <c r="M1121" s="592"/>
      <c r="N1121" s="386"/>
      <c r="O1121" s="386"/>
      <c r="P1121" s="386"/>
      <c r="Q1121" s="386"/>
      <c r="R1121" s="386"/>
      <c r="S1121" s="386"/>
      <c r="T1121" s="386"/>
      <c r="U1121" s="592"/>
      <c r="V1121" s="386"/>
      <c r="W1121" s="386"/>
      <c r="X1121" s="386"/>
      <c r="Y1121" s="386"/>
      <c r="Z1121" s="386"/>
      <c r="AA1121" s="592"/>
      <c r="AB1121" s="592"/>
      <c r="AC1121" s="386"/>
      <c r="AD1121" s="386"/>
    </row>
  </sheetData>
  <mergeCells count="160">
    <mergeCell ref="B798:P798"/>
    <mergeCell ref="A791:F791"/>
    <mergeCell ref="A581:F581"/>
    <mergeCell ref="A584:F584"/>
    <mergeCell ref="A589:F589"/>
    <mergeCell ref="A363:F363"/>
    <mergeCell ref="A486:F486"/>
    <mergeCell ref="A417:F417"/>
    <mergeCell ref="A290:F290"/>
    <mergeCell ref="A368:F368"/>
    <mergeCell ref="A305:F305"/>
    <mergeCell ref="A577:F577"/>
    <mergeCell ref="A479:F479"/>
    <mergeCell ref="A294:F294"/>
    <mergeCell ref="A360:F360"/>
    <mergeCell ref="A298:F298"/>
    <mergeCell ref="A425:F425"/>
    <mergeCell ref="A461:F461"/>
    <mergeCell ref="A310:F310"/>
    <mergeCell ref="A383:F383"/>
    <mergeCell ref="A315:F315"/>
    <mergeCell ref="A358:F358"/>
    <mergeCell ref="A782:F782"/>
    <mergeCell ref="A592:F592"/>
    <mergeCell ref="A655:F655"/>
    <mergeCell ref="A1011:F1011"/>
    <mergeCell ref="A991:F991"/>
    <mergeCell ref="A1000:F1000"/>
    <mergeCell ref="A2:AD2"/>
    <mergeCell ref="A3:AD3"/>
    <mergeCell ref="A4:A8"/>
    <mergeCell ref="B4:B8"/>
    <mergeCell ref="C4:D5"/>
    <mergeCell ref="I4:I7"/>
    <mergeCell ref="Q5:AD5"/>
    <mergeCell ref="M5:M7"/>
    <mergeCell ref="L6:L7"/>
    <mergeCell ref="AC6:AD6"/>
    <mergeCell ref="N5:O5"/>
    <mergeCell ref="N6:N7"/>
    <mergeCell ref="O6:O7"/>
    <mergeCell ref="M4:O4"/>
    <mergeCell ref="P4:AD4"/>
    <mergeCell ref="P5:P7"/>
    <mergeCell ref="W6:AB6"/>
    <mergeCell ref="Q6:V6"/>
    <mergeCell ref="K6:K7"/>
    <mergeCell ref="K5:L5"/>
    <mergeCell ref="J4:L4"/>
    <mergeCell ref="J5:J7"/>
    <mergeCell ref="H4:H7"/>
    <mergeCell ref="G4:G7"/>
    <mergeCell ref="F4:F8"/>
    <mergeCell ref="E4:E8"/>
    <mergeCell ref="A10:F10"/>
    <mergeCell ref="A12:F12"/>
    <mergeCell ref="A256:F256"/>
    <mergeCell ref="A59:F59"/>
    <mergeCell ref="A88:F88"/>
    <mergeCell ref="A72:F72"/>
    <mergeCell ref="A92:F92"/>
    <mergeCell ref="A40:F40"/>
    <mergeCell ref="A63:F63"/>
    <mergeCell ref="A83:F83"/>
    <mergeCell ref="A225:F225"/>
    <mergeCell ref="A239:F239"/>
    <mergeCell ref="A209:F209"/>
    <mergeCell ref="A251:F251"/>
    <mergeCell ref="A167:F167"/>
    <mergeCell ref="A178:F178"/>
    <mergeCell ref="A211:F211"/>
    <mergeCell ref="A220:F220"/>
    <mergeCell ref="A324:F324"/>
    <mergeCell ref="A333:F333"/>
    <mergeCell ref="A65:F65"/>
    <mergeCell ref="A51:F51"/>
    <mergeCell ref="A42:F42"/>
    <mergeCell ref="A26:F26"/>
    <mergeCell ref="C6:C8"/>
    <mergeCell ref="A35:F35"/>
    <mergeCell ref="A67:F67"/>
    <mergeCell ref="A95:F95"/>
    <mergeCell ref="A264:F264"/>
    <mergeCell ref="A11:F11"/>
    <mergeCell ref="A14:F14"/>
    <mergeCell ref="A13:F13"/>
    <mergeCell ref="D6:D8"/>
    <mergeCell ref="A15:F15"/>
    <mergeCell ref="A151:F151"/>
    <mergeCell ref="A146:F146"/>
    <mergeCell ref="A76:F76"/>
    <mergeCell ref="A30:F30"/>
    <mergeCell ref="A18:F18"/>
    <mergeCell ref="A98:F98"/>
    <mergeCell ref="A107:F107"/>
    <mergeCell ref="A164:F164"/>
    <mergeCell ref="A203:F203"/>
    <mergeCell ref="A181:F181"/>
    <mergeCell ref="A198:F198"/>
    <mergeCell ref="A191:F191"/>
    <mergeCell ref="A205:F205"/>
    <mergeCell ref="A155:F155"/>
    <mergeCell ref="A128:F128"/>
    <mergeCell ref="A105:F105"/>
    <mergeCell ref="A156:F156"/>
    <mergeCell ref="A115:F115"/>
    <mergeCell ref="A154:F154"/>
    <mergeCell ref="A139:F139"/>
    <mergeCell ref="A131:F131"/>
    <mergeCell ref="A143:F143"/>
    <mergeCell ref="A135:F135"/>
    <mergeCell ref="A150:F150"/>
    <mergeCell ref="A272:F272"/>
    <mergeCell ref="A288:F288"/>
    <mergeCell ref="A631:F631"/>
    <mergeCell ref="A768:F768"/>
    <mergeCell ref="A234:F234"/>
    <mergeCell ref="A502:F502"/>
    <mergeCell ref="A516:F516"/>
    <mergeCell ref="A527:F527"/>
    <mergeCell ref="A489:F489"/>
    <mergeCell ref="A414:F414"/>
    <mergeCell ref="A465:F465"/>
    <mergeCell ref="A484:F484"/>
    <mergeCell ref="A437:F437"/>
    <mergeCell ref="A640:F640"/>
    <mergeCell ref="A706:F706"/>
    <mergeCell ref="A696:F696"/>
    <mergeCell ref="A653:F653"/>
    <mergeCell ref="A637:F637"/>
    <mergeCell ref="A740:F740"/>
    <mergeCell ref="A723:F723"/>
    <mergeCell ref="A534:F534"/>
    <mergeCell ref="A569:F569"/>
    <mergeCell ref="A562:F562"/>
    <mergeCell ref="A351:F351"/>
    <mergeCell ref="A790:F790"/>
    <mergeCell ref="A785:F785"/>
    <mergeCell ref="A253:F253"/>
    <mergeCell ref="A634:F634"/>
    <mergeCell ref="A541:F541"/>
    <mergeCell ref="A495:F495"/>
    <mergeCell ref="A466:F466"/>
    <mergeCell ref="A621:F621"/>
    <mergeCell ref="A752:F752"/>
    <mergeCell ref="A491:F491"/>
    <mergeCell ref="A406:F406"/>
    <mergeCell ref="A494:F494"/>
    <mergeCell ref="A493:F493"/>
    <mergeCell ref="A523:F523"/>
    <mergeCell ref="A599:F599"/>
    <mergeCell ref="A603:F603"/>
    <mergeCell ref="A725:F725"/>
    <mergeCell ref="A615:F615"/>
    <mergeCell ref="A748:F748"/>
    <mergeCell ref="A692:F692"/>
    <mergeCell ref="A560:F560"/>
    <mergeCell ref="A555:F555"/>
    <mergeCell ref="A521:F521"/>
    <mergeCell ref="A525:F525"/>
  </mergeCells>
  <printOptions horizontalCentered="1"/>
  <pageMargins left="0.51181102362204722" right="0.51181102362204722" top="0.55118110236220474" bottom="0.35433070866141736" header="0.31496062992125984" footer="0.31496062992125984"/>
  <pageSetup paperSize="8" scale="35" fitToHeight="6" orientation="landscape" r:id="rId1"/>
  <headerFooter differentFirst="1" alignWithMargins="0">
    <oddHeader>&amp;C&amp;P</oddHead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AA43"/>
  <sheetViews>
    <sheetView workbookViewId="0">
      <selection activeCell="AA29" sqref="AA29"/>
    </sheetView>
  </sheetViews>
  <sheetFormatPr defaultRowHeight="12.75" outlineLevelCol="1" x14ac:dyDescent="0.2"/>
  <cols>
    <col min="5" max="14" width="0" hidden="1" customWidth="1" outlineLevel="1"/>
    <col min="15" max="15" width="9.140625" customWidth="1" collapsed="1"/>
    <col min="27" max="27" width="20" customWidth="1"/>
  </cols>
  <sheetData>
    <row r="12" spans="26:26" x14ac:dyDescent="0.2">
      <c r="Z12" s="133">
        <v>44732</v>
      </c>
    </row>
    <row r="18" spans="1:27" x14ac:dyDescent="0.2">
      <c r="A18" s="138"/>
      <c r="B18" s="138"/>
      <c r="C18" s="951">
        <v>95</v>
      </c>
      <c r="D18" s="138">
        <v>0.61</v>
      </c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9">
        <v>1228.4000000000001</v>
      </c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40">
        <f>SUM(O18:X18)</f>
        <v>1228.4000000000001</v>
      </c>
      <c r="AA18" s="141">
        <f>Z18*$Z$12*$C$18%</f>
        <v>52201349.359999999</v>
      </c>
    </row>
    <row r="19" spans="1:27" x14ac:dyDescent="0.2">
      <c r="A19" s="138"/>
      <c r="B19" s="138"/>
      <c r="C19" s="951"/>
      <c r="D19" s="138">
        <v>0.62</v>
      </c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9">
        <v>2732</v>
      </c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40" t="e">
        <f>#N/A</f>
        <v>#N/A</v>
      </c>
      <c r="AA19" s="141" t="e">
        <f>Z19*$Z$12*$C$18%</f>
        <v>#N/A</v>
      </c>
    </row>
    <row r="20" spans="1:27" x14ac:dyDescent="0.2">
      <c r="A20" s="135"/>
      <c r="B20" s="135"/>
      <c r="C20" s="952"/>
      <c r="D20" s="135">
        <v>0.63</v>
      </c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6">
        <v>835.64</v>
      </c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7" t="e">
        <f>#N/A</f>
        <v>#N/A</v>
      </c>
      <c r="AA20" s="141" t="e">
        <f>Z20*$Z$12*$C$18%</f>
        <v>#N/A</v>
      </c>
    </row>
    <row r="21" spans="1:27" x14ac:dyDescent="0.2">
      <c r="A21" s="142"/>
      <c r="B21" s="142"/>
      <c r="C21" s="953">
        <v>92</v>
      </c>
      <c r="D21" s="142">
        <v>0.67</v>
      </c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3">
        <v>662.9</v>
      </c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4" t="e">
        <f>#N/A</f>
        <v>#N/A</v>
      </c>
      <c r="AA21" s="141" t="e">
        <f>Z21*$Z$12*$C$21%</f>
        <v>#N/A</v>
      </c>
    </row>
    <row r="22" spans="1:27" x14ac:dyDescent="0.2">
      <c r="A22" s="138"/>
      <c r="B22" s="138"/>
      <c r="C22" s="951"/>
      <c r="D22" s="138">
        <v>0.69</v>
      </c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9">
        <v>1666</v>
      </c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40" t="e">
        <f>#N/A</f>
        <v>#N/A</v>
      </c>
      <c r="AA22" s="141" t="e">
        <f>Z22*$Z$12*$C$21%</f>
        <v>#N/A</v>
      </c>
    </row>
    <row r="23" spans="1:27" x14ac:dyDescent="0.2">
      <c r="A23" s="135"/>
      <c r="B23" s="135"/>
      <c r="C23" s="952"/>
      <c r="D23" s="135">
        <v>0.7</v>
      </c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6">
        <v>1128.0999999999999</v>
      </c>
      <c r="P23" s="136">
        <v>5693.18</v>
      </c>
      <c r="Q23" s="135"/>
      <c r="R23" s="135"/>
      <c r="S23" s="135"/>
      <c r="T23" s="135"/>
      <c r="U23" s="135"/>
      <c r="V23" s="135"/>
      <c r="W23" s="135"/>
      <c r="X23" s="135"/>
      <c r="Y23" s="135"/>
      <c r="Z23" s="137" t="e">
        <f>#N/A</f>
        <v>#N/A</v>
      </c>
      <c r="AA23" s="141" t="e">
        <f>Z23*$Z$12*$C$21%</f>
        <v>#N/A</v>
      </c>
    </row>
    <row r="24" spans="1:27" x14ac:dyDescent="0.2">
      <c r="A24" s="142"/>
      <c r="B24" s="142"/>
      <c r="C24" s="953">
        <v>90</v>
      </c>
      <c r="D24" s="142">
        <v>0.72</v>
      </c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3">
        <v>1687.2</v>
      </c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4" t="e">
        <f>#N/A</f>
        <v>#N/A</v>
      </c>
      <c r="AA24" s="141" t="e">
        <f>Z24*$Z$12*$C$24%</f>
        <v>#N/A</v>
      </c>
    </row>
    <row r="25" spans="1:27" x14ac:dyDescent="0.2">
      <c r="A25" s="138"/>
      <c r="B25" s="138"/>
      <c r="C25" s="951"/>
      <c r="D25" s="138">
        <v>0.75</v>
      </c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9">
        <v>6196.11</v>
      </c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40" t="e">
        <f>#N/A</f>
        <v>#N/A</v>
      </c>
      <c r="AA25" s="141" t="e">
        <f>Z25*$Z$12*$C$24%</f>
        <v>#N/A</v>
      </c>
    </row>
    <row r="26" spans="1:27" x14ac:dyDescent="0.2">
      <c r="A26" s="138"/>
      <c r="B26" s="138"/>
      <c r="C26" s="951"/>
      <c r="D26" s="138">
        <v>0.79</v>
      </c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9">
        <v>1317</v>
      </c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40" t="e">
        <f>#N/A</f>
        <v>#N/A</v>
      </c>
      <c r="AA26" s="141" t="e">
        <f>Z26*$Z$12*$C$24%</f>
        <v>#N/A</v>
      </c>
    </row>
    <row r="27" spans="1:27" x14ac:dyDescent="0.2">
      <c r="A27" s="135"/>
      <c r="B27" s="135"/>
      <c r="C27" s="952"/>
      <c r="D27" s="135">
        <v>0.87</v>
      </c>
      <c r="E27" s="135">
        <v>0.87</v>
      </c>
      <c r="F27" s="135">
        <v>0.87</v>
      </c>
      <c r="G27" s="135">
        <v>0.87</v>
      </c>
      <c r="H27" s="135">
        <v>0.87</v>
      </c>
      <c r="I27" s="135">
        <v>0.87</v>
      </c>
      <c r="J27" s="135">
        <v>0.87</v>
      </c>
      <c r="K27" s="135">
        <v>0.87</v>
      </c>
      <c r="L27" s="135">
        <v>0.87</v>
      </c>
      <c r="M27" s="135">
        <v>0.87</v>
      </c>
      <c r="N27" s="135">
        <v>2239.5</v>
      </c>
      <c r="O27" s="136">
        <v>1458.7</v>
      </c>
      <c r="P27" s="136">
        <v>5511.6</v>
      </c>
      <c r="Q27" s="136">
        <v>925</v>
      </c>
      <c r="R27" s="136">
        <v>2114.9</v>
      </c>
      <c r="S27" s="136">
        <v>321.5</v>
      </c>
      <c r="T27" s="136">
        <v>2958.6</v>
      </c>
      <c r="U27" s="136">
        <v>1204.0999999999999</v>
      </c>
      <c r="V27" s="136">
        <v>2655.2</v>
      </c>
      <c r="W27" s="136">
        <v>1133.5999999999999</v>
      </c>
      <c r="X27" s="136">
        <v>222.7</v>
      </c>
      <c r="Y27" s="136">
        <v>2239.5</v>
      </c>
      <c r="Z27" s="137">
        <f>SUM(O27:Y27)</f>
        <v>20745.400000000001</v>
      </c>
      <c r="AA27" s="141">
        <f>Z27*$Z$12*$C$24%</f>
        <v>835184909.51999998</v>
      </c>
    </row>
    <row r="28" spans="1:27" x14ac:dyDescent="0.2">
      <c r="A28" s="142"/>
      <c r="B28" s="142"/>
      <c r="C28" s="953">
        <v>87</v>
      </c>
      <c r="D28" s="142">
        <v>0.96</v>
      </c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3">
        <v>1474.1</v>
      </c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4" t="e">
        <f>#N/A</f>
        <v>#N/A</v>
      </c>
      <c r="AA28" s="141" t="e">
        <f>Z28*$Z$12*$C$28%</f>
        <v>#N/A</v>
      </c>
    </row>
    <row r="29" spans="1:27" x14ac:dyDescent="0.2">
      <c r="A29" s="135"/>
      <c r="B29" s="135"/>
      <c r="C29" s="952"/>
      <c r="D29" s="135">
        <v>0.99</v>
      </c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6">
        <v>464.4</v>
      </c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7" t="e">
        <f>#N/A</f>
        <v>#N/A</v>
      </c>
      <c r="AA29" s="141" t="e">
        <f>Z29*$Z$12*$C$28%</f>
        <v>#N/A</v>
      </c>
    </row>
    <row r="30" spans="1:27" x14ac:dyDescent="0.2">
      <c r="A30" s="142"/>
      <c r="B30" s="142"/>
      <c r="C30" s="953">
        <v>84</v>
      </c>
      <c r="D30" s="142">
        <v>1.03</v>
      </c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3">
        <v>4027.66</v>
      </c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4" t="e">
        <f>#N/A</f>
        <v>#N/A</v>
      </c>
      <c r="AA30" s="141" t="e">
        <f>Z30*$Z$12*$C$30%</f>
        <v>#N/A</v>
      </c>
    </row>
    <row r="31" spans="1:27" x14ac:dyDescent="0.2">
      <c r="A31" s="138"/>
      <c r="B31" s="138"/>
      <c r="C31" s="951"/>
      <c r="D31" s="138">
        <v>1.06</v>
      </c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9">
        <v>5370.5</v>
      </c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40" t="e">
        <f>#N/A</f>
        <v>#N/A</v>
      </c>
      <c r="AA31" s="141" t="e">
        <f>Z31*$Z$12*$C$30%</f>
        <v>#N/A</v>
      </c>
    </row>
    <row r="32" spans="1:27" x14ac:dyDescent="0.2">
      <c r="A32" s="138"/>
      <c r="B32" s="138"/>
      <c r="C32" s="951"/>
      <c r="D32" s="138">
        <v>1.1000000000000001</v>
      </c>
      <c r="E32" s="138">
        <v>1.1000000000000001</v>
      </c>
      <c r="F32" s="138"/>
      <c r="G32" s="138"/>
      <c r="H32" s="138"/>
      <c r="I32" s="138"/>
      <c r="J32" s="138"/>
      <c r="K32" s="138"/>
      <c r="L32" s="138"/>
      <c r="M32" s="138"/>
      <c r="N32" s="138"/>
      <c r="O32" s="139">
        <v>488.4</v>
      </c>
      <c r="P32" s="139">
        <v>804.5</v>
      </c>
      <c r="Q32" s="138"/>
      <c r="R32" s="138"/>
      <c r="S32" s="138"/>
      <c r="T32" s="138"/>
      <c r="U32" s="138"/>
      <c r="V32" s="138"/>
      <c r="W32" s="138"/>
      <c r="X32" s="138"/>
      <c r="Y32" s="138"/>
      <c r="Z32" s="140" t="e">
        <f>#N/A</f>
        <v>#N/A</v>
      </c>
      <c r="AA32" s="141" t="e">
        <f>Z32*$Z$12*$C$30%</f>
        <v>#N/A</v>
      </c>
    </row>
    <row r="33" spans="1:27" x14ac:dyDescent="0.2">
      <c r="A33" s="138"/>
      <c r="B33" s="138"/>
      <c r="C33" s="951"/>
      <c r="D33" s="138">
        <v>1.25</v>
      </c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9">
        <v>1137.0999999999999</v>
      </c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40" t="e">
        <f>#N/A</f>
        <v>#N/A</v>
      </c>
      <c r="AA33" s="141" t="e">
        <f>Z33*$Z$12*$C$30%</f>
        <v>#N/A</v>
      </c>
    </row>
    <row r="34" spans="1:27" x14ac:dyDescent="0.2">
      <c r="A34" s="135"/>
      <c r="B34" s="135"/>
      <c r="C34" s="952"/>
      <c r="D34" s="135">
        <v>2.0699999999999998</v>
      </c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6">
        <v>713.9</v>
      </c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7" t="e">
        <f>#N/A</f>
        <v>#N/A</v>
      </c>
      <c r="AA34" s="141" t="e">
        <f>Z34*$Z$12*$C$30%</f>
        <v>#N/A</v>
      </c>
    </row>
    <row r="37" spans="1:27" x14ac:dyDescent="0.2">
      <c r="Z37" s="132" t="e">
        <f>SUM(Z18:Z36)</f>
        <v>#N/A</v>
      </c>
      <c r="AA37" s="132" t="e">
        <f>SUM(AA18:AA36)</f>
        <v>#N/A</v>
      </c>
    </row>
    <row r="41" spans="1:27" x14ac:dyDescent="0.2">
      <c r="AA41" s="134">
        <v>1372342</v>
      </c>
    </row>
    <row r="42" spans="1:27" x14ac:dyDescent="0.2">
      <c r="AA42" s="134">
        <v>2066466</v>
      </c>
    </row>
    <row r="43" spans="1:27" x14ac:dyDescent="0.2">
      <c r="AA43" s="132">
        <f>AA41+AA42</f>
        <v>3438808</v>
      </c>
    </row>
  </sheetData>
  <mergeCells count="5">
    <mergeCell ref="C18:C20"/>
    <mergeCell ref="C21:C23"/>
    <mergeCell ref="C24:C27"/>
    <mergeCell ref="C28:C29"/>
    <mergeCell ref="C30:C3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8"/>
  <sheetViews>
    <sheetView topLeftCell="B7" zoomScale="91" zoomScaleNormal="91" workbookViewId="0">
      <selection activeCell="Z48" sqref="Z48:AA48"/>
    </sheetView>
  </sheetViews>
  <sheetFormatPr defaultRowHeight="12.75" x14ac:dyDescent="0.2"/>
  <cols>
    <col min="1" max="1" width="9.28515625" bestFit="1" customWidth="1"/>
    <col min="2" max="2" width="50.7109375" customWidth="1"/>
    <col min="3" max="3" width="0.7109375" customWidth="1"/>
    <col min="4" max="4" width="9.28515625" hidden="1" customWidth="1"/>
    <col min="5" max="6" width="9.140625" hidden="1" customWidth="1"/>
    <col min="7" max="15" width="9.28515625" hidden="1" customWidth="1"/>
    <col min="16" max="17" width="11.5703125" hidden="1" customWidth="1"/>
    <col min="18" max="19" width="9.28515625" hidden="1" customWidth="1"/>
    <col min="20" max="20" width="14.140625" style="134" customWidth="1"/>
    <col min="21" max="21" width="14.7109375" style="134" customWidth="1"/>
    <col min="22" max="22" width="17.28515625" style="134" customWidth="1"/>
    <col min="23" max="23" width="15.42578125" style="134" customWidth="1"/>
    <col min="24" max="24" width="21.5703125" style="134" customWidth="1"/>
    <col min="25" max="25" width="22.5703125" style="134" customWidth="1"/>
    <col min="26" max="26" width="17.42578125" style="134" customWidth="1"/>
    <col min="27" max="27" width="16.7109375" style="134" customWidth="1"/>
    <col min="28" max="28" width="16.140625" style="134" customWidth="1"/>
    <col min="29" max="29" width="17.42578125" style="134" customWidth="1"/>
    <col min="30" max="30" width="8.28515625" style="134" customWidth="1"/>
    <col min="31" max="31" width="17.42578125" style="134" customWidth="1"/>
    <col min="32" max="32" width="18.85546875" customWidth="1"/>
  </cols>
  <sheetData>
    <row r="1" spans="1:32" x14ac:dyDescent="0.2">
      <c r="T1" s="132">
        <f>SUM(T2:T37)</f>
        <v>79502074.530000001</v>
      </c>
      <c r="U1" s="132">
        <f>SUM(U2:U37)</f>
        <v>296169924.39999998</v>
      </c>
      <c r="V1" s="132">
        <f t="shared" ref="V1:W1" si="0">SUM(V2:V37)</f>
        <v>73203486.299999997</v>
      </c>
      <c r="W1" s="132">
        <f t="shared" si="0"/>
        <v>7348730.0300000003</v>
      </c>
      <c r="X1" s="132">
        <f>SUM(X2:X37)</f>
        <v>368323268.89999998</v>
      </c>
      <c r="Y1" s="132"/>
      <c r="Z1" s="132"/>
      <c r="AB1" s="132">
        <v>80825649.930000007</v>
      </c>
      <c r="AC1" s="132">
        <v>294846349</v>
      </c>
    </row>
    <row r="2" spans="1:32" x14ac:dyDescent="0.2">
      <c r="A2" s="368">
        <v>1</v>
      </c>
      <c r="B2" s="368" t="s">
        <v>1132</v>
      </c>
      <c r="C2" s="368" t="s">
        <v>1129</v>
      </c>
      <c r="D2" s="368">
        <v>42181</v>
      </c>
      <c r="E2" s="368" t="s">
        <v>1112</v>
      </c>
      <c r="F2" s="368" t="s">
        <v>1112</v>
      </c>
      <c r="G2" s="368">
        <v>18</v>
      </c>
      <c r="H2" s="368">
        <v>18</v>
      </c>
      <c r="I2" s="368">
        <v>223.9</v>
      </c>
      <c r="J2" s="368">
        <v>7</v>
      </c>
      <c r="K2" s="368">
        <v>3</v>
      </c>
      <c r="L2" s="368">
        <v>4</v>
      </c>
      <c r="M2" s="368">
        <v>223.9</v>
      </c>
      <c r="N2" s="368">
        <v>97.1</v>
      </c>
      <c r="O2" s="368">
        <v>126.8</v>
      </c>
      <c r="P2" s="368">
        <v>14379131.199999999</v>
      </c>
      <c r="Q2" s="368">
        <v>7828788.8799999999</v>
      </c>
      <c r="R2" s="368">
        <v>0</v>
      </c>
      <c r="S2" s="368">
        <v>0</v>
      </c>
      <c r="T2" s="134">
        <v>5573134.8099999996</v>
      </c>
      <c r="U2" s="134">
        <v>2255654.0699999998</v>
      </c>
      <c r="V2" s="134">
        <v>1419973.8</v>
      </c>
      <c r="W2" s="134">
        <v>219218.41</v>
      </c>
      <c r="X2" s="134">
        <v>7609570.4699999997</v>
      </c>
    </row>
    <row r="3" spans="1:32" x14ac:dyDescent="0.2">
      <c r="A3" s="368">
        <v>2</v>
      </c>
      <c r="B3" s="368" t="s">
        <v>1133</v>
      </c>
      <c r="C3" s="368" t="s">
        <v>1214</v>
      </c>
      <c r="D3" s="368">
        <v>42181</v>
      </c>
      <c r="E3" s="368" t="s">
        <v>1112</v>
      </c>
      <c r="F3" s="368" t="s">
        <v>1112</v>
      </c>
      <c r="G3" s="368">
        <v>14</v>
      </c>
      <c r="H3" s="368">
        <v>14</v>
      </c>
      <c r="I3" s="368">
        <v>247.1</v>
      </c>
      <c r="J3" s="368">
        <v>6</v>
      </c>
      <c r="K3" s="368">
        <v>2</v>
      </c>
      <c r="L3" s="368">
        <v>4</v>
      </c>
      <c r="M3" s="368">
        <v>247.1</v>
      </c>
      <c r="N3" s="368">
        <v>100.2</v>
      </c>
      <c r="O3" s="368">
        <v>146.9</v>
      </c>
      <c r="P3" s="368">
        <v>13860294.16</v>
      </c>
      <c r="Q3" s="368">
        <v>8639989.8800000008</v>
      </c>
      <c r="R3" s="368">
        <v>0</v>
      </c>
      <c r="S3" s="368">
        <v>0</v>
      </c>
      <c r="T3" s="134">
        <v>4061359.3</v>
      </c>
      <c r="U3" s="134">
        <v>4578630.58</v>
      </c>
      <c r="V3" s="134">
        <v>1567108.2</v>
      </c>
      <c r="W3" s="134">
        <v>66533.5</v>
      </c>
      <c r="X3" s="134">
        <v>8573456.3800000008</v>
      </c>
    </row>
    <row r="4" spans="1:32" x14ac:dyDescent="0.2">
      <c r="A4" s="368">
        <v>3</v>
      </c>
      <c r="B4" s="368" t="s">
        <v>1627</v>
      </c>
      <c r="C4" s="368" t="s">
        <v>1214</v>
      </c>
      <c r="D4" s="368">
        <v>42181</v>
      </c>
      <c r="E4" s="368" t="s">
        <v>1112</v>
      </c>
      <c r="F4" s="368" t="s">
        <v>1112</v>
      </c>
      <c r="G4" s="368">
        <v>5</v>
      </c>
      <c r="H4" s="368">
        <v>5</v>
      </c>
      <c r="I4" s="368">
        <v>126.6</v>
      </c>
      <c r="J4" s="368">
        <v>3</v>
      </c>
      <c r="K4" s="368">
        <v>2</v>
      </c>
      <c r="L4" s="368">
        <v>1</v>
      </c>
      <c r="M4" s="368">
        <v>126.6</v>
      </c>
      <c r="N4" s="368">
        <v>88.2</v>
      </c>
      <c r="O4" s="368">
        <v>38.4</v>
      </c>
      <c r="P4" s="368">
        <v>7547472.1399999997</v>
      </c>
      <c r="Q4" s="368">
        <v>4426639.9000000004</v>
      </c>
      <c r="R4" s="368">
        <v>0</v>
      </c>
      <c r="S4" s="368">
        <v>0</v>
      </c>
      <c r="T4" s="134">
        <v>4183629.68</v>
      </c>
      <c r="U4" s="134">
        <v>243010.22</v>
      </c>
      <c r="V4" s="134">
        <v>802897.2</v>
      </c>
      <c r="W4" s="134">
        <v>80559.28</v>
      </c>
      <c r="X4" s="134">
        <v>4346080.62</v>
      </c>
      <c r="AE4" s="132">
        <v>375671998.93000001</v>
      </c>
      <c r="AF4" s="132">
        <v>73203486.299999997</v>
      </c>
    </row>
    <row r="5" spans="1:32" x14ac:dyDescent="0.2">
      <c r="A5" s="368">
        <v>4</v>
      </c>
      <c r="B5" s="368" t="s">
        <v>1213</v>
      </c>
      <c r="C5" s="368" t="s">
        <v>1214</v>
      </c>
      <c r="D5" s="368">
        <v>42181</v>
      </c>
      <c r="E5" s="368" t="s">
        <v>1112</v>
      </c>
      <c r="F5" s="368" t="s">
        <v>1112</v>
      </c>
      <c r="G5" s="368">
        <v>17</v>
      </c>
      <c r="H5" s="368">
        <v>17</v>
      </c>
      <c r="I5" s="368">
        <v>368.8</v>
      </c>
      <c r="J5" s="368">
        <v>9</v>
      </c>
      <c r="K5" s="368">
        <v>6</v>
      </c>
      <c r="L5" s="368">
        <v>3</v>
      </c>
      <c r="M5" s="368">
        <v>368.8</v>
      </c>
      <c r="N5" s="368">
        <v>224.05</v>
      </c>
      <c r="O5" s="368">
        <v>144.75</v>
      </c>
      <c r="P5" s="368">
        <v>21808000.34</v>
      </c>
      <c r="Q5" s="368">
        <v>12895298.529999999</v>
      </c>
      <c r="R5" s="368">
        <v>0</v>
      </c>
      <c r="S5" s="368">
        <v>0</v>
      </c>
      <c r="T5" s="134">
        <v>7389096.3200000003</v>
      </c>
      <c r="U5" s="134">
        <v>5506202.21</v>
      </c>
      <c r="V5" s="134">
        <v>2338929.6</v>
      </c>
      <c r="W5" s="134">
        <v>398626.82</v>
      </c>
      <c r="X5" s="134">
        <v>12496671.710000001</v>
      </c>
    </row>
    <row r="6" spans="1:32" x14ac:dyDescent="0.2">
      <c r="A6" s="368">
        <v>5</v>
      </c>
      <c r="B6" s="368" t="s">
        <v>1457</v>
      </c>
      <c r="C6" s="368">
        <v>1</v>
      </c>
      <c r="D6" s="368">
        <v>41997</v>
      </c>
      <c r="E6" s="368" t="s">
        <v>1112</v>
      </c>
      <c r="F6" s="368" t="s">
        <v>1112</v>
      </c>
      <c r="G6" s="368">
        <v>15</v>
      </c>
      <c r="H6" s="368">
        <v>15</v>
      </c>
      <c r="I6" s="368">
        <v>196.7</v>
      </c>
      <c r="J6" s="368">
        <v>4</v>
      </c>
      <c r="K6" s="368">
        <v>0</v>
      </c>
      <c r="L6" s="368">
        <v>4</v>
      </c>
      <c r="M6" s="368">
        <v>196.7</v>
      </c>
      <c r="N6" s="368">
        <v>0</v>
      </c>
      <c r="O6" s="368">
        <v>196.7</v>
      </c>
      <c r="P6" s="368">
        <v>11750296.09</v>
      </c>
      <c r="Q6" s="368">
        <v>6877725.6500000004</v>
      </c>
      <c r="R6" s="368">
        <v>0</v>
      </c>
      <c r="S6" s="368">
        <v>0</v>
      </c>
      <c r="T6" s="134">
        <v>6500157.6399999997</v>
      </c>
      <c r="U6" s="134">
        <v>377568.01</v>
      </c>
      <c r="V6" s="134">
        <v>1247471.3999999999</v>
      </c>
      <c r="W6" s="134">
        <v>246945.64</v>
      </c>
      <c r="X6" s="134">
        <v>6630780.0099999998</v>
      </c>
      <c r="AE6" s="134">
        <f>T1+U1</f>
        <v>375671998.93000001</v>
      </c>
    </row>
    <row r="7" spans="1:32" x14ac:dyDescent="0.2">
      <c r="A7" s="368">
        <v>6</v>
      </c>
      <c r="B7" s="368" t="s">
        <v>1625</v>
      </c>
      <c r="C7" s="368">
        <v>2</v>
      </c>
      <c r="D7" s="368">
        <v>41998</v>
      </c>
      <c r="E7" s="368" t="s">
        <v>1112</v>
      </c>
      <c r="F7" s="368" t="s">
        <v>1112</v>
      </c>
      <c r="G7" s="368">
        <v>24</v>
      </c>
      <c r="H7" s="368">
        <v>24</v>
      </c>
      <c r="I7" s="368">
        <v>360.4</v>
      </c>
      <c r="J7" s="368">
        <v>8</v>
      </c>
      <c r="K7" s="368">
        <v>6</v>
      </c>
      <c r="L7" s="368">
        <v>2</v>
      </c>
      <c r="M7" s="368">
        <v>360.4</v>
      </c>
      <c r="N7" s="368">
        <v>257.10000000000002</v>
      </c>
      <c r="O7" s="368">
        <v>103.3</v>
      </c>
      <c r="P7" s="368">
        <v>22015040.41</v>
      </c>
      <c r="Q7" s="368">
        <v>12601587.82</v>
      </c>
      <c r="R7" s="368">
        <v>0</v>
      </c>
      <c r="S7" s="368">
        <v>0</v>
      </c>
      <c r="T7" s="134">
        <v>11906481.09</v>
      </c>
      <c r="U7" s="134">
        <v>695106.73</v>
      </c>
      <c r="V7" s="134">
        <v>2285656.7999999998</v>
      </c>
      <c r="W7" s="134">
        <v>64698.69</v>
      </c>
      <c r="X7" s="134">
        <v>12536889.130000001</v>
      </c>
    </row>
    <row r="8" spans="1:32" x14ac:dyDescent="0.2">
      <c r="A8" s="368">
        <v>7</v>
      </c>
      <c r="B8" s="368" t="s">
        <v>1626</v>
      </c>
      <c r="C8" s="368">
        <v>1</v>
      </c>
      <c r="D8" s="368">
        <v>41997</v>
      </c>
      <c r="E8" s="368" t="s">
        <v>1112</v>
      </c>
      <c r="F8" s="368" t="s">
        <v>1112</v>
      </c>
      <c r="G8" s="368">
        <v>3</v>
      </c>
      <c r="H8" s="368">
        <v>3</v>
      </c>
      <c r="I8" s="368">
        <v>155.80000000000001</v>
      </c>
      <c r="J8" s="368">
        <v>3</v>
      </c>
      <c r="K8" s="368">
        <v>2</v>
      </c>
      <c r="L8" s="368">
        <v>1</v>
      </c>
      <c r="M8" s="368">
        <v>155.80000000000001</v>
      </c>
      <c r="N8" s="368">
        <v>81.900000000000006</v>
      </c>
      <c r="O8" s="368">
        <v>73.900000000000006</v>
      </c>
      <c r="P8" s="368">
        <v>9750331.1699999999</v>
      </c>
      <c r="Q8" s="368">
        <v>5447634.25</v>
      </c>
      <c r="R8" s="368">
        <v>0</v>
      </c>
      <c r="S8" s="368">
        <v>0</v>
      </c>
      <c r="T8" s="134">
        <v>5148574.28</v>
      </c>
      <c r="U8" s="134">
        <v>299059.96999999997</v>
      </c>
      <c r="V8" s="134">
        <v>988083.6</v>
      </c>
      <c r="W8" s="134">
        <v>629265.07999999996</v>
      </c>
      <c r="X8" s="134">
        <v>4818369.17</v>
      </c>
      <c r="AE8" s="134">
        <f>W1+X1</f>
        <v>375671998.93000001</v>
      </c>
    </row>
    <row r="9" spans="1:32" x14ac:dyDescent="0.2">
      <c r="A9" s="368">
        <v>8</v>
      </c>
      <c r="B9" s="368" t="s">
        <v>1624</v>
      </c>
      <c r="C9" s="368">
        <v>1</v>
      </c>
      <c r="D9" s="368">
        <v>41997</v>
      </c>
      <c r="E9" s="368" t="s">
        <v>1112</v>
      </c>
      <c r="F9" s="368" t="s">
        <v>1112</v>
      </c>
      <c r="G9" s="368">
        <v>13</v>
      </c>
      <c r="H9" s="368">
        <v>13</v>
      </c>
      <c r="I9" s="368">
        <v>281</v>
      </c>
      <c r="J9" s="368">
        <v>7</v>
      </c>
      <c r="K9" s="368">
        <v>4</v>
      </c>
      <c r="L9" s="368">
        <v>3</v>
      </c>
      <c r="M9" s="368">
        <v>281</v>
      </c>
      <c r="N9" s="368">
        <v>147</v>
      </c>
      <c r="O9" s="368">
        <v>134</v>
      </c>
      <c r="P9" s="368">
        <v>17081678.940000001</v>
      </c>
      <c r="Q9" s="368">
        <v>9825322.3599999994</v>
      </c>
      <c r="R9" s="368">
        <v>0</v>
      </c>
      <c r="S9" s="368">
        <v>0</v>
      </c>
      <c r="T9" s="134">
        <v>6619123.4100000001</v>
      </c>
      <c r="U9" s="134">
        <v>3206198.95</v>
      </c>
      <c r="V9" s="134">
        <v>1782102</v>
      </c>
      <c r="W9" s="134">
        <v>36127.410000000003</v>
      </c>
      <c r="X9" s="134">
        <v>9789194.9499999993</v>
      </c>
    </row>
    <row r="10" spans="1:32" x14ac:dyDescent="0.2">
      <c r="A10" s="368">
        <v>9</v>
      </c>
      <c r="B10" s="368" t="s">
        <v>975</v>
      </c>
      <c r="C10" s="368">
        <v>1</v>
      </c>
      <c r="D10" s="368">
        <v>41999</v>
      </c>
      <c r="E10" s="368" t="s">
        <v>1822</v>
      </c>
      <c r="F10" s="368" t="s">
        <v>1822</v>
      </c>
      <c r="G10" s="368">
        <v>12</v>
      </c>
      <c r="H10" s="368">
        <v>12</v>
      </c>
      <c r="I10" s="368">
        <v>185.9</v>
      </c>
      <c r="J10" s="368">
        <v>4</v>
      </c>
      <c r="K10" s="368">
        <v>4</v>
      </c>
      <c r="L10" s="368">
        <v>0</v>
      </c>
      <c r="M10" s="368">
        <v>185.9</v>
      </c>
      <c r="N10" s="368">
        <v>0</v>
      </c>
      <c r="O10" s="368">
        <v>185.9</v>
      </c>
      <c r="P10" s="368">
        <v>10941188.789999999</v>
      </c>
      <c r="Q10" s="368">
        <v>6500097.5999999996</v>
      </c>
      <c r="R10" s="368">
        <v>0</v>
      </c>
      <c r="S10" s="368">
        <v>0</v>
      </c>
      <c r="T10" s="134">
        <v>575463.18000000005</v>
      </c>
      <c r="U10" s="134">
        <v>3352615.75</v>
      </c>
      <c r="V10" s="134">
        <v>1178977.8</v>
      </c>
      <c r="W10" s="134">
        <v>75463.179999999993</v>
      </c>
      <c r="X10" s="134">
        <v>3852615.75</v>
      </c>
    </row>
    <row r="11" spans="1:32" x14ac:dyDescent="0.2">
      <c r="A11" s="368">
        <v>10</v>
      </c>
      <c r="B11" s="368" t="s">
        <v>977</v>
      </c>
      <c r="C11" s="368">
        <v>1</v>
      </c>
      <c r="D11" s="368">
        <v>41999</v>
      </c>
      <c r="E11" s="368" t="s">
        <v>1822</v>
      </c>
      <c r="F11" s="368" t="s">
        <v>1822</v>
      </c>
      <c r="G11" s="368">
        <v>11</v>
      </c>
      <c r="H11" s="368">
        <v>11</v>
      </c>
      <c r="I11" s="368">
        <v>207.4</v>
      </c>
      <c r="J11" s="368">
        <v>6</v>
      </c>
      <c r="K11" s="368">
        <v>5</v>
      </c>
      <c r="L11" s="368">
        <v>1</v>
      </c>
      <c r="M11" s="368">
        <v>207.4</v>
      </c>
      <c r="N11" s="368">
        <v>190.5</v>
      </c>
      <c r="O11" s="368">
        <v>16.899999999999999</v>
      </c>
      <c r="P11" s="368">
        <v>12923688.699999999</v>
      </c>
      <c r="Q11" s="368">
        <v>7251857.1399999997</v>
      </c>
      <c r="R11" s="368">
        <v>0</v>
      </c>
      <c r="S11" s="368">
        <v>0</v>
      </c>
      <c r="T11" s="134">
        <v>3537104.66</v>
      </c>
      <c r="U11" s="134">
        <v>1548463.03</v>
      </c>
      <c r="V11" s="134">
        <v>1315330.8</v>
      </c>
      <c r="W11" s="134">
        <v>171625.46</v>
      </c>
      <c r="X11" s="134">
        <v>4913942.2300000004</v>
      </c>
    </row>
    <row r="12" spans="1:32" x14ac:dyDescent="0.2">
      <c r="A12" s="368">
        <v>11</v>
      </c>
      <c r="B12" s="368" t="s">
        <v>978</v>
      </c>
      <c r="C12" s="368">
        <v>1</v>
      </c>
      <c r="D12" s="368">
        <v>41999</v>
      </c>
      <c r="E12" s="368" t="s">
        <v>1822</v>
      </c>
      <c r="F12" s="368" t="s">
        <v>1822</v>
      </c>
      <c r="G12" s="368">
        <v>16</v>
      </c>
      <c r="H12" s="368">
        <v>16</v>
      </c>
      <c r="I12" s="368">
        <v>255.5</v>
      </c>
      <c r="J12" s="368">
        <v>9</v>
      </c>
      <c r="K12" s="368">
        <v>2</v>
      </c>
      <c r="L12" s="368">
        <v>7</v>
      </c>
      <c r="M12" s="368">
        <v>255.5</v>
      </c>
      <c r="N12" s="368">
        <v>53</v>
      </c>
      <c r="O12" s="368">
        <v>202.5</v>
      </c>
      <c r="P12" s="368">
        <v>14859352.5</v>
      </c>
      <c r="Q12" s="368">
        <v>8933700.5800000001</v>
      </c>
      <c r="R12" s="368">
        <v>0</v>
      </c>
      <c r="S12" s="368">
        <v>0</v>
      </c>
      <c r="T12" s="134">
        <v>1497295.21</v>
      </c>
      <c r="U12" s="134">
        <v>3901436.19</v>
      </c>
      <c r="V12" s="134">
        <v>1620381</v>
      </c>
      <c r="W12" s="134">
        <v>497295.21</v>
      </c>
      <c r="X12" s="134">
        <v>4901436.1900000004</v>
      </c>
    </row>
    <row r="13" spans="1:32" x14ac:dyDescent="0.2">
      <c r="A13" s="368">
        <v>12</v>
      </c>
      <c r="B13" s="368" t="s">
        <v>979</v>
      </c>
      <c r="C13" s="368">
        <v>1</v>
      </c>
      <c r="D13" s="368">
        <v>41999</v>
      </c>
      <c r="E13" s="368" t="s">
        <v>1822</v>
      </c>
      <c r="F13" s="368" t="s">
        <v>1822</v>
      </c>
      <c r="G13" s="368">
        <v>12</v>
      </c>
      <c r="H13" s="368">
        <v>12</v>
      </c>
      <c r="I13" s="368">
        <v>218.8</v>
      </c>
      <c r="J13" s="368">
        <v>6</v>
      </c>
      <c r="K13" s="368">
        <v>4</v>
      </c>
      <c r="L13" s="368">
        <v>2</v>
      </c>
      <c r="M13" s="368">
        <v>218.8</v>
      </c>
      <c r="N13" s="368">
        <v>153.4</v>
      </c>
      <c r="O13" s="368">
        <v>65.400000000000006</v>
      </c>
      <c r="P13" s="368">
        <v>13786548.789999999</v>
      </c>
      <c r="Q13" s="368">
        <v>7650464.5300000003</v>
      </c>
      <c r="R13" s="368">
        <v>0</v>
      </c>
      <c r="S13" s="368">
        <v>0</v>
      </c>
      <c r="T13" s="134">
        <v>2875477.31</v>
      </c>
      <c r="U13" s="134">
        <v>2622793.87</v>
      </c>
      <c r="V13" s="134">
        <v>1387629.6</v>
      </c>
      <c r="W13" s="134">
        <v>487847.71</v>
      </c>
      <c r="X13" s="134">
        <v>5010423.47</v>
      </c>
    </row>
    <row r="14" spans="1:32" x14ac:dyDescent="0.2">
      <c r="A14" s="368">
        <v>13</v>
      </c>
      <c r="B14" s="368" t="s">
        <v>980</v>
      </c>
      <c r="C14" s="368">
        <v>1</v>
      </c>
      <c r="D14" s="368">
        <v>41999</v>
      </c>
      <c r="E14" s="368" t="s">
        <v>1822</v>
      </c>
      <c r="F14" s="368" t="s">
        <v>1822</v>
      </c>
      <c r="G14" s="368">
        <v>17</v>
      </c>
      <c r="H14" s="368">
        <v>17</v>
      </c>
      <c r="I14" s="368">
        <v>385.2</v>
      </c>
      <c r="J14" s="368">
        <v>11</v>
      </c>
      <c r="K14" s="368">
        <v>3</v>
      </c>
      <c r="L14" s="368">
        <v>8</v>
      </c>
      <c r="M14" s="368">
        <v>385.2</v>
      </c>
      <c r="N14" s="368">
        <v>109.4</v>
      </c>
      <c r="O14" s="368">
        <v>275.8</v>
      </c>
      <c r="P14" s="368">
        <v>22953296.18</v>
      </c>
      <c r="Q14" s="368">
        <v>13468733.710000001</v>
      </c>
      <c r="R14" s="368">
        <v>0</v>
      </c>
      <c r="S14" s="368">
        <v>0</v>
      </c>
      <c r="T14" s="134">
        <v>3066864.24</v>
      </c>
      <c r="U14" s="134">
        <v>5072436.49</v>
      </c>
      <c r="V14" s="134">
        <v>2442938.4</v>
      </c>
      <c r="W14" s="134">
        <f>T14-500000</f>
        <v>2566864.2400000002</v>
      </c>
      <c r="X14" s="134">
        <f>U14+500000</f>
        <v>5572436.4900000002</v>
      </c>
    </row>
    <row r="15" spans="1:32" x14ac:dyDescent="0.2">
      <c r="A15" s="368">
        <v>14</v>
      </c>
      <c r="B15" s="368" t="s">
        <v>976</v>
      </c>
      <c r="C15" s="368">
        <v>3</v>
      </c>
      <c r="D15" s="368">
        <v>41998</v>
      </c>
      <c r="E15" s="368" t="s">
        <v>1822</v>
      </c>
      <c r="F15" s="368" t="s">
        <v>1822</v>
      </c>
      <c r="G15" s="368">
        <v>9</v>
      </c>
      <c r="H15" s="368">
        <v>9</v>
      </c>
      <c r="I15" s="368">
        <v>154.5</v>
      </c>
      <c r="J15" s="368">
        <v>5</v>
      </c>
      <c r="K15" s="368">
        <v>0</v>
      </c>
      <c r="L15" s="368">
        <v>5</v>
      </c>
      <c r="M15" s="368">
        <v>154.5</v>
      </c>
      <c r="N15" s="368">
        <v>0</v>
      </c>
      <c r="O15" s="368">
        <v>154.5</v>
      </c>
      <c r="P15" s="368">
        <v>8491938</v>
      </c>
      <c r="Q15" s="368">
        <v>5402179.0199999996</v>
      </c>
      <c r="R15" s="368">
        <v>0</v>
      </c>
      <c r="S15" s="368">
        <v>0</v>
      </c>
      <c r="T15" s="134">
        <v>0</v>
      </c>
      <c r="U15" s="134">
        <v>3264594.92</v>
      </c>
      <c r="V15" s="134">
        <v>979839</v>
      </c>
      <c r="W15" s="134">
        <f>T15</f>
        <v>0</v>
      </c>
      <c r="X15" s="134">
        <f>U15</f>
        <v>3264594.92</v>
      </c>
    </row>
    <row r="16" spans="1:32" x14ac:dyDescent="0.2">
      <c r="A16" s="368">
        <v>15</v>
      </c>
      <c r="B16" s="368" t="s">
        <v>1623</v>
      </c>
      <c r="C16" s="368">
        <v>579</v>
      </c>
      <c r="D16" s="368">
        <v>42004</v>
      </c>
      <c r="E16" s="368" t="s">
        <v>1822</v>
      </c>
      <c r="F16" s="368" t="s">
        <v>1822</v>
      </c>
      <c r="G16" s="368">
        <v>24</v>
      </c>
      <c r="H16" s="368">
        <v>24</v>
      </c>
      <c r="I16" s="368">
        <v>424.7</v>
      </c>
      <c r="J16" s="368">
        <v>8</v>
      </c>
      <c r="K16" s="368">
        <v>2</v>
      </c>
      <c r="L16" s="368">
        <v>6</v>
      </c>
      <c r="M16" s="368">
        <v>424.7</v>
      </c>
      <c r="N16" s="368">
        <v>117.8</v>
      </c>
      <c r="O16" s="368">
        <v>306.89999999999998</v>
      </c>
      <c r="P16" s="368">
        <v>24588471.530000001</v>
      </c>
      <c r="Q16" s="368">
        <v>14849873.33</v>
      </c>
      <c r="R16" s="368">
        <v>0</v>
      </c>
      <c r="S16" s="368">
        <v>0</v>
      </c>
      <c r="T16" s="134">
        <v>1925483.45</v>
      </c>
      <c r="U16" s="134">
        <v>7048454.8099999996</v>
      </c>
      <c r="V16" s="134">
        <v>2693447.4</v>
      </c>
      <c r="W16" s="134">
        <v>78559.649999999994</v>
      </c>
      <c r="X16" s="134">
        <v>8895378.6099999994</v>
      </c>
    </row>
    <row r="17" spans="1:24" x14ac:dyDescent="0.2">
      <c r="A17" s="368">
        <v>16</v>
      </c>
      <c r="B17" s="368" t="s">
        <v>1622</v>
      </c>
      <c r="C17" s="368">
        <v>579</v>
      </c>
      <c r="D17" s="368">
        <v>42004</v>
      </c>
      <c r="E17" s="368" t="s">
        <v>1822</v>
      </c>
      <c r="F17" s="368" t="s">
        <v>1822</v>
      </c>
      <c r="G17" s="368">
        <v>7</v>
      </c>
      <c r="H17" s="368">
        <v>7</v>
      </c>
      <c r="I17" s="368">
        <v>178.9</v>
      </c>
      <c r="J17" s="368">
        <v>3</v>
      </c>
      <c r="K17" s="368">
        <v>1</v>
      </c>
      <c r="L17" s="368">
        <v>2</v>
      </c>
      <c r="M17" s="368">
        <v>178.9</v>
      </c>
      <c r="N17" s="368">
        <v>88.3</v>
      </c>
      <c r="O17" s="368">
        <v>90.6</v>
      </c>
      <c r="P17" s="368">
        <v>10294015.18</v>
      </c>
      <c r="Q17" s="368">
        <v>6255338.6799999997</v>
      </c>
      <c r="R17" s="368">
        <v>0</v>
      </c>
      <c r="S17" s="368">
        <v>0</v>
      </c>
      <c r="T17" s="134">
        <v>545462.74</v>
      </c>
      <c r="U17" s="134">
        <v>3234705.74</v>
      </c>
      <c r="V17" s="134">
        <v>1134583.8</v>
      </c>
      <c r="W17" s="134">
        <v>45462.74</v>
      </c>
      <c r="X17" s="134">
        <v>3734705.74</v>
      </c>
    </row>
    <row r="18" spans="1:24" x14ac:dyDescent="0.2">
      <c r="A18" s="368">
        <v>17</v>
      </c>
      <c r="B18" s="368" t="s">
        <v>1621</v>
      </c>
      <c r="C18" s="368">
        <v>579</v>
      </c>
      <c r="D18" s="368">
        <v>42004</v>
      </c>
      <c r="E18" s="368" t="s">
        <v>1822</v>
      </c>
      <c r="F18" s="368" t="s">
        <v>1822</v>
      </c>
      <c r="G18" s="368">
        <v>6</v>
      </c>
      <c r="H18" s="368">
        <v>6</v>
      </c>
      <c r="I18" s="368">
        <v>121.4</v>
      </c>
      <c r="J18" s="368">
        <v>3</v>
      </c>
      <c r="K18" s="368">
        <v>2</v>
      </c>
      <c r="L18" s="368">
        <v>1</v>
      </c>
      <c r="M18" s="368">
        <v>121.4</v>
      </c>
      <c r="N18" s="368">
        <v>64.8</v>
      </c>
      <c r="O18" s="368">
        <v>56.6</v>
      </c>
      <c r="P18" s="368">
        <v>7409152.8300000001</v>
      </c>
      <c r="Q18" s="368">
        <v>4244818.9800000004</v>
      </c>
      <c r="R18" s="368">
        <v>0</v>
      </c>
      <c r="S18" s="368">
        <v>0</v>
      </c>
      <c r="T18" s="134">
        <v>325913.98</v>
      </c>
      <c r="U18" s="134">
        <v>2239275.81</v>
      </c>
      <c r="V18" s="134">
        <v>769918.8</v>
      </c>
      <c r="W18" s="134">
        <f t="shared" ref="W18:W31" si="1">T18</f>
        <v>325913.98</v>
      </c>
      <c r="X18" s="134">
        <f t="shared" ref="X18:X31" si="2">U18</f>
        <v>2239275.81</v>
      </c>
    </row>
    <row r="19" spans="1:24" x14ac:dyDescent="0.2">
      <c r="A19" s="368">
        <v>18</v>
      </c>
      <c r="B19" s="368" t="s">
        <v>1224</v>
      </c>
      <c r="C19" s="368">
        <v>1</v>
      </c>
      <c r="D19" s="368">
        <v>41997</v>
      </c>
      <c r="E19" s="368" t="s">
        <v>1112</v>
      </c>
      <c r="F19" s="368" t="s">
        <v>1822</v>
      </c>
      <c r="G19" s="368">
        <v>4</v>
      </c>
      <c r="H19" s="368">
        <v>4</v>
      </c>
      <c r="I19" s="368">
        <v>79.900000000000006</v>
      </c>
      <c r="J19" s="368">
        <v>2</v>
      </c>
      <c r="K19" s="368">
        <v>1</v>
      </c>
      <c r="L19" s="368">
        <v>1</v>
      </c>
      <c r="M19" s="368">
        <v>79.900000000000006</v>
      </c>
      <c r="N19" s="368">
        <v>32</v>
      </c>
      <c r="O19" s="368">
        <v>47.9</v>
      </c>
      <c r="P19" s="368">
        <v>4391623.5999999996</v>
      </c>
      <c r="Q19" s="368">
        <v>2793748.24</v>
      </c>
      <c r="R19" s="368">
        <v>0</v>
      </c>
      <c r="S19" s="368">
        <v>0</v>
      </c>
      <c r="T19" s="134">
        <v>0</v>
      </c>
      <c r="U19" s="134">
        <v>2793748.24</v>
      </c>
      <c r="V19" s="134">
        <v>506725.8</v>
      </c>
      <c r="W19" s="134">
        <f t="shared" si="1"/>
        <v>0</v>
      </c>
      <c r="X19" s="134">
        <f t="shared" si="2"/>
        <v>2793748.24</v>
      </c>
    </row>
    <row r="20" spans="1:24" x14ac:dyDescent="0.2">
      <c r="A20" s="368">
        <v>19</v>
      </c>
      <c r="B20" s="368" t="s">
        <v>959</v>
      </c>
      <c r="C20" s="368">
        <v>1</v>
      </c>
      <c r="D20" s="368">
        <v>41996</v>
      </c>
      <c r="E20" s="368" t="s">
        <v>1112</v>
      </c>
      <c r="F20" s="368" t="s">
        <v>1822</v>
      </c>
      <c r="G20" s="368">
        <v>31</v>
      </c>
      <c r="H20" s="368">
        <v>31</v>
      </c>
      <c r="I20" s="368">
        <v>611.35</v>
      </c>
      <c r="J20" s="368">
        <v>12</v>
      </c>
      <c r="K20" s="368">
        <v>8</v>
      </c>
      <c r="L20" s="368">
        <v>4</v>
      </c>
      <c r="M20" s="368">
        <v>611.35</v>
      </c>
      <c r="N20" s="368">
        <v>407</v>
      </c>
      <c r="O20" s="368">
        <v>204.35</v>
      </c>
      <c r="P20" s="368">
        <v>33602241.399999999</v>
      </c>
      <c r="Q20" s="368">
        <v>21376195.109999999</v>
      </c>
      <c r="R20" s="368">
        <v>0</v>
      </c>
      <c r="S20" s="368">
        <v>0</v>
      </c>
      <c r="T20" s="134">
        <v>0</v>
      </c>
      <c r="U20" s="134">
        <v>21376195.109999999</v>
      </c>
      <c r="V20" s="134">
        <v>3877181.7</v>
      </c>
      <c r="W20" s="134">
        <f t="shared" si="1"/>
        <v>0</v>
      </c>
      <c r="X20" s="134">
        <f t="shared" si="2"/>
        <v>21376195.109999999</v>
      </c>
    </row>
    <row r="21" spans="1:24" x14ac:dyDescent="0.2">
      <c r="A21" s="368">
        <v>20</v>
      </c>
      <c r="B21" s="368" t="s">
        <v>969</v>
      </c>
      <c r="C21" s="368">
        <v>1</v>
      </c>
      <c r="D21" s="368">
        <v>41996</v>
      </c>
      <c r="E21" s="368" t="s">
        <v>1112</v>
      </c>
      <c r="F21" s="368" t="s">
        <v>1822</v>
      </c>
      <c r="G21" s="368">
        <v>16</v>
      </c>
      <c r="H21" s="368">
        <v>16</v>
      </c>
      <c r="I21" s="368">
        <v>382.8</v>
      </c>
      <c r="J21" s="368">
        <v>9</v>
      </c>
      <c r="K21" s="368">
        <v>9</v>
      </c>
      <c r="L21" s="368">
        <v>0</v>
      </c>
      <c r="M21" s="368">
        <v>382.8</v>
      </c>
      <c r="N21" s="368">
        <v>382.8</v>
      </c>
      <c r="O21" s="368">
        <v>0</v>
      </c>
      <c r="P21" s="368">
        <v>21040219.199999999</v>
      </c>
      <c r="Q21" s="368">
        <v>13384816.369999999</v>
      </c>
      <c r="R21" s="368">
        <v>0</v>
      </c>
      <c r="S21" s="368">
        <v>0</v>
      </c>
      <c r="T21" s="134">
        <v>0</v>
      </c>
      <c r="U21" s="134">
        <v>13384816.369999999</v>
      </c>
      <c r="V21" s="134">
        <v>2427717.6</v>
      </c>
      <c r="W21" s="134">
        <f t="shared" si="1"/>
        <v>0</v>
      </c>
      <c r="X21" s="134">
        <f t="shared" si="2"/>
        <v>13384816.369999999</v>
      </c>
    </row>
    <row r="22" spans="1:24" x14ac:dyDescent="0.2">
      <c r="A22" s="368">
        <v>21</v>
      </c>
      <c r="B22" s="368" t="s">
        <v>961</v>
      </c>
      <c r="C22" s="368">
        <v>1</v>
      </c>
      <c r="D22" s="368">
        <v>41996</v>
      </c>
      <c r="E22" s="368" t="s">
        <v>1112</v>
      </c>
      <c r="F22" s="368" t="s">
        <v>1822</v>
      </c>
      <c r="G22" s="368">
        <v>24</v>
      </c>
      <c r="H22" s="368">
        <v>24</v>
      </c>
      <c r="I22" s="368">
        <v>386.7</v>
      </c>
      <c r="J22" s="368">
        <v>9</v>
      </c>
      <c r="K22" s="368">
        <v>7</v>
      </c>
      <c r="L22" s="368">
        <v>2</v>
      </c>
      <c r="M22" s="368">
        <v>386.7</v>
      </c>
      <c r="N22" s="368">
        <v>296.7</v>
      </c>
      <c r="O22" s="368">
        <v>90</v>
      </c>
      <c r="P22" s="368">
        <v>21254578.800000001</v>
      </c>
      <c r="Q22" s="368">
        <v>13521182.050000001</v>
      </c>
      <c r="R22" s="368">
        <v>0</v>
      </c>
      <c r="S22" s="368">
        <v>0</v>
      </c>
      <c r="T22" s="134">
        <v>0</v>
      </c>
      <c r="U22" s="134">
        <v>13521182.050000001</v>
      </c>
      <c r="V22" s="134">
        <v>2452451.4</v>
      </c>
      <c r="W22" s="134">
        <f t="shared" si="1"/>
        <v>0</v>
      </c>
      <c r="X22" s="134">
        <f t="shared" si="2"/>
        <v>13521182.050000001</v>
      </c>
    </row>
    <row r="23" spans="1:24" x14ac:dyDescent="0.2">
      <c r="A23" s="368">
        <v>22</v>
      </c>
      <c r="B23" s="368" t="s">
        <v>970</v>
      </c>
      <c r="C23" s="368">
        <v>1</v>
      </c>
      <c r="D23" s="368">
        <v>41996</v>
      </c>
      <c r="E23" s="368" t="s">
        <v>1112</v>
      </c>
      <c r="F23" s="368" t="s">
        <v>1822</v>
      </c>
      <c r="G23" s="368">
        <v>32</v>
      </c>
      <c r="H23" s="368">
        <v>32</v>
      </c>
      <c r="I23" s="368">
        <v>402.6</v>
      </c>
      <c r="J23" s="368">
        <v>8</v>
      </c>
      <c r="K23" s="368">
        <v>3</v>
      </c>
      <c r="L23" s="368">
        <v>5</v>
      </c>
      <c r="M23" s="368">
        <v>402.6</v>
      </c>
      <c r="N23" s="368">
        <v>133.80000000000001</v>
      </c>
      <c r="O23" s="368">
        <v>268.8</v>
      </c>
      <c r="P23" s="368">
        <v>22128506.399999999</v>
      </c>
      <c r="Q23" s="368">
        <v>14077134.460000001</v>
      </c>
      <c r="R23" s="368">
        <v>0</v>
      </c>
      <c r="S23" s="368">
        <v>0</v>
      </c>
      <c r="T23" s="134">
        <v>0</v>
      </c>
      <c r="U23" s="134">
        <v>14077134.460000001</v>
      </c>
      <c r="V23" s="134">
        <v>2553289.2000000002</v>
      </c>
      <c r="W23" s="134">
        <f t="shared" si="1"/>
        <v>0</v>
      </c>
      <c r="X23" s="134">
        <f t="shared" si="2"/>
        <v>14077134.460000001</v>
      </c>
    </row>
    <row r="24" spans="1:24" x14ac:dyDescent="0.2">
      <c r="A24" s="368">
        <v>23</v>
      </c>
      <c r="B24" s="368" t="s">
        <v>971</v>
      </c>
      <c r="C24" s="368">
        <v>1</v>
      </c>
      <c r="D24" s="368">
        <v>41996</v>
      </c>
      <c r="E24" s="368" t="s">
        <v>1112</v>
      </c>
      <c r="F24" s="368" t="s">
        <v>1822</v>
      </c>
      <c r="G24" s="368">
        <v>21</v>
      </c>
      <c r="H24" s="368">
        <v>21</v>
      </c>
      <c r="I24" s="368">
        <v>393</v>
      </c>
      <c r="J24" s="368">
        <v>8</v>
      </c>
      <c r="K24" s="368">
        <v>1</v>
      </c>
      <c r="L24" s="368">
        <v>7</v>
      </c>
      <c r="M24" s="368">
        <v>393</v>
      </c>
      <c r="N24" s="368">
        <v>56.4</v>
      </c>
      <c r="O24" s="368">
        <v>336.6</v>
      </c>
      <c r="P24" s="368">
        <v>21600852</v>
      </c>
      <c r="Q24" s="368">
        <v>13741465.08</v>
      </c>
      <c r="R24" s="368">
        <v>0</v>
      </c>
      <c r="S24" s="368">
        <v>0</v>
      </c>
      <c r="T24" s="134">
        <v>0</v>
      </c>
      <c r="U24" s="134">
        <v>13741465.08</v>
      </c>
      <c r="V24" s="134">
        <v>2492406</v>
      </c>
      <c r="W24" s="134">
        <f t="shared" si="1"/>
        <v>0</v>
      </c>
      <c r="X24" s="134">
        <f t="shared" si="2"/>
        <v>13741465.08</v>
      </c>
    </row>
    <row r="25" spans="1:24" x14ac:dyDescent="0.2">
      <c r="A25" s="368">
        <v>24</v>
      </c>
      <c r="B25" s="368" t="s">
        <v>947</v>
      </c>
      <c r="C25" s="368">
        <v>3</v>
      </c>
      <c r="D25" s="368">
        <v>41998</v>
      </c>
      <c r="E25" s="368" t="s">
        <v>1112</v>
      </c>
      <c r="F25" s="368" t="s">
        <v>1822</v>
      </c>
      <c r="G25" s="368">
        <v>21</v>
      </c>
      <c r="H25" s="368">
        <v>21</v>
      </c>
      <c r="I25" s="368">
        <v>363</v>
      </c>
      <c r="J25" s="368">
        <v>8</v>
      </c>
      <c r="K25" s="368">
        <v>6</v>
      </c>
      <c r="L25" s="368">
        <v>2</v>
      </c>
      <c r="M25" s="368">
        <v>363</v>
      </c>
      <c r="N25" s="368">
        <v>272</v>
      </c>
      <c r="O25" s="368">
        <v>91</v>
      </c>
      <c r="P25" s="368">
        <v>19951932</v>
      </c>
      <c r="Q25" s="368">
        <v>12692498.279999999</v>
      </c>
      <c r="R25" s="368">
        <v>0</v>
      </c>
      <c r="S25" s="368">
        <v>0</v>
      </c>
      <c r="T25" s="134">
        <v>57725.89</v>
      </c>
      <c r="U25" s="134">
        <v>12634772.390000001</v>
      </c>
      <c r="V25" s="134">
        <v>2302146</v>
      </c>
      <c r="W25" s="134">
        <f t="shared" si="1"/>
        <v>57725.89</v>
      </c>
      <c r="X25" s="134">
        <f t="shared" si="2"/>
        <v>12634772.390000001</v>
      </c>
    </row>
    <row r="26" spans="1:24" x14ac:dyDescent="0.2">
      <c r="A26" s="368">
        <v>25</v>
      </c>
      <c r="B26" s="368" t="s">
        <v>948</v>
      </c>
      <c r="C26" s="368">
        <v>3</v>
      </c>
      <c r="D26" s="368">
        <v>41998</v>
      </c>
      <c r="E26" s="368" t="s">
        <v>1112</v>
      </c>
      <c r="F26" s="368" t="s">
        <v>1822</v>
      </c>
      <c r="G26" s="368">
        <v>45</v>
      </c>
      <c r="H26" s="368">
        <v>45</v>
      </c>
      <c r="I26" s="368">
        <v>357.8</v>
      </c>
      <c r="J26" s="368">
        <v>8</v>
      </c>
      <c r="K26" s="368">
        <v>5</v>
      </c>
      <c r="L26" s="368">
        <v>3</v>
      </c>
      <c r="M26" s="368">
        <v>357.8</v>
      </c>
      <c r="N26" s="368">
        <v>156.19999999999999</v>
      </c>
      <c r="O26" s="368">
        <v>201.6</v>
      </c>
      <c r="P26" s="368">
        <v>19666119.199999999</v>
      </c>
      <c r="Q26" s="368">
        <v>12510677.369999999</v>
      </c>
      <c r="R26" s="368">
        <v>0</v>
      </c>
      <c r="S26" s="368">
        <v>0</v>
      </c>
      <c r="T26" s="134">
        <v>184897.84</v>
      </c>
      <c r="U26" s="134">
        <v>12325779.529999999</v>
      </c>
      <c r="V26" s="134">
        <v>2269167.6</v>
      </c>
      <c r="W26" s="134">
        <f t="shared" si="1"/>
        <v>184897.84</v>
      </c>
      <c r="X26" s="134">
        <f t="shared" si="2"/>
        <v>12325779.529999999</v>
      </c>
    </row>
    <row r="27" spans="1:24" x14ac:dyDescent="0.2">
      <c r="A27" s="368">
        <v>26</v>
      </c>
      <c r="B27" s="368" t="s">
        <v>963</v>
      </c>
      <c r="C27" s="368">
        <v>3</v>
      </c>
      <c r="D27" s="368">
        <v>41998</v>
      </c>
      <c r="E27" s="368" t="s">
        <v>1112</v>
      </c>
      <c r="F27" s="368" t="s">
        <v>1822</v>
      </c>
      <c r="G27" s="368">
        <v>27</v>
      </c>
      <c r="H27" s="368">
        <v>27</v>
      </c>
      <c r="I27" s="368">
        <v>478.8</v>
      </c>
      <c r="J27" s="368">
        <v>17</v>
      </c>
      <c r="K27" s="368">
        <v>1</v>
      </c>
      <c r="L27" s="368">
        <v>16</v>
      </c>
      <c r="M27" s="368">
        <v>478.8</v>
      </c>
      <c r="N27" s="368">
        <v>56.5</v>
      </c>
      <c r="O27" s="368">
        <v>422.3</v>
      </c>
      <c r="P27" s="368">
        <v>26316763.199999999</v>
      </c>
      <c r="Q27" s="368">
        <v>16741510.130000001</v>
      </c>
      <c r="R27" s="368">
        <v>0</v>
      </c>
      <c r="S27" s="368">
        <v>0</v>
      </c>
      <c r="T27" s="134">
        <v>0</v>
      </c>
      <c r="U27" s="134">
        <v>16741510.130000001</v>
      </c>
      <c r="V27" s="134">
        <v>3036549.6</v>
      </c>
      <c r="W27" s="134">
        <f t="shared" si="1"/>
        <v>0</v>
      </c>
      <c r="X27" s="134">
        <f t="shared" si="2"/>
        <v>16741510.130000001</v>
      </c>
    </row>
    <row r="28" spans="1:24" x14ac:dyDescent="0.2">
      <c r="A28" s="368">
        <v>27</v>
      </c>
      <c r="B28" s="368" t="s">
        <v>962</v>
      </c>
      <c r="C28" s="368">
        <v>1</v>
      </c>
      <c r="D28" s="368">
        <v>41995</v>
      </c>
      <c r="E28" s="368" t="s">
        <v>1112</v>
      </c>
      <c r="F28" s="368" t="s">
        <v>1822</v>
      </c>
      <c r="G28" s="368">
        <v>3</v>
      </c>
      <c r="H28" s="368">
        <v>3</v>
      </c>
      <c r="I28" s="368">
        <v>122.1</v>
      </c>
      <c r="J28" s="368">
        <v>3</v>
      </c>
      <c r="K28" s="368">
        <v>2</v>
      </c>
      <c r="L28" s="368">
        <v>1</v>
      </c>
      <c r="M28" s="368">
        <v>122.1</v>
      </c>
      <c r="N28" s="368">
        <v>43.8</v>
      </c>
      <c r="O28" s="368">
        <v>78.3</v>
      </c>
      <c r="P28" s="368">
        <v>6711104.4000000004</v>
      </c>
      <c r="Q28" s="368">
        <v>4269294.88</v>
      </c>
      <c r="R28" s="368">
        <v>0</v>
      </c>
      <c r="S28" s="368">
        <v>0</v>
      </c>
      <c r="T28" s="134">
        <v>0</v>
      </c>
      <c r="U28" s="134">
        <v>4269294.88</v>
      </c>
      <c r="V28" s="134">
        <v>774358.2</v>
      </c>
      <c r="W28" s="134">
        <f t="shared" si="1"/>
        <v>0</v>
      </c>
      <c r="X28" s="134">
        <f t="shared" si="2"/>
        <v>4269294.88</v>
      </c>
    </row>
    <row r="29" spans="1:24" x14ac:dyDescent="0.2">
      <c r="A29" s="368">
        <v>28</v>
      </c>
      <c r="B29" s="368" t="s">
        <v>973</v>
      </c>
      <c r="C29" s="368">
        <v>1</v>
      </c>
      <c r="D29" s="368">
        <v>41995</v>
      </c>
      <c r="E29" s="368" t="s">
        <v>1112</v>
      </c>
      <c r="F29" s="368" t="s">
        <v>1822</v>
      </c>
      <c r="G29" s="368">
        <v>19</v>
      </c>
      <c r="H29" s="368">
        <v>19</v>
      </c>
      <c r="I29" s="368">
        <v>380</v>
      </c>
      <c r="J29" s="368">
        <v>6</v>
      </c>
      <c r="K29" s="368">
        <v>3</v>
      </c>
      <c r="L29" s="368">
        <v>3</v>
      </c>
      <c r="M29" s="368">
        <v>380</v>
      </c>
      <c r="N29" s="368">
        <v>184.55</v>
      </c>
      <c r="O29" s="368">
        <v>195.45</v>
      </c>
      <c r="P29" s="368">
        <v>20886320</v>
      </c>
      <c r="Q29" s="368">
        <v>13286912.800000001</v>
      </c>
      <c r="R29" s="368">
        <v>0</v>
      </c>
      <c r="S29" s="368">
        <v>0</v>
      </c>
      <c r="T29" s="134">
        <v>0</v>
      </c>
      <c r="U29" s="134">
        <v>13286912.800000001</v>
      </c>
      <c r="V29" s="134">
        <v>2409960</v>
      </c>
      <c r="W29" s="134">
        <f t="shared" si="1"/>
        <v>0</v>
      </c>
      <c r="X29" s="134">
        <f t="shared" si="2"/>
        <v>13286912.800000001</v>
      </c>
    </row>
    <row r="30" spans="1:24" x14ac:dyDescent="0.2">
      <c r="A30" s="368">
        <v>29</v>
      </c>
      <c r="B30" s="368" t="s">
        <v>974</v>
      </c>
      <c r="C30" s="368">
        <v>1</v>
      </c>
      <c r="D30" s="368">
        <v>41995</v>
      </c>
      <c r="E30" s="368" t="s">
        <v>1112</v>
      </c>
      <c r="F30" s="368" t="s">
        <v>1822</v>
      </c>
      <c r="G30" s="368">
        <v>18</v>
      </c>
      <c r="H30" s="368">
        <v>18</v>
      </c>
      <c r="I30" s="368">
        <v>377</v>
      </c>
      <c r="J30" s="368">
        <v>10</v>
      </c>
      <c r="K30" s="368">
        <v>1</v>
      </c>
      <c r="L30" s="368">
        <v>9</v>
      </c>
      <c r="M30" s="368">
        <v>377</v>
      </c>
      <c r="N30" s="368">
        <v>31</v>
      </c>
      <c r="O30" s="368">
        <v>346</v>
      </c>
      <c r="P30" s="368">
        <v>20721428</v>
      </c>
      <c r="Q30" s="368">
        <v>13182016.119999999</v>
      </c>
      <c r="R30" s="368">
        <v>0</v>
      </c>
      <c r="S30" s="368">
        <v>0</v>
      </c>
      <c r="T30" s="134">
        <v>0</v>
      </c>
      <c r="U30" s="134">
        <v>13182016.119999999</v>
      </c>
      <c r="V30" s="134">
        <v>2390934</v>
      </c>
      <c r="W30" s="134">
        <f t="shared" si="1"/>
        <v>0</v>
      </c>
      <c r="X30" s="134">
        <f t="shared" si="2"/>
        <v>13182016.119999999</v>
      </c>
    </row>
    <row r="31" spans="1:24" x14ac:dyDescent="0.2">
      <c r="A31" s="368">
        <v>30</v>
      </c>
      <c r="B31" s="368" t="s">
        <v>958</v>
      </c>
      <c r="C31" s="368">
        <v>1</v>
      </c>
      <c r="D31" s="368">
        <v>41997</v>
      </c>
      <c r="E31" s="368" t="s">
        <v>1112</v>
      </c>
      <c r="F31" s="368" t="s">
        <v>1822</v>
      </c>
      <c r="G31" s="368">
        <v>5</v>
      </c>
      <c r="H31" s="368">
        <v>5</v>
      </c>
      <c r="I31" s="368">
        <v>78</v>
      </c>
      <c r="J31" s="368">
        <v>3</v>
      </c>
      <c r="K31" s="368">
        <v>3</v>
      </c>
      <c r="L31" s="368">
        <v>0</v>
      </c>
      <c r="M31" s="368">
        <v>78</v>
      </c>
      <c r="N31" s="368">
        <v>78</v>
      </c>
      <c r="O31" s="368">
        <v>0</v>
      </c>
      <c r="P31" s="368">
        <v>4287192</v>
      </c>
      <c r="Q31" s="368">
        <v>2727313.68</v>
      </c>
      <c r="R31" s="368">
        <v>0</v>
      </c>
      <c r="S31" s="368">
        <v>0</v>
      </c>
      <c r="T31" s="134">
        <v>0</v>
      </c>
      <c r="U31" s="134">
        <v>2727313.68</v>
      </c>
      <c r="V31" s="134">
        <v>494676</v>
      </c>
      <c r="W31" s="134">
        <f t="shared" si="1"/>
        <v>0</v>
      </c>
      <c r="X31" s="134">
        <f t="shared" si="2"/>
        <v>2727313.68</v>
      </c>
    </row>
    <row r="32" spans="1:24" x14ac:dyDescent="0.2">
      <c r="A32" s="368">
        <v>31</v>
      </c>
      <c r="B32" s="368" t="s">
        <v>968</v>
      </c>
      <c r="C32" s="368">
        <v>525</v>
      </c>
      <c r="D32" s="368">
        <v>42004</v>
      </c>
      <c r="E32" s="368" t="s">
        <v>1112</v>
      </c>
      <c r="F32" s="368" t="s">
        <v>1822</v>
      </c>
      <c r="G32" s="368">
        <v>34</v>
      </c>
      <c r="H32" s="368">
        <v>34</v>
      </c>
      <c r="I32" s="368">
        <v>640.20000000000005</v>
      </c>
      <c r="J32" s="368">
        <v>13</v>
      </c>
      <c r="K32" s="368">
        <v>10</v>
      </c>
      <c r="L32" s="368">
        <v>3</v>
      </c>
      <c r="M32" s="368">
        <v>640.20000000000005</v>
      </c>
      <c r="N32" s="368">
        <v>504.9</v>
      </c>
      <c r="O32" s="368">
        <v>135.30000000000001</v>
      </c>
      <c r="P32" s="368">
        <v>36620692.799999997</v>
      </c>
      <c r="Q32" s="368">
        <v>22384951.510000002</v>
      </c>
      <c r="R32" s="368">
        <v>0</v>
      </c>
      <c r="S32" s="368">
        <v>0</v>
      </c>
      <c r="T32" s="134">
        <v>3673691.53</v>
      </c>
      <c r="U32" s="134">
        <v>18711259.98</v>
      </c>
      <c r="V32" s="134">
        <v>4060148.4</v>
      </c>
      <c r="W32" s="134">
        <f>T32-3560148.4</f>
        <v>113543.13</v>
      </c>
      <c r="X32" s="134">
        <f>U32+3560148.4</f>
        <v>22271408.379999999</v>
      </c>
    </row>
    <row r="33" spans="1:28" x14ac:dyDescent="0.2">
      <c r="A33" s="368">
        <v>32</v>
      </c>
      <c r="B33" s="368" t="s">
        <v>953</v>
      </c>
      <c r="C33" s="368">
        <v>525</v>
      </c>
      <c r="D33" s="368">
        <v>42004</v>
      </c>
      <c r="E33" s="368" t="s">
        <v>1112</v>
      </c>
      <c r="F33" s="368" t="s">
        <v>1822</v>
      </c>
      <c r="G33" s="368">
        <v>12</v>
      </c>
      <c r="H33" s="368">
        <v>12</v>
      </c>
      <c r="I33" s="368">
        <v>324.39999999999998</v>
      </c>
      <c r="J33" s="368">
        <v>8</v>
      </c>
      <c r="K33" s="368">
        <v>0</v>
      </c>
      <c r="L33" s="368">
        <v>8</v>
      </c>
      <c r="M33" s="368">
        <v>324.39999999999998</v>
      </c>
      <c r="N33" s="368">
        <v>0</v>
      </c>
      <c r="O33" s="368">
        <v>324.39999999999998</v>
      </c>
      <c r="P33" s="368">
        <v>19344112.609999999</v>
      </c>
      <c r="Q33" s="368">
        <v>11342827.66</v>
      </c>
      <c r="R33" s="368">
        <v>0</v>
      </c>
      <c r="S33" s="368">
        <v>0</v>
      </c>
      <c r="T33" s="134">
        <v>2595038.9700000002</v>
      </c>
      <c r="U33" s="134">
        <v>8747788.6899999995</v>
      </c>
      <c r="V33" s="134">
        <v>2057344.8</v>
      </c>
      <c r="W33" s="134">
        <v>37694.17</v>
      </c>
      <c r="X33" s="134">
        <v>11305133.49</v>
      </c>
    </row>
    <row r="34" spans="1:28" x14ac:dyDescent="0.2">
      <c r="A34" s="368">
        <v>33</v>
      </c>
      <c r="B34" s="368" t="s">
        <v>950</v>
      </c>
      <c r="C34" s="368">
        <v>525</v>
      </c>
      <c r="D34" s="368">
        <v>42004</v>
      </c>
      <c r="E34" s="368" t="s">
        <v>1112</v>
      </c>
      <c r="F34" s="368" t="s">
        <v>1822</v>
      </c>
      <c r="G34" s="368">
        <v>24</v>
      </c>
      <c r="H34" s="368">
        <v>24</v>
      </c>
      <c r="I34" s="368">
        <v>377.1</v>
      </c>
      <c r="J34" s="368">
        <v>11</v>
      </c>
      <c r="K34" s="368">
        <v>10</v>
      </c>
      <c r="L34" s="368">
        <v>1</v>
      </c>
      <c r="M34" s="368">
        <v>377.1</v>
      </c>
      <c r="N34" s="368">
        <v>334.9</v>
      </c>
      <c r="O34" s="368">
        <v>42.2</v>
      </c>
      <c r="P34" s="368">
        <v>22466205.210000001</v>
      </c>
      <c r="Q34" s="368">
        <v>13185512.68</v>
      </c>
      <c r="R34" s="368">
        <v>0</v>
      </c>
      <c r="S34" s="368">
        <v>0</v>
      </c>
      <c r="T34" s="134">
        <v>3692782.72</v>
      </c>
      <c r="U34" s="134">
        <v>9492729.9600000009</v>
      </c>
      <c r="V34" s="134">
        <v>2391568.2000000002</v>
      </c>
      <c r="W34" s="134">
        <v>158486.72</v>
      </c>
      <c r="X34" s="134">
        <v>13027025.960000001</v>
      </c>
    </row>
    <row r="35" spans="1:28" x14ac:dyDescent="0.2">
      <c r="A35" s="368">
        <v>34</v>
      </c>
      <c r="B35" s="368" t="s">
        <v>951</v>
      </c>
      <c r="C35" s="368">
        <v>525</v>
      </c>
      <c r="D35" s="368">
        <v>42004</v>
      </c>
      <c r="E35" s="368" t="s">
        <v>1112</v>
      </c>
      <c r="F35" s="368" t="s">
        <v>1822</v>
      </c>
      <c r="G35" s="368">
        <v>28</v>
      </c>
      <c r="H35" s="368">
        <v>28</v>
      </c>
      <c r="I35" s="368">
        <v>448.9</v>
      </c>
      <c r="J35" s="368">
        <v>8</v>
      </c>
      <c r="K35" s="368">
        <v>5</v>
      </c>
      <c r="L35" s="368">
        <v>3</v>
      </c>
      <c r="M35" s="368">
        <v>448.9</v>
      </c>
      <c r="N35" s="368">
        <v>266.8</v>
      </c>
      <c r="O35" s="368">
        <v>182.1</v>
      </c>
      <c r="P35" s="368">
        <v>25686056.190000001</v>
      </c>
      <c r="Q35" s="368">
        <v>15696039.880000001</v>
      </c>
      <c r="R35" s="368">
        <v>0</v>
      </c>
      <c r="S35" s="368">
        <v>0</v>
      </c>
      <c r="T35" s="134">
        <v>1839573.07</v>
      </c>
      <c r="U35" s="134">
        <v>13856466.810000001</v>
      </c>
      <c r="V35" s="134">
        <v>2846923.8</v>
      </c>
      <c r="W35" s="134">
        <v>77632.070000000007</v>
      </c>
      <c r="X35" s="134">
        <v>15618407.810000001</v>
      </c>
    </row>
    <row r="36" spans="1:28" x14ac:dyDescent="0.2">
      <c r="A36" s="368">
        <v>35</v>
      </c>
      <c r="B36" s="368" t="s">
        <v>952</v>
      </c>
      <c r="C36" s="368">
        <v>525</v>
      </c>
      <c r="D36" s="368">
        <v>42004</v>
      </c>
      <c r="E36" s="368" t="s">
        <v>1112</v>
      </c>
      <c r="F36" s="368" t="s">
        <v>1822</v>
      </c>
      <c r="G36" s="368">
        <v>33</v>
      </c>
      <c r="H36" s="368">
        <v>33</v>
      </c>
      <c r="I36" s="368">
        <v>435.5</v>
      </c>
      <c r="J36" s="368">
        <v>8</v>
      </c>
      <c r="K36" s="368">
        <v>5</v>
      </c>
      <c r="L36" s="368">
        <v>3</v>
      </c>
      <c r="M36" s="368">
        <v>435.5</v>
      </c>
      <c r="N36" s="368">
        <v>258.89999999999998</v>
      </c>
      <c r="O36" s="368">
        <v>176.6</v>
      </c>
      <c r="P36" s="368">
        <v>25127012.440000001</v>
      </c>
      <c r="Q36" s="368">
        <v>15227501.380000001</v>
      </c>
      <c r="R36" s="368">
        <v>0</v>
      </c>
      <c r="S36" s="368">
        <v>0</v>
      </c>
      <c r="T36" s="134">
        <v>1727743.21</v>
      </c>
      <c r="U36" s="134">
        <v>13499758.17</v>
      </c>
      <c r="V36" s="134">
        <v>2761941</v>
      </c>
      <c r="W36" s="134">
        <v>727743.21</v>
      </c>
      <c r="X36" s="134">
        <v>14499758.17</v>
      </c>
    </row>
    <row r="37" spans="1:28" x14ac:dyDescent="0.2">
      <c r="A37" s="368">
        <v>36</v>
      </c>
      <c r="B37" s="368" t="s">
        <v>1819</v>
      </c>
      <c r="C37" s="368" t="s">
        <v>1820</v>
      </c>
      <c r="D37" s="368">
        <v>43090</v>
      </c>
      <c r="E37" s="368" t="s">
        <v>1112</v>
      </c>
      <c r="F37" s="368" t="s">
        <v>1112</v>
      </c>
      <c r="G37" s="368">
        <v>27</v>
      </c>
      <c r="H37" s="368">
        <v>27</v>
      </c>
      <c r="I37" s="368">
        <v>810.9</v>
      </c>
      <c r="J37" s="368">
        <v>13</v>
      </c>
      <c r="K37" s="368">
        <v>2</v>
      </c>
      <c r="L37" s="368">
        <v>11</v>
      </c>
      <c r="M37" s="368">
        <v>810.9</v>
      </c>
      <c r="N37" s="368">
        <v>79.099999999999994</v>
      </c>
      <c r="O37" s="368">
        <v>731.8</v>
      </c>
      <c r="P37" s="368">
        <v>44570307.600000001</v>
      </c>
      <c r="Q37" s="368">
        <v>28353572.600000001</v>
      </c>
      <c r="R37" s="368">
        <v>0</v>
      </c>
      <c r="S37" s="368">
        <v>0</v>
      </c>
      <c r="T37" s="134">
        <v>0</v>
      </c>
      <c r="U37" s="134">
        <v>28353572.600000001</v>
      </c>
      <c r="V37" s="134">
        <v>5142727.8</v>
      </c>
      <c r="W37" s="134">
        <f>T37</f>
        <v>0</v>
      </c>
      <c r="X37" s="134">
        <f>U37</f>
        <v>28353572.600000001</v>
      </c>
    </row>
    <row r="46" spans="1:28" x14ac:dyDescent="0.2">
      <c r="Z46" s="134">
        <v>73203486.299999997</v>
      </c>
      <c r="AA46" s="134">
        <v>73203486.299999997</v>
      </c>
      <c r="AB46" s="134">
        <f>Z46+AA46</f>
        <v>146406972.59999999</v>
      </c>
    </row>
    <row r="47" spans="1:28" x14ac:dyDescent="0.2">
      <c r="AB47" s="134">
        <f t="shared" ref="AB47:AB48" si="3">Z47+AA47</f>
        <v>0</v>
      </c>
    </row>
    <row r="48" spans="1:28" x14ac:dyDescent="0.2">
      <c r="Z48" s="134">
        <v>6850777.8700000001</v>
      </c>
      <c r="AA48" s="134">
        <v>1433113.14</v>
      </c>
      <c r="AB48" s="134">
        <f t="shared" si="3"/>
        <v>8283891.0099999998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G6:L11"/>
  <sheetViews>
    <sheetView workbookViewId="0">
      <selection activeCell="I8" sqref="I8"/>
    </sheetView>
  </sheetViews>
  <sheetFormatPr defaultRowHeight="12.75" x14ac:dyDescent="0.2"/>
  <cols>
    <col min="7" max="7" width="10.140625" bestFit="1" customWidth="1"/>
    <col min="8" max="8" width="32.5703125" customWidth="1"/>
    <col min="9" max="9" width="27.85546875" customWidth="1"/>
    <col min="10" max="10" width="22.7109375" customWidth="1"/>
    <col min="11" max="11" width="27.5703125" customWidth="1"/>
    <col min="12" max="12" width="25.85546875" customWidth="1"/>
  </cols>
  <sheetData>
    <row r="6" spans="7:12" ht="20.25" x14ac:dyDescent="0.2">
      <c r="G6" s="383" t="s">
        <v>2016</v>
      </c>
      <c r="H6" s="383" t="s">
        <v>2017</v>
      </c>
      <c r="I6" s="383" t="s">
        <v>2018</v>
      </c>
      <c r="J6" s="383" t="s">
        <v>2019</v>
      </c>
      <c r="K6" s="383" t="s">
        <v>2020</v>
      </c>
      <c r="L6" s="383" t="s">
        <v>2021</v>
      </c>
    </row>
    <row r="7" spans="7:12" ht="20.25" x14ac:dyDescent="0.2">
      <c r="G7" s="381">
        <v>2019</v>
      </c>
      <c r="H7" s="382">
        <v>1500000000</v>
      </c>
      <c r="I7" s="382">
        <v>759887048.72000003</v>
      </c>
      <c r="J7" s="382" t="e">
        <f>'Приложение № 1'!#REF!</f>
        <v>#REF!</v>
      </c>
      <c r="K7" s="382" t="e">
        <f>'Приложение № 1'!#REF!</f>
        <v>#REF!</v>
      </c>
      <c r="L7" s="382" t="e">
        <f>I7+J7+K7</f>
        <v>#REF!</v>
      </c>
    </row>
    <row r="8" spans="7:12" ht="20.25" x14ac:dyDescent="0.2">
      <c r="G8" s="381">
        <v>2020</v>
      </c>
      <c r="H8" s="382">
        <v>3000000000</v>
      </c>
      <c r="I8" s="382" t="e">
        <f>'Приложение № 1'!V10-'Приложение № 1'!#REF!</f>
        <v>#REF!</v>
      </c>
      <c r="J8" s="382" t="e">
        <f>'Приложение № 1'!#REF!</f>
        <v>#REF!</v>
      </c>
      <c r="K8" s="382" t="e">
        <f>'Приложение № 1'!#REF!</f>
        <v>#REF!</v>
      </c>
      <c r="L8" s="382" t="e">
        <f>I8+J8+K8</f>
        <v>#REF!</v>
      </c>
    </row>
    <row r="9" spans="7:12" ht="20.25" x14ac:dyDescent="0.2">
      <c r="G9" s="381">
        <v>2021</v>
      </c>
      <c r="H9" s="382">
        <v>3000000000</v>
      </c>
      <c r="I9" s="381">
        <v>0</v>
      </c>
      <c r="J9" s="382" t="e">
        <f>'Приложение № 1'!#REF!</f>
        <v>#REF!</v>
      </c>
      <c r="K9" s="382" t="e">
        <f>'Приложение № 1'!#REF!</f>
        <v>#REF!</v>
      </c>
      <c r="L9" s="382" t="e">
        <f>J9+K9</f>
        <v>#REF!</v>
      </c>
    </row>
    <row r="10" spans="7:12" ht="20.25" x14ac:dyDescent="0.2">
      <c r="G10" s="381">
        <v>2022</v>
      </c>
      <c r="H10" s="381"/>
      <c r="I10" s="381">
        <v>0</v>
      </c>
      <c r="J10" s="382" t="e">
        <f>'Приложение № 1'!#REF!</f>
        <v>#REF!</v>
      </c>
      <c r="K10" s="382" t="e">
        <f>'Приложение № 1'!#REF!</f>
        <v>#REF!</v>
      </c>
      <c r="L10" s="382" t="e">
        <f>J10+K10</f>
        <v>#REF!</v>
      </c>
    </row>
    <row r="11" spans="7:12" ht="30.75" customHeight="1" x14ac:dyDescent="0.2">
      <c r="H11" s="383" t="s">
        <v>2022</v>
      </c>
      <c r="I11" s="384" t="e">
        <f>I8+I7+I9+I10</f>
        <v>#REF!</v>
      </c>
      <c r="J11" s="384" t="e">
        <f t="shared" ref="J11:L11" si="0">J8+J7+J9+J10</f>
        <v>#REF!</v>
      </c>
      <c r="K11" s="384" t="e">
        <f t="shared" si="0"/>
        <v>#REF!</v>
      </c>
      <c r="L11" s="384" t="e">
        <f t="shared" si="0"/>
        <v>#REF!</v>
      </c>
    </row>
  </sheetData>
  <pageMargins left="0.70866141732283472" right="0.70866141732283472" top="0.74803149606299213" bottom="0.74803149606299213" header="0.31496062992125984" footer="0.31496062992125984"/>
  <pageSetup paperSize="9"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55"/>
  <sheetViews>
    <sheetView zoomScale="80" zoomScaleNormal="80" workbookViewId="0">
      <selection activeCell="E11" sqref="E11"/>
    </sheetView>
  </sheetViews>
  <sheetFormatPr defaultRowHeight="12.75" x14ac:dyDescent="0.2"/>
  <cols>
    <col min="1" max="1" width="68" bestFit="1" customWidth="1"/>
    <col min="4" max="4" width="10.5703125" bestFit="1" customWidth="1"/>
    <col min="5" max="5" width="15.7109375" customWidth="1"/>
  </cols>
  <sheetData>
    <row r="1" spans="1:5" ht="18" x14ac:dyDescent="0.25">
      <c r="A1" s="546" t="s">
        <v>954</v>
      </c>
      <c r="D1" s="559" t="s">
        <v>2021</v>
      </c>
      <c r="E1" s="559">
        <v>474</v>
      </c>
    </row>
    <row r="2" spans="1:5" ht="18" x14ac:dyDescent="0.25">
      <c r="A2" s="547" t="s">
        <v>955</v>
      </c>
      <c r="D2" s="559" t="s">
        <v>2026</v>
      </c>
      <c r="E2" s="560">
        <v>106</v>
      </c>
    </row>
    <row r="3" spans="1:5" ht="18" x14ac:dyDescent="0.25">
      <c r="A3" s="548" t="s">
        <v>1444</v>
      </c>
      <c r="D3" s="559" t="s">
        <v>2027</v>
      </c>
      <c r="E3" s="560">
        <v>204</v>
      </c>
    </row>
    <row r="4" spans="1:5" ht="18" x14ac:dyDescent="0.25">
      <c r="A4" s="548" t="s">
        <v>1118</v>
      </c>
      <c r="D4" s="559" t="s">
        <v>2028</v>
      </c>
      <c r="E4" s="560">
        <v>164</v>
      </c>
    </row>
    <row r="5" spans="1:5" ht="15.75" x14ac:dyDescent="0.2">
      <c r="A5" s="548" t="s">
        <v>1445</v>
      </c>
    </row>
    <row r="6" spans="1:5" ht="15.75" x14ac:dyDescent="0.2">
      <c r="A6" s="548" t="s">
        <v>1119</v>
      </c>
    </row>
    <row r="7" spans="1:5" ht="15.75" x14ac:dyDescent="0.2">
      <c r="A7" s="548" t="s">
        <v>1013</v>
      </c>
    </row>
    <row r="8" spans="1:5" ht="15.75" x14ac:dyDescent="0.2">
      <c r="A8" s="549" t="s">
        <v>938</v>
      </c>
    </row>
    <row r="9" spans="1:5" ht="15.75" x14ac:dyDescent="0.2">
      <c r="A9" s="549" t="s">
        <v>939</v>
      </c>
    </row>
    <row r="10" spans="1:5" ht="15.75" x14ac:dyDescent="0.2">
      <c r="A10" s="548" t="s">
        <v>1196</v>
      </c>
    </row>
    <row r="11" spans="1:5" ht="15.75" x14ac:dyDescent="0.2">
      <c r="A11" s="548" t="s">
        <v>1197</v>
      </c>
    </row>
    <row r="12" spans="1:5" ht="15.75" x14ac:dyDescent="0.2">
      <c r="A12" s="548" t="s">
        <v>1198</v>
      </c>
    </row>
    <row r="13" spans="1:5" ht="15.75" x14ac:dyDescent="0.2">
      <c r="A13" s="550" t="s">
        <v>932</v>
      </c>
    </row>
    <row r="14" spans="1:5" ht="15.75" x14ac:dyDescent="0.2">
      <c r="A14" s="550" t="s">
        <v>933</v>
      </c>
    </row>
    <row r="15" spans="1:5" ht="15.75" x14ac:dyDescent="0.2">
      <c r="A15" s="550" t="s">
        <v>934</v>
      </c>
    </row>
    <row r="16" spans="1:5" ht="15.75" x14ac:dyDescent="0.2">
      <c r="A16" s="550" t="s">
        <v>935</v>
      </c>
    </row>
    <row r="17" spans="1:1" ht="15.75" x14ac:dyDescent="0.2">
      <c r="A17" s="548" t="s">
        <v>832</v>
      </c>
    </row>
    <row r="18" spans="1:1" ht="15.75" x14ac:dyDescent="0.2">
      <c r="A18" s="548" t="s">
        <v>833</v>
      </c>
    </row>
    <row r="19" spans="1:1" ht="15.75" x14ac:dyDescent="0.2">
      <c r="A19" s="548" t="s">
        <v>831</v>
      </c>
    </row>
    <row r="20" spans="1:1" ht="15.75" x14ac:dyDescent="0.2">
      <c r="A20" s="548" t="s">
        <v>835</v>
      </c>
    </row>
    <row r="21" spans="1:1" ht="15.75" x14ac:dyDescent="0.2">
      <c r="A21" s="547" t="s">
        <v>763</v>
      </c>
    </row>
    <row r="22" spans="1:1" ht="15.75" x14ac:dyDescent="0.2">
      <c r="A22" s="548" t="s">
        <v>765</v>
      </c>
    </row>
    <row r="23" spans="1:1" ht="15.75" x14ac:dyDescent="0.2">
      <c r="A23" s="548" t="s">
        <v>1026</v>
      </c>
    </row>
    <row r="24" spans="1:1" ht="15.75" x14ac:dyDescent="0.2">
      <c r="A24" s="548" t="s">
        <v>1338</v>
      </c>
    </row>
    <row r="25" spans="1:1" ht="15.75" x14ac:dyDescent="0.2">
      <c r="A25" s="548" t="s">
        <v>766</v>
      </c>
    </row>
    <row r="26" spans="1:1" ht="15.75" x14ac:dyDescent="0.2">
      <c r="A26" s="548" t="s">
        <v>806</v>
      </c>
    </row>
    <row r="27" spans="1:1" ht="15.75" x14ac:dyDescent="0.2">
      <c r="A27" s="548" t="s">
        <v>807</v>
      </c>
    </row>
    <row r="28" spans="1:1" ht="15.75" x14ac:dyDescent="0.2">
      <c r="A28" s="548" t="s">
        <v>810</v>
      </c>
    </row>
    <row r="29" spans="1:1" ht="15.75" x14ac:dyDescent="0.2">
      <c r="A29" s="548" t="s">
        <v>889</v>
      </c>
    </row>
    <row r="30" spans="1:1" ht="15.75" x14ac:dyDescent="0.2">
      <c r="A30" s="551" t="s">
        <v>1257</v>
      </c>
    </row>
    <row r="31" spans="1:1" ht="15.75" x14ac:dyDescent="0.2">
      <c r="A31" s="551" t="s">
        <v>1256</v>
      </c>
    </row>
    <row r="32" spans="1:1" ht="15.75" x14ac:dyDescent="0.2">
      <c r="A32" s="551" t="s">
        <v>1258</v>
      </c>
    </row>
    <row r="33" spans="1:1" ht="15.75" x14ac:dyDescent="0.2">
      <c r="A33" s="551" t="s">
        <v>791</v>
      </c>
    </row>
    <row r="34" spans="1:1" ht="15.75" x14ac:dyDescent="0.2">
      <c r="A34" s="551" t="s">
        <v>1259</v>
      </c>
    </row>
    <row r="35" spans="1:1" ht="15.75" x14ac:dyDescent="0.2">
      <c r="A35" s="551" t="s">
        <v>903</v>
      </c>
    </row>
    <row r="36" spans="1:1" ht="15.75" x14ac:dyDescent="0.2">
      <c r="A36" s="551" t="s">
        <v>904</v>
      </c>
    </row>
    <row r="37" spans="1:1" ht="15.75" x14ac:dyDescent="0.2">
      <c r="A37" s="548" t="s">
        <v>1047</v>
      </c>
    </row>
    <row r="38" spans="1:1" ht="15.75" x14ac:dyDescent="0.2">
      <c r="A38" s="548" t="s">
        <v>1694</v>
      </c>
    </row>
    <row r="39" spans="1:1" ht="15.75" x14ac:dyDescent="0.2">
      <c r="A39" s="548" t="s">
        <v>1693</v>
      </c>
    </row>
    <row r="40" spans="1:1" ht="15.75" x14ac:dyDescent="0.2">
      <c r="A40" s="548" t="s">
        <v>1195</v>
      </c>
    </row>
    <row r="41" spans="1:1" ht="15.75" x14ac:dyDescent="0.2">
      <c r="A41" s="548" t="s">
        <v>1494</v>
      </c>
    </row>
    <row r="42" spans="1:1" ht="15.75" x14ac:dyDescent="0.2">
      <c r="A42" s="547" t="s">
        <v>1692</v>
      </c>
    </row>
    <row r="43" spans="1:1" ht="15.75" x14ac:dyDescent="0.2">
      <c r="A43" s="547" t="s">
        <v>1691</v>
      </c>
    </row>
    <row r="44" spans="1:1" ht="15.75" x14ac:dyDescent="0.2">
      <c r="A44" s="547" t="s">
        <v>1150</v>
      </c>
    </row>
    <row r="45" spans="1:1" ht="15.75" x14ac:dyDescent="0.2">
      <c r="A45" s="547" t="s">
        <v>1690</v>
      </c>
    </row>
    <row r="46" spans="1:1" ht="15.75" x14ac:dyDescent="0.2">
      <c r="A46" s="548" t="s">
        <v>771</v>
      </c>
    </row>
    <row r="47" spans="1:1" ht="15.75" x14ac:dyDescent="0.2">
      <c r="A47" s="548" t="s">
        <v>772</v>
      </c>
    </row>
    <row r="48" spans="1:1" ht="15.75" x14ac:dyDescent="0.2">
      <c r="A48" s="548" t="s">
        <v>776</v>
      </c>
    </row>
    <row r="49" spans="1:1" ht="15.75" x14ac:dyDescent="0.2">
      <c r="A49" s="548" t="s">
        <v>1689</v>
      </c>
    </row>
    <row r="50" spans="1:1" ht="15.75" x14ac:dyDescent="0.2">
      <c r="A50" s="548" t="s">
        <v>1686</v>
      </c>
    </row>
    <row r="51" spans="1:1" ht="15.75" x14ac:dyDescent="0.2">
      <c r="A51" s="548" t="s">
        <v>1688</v>
      </c>
    </row>
    <row r="52" spans="1:1" ht="15.75" x14ac:dyDescent="0.2">
      <c r="A52" s="548" t="s">
        <v>1687</v>
      </c>
    </row>
    <row r="53" spans="1:1" ht="15.75" x14ac:dyDescent="0.2">
      <c r="A53" s="548" t="s">
        <v>1685</v>
      </c>
    </row>
    <row r="54" spans="1:1" ht="15.75" x14ac:dyDescent="0.2">
      <c r="A54" s="548" t="s">
        <v>1684</v>
      </c>
    </row>
    <row r="55" spans="1:1" ht="15.75" x14ac:dyDescent="0.2">
      <c r="A55" s="548" t="s">
        <v>972</v>
      </c>
    </row>
    <row r="56" spans="1:1" ht="15.75" x14ac:dyDescent="0.2">
      <c r="A56" s="548" t="s">
        <v>983</v>
      </c>
    </row>
    <row r="57" spans="1:1" ht="15.75" x14ac:dyDescent="0.2">
      <c r="A57" s="548" t="s">
        <v>984</v>
      </c>
    </row>
    <row r="58" spans="1:1" ht="15.75" x14ac:dyDescent="0.2">
      <c r="A58" s="548" t="s">
        <v>985</v>
      </c>
    </row>
    <row r="59" spans="1:1" ht="15.75" x14ac:dyDescent="0.2">
      <c r="A59" s="548" t="s">
        <v>1128</v>
      </c>
    </row>
    <row r="60" spans="1:1" ht="15.75" x14ac:dyDescent="0.2">
      <c r="A60" s="548" t="s">
        <v>1130</v>
      </c>
    </row>
    <row r="61" spans="1:1" ht="15.75" x14ac:dyDescent="0.2">
      <c r="A61" s="548" t="s">
        <v>1131</v>
      </c>
    </row>
    <row r="62" spans="1:1" ht="15.75" x14ac:dyDescent="0.2">
      <c r="A62" s="547" t="s">
        <v>949</v>
      </c>
    </row>
    <row r="63" spans="1:1" ht="15.75" x14ac:dyDescent="0.2">
      <c r="A63" s="547" t="s">
        <v>964</v>
      </c>
    </row>
    <row r="64" spans="1:1" ht="15.75" x14ac:dyDescent="0.2">
      <c r="A64" s="548" t="s">
        <v>852</v>
      </c>
    </row>
    <row r="65" spans="1:1" ht="15.75" x14ac:dyDescent="0.2">
      <c r="A65" s="548" t="s">
        <v>854</v>
      </c>
    </row>
    <row r="66" spans="1:1" ht="15.75" x14ac:dyDescent="0.2">
      <c r="A66" s="548" t="s">
        <v>811</v>
      </c>
    </row>
    <row r="67" spans="1:1" ht="15.75" x14ac:dyDescent="0.2">
      <c r="A67" s="548" t="s">
        <v>812</v>
      </c>
    </row>
    <row r="68" spans="1:1" ht="15.75" x14ac:dyDescent="0.2">
      <c r="A68" s="548" t="s">
        <v>813</v>
      </c>
    </row>
    <row r="69" spans="1:1" ht="15.75" x14ac:dyDescent="0.2">
      <c r="A69" s="548" t="s">
        <v>1136</v>
      </c>
    </row>
    <row r="70" spans="1:1" ht="15.75" x14ac:dyDescent="0.2">
      <c r="A70" s="548" t="s">
        <v>1138</v>
      </c>
    </row>
    <row r="71" spans="1:1" ht="15.75" x14ac:dyDescent="0.2">
      <c r="A71" s="548" t="s">
        <v>1139</v>
      </c>
    </row>
    <row r="72" spans="1:1" ht="15.75" x14ac:dyDescent="0.2">
      <c r="A72" s="548" t="s">
        <v>781</v>
      </c>
    </row>
    <row r="73" spans="1:1" ht="15.75" x14ac:dyDescent="0.2">
      <c r="A73" s="547" t="s">
        <v>1057</v>
      </c>
    </row>
    <row r="74" spans="1:1" ht="15.75" x14ac:dyDescent="0.2">
      <c r="A74" s="547" t="s">
        <v>1058</v>
      </c>
    </row>
    <row r="75" spans="1:1" ht="15.75" x14ac:dyDescent="0.2">
      <c r="A75" s="547" t="s">
        <v>1056</v>
      </c>
    </row>
    <row r="76" spans="1:1" ht="15.75" x14ac:dyDescent="0.2">
      <c r="A76" s="547" t="s">
        <v>1060</v>
      </c>
    </row>
    <row r="77" spans="1:1" ht="15.75" x14ac:dyDescent="0.2">
      <c r="A77" s="547" t="s">
        <v>1055</v>
      </c>
    </row>
    <row r="78" spans="1:1" ht="15.75" x14ac:dyDescent="0.2">
      <c r="A78" s="547" t="s">
        <v>1053</v>
      </c>
    </row>
    <row r="79" spans="1:1" ht="15.75" x14ac:dyDescent="0.2">
      <c r="A79" s="547" t="s">
        <v>1052</v>
      </c>
    </row>
    <row r="80" spans="1:1" ht="15.75" x14ac:dyDescent="0.2">
      <c r="A80" s="552" t="s">
        <v>816</v>
      </c>
    </row>
    <row r="81" spans="1:1" ht="15.75" x14ac:dyDescent="0.2">
      <c r="A81" s="552" t="s">
        <v>817</v>
      </c>
    </row>
    <row r="82" spans="1:1" ht="15.75" x14ac:dyDescent="0.2">
      <c r="A82" s="552" t="s">
        <v>818</v>
      </c>
    </row>
    <row r="83" spans="1:1" ht="15.75" x14ac:dyDescent="0.2">
      <c r="A83" s="552" t="s">
        <v>1357</v>
      </c>
    </row>
    <row r="84" spans="1:1" ht="15.75" x14ac:dyDescent="0.2">
      <c r="A84" s="547" t="s">
        <v>819</v>
      </c>
    </row>
    <row r="85" spans="1:1" ht="15.75" x14ac:dyDescent="0.2">
      <c r="A85" s="547" t="s">
        <v>820</v>
      </c>
    </row>
    <row r="86" spans="1:1" ht="15.75" x14ac:dyDescent="0.2">
      <c r="A86" s="547" t="s">
        <v>821</v>
      </c>
    </row>
    <row r="87" spans="1:1" ht="15.75" x14ac:dyDescent="0.2">
      <c r="A87" s="547" t="s">
        <v>822</v>
      </c>
    </row>
    <row r="88" spans="1:1" ht="15.75" x14ac:dyDescent="0.2">
      <c r="A88" s="547" t="s">
        <v>823</v>
      </c>
    </row>
    <row r="89" spans="1:1" ht="15.75" x14ac:dyDescent="0.2">
      <c r="A89" s="547" t="s">
        <v>824</v>
      </c>
    </row>
    <row r="90" spans="1:1" ht="15.75" x14ac:dyDescent="0.2">
      <c r="A90" s="547" t="s">
        <v>814</v>
      </c>
    </row>
    <row r="91" spans="1:1" ht="15.75" x14ac:dyDescent="0.2">
      <c r="A91" s="547" t="s">
        <v>815</v>
      </c>
    </row>
    <row r="92" spans="1:1" ht="15.75" x14ac:dyDescent="0.2">
      <c r="A92" s="547" t="s">
        <v>1268</v>
      </c>
    </row>
    <row r="93" spans="1:1" ht="15.75" x14ac:dyDescent="0.2">
      <c r="A93" s="547" t="s">
        <v>1243</v>
      </c>
    </row>
    <row r="94" spans="1:1" ht="15.75" x14ac:dyDescent="0.2">
      <c r="A94" s="548" t="s">
        <v>828</v>
      </c>
    </row>
    <row r="95" spans="1:1" ht="15.75" x14ac:dyDescent="0.2">
      <c r="A95" s="548" t="s">
        <v>920</v>
      </c>
    </row>
    <row r="96" spans="1:1" ht="15.75" x14ac:dyDescent="0.2">
      <c r="A96" s="548" t="s">
        <v>827</v>
      </c>
    </row>
    <row r="97" spans="1:1" ht="15.75" x14ac:dyDescent="0.2">
      <c r="A97" s="548" t="s">
        <v>1068</v>
      </c>
    </row>
    <row r="98" spans="1:1" ht="15.75" x14ac:dyDescent="0.2">
      <c r="A98" s="548" t="s">
        <v>1070</v>
      </c>
    </row>
    <row r="99" spans="1:1" ht="15.75" x14ac:dyDescent="0.2">
      <c r="A99" s="548" t="s">
        <v>1065</v>
      </c>
    </row>
    <row r="100" spans="1:1" ht="15.75" x14ac:dyDescent="0.2">
      <c r="A100" s="548" t="s">
        <v>1074</v>
      </c>
    </row>
    <row r="101" spans="1:1" ht="15.75" x14ac:dyDescent="0.2">
      <c r="A101" s="548" t="s">
        <v>1075</v>
      </c>
    </row>
    <row r="102" spans="1:1" ht="15.75" x14ac:dyDescent="0.2">
      <c r="A102" s="548" t="s">
        <v>1683</v>
      </c>
    </row>
    <row r="103" spans="1:1" ht="15.75" x14ac:dyDescent="0.2">
      <c r="A103" s="548" t="s">
        <v>1682</v>
      </c>
    </row>
    <row r="104" spans="1:1" ht="15.75" x14ac:dyDescent="0.2">
      <c r="A104" s="548" t="s">
        <v>1681</v>
      </c>
    </row>
    <row r="105" spans="1:1" ht="15.75" x14ac:dyDescent="0.2">
      <c r="A105" s="547" t="s">
        <v>1680</v>
      </c>
    </row>
    <row r="106" spans="1:1" ht="15.75" x14ac:dyDescent="0.2">
      <c r="A106" s="547" t="s">
        <v>1679</v>
      </c>
    </row>
    <row r="107" spans="1:1" ht="15.75" x14ac:dyDescent="0.2">
      <c r="A107" s="553" t="s">
        <v>1039</v>
      </c>
    </row>
    <row r="108" spans="1:1" ht="15.75" x14ac:dyDescent="0.2">
      <c r="A108" s="553" t="s">
        <v>1086</v>
      </c>
    </row>
    <row r="109" spans="1:1" ht="15.75" x14ac:dyDescent="0.2">
      <c r="A109" s="553" t="s">
        <v>1040</v>
      </c>
    </row>
    <row r="110" spans="1:1" ht="15.75" x14ac:dyDescent="0.2">
      <c r="A110" s="553" t="s">
        <v>1041</v>
      </c>
    </row>
    <row r="111" spans="1:1" ht="15.75" x14ac:dyDescent="0.2">
      <c r="A111" s="553" t="s">
        <v>1038</v>
      </c>
    </row>
    <row r="112" spans="1:1" ht="15.75" x14ac:dyDescent="0.2">
      <c r="A112" s="554" t="s">
        <v>956</v>
      </c>
    </row>
    <row r="113" spans="1:1" ht="15.75" x14ac:dyDescent="0.2">
      <c r="A113" s="554" t="s">
        <v>957</v>
      </c>
    </row>
    <row r="114" spans="1:1" ht="15.75" x14ac:dyDescent="0.2">
      <c r="A114" s="554" t="s">
        <v>929</v>
      </c>
    </row>
    <row r="115" spans="1:1" ht="15.75" x14ac:dyDescent="0.2">
      <c r="A115" s="554" t="s">
        <v>930</v>
      </c>
    </row>
    <row r="116" spans="1:1" ht="15.75" x14ac:dyDescent="0.2">
      <c r="A116" s="554" t="s">
        <v>1183</v>
      </c>
    </row>
    <row r="117" spans="1:1" ht="15.75" x14ac:dyDescent="0.2">
      <c r="A117" s="554" t="s">
        <v>1184</v>
      </c>
    </row>
    <row r="118" spans="1:1" ht="15.75" x14ac:dyDescent="0.2">
      <c r="A118" s="554" t="s">
        <v>1185</v>
      </c>
    </row>
    <row r="119" spans="1:1" ht="15.75" x14ac:dyDescent="0.2">
      <c r="A119" s="554" t="s">
        <v>1189</v>
      </c>
    </row>
    <row r="120" spans="1:1" ht="15.75" x14ac:dyDescent="0.2">
      <c r="A120" s="554" t="s">
        <v>1517</v>
      </c>
    </row>
    <row r="121" spans="1:1" ht="15.75" x14ac:dyDescent="0.2">
      <c r="A121" s="554" t="s">
        <v>1518</v>
      </c>
    </row>
    <row r="122" spans="1:1" ht="15.75" x14ac:dyDescent="0.2">
      <c r="A122" s="554" t="s">
        <v>1519</v>
      </c>
    </row>
    <row r="123" spans="1:1" ht="15.75" x14ac:dyDescent="0.2">
      <c r="A123" s="554" t="s">
        <v>1678</v>
      </c>
    </row>
    <row r="124" spans="1:1" ht="15.75" x14ac:dyDescent="0.2">
      <c r="A124" s="553" t="s">
        <v>936</v>
      </c>
    </row>
    <row r="125" spans="1:1" ht="15.75" x14ac:dyDescent="0.2">
      <c r="A125" s="553" t="s">
        <v>937</v>
      </c>
    </row>
    <row r="126" spans="1:1" ht="15.75" x14ac:dyDescent="0.2">
      <c r="A126" s="553" t="s">
        <v>1750</v>
      </c>
    </row>
    <row r="127" spans="1:1" ht="15.75" x14ac:dyDescent="0.2">
      <c r="A127" s="553" t="s">
        <v>1593</v>
      </c>
    </row>
    <row r="128" spans="1:1" ht="15.75" x14ac:dyDescent="0.2">
      <c r="A128" s="553" t="s">
        <v>1592</v>
      </c>
    </row>
    <row r="129" spans="1:1" ht="15.75" x14ac:dyDescent="0.2">
      <c r="A129" s="556" t="s">
        <v>837</v>
      </c>
    </row>
    <row r="130" spans="1:1" ht="15.75" x14ac:dyDescent="0.2">
      <c r="A130" s="556" t="s">
        <v>783</v>
      </c>
    </row>
    <row r="131" spans="1:1" ht="15.75" x14ac:dyDescent="0.2">
      <c r="A131" s="556" t="s">
        <v>784</v>
      </c>
    </row>
    <row r="132" spans="1:1" ht="15.75" x14ac:dyDescent="0.2">
      <c r="A132" s="556" t="s">
        <v>899</v>
      </c>
    </row>
    <row r="133" spans="1:1" ht="15.75" x14ac:dyDescent="0.2">
      <c r="A133" s="556" t="s">
        <v>785</v>
      </c>
    </row>
    <row r="134" spans="1:1" ht="15.75" x14ac:dyDescent="0.2">
      <c r="A134" s="556" t="s">
        <v>1677</v>
      </c>
    </row>
    <row r="135" spans="1:1" ht="15.75" x14ac:dyDescent="0.2">
      <c r="A135" s="555" t="s">
        <v>788</v>
      </c>
    </row>
    <row r="136" spans="1:1" ht="15.75" x14ac:dyDescent="0.2">
      <c r="A136" s="556" t="s">
        <v>762</v>
      </c>
    </row>
    <row r="137" spans="1:1" ht="15.75" x14ac:dyDescent="0.2">
      <c r="A137" s="556" t="s">
        <v>1045</v>
      </c>
    </row>
    <row r="138" spans="1:1" ht="15.75" x14ac:dyDescent="0.2">
      <c r="A138" s="553" t="s">
        <v>1046</v>
      </c>
    </row>
    <row r="139" spans="1:1" ht="15.75" x14ac:dyDescent="0.2">
      <c r="A139" s="556" t="s">
        <v>1077</v>
      </c>
    </row>
    <row r="140" spans="1:1" ht="15.75" x14ac:dyDescent="0.2">
      <c r="A140" s="556" t="s">
        <v>1783</v>
      </c>
    </row>
    <row r="141" spans="1:1" ht="15.75" x14ac:dyDescent="0.2">
      <c r="A141" s="553" t="s">
        <v>809</v>
      </c>
    </row>
    <row r="142" spans="1:1" ht="15.75" x14ac:dyDescent="0.2">
      <c r="A142" s="553" t="s">
        <v>884</v>
      </c>
    </row>
    <row r="143" spans="1:1" ht="15.75" x14ac:dyDescent="0.2">
      <c r="A143" s="553" t="s">
        <v>885</v>
      </c>
    </row>
    <row r="144" spans="1:1" ht="15.75" x14ac:dyDescent="0.2">
      <c r="A144" s="553" t="s">
        <v>886</v>
      </c>
    </row>
    <row r="145" spans="1:1" ht="15.75" x14ac:dyDescent="0.2">
      <c r="A145" s="553" t="s">
        <v>887</v>
      </c>
    </row>
    <row r="146" spans="1:1" ht="15.75" x14ac:dyDescent="0.2">
      <c r="A146" s="553" t="s">
        <v>767</v>
      </c>
    </row>
    <row r="147" spans="1:1" ht="15.75" x14ac:dyDescent="0.2">
      <c r="A147" s="553" t="s">
        <v>1263</v>
      </c>
    </row>
    <row r="148" spans="1:1" ht="15.75" x14ac:dyDescent="0.2">
      <c r="A148" s="553" t="s">
        <v>923</v>
      </c>
    </row>
    <row r="149" spans="1:1" ht="15.75" x14ac:dyDescent="0.2">
      <c r="A149" s="553" t="s">
        <v>1126</v>
      </c>
    </row>
    <row r="150" spans="1:1" ht="15.75" x14ac:dyDescent="0.2">
      <c r="A150" s="553" t="s">
        <v>1171</v>
      </c>
    </row>
    <row r="151" spans="1:1" ht="15.75" x14ac:dyDescent="0.2">
      <c r="A151" s="553" t="s">
        <v>1048</v>
      </c>
    </row>
    <row r="152" spans="1:1" ht="15.75" x14ac:dyDescent="0.2">
      <c r="A152" s="553" t="s">
        <v>1049</v>
      </c>
    </row>
    <row r="153" spans="1:1" ht="15.75" x14ac:dyDescent="0.2">
      <c r="A153" s="553" t="s">
        <v>1120</v>
      </c>
    </row>
    <row r="154" spans="1:1" ht="15.75" x14ac:dyDescent="0.2">
      <c r="A154" s="553" t="s">
        <v>1122</v>
      </c>
    </row>
    <row r="155" spans="1:1" ht="15.75" x14ac:dyDescent="0.2">
      <c r="A155" s="557" t="s">
        <v>1589</v>
      </c>
    </row>
    <row r="156" spans="1:1" ht="15.75" x14ac:dyDescent="0.2">
      <c r="A156" s="557" t="s">
        <v>1588</v>
      </c>
    </row>
    <row r="157" spans="1:1" ht="15.75" x14ac:dyDescent="0.2">
      <c r="A157" s="557" t="s">
        <v>1587</v>
      </c>
    </row>
    <row r="158" spans="1:1" ht="15.75" x14ac:dyDescent="0.2">
      <c r="A158" s="557" t="s">
        <v>1586</v>
      </c>
    </row>
    <row r="159" spans="1:1" ht="15.75" x14ac:dyDescent="0.2">
      <c r="A159" s="557" t="s">
        <v>1585</v>
      </c>
    </row>
    <row r="160" spans="1:1" ht="15.75" x14ac:dyDescent="0.2">
      <c r="A160" s="557" t="s">
        <v>1584</v>
      </c>
    </row>
    <row r="161" spans="1:1" ht="15.75" x14ac:dyDescent="0.2">
      <c r="A161" s="557" t="s">
        <v>1583</v>
      </c>
    </row>
    <row r="162" spans="1:1" ht="15.75" x14ac:dyDescent="0.2">
      <c r="A162" s="557" t="s">
        <v>1676</v>
      </c>
    </row>
    <row r="163" spans="1:1" ht="15.75" x14ac:dyDescent="0.2">
      <c r="A163" s="557" t="s">
        <v>1675</v>
      </c>
    </row>
    <row r="164" spans="1:1" ht="15.75" x14ac:dyDescent="0.2">
      <c r="A164" s="557" t="s">
        <v>1674</v>
      </c>
    </row>
    <row r="165" spans="1:1" ht="15.75" x14ac:dyDescent="0.2">
      <c r="A165" s="557" t="s">
        <v>1673</v>
      </c>
    </row>
    <row r="166" spans="1:1" ht="15.75" x14ac:dyDescent="0.2">
      <c r="A166" s="556" t="s">
        <v>1672</v>
      </c>
    </row>
    <row r="167" spans="1:1" ht="15.75" x14ac:dyDescent="0.2">
      <c r="A167" s="556" t="s">
        <v>1670</v>
      </c>
    </row>
    <row r="168" spans="1:1" ht="15.75" x14ac:dyDescent="0.2">
      <c r="A168" s="556" t="s">
        <v>1671</v>
      </c>
    </row>
    <row r="169" spans="1:1" ht="15.75" x14ac:dyDescent="0.2">
      <c r="A169" s="556" t="s">
        <v>1582</v>
      </c>
    </row>
    <row r="170" spans="1:1" ht="15.75" x14ac:dyDescent="0.2">
      <c r="A170" s="556" t="s">
        <v>1581</v>
      </c>
    </row>
    <row r="171" spans="1:1" ht="15.75" x14ac:dyDescent="0.2">
      <c r="A171" s="556" t="s">
        <v>1580</v>
      </c>
    </row>
    <row r="172" spans="1:1" ht="15.75" x14ac:dyDescent="0.2">
      <c r="A172" s="556" t="s">
        <v>1579</v>
      </c>
    </row>
    <row r="173" spans="1:1" ht="15.75" x14ac:dyDescent="0.2">
      <c r="A173" s="556" t="s">
        <v>1578</v>
      </c>
    </row>
    <row r="174" spans="1:1" ht="15.75" x14ac:dyDescent="0.2">
      <c r="A174" s="553" t="s">
        <v>768</v>
      </c>
    </row>
    <row r="175" spans="1:1" ht="15.75" x14ac:dyDescent="0.2">
      <c r="A175" s="553" t="s">
        <v>769</v>
      </c>
    </row>
    <row r="176" spans="1:1" ht="15.75" x14ac:dyDescent="0.2">
      <c r="A176" s="553" t="s">
        <v>770</v>
      </c>
    </row>
    <row r="177" spans="1:1" ht="15.75" x14ac:dyDescent="0.2">
      <c r="A177" s="553" t="s">
        <v>1669</v>
      </c>
    </row>
    <row r="178" spans="1:1" ht="15.75" x14ac:dyDescent="0.2">
      <c r="A178" s="553" t="s">
        <v>795</v>
      </c>
    </row>
    <row r="179" spans="1:1" ht="15.75" x14ac:dyDescent="0.2">
      <c r="A179" s="556" t="s">
        <v>792</v>
      </c>
    </row>
    <row r="180" spans="1:1" ht="15.75" x14ac:dyDescent="0.2">
      <c r="A180" s="556" t="s">
        <v>1668</v>
      </c>
    </row>
    <row r="181" spans="1:1" ht="15.75" x14ac:dyDescent="0.2">
      <c r="A181" s="553" t="s">
        <v>773</v>
      </c>
    </row>
    <row r="182" spans="1:1" ht="15.75" x14ac:dyDescent="0.2">
      <c r="A182" s="553" t="s">
        <v>774</v>
      </c>
    </row>
    <row r="183" spans="1:1" ht="15.75" x14ac:dyDescent="0.2">
      <c r="A183" s="553" t="s">
        <v>775</v>
      </c>
    </row>
    <row r="184" spans="1:1" ht="15.75" x14ac:dyDescent="0.2">
      <c r="A184" s="553" t="s">
        <v>777</v>
      </c>
    </row>
    <row r="185" spans="1:1" ht="15.75" x14ac:dyDescent="0.2">
      <c r="A185" s="553" t="s">
        <v>1356</v>
      </c>
    </row>
    <row r="186" spans="1:1" ht="15.75" x14ac:dyDescent="0.2">
      <c r="A186" s="553" t="s">
        <v>780</v>
      </c>
    </row>
    <row r="187" spans="1:1" ht="15.75" x14ac:dyDescent="0.2">
      <c r="A187" s="553" t="s">
        <v>1027</v>
      </c>
    </row>
    <row r="188" spans="1:1" ht="15.75" x14ac:dyDescent="0.2">
      <c r="A188" s="555" t="s">
        <v>1399</v>
      </c>
    </row>
    <row r="189" spans="1:1" ht="15.75" x14ac:dyDescent="0.2">
      <c r="A189" s="555" t="s">
        <v>1400</v>
      </c>
    </row>
    <row r="190" spans="1:1" ht="15.75" x14ac:dyDescent="0.2">
      <c r="A190" s="555" t="s">
        <v>1576</v>
      </c>
    </row>
    <row r="191" spans="1:1" ht="15.75" x14ac:dyDescent="0.2">
      <c r="A191" s="553" t="s">
        <v>940</v>
      </c>
    </row>
    <row r="192" spans="1:1" ht="15.75" x14ac:dyDescent="0.2">
      <c r="A192" s="553" t="s">
        <v>941</v>
      </c>
    </row>
    <row r="193" spans="1:1" ht="15.75" x14ac:dyDescent="0.2">
      <c r="A193" s="553" t="s">
        <v>942</v>
      </c>
    </row>
    <row r="194" spans="1:1" ht="15.75" x14ac:dyDescent="0.2">
      <c r="A194" s="553" t="s">
        <v>1656</v>
      </c>
    </row>
    <row r="195" spans="1:1" ht="15.75" x14ac:dyDescent="0.2">
      <c r="A195" s="553" t="s">
        <v>1050</v>
      </c>
    </row>
    <row r="196" spans="1:1" ht="15.75" x14ac:dyDescent="0.2">
      <c r="A196" s="553" t="s">
        <v>1655</v>
      </c>
    </row>
    <row r="197" spans="1:1" ht="15.75" x14ac:dyDescent="0.2">
      <c r="A197" s="553" t="s">
        <v>1654</v>
      </c>
    </row>
    <row r="198" spans="1:1" ht="15.75" x14ac:dyDescent="0.2">
      <c r="A198" s="553" t="s">
        <v>1653</v>
      </c>
    </row>
    <row r="199" spans="1:1" ht="15.75" x14ac:dyDescent="0.2">
      <c r="A199" s="553" t="s">
        <v>1652</v>
      </c>
    </row>
    <row r="200" spans="1:1" ht="15.75" x14ac:dyDescent="0.2">
      <c r="A200" s="553" t="s">
        <v>966</v>
      </c>
    </row>
    <row r="201" spans="1:1" ht="15.75" x14ac:dyDescent="0.2">
      <c r="A201" s="553" t="s">
        <v>965</v>
      </c>
    </row>
    <row r="202" spans="1:1" ht="15.75" x14ac:dyDescent="0.2">
      <c r="A202" s="553" t="s">
        <v>1265</v>
      </c>
    </row>
    <row r="203" spans="1:1" ht="15.75" x14ac:dyDescent="0.2">
      <c r="A203" s="553" t="s">
        <v>967</v>
      </c>
    </row>
    <row r="204" spans="1:1" ht="15.75" x14ac:dyDescent="0.2">
      <c r="A204" s="556" t="s">
        <v>1502</v>
      </c>
    </row>
    <row r="205" spans="1:1" ht="15.75" x14ac:dyDescent="0.2">
      <c r="A205" s="556" t="s">
        <v>1490</v>
      </c>
    </row>
    <row r="206" spans="1:1" ht="15.75" x14ac:dyDescent="0.2">
      <c r="A206" s="556" t="s">
        <v>1491</v>
      </c>
    </row>
    <row r="207" spans="1:1" ht="15.75" x14ac:dyDescent="0.2">
      <c r="A207" s="553" t="s">
        <v>840</v>
      </c>
    </row>
    <row r="208" spans="1:1" ht="15.75" x14ac:dyDescent="0.2">
      <c r="A208" s="553" t="s">
        <v>841</v>
      </c>
    </row>
    <row r="209" spans="1:1" ht="15.75" x14ac:dyDescent="0.2">
      <c r="A209" s="553" t="s">
        <v>843</v>
      </c>
    </row>
    <row r="210" spans="1:1" ht="15.75" x14ac:dyDescent="0.2">
      <c r="A210" s="553" t="s">
        <v>927</v>
      </c>
    </row>
    <row r="211" spans="1:1" ht="15.75" x14ac:dyDescent="0.2">
      <c r="A211" s="553" t="s">
        <v>907</v>
      </c>
    </row>
    <row r="212" spans="1:1" ht="15.75" x14ac:dyDescent="0.2">
      <c r="A212" s="553" t="s">
        <v>908</v>
      </c>
    </row>
    <row r="213" spans="1:1" ht="15.75" x14ac:dyDescent="0.2">
      <c r="A213" s="553" t="s">
        <v>910</v>
      </c>
    </row>
    <row r="214" spans="1:1" ht="15.75" x14ac:dyDescent="0.2">
      <c r="A214" s="553" t="s">
        <v>906</v>
      </c>
    </row>
    <row r="215" spans="1:1" ht="15.75" x14ac:dyDescent="0.2">
      <c r="A215" s="553" t="s">
        <v>1176</v>
      </c>
    </row>
    <row r="216" spans="1:1" ht="15.75" x14ac:dyDescent="0.2">
      <c r="A216" s="553" t="s">
        <v>1701</v>
      </c>
    </row>
    <row r="217" spans="1:1" ht="15.75" x14ac:dyDescent="0.2">
      <c r="A217" s="553" t="s">
        <v>1574</v>
      </c>
    </row>
    <row r="218" spans="1:1" ht="15.75" x14ac:dyDescent="0.2">
      <c r="A218" s="553" t="s">
        <v>1543</v>
      </c>
    </row>
    <row r="219" spans="1:1" ht="15.75" x14ac:dyDescent="0.2">
      <c r="A219" s="553" t="s">
        <v>853</v>
      </c>
    </row>
    <row r="220" spans="1:1" ht="15.75" x14ac:dyDescent="0.2">
      <c r="A220" s="553" t="s">
        <v>1557</v>
      </c>
    </row>
    <row r="221" spans="1:1" ht="15.75" x14ac:dyDescent="0.2">
      <c r="A221" s="553" t="s">
        <v>1556</v>
      </c>
    </row>
    <row r="222" spans="1:1" ht="15.75" x14ac:dyDescent="0.2">
      <c r="A222" s="553" t="s">
        <v>1696</v>
      </c>
    </row>
    <row r="223" spans="1:1" ht="15.75" x14ac:dyDescent="0.2">
      <c r="A223" s="553" t="s">
        <v>1597</v>
      </c>
    </row>
    <row r="224" spans="1:1" ht="15.75" x14ac:dyDescent="0.2">
      <c r="A224" s="553" t="s">
        <v>1478</v>
      </c>
    </row>
    <row r="225" spans="1:1" ht="15.75" x14ac:dyDescent="0.2">
      <c r="A225" s="553" t="s">
        <v>1479</v>
      </c>
    </row>
    <row r="226" spans="1:1" ht="15.75" x14ac:dyDescent="0.2">
      <c r="A226" s="553" t="s">
        <v>1697</v>
      </c>
    </row>
    <row r="227" spans="1:1" ht="15.75" x14ac:dyDescent="0.2">
      <c r="A227" s="553" t="s">
        <v>1544</v>
      </c>
    </row>
    <row r="228" spans="1:1" ht="15.75" x14ac:dyDescent="0.2">
      <c r="A228" s="553" t="s">
        <v>1554</v>
      </c>
    </row>
    <row r="229" spans="1:1" ht="15.75" x14ac:dyDescent="0.2">
      <c r="A229" s="553" t="s">
        <v>1553</v>
      </c>
    </row>
    <row r="230" spans="1:1" ht="15.75" x14ac:dyDescent="0.2">
      <c r="A230" s="553" t="s">
        <v>1700</v>
      </c>
    </row>
    <row r="231" spans="1:1" ht="15.75" x14ac:dyDescent="0.2">
      <c r="A231" s="553" t="s">
        <v>1702</v>
      </c>
    </row>
    <row r="232" spans="1:1" ht="15.75" x14ac:dyDescent="0.2">
      <c r="A232" s="556" t="s">
        <v>1651</v>
      </c>
    </row>
    <row r="233" spans="1:1" ht="15.75" x14ac:dyDescent="0.2">
      <c r="A233" s="556" t="s">
        <v>1140</v>
      </c>
    </row>
    <row r="234" spans="1:1" ht="15.75" x14ac:dyDescent="0.2">
      <c r="A234" s="556" t="s">
        <v>1141</v>
      </c>
    </row>
    <row r="235" spans="1:1" ht="15.75" x14ac:dyDescent="0.2">
      <c r="A235" s="556" t="s">
        <v>1142</v>
      </c>
    </row>
    <row r="236" spans="1:1" ht="15.75" x14ac:dyDescent="0.2">
      <c r="A236" s="556" t="s">
        <v>911</v>
      </c>
    </row>
    <row r="237" spans="1:1" ht="15.75" x14ac:dyDescent="0.2">
      <c r="A237" s="556" t="s">
        <v>912</v>
      </c>
    </row>
    <row r="238" spans="1:1" ht="15.75" x14ac:dyDescent="0.2">
      <c r="A238" s="556" t="s">
        <v>913</v>
      </c>
    </row>
    <row r="239" spans="1:1" ht="15.75" x14ac:dyDescent="0.2">
      <c r="A239" s="553" t="s">
        <v>1266</v>
      </c>
    </row>
    <row r="240" spans="1:1" ht="15.75" x14ac:dyDescent="0.2">
      <c r="A240" s="553" t="s">
        <v>895</v>
      </c>
    </row>
    <row r="241" spans="1:1" ht="15.75" x14ac:dyDescent="0.2">
      <c r="A241" s="553" t="s">
        <v>896</v>
      </c>
    </row>
    <row r="242" spans="1:1" ht="15.75" x14ac:dyDescent="0.2">
      <c r="A242" s="553" t="s">
        <v>890</v>
      </c>
    </row>
    <row r="243" spans="1:1" ht="15.75" x14ac:dyDescent="0.2">
      <c r="A243" s="556" t="s">
        <v>1650</v>
      </c>
    </row>
    <row r="244" spans="1:1" ht="15.75" x14ac:dyDescent="0.2">
      <c r="A244" s="556" t="s">
        <v>1649</v>
      </c>
    </row>
    <row r="245" spans="1:1" ht="15.75" x14ac:dyDescent="0.2">
      <c r="A245" s="556" t="s">
        <v>1648</v>
      </c>
    </row>
    <row r="246" spans="1:1" ht="15.75" x14ac:dyDescent="0.2">
      <c r="A246" s="556" t="s">
        <v>1647</v>
      </c>
    </row>
    <row r="247" spans="1:1" ht="15.75" x14ac:dyDescent="0.2">
      <c r="A247" s="556" t="s">
        <v>1646</v>
      </c>
    </row>
    <row r="248" spans="1:1" ht="15.75" x14ac:dyDescent="0.2">
      <c r="A248" s="556" t="s">
        <v>1644</v>
      </c>
    </row>
    <row r="249" spans="1:1" ht="15.75" x14ac:dyDescent="0.2">
      <c r="A249" s="556" t="s">
        <v>1643</v>
      </c>
    </row>
    <row r="250" spans="1:1" ht="15.75" x14ac:dyDescent="0.2">
      <c r="A250" s="556" t="s">
        <v>1645</v>
      </c>
    </row>
    <row r="251" spans="1:1" ht="15.75" x14ac:dyDescent="0.2">
      <c r="A251" s="556" t="s">
        <v>1642</v>
      </c>
    </row>
    <row r="252" spans="1:1" ht="15.75" x14ac:dyDescent="0.2">
      <c r="A252" s="556" t="s">
        <v>1641</v>
      </c>
    </row>
    <row r="253" spans="1:1" ht="15.75" x14ac:dyDescent="0.2">
      <c r="A253" s="556" t="s">
        <v>1640</v>
      </c>
    </row>
    <row r="254" spans="1:1" ht="15.75" x14ac:dyDescent="0.2">
      <c r="A254" s="556" t="s">
        <v>1573</v>
      </c>
    </row>
    <row r="255" spans="1:1" ht="15.75" x14ac:dyDescent="0.2">
      <c r="A255" s="556" t="s">
        <v>1639</v>
      </c>
    </row>
    <row r="256" spans="1:1" ht="15.75" x14ac:dyDescent="0.2">
      <c r="A256" s="556" t="s">
        <v>1638</v>
      </c>
    </row>
    <row r="257" spans="1:1" ht="15.75" x14ac:dyDescent="0.2">
      <c r="A257" s="553" t="s">
        <v>782</v>
      </c>
    </row>
    <row r="258" spans="1:1" ht="15.75" x14ac:dyDescent="0.2">
      <c r="A258" s="553" t="s">
        <v>1125</v>
      </c>
    </row>
    <row r="259" spans="1:1" ht="15.75" x14ac:dyDescent="0.2">
      <c r="A259" s="553" t="s">
        <v>1124</v>
      </c>
    </row>
    <row r="260" spans="1:1" ht="15.75" x14ac:dyDescent="0.2">
      <c r="A260" s="553" t="s">
        <v>1260</v>
      </c>
    </row>
    <row r="261" spans="1:1" ht="15.75" x14ac:dyDescent="0.2">
      <c r="A261" s="556" t="s">
        <v>916</v>
      </c>
    </row>
    <row r="262" spans="1:1" ht="15.75" x14ac:dyDescent="0.2">
      <c r="A262" s="556" t="s">
        <v>1571</v>
      </c>
    </row>
    <row r="263" spans="1:1" ht="15.75" x14ac:dyDescent="0.2">
      <c r="A263" s="556" t="s">
        <v>1570</v>
      </c>
    </row>
    <row r="264" spans="1:1" ht="15.75" x14ac:dyDescent="0.2">
      <c r="A264" s="556" t="s">
        <v>1572</v>
      </c>
    </row>
    <row r="265" spans="1:1" ht="15.75" x14ac:dyDescent="0.2">
      <c r="A265" s="553" t="s">
        <v>917</v>
      </c>
    </row>
    <row r="266" spans="1:1" ht="15.75" x14ac:dyDescent="0.2">
      <c r="A266" s="556" t="s">
        <v>918</v>
      </c>
    </row>
    <row r="267" spans="1:1" ht="15.75" x14ac:dyDescent="0.2">
      <c r="A267" s="553" t="s">
        <v>1569</v>
      </c>
    </row>
    <row r="268" spans="1:1" ht="15.75" x14ac:dyDescent="0.2">
      <c r="A268" s="553" t="s">
        <v>1051</v>
      </c>
    </row>
    <row r="269" spans="1:1" ht="15.75" x14ac:dyDescent="0.2">
      <c r="A269" s="553" t="s">
        <v>1054</v>
      </c>
    </row>
    <row r="270" spans="1:1" ht="15.75" x14ac:dyDescent="0.2">
      <c r="A270" s="553" t="s">
        <v>1059</v>
      </c>
    </row>
    <row r="271" spans="1:1" ht="15.75" x14ac:dyDescent="0.2">
      <c r="A271" s="553" t="s">
        <v>1234</v>
      </c>
    </row>
    <row r="272" spans="1:1" ht="15.75" x14ac:dyDescent="0.2">
      <c r="A272" s="553" t="s">
        <v>1492</v>
      </c>
    </row>
    <row r="273" spans="1:1" ht="15.75" x14ac:dyDescent="0.2">
      <c r="A273" s="553" t="s">
        <v>1250</v>
      </c>
    </row>
    <row r="274" spans="1:1" ht="15.75" x14ac:dyDescent="0.2">
      <c r="A274" s="553" t="s">
        <v>1251</v>
      </c>
    </row>
    <row r="275" spans="1:1" ht="15.75" x14ac:dyDescent="0.2">
      <c r="A275" s="553" t="s">
        <v>1252</v>
      </c>
    </row>
    <row r="276" spans="1:1" ht="15.75" x14ac:dyDescent="0.2">
      <c r="A276" s="553" t="s">
        <v>1253</v>
      </c>
    </row>
    <row r="277" spans="1:1" ht="15.75" x14ac:dyDescent="0.2">
      <c r="A277" s="553" t="s">
        <v>1254</v>
      </c>
    </row>
    <row r="278" spans="1:1" ht="15.75" x14ac:dyDescent="0.2">
      <c r="A278" s="553" t="s">
        <v>1151</v>
      </c>
    </row>
    <row r="279" spans="1:1" ht="15.75" x14ac:dyDescent="0.2">
      <c r="A279" s="553" t="s">
        <v>1255</v>
      </c>
    </row>
    <row r="280" spans="1:1" ht="15.75" x14ac:dyDescent="0.2">
      <c r="A280" s="553" t="s">
        <v>1246</v>
      </c>
    </row>
    <row r="281" spans="1:1" ht="15.75" x14ac:dyDescent="0.2">
      <c r="A281" s="553" t="s">
        <v>1244</v>
      </c>
    </row>
    <row r="282" spans="1:1" ht="15.75" x14ac:dyDescent="0.2">
      <c r="A282" s="553" t="s">
        <v>1483</v>
      </c>
    </row>
    <row r="283" spans="1:1" ht="15.75" x14ac:dyDescent="0.2">
      <c r="A283" s="553" t="s">
        <v>1485</v>
      </c>
    </row>
    <row r="284" spans="1:1" ht="15.75" x14ac:dyDescent="0.2">
      <c r="A284" s="553" t="s">
        <v>1241</v>
      </c>
    </row>
    <row r="285" spans="1:1" ht="15.75" x14ac:dyDescent="0.2">
      <c r="A285" s="553" t="s">
        <v>1475</v>
      </c>
    </row>
    <row r="286" spans="1:1" ht="15.75" x14ac:dyDescent="0.2">
      <c r="A286" s="553" t="s">
        <v>1484</v>
      </c>
    </row>
    <row r="287" spans="1:1" ht="15.75" x14ac:dyDescent="0.2">
      <c r="A287" s="553" t="s">
        <v>1242</v>
      </c>
    </row>
    <row r="288" spans="1:1" ht="15.75" x14ac:dyDescent="0.2">
      <c r="A288" s="553" t="s">
        <v>1245</v>
      </c>
    </row>
    <row r="289" spans="1:1" ht="15.75" x14ac:dyDescent="0.2">
      <c r="A289" s="553" t="s">
        <v>1247</v>
      </c>
    </row>
    <row r="290" spans="1:1" ht="15.75" x14ac:dyDescent="0.2">
      <c r="A290" s="553" t="s">
        <v>1248</v>
      </c>
    </row>
    <row r="291" spans="1:1" ht="15.75" x14ac:dyDescent="0.2">
      <c r="A291" s="553" t="s">
        <v>1249</v>
      </c>
    </row>
    <row r="292" spans="1:1" ht="15.75" x14ac:dyDescent="0.2">
      <c r="A292" s="553" t="s">
        <v>1476</v>
      </c>
    </row>
    <row r="293" spans="1:1" ht="15.75" x14ac:dyDescent="0.2">
      <c r="A293" s="553" t="s">
        <v>1477</v>
      </c>
    </row>
    <row r="294" spans="1:1" ht="15.75" x14ac:dyDescent="0.2">
      <c r="A294" s="553" t="s">
        <v>1269</v>
      </c>
    </row>
    <row r="295" spans="1:1" ht="15.75" x14ac:dyDescent="0.2">
      <c r="A295" s="553" t="s">
        <v>1113</v>
      </c>
    </row>
    <row r="296" spans="1:1" ht="15.75" x14ac:dyDescent="0.2">
      <c r="A296" s="553" t="s">
        <v>1114</v>
      </c>
    </row>
    <row r="297" spans="1:1" ht="15.75" x14ac:dyDescent="0.2">
      <c r="A297" s="553" t="s">
        <v>1146</v>
      </c>
    </row>
    <row r="298" spans="1:1" ht="15.75" x14ac:dyDescent="0.2">
      <c r="A298" s="553" t="s">
        <v>755</v>
      </c>
    </row>
    <row r="299" spans="1:1" ht="15.75" x14ac:dyDescent="0.2">
      <c r="A299" s="553" t="s">
        <v>757</v>
      </c>
    </row>
    <row r="300" spans="1:1" ht="15.75" x14ac:dyDescent="0.2">
      <c r="A300" s="553" t="s">
        <v>756</v>
      </c>
    </row>
    <row r="301" spans="1:1" ht="15.75" x14ac:dyDescent="0.2">
      <c r="A301" s="553" t="s">
        <v>758</v>
      </c>
    </row>
    <row r="302" spans="1:1" ht="15.75" x14ac:dyDescent="0.2">
      <c r="A302" s="553" t="s">
        <v>759</v>
      </c>
    </row>
    <row r="303" spans="1:1" ht="15.75" x14ac:dyDescent="0.2">
      <c r="A303" s="553" t="s">
        <v>1461</v>
      </c>
    </row>
    <row r="304" spans="1:1" ht="15.75" x14ac:dyDescent="0.2">
      <c r="A304" s="553" t="s">
        <v>1568</v>
      </c>
    </row>
    <row r="305" spans="1:1" ht="15.75" x14ac:dyDescent="0.2">
      <c r="A305" s="553" t="s">
        <v>1636</v>
      </c>
    </row>
    <row r="306" spans="1:1" ht="15.75" x14ac:dyDescent="0.2">
      <c r="A306" s="555" t="s">
        <v>753</v>
      </c>
    </row>
    <row r="307" spans="1:1" ht="15.75" x14ac:dyDescent="0.2">
      <c r="A307" s="555" t="s">
        <v>754</v>
      </c>
    </row>
    <row r="308" spans="1:1" ht="15.75" x14ac:dyDescent="0.2">
      <c r="A308" s="553" t="s">
        <v>1637</v>
      </c>
    </row>
    <row r="309" spans="1:1" ht="15.75" x14ac:dyDescent="0.2">
      <c r="A309" s="555" t="s">
        <v>805</v>
      </c>
    </row>
    <row r="310" spans="1:1" ht="15.75" x14ac:dyDescent="0.2">
      <c r="A310" s="556" t="s">
        <v>1541</v>
      </c>
    </row>
    <row r="311" spans="1:1" ht="15.75" x14ac:dyDescent="0.2">
      <c r="A311" s="424" t="s">
        <v>1089</v>
      </c>
    </row>
    <row r="312" spans="1:1" ht="15.75" x14ac:dyDescent="0.2">
      <c r="A312" s="432" t="s">
        <v>1771</v>
      </c>
    </row>
    <row r="313" spans="1:1" ht="15.75" x14ac:dyDescent="0.2">
      <c r="A313" s="432" t="s">
        <v>1772</v>
      </c>
    </row>
    <row r="314" spans="1:1" ht="15.75" x14ac:dyDescent="0.2">
      <c r="A314" s="432" t="s">
        <v>1773</v>
      </c>
    </row>
    <row r="315" spans="1:1" ht="15.75" x14ac:dyDescent="0.2">
      <c r="A315" s="432" t="s">
        <v>1774</v>
      </c>
    </row>
    <row r="316" spans="1:1" ht="15.75" x14ac:dyDescent="0.2">
      <c r="A316" s="432" t="s">
        <v>1776</v>
      </c>
    </row>
    <row r="317" spans="1:1" ht="15.75" x14ac:dyDescent="0.2">
      <c r="A317" s="432" t="s">
        <v>1777</v>
      </c>
    </row>
    <row r="318" spans="1:1" ht="15.75" x14ac:dyDescent="0.2">
      <c r="A318" s="432" t="s">
        <v>1778</v>
      </c>
    </row>
    <row r="319" spans="1:1" ht="15.75" x14ac:dyDescent="0.2">
      <c r="A319" s="432" t="s">
        <v>1779</v>
      </c>
    </row>
    <row r="320" spans="1:1" ht="31.5" x14ac:dyDescent="0.2">
      <c r="A320" s="432" t="s">
        <v>1780</v>
      </c>
    </row>
    <row r="321" spans="1:1" ht="15.75" x14ac:dyDescent="0.2">
      <c r="A321" s="432" t="s">
        <v>1781</v>
      </c>
    </row>
    <row r="322" spans="1:1" ht="15.75" x14ac:dyDescent="0.2">
      <c r="A322" s="421" t="s">
        <v>1522</v>
      </c>
    </row>
    <row r="323" spans="1:1" ht="15.75" x14ac:dyDescent="0.2">
      <c r="A323" s="424" t="s">
        <v>1634</v>
      </c>
    </row>
    <row r="324" spans="1:1" ht="15.75" x14ac:dyDescent="0.2">
      <c r="A324" s="424" t="s">
        <v>1635</v>
      </c>
    </row>
    <row r="325" spans="1:1" ht="15.75" x14ac:dyDescent="0.2">
      <c r="A325" s="424" t="s">
        <v>1525</v>
      </c>
    </row>
    <row r="326" spans="1:1" ht="15.75" x14ac:dyDescent="0.2">
      <c r="A326" s="424" t="s">
        <v>931</v>
      </c>
    </row>
    <row r="327" spans="1:1" ht="15.75" x14ac:dyDescent="0.2">
      <c r="A327" s="424" t="s">
        <v>1262</v>
      </c>
    </row>
    <row r="328" spans="1:1" ht="15.75" x14ac:dyDescent="0.2">
      <c r="A328" s="427" t="s">
        <v>760</v>
      </c>
    </row>
    <row r="329" spans="1:1" ht="15.75" x14ac:dyDescent="0.2">
      <c r="A329" s="427" t="s">
        <v>1199</v>
      </c>
    </row>
    <row r="330" spans="1:1" ht="15.75" x14ac:dyDescent="0.2">
      <c r="A330" s="427" t="s">
        <v>752</v>
      </c>
    </row>
    <row r="331" spans="1:1" ht="15.75" x14ac:dyDescent="0.2">
      <c r="A331" s="427" t="s">
        <v>761</v>
      </c>
    </row>
    <row r="332" spans="1:1" ht="15.75" x14ac:dyDescent="0.2">
      <c r="A332" s="424" t="s">
        <v>834</v>
      </c>
    </row>
    <row r="333" spans="1:1" ht="15.75" x14ac:dyDescent="0.2">
      <c r="A333" s="424" t="s">
        <v>1591</v>
      </c>
    </row>
    <row r="334" spans="1:1" ht="15.75" x14ac:dyDescent="0.2">
      <c r="A334" s="424" t="s">
        <v>836</v>
      </c>
    </row>
    <row r="335" spans="1:1" ht="15.75" x14ac:dyDescent="0.2">
      <c r="A335" s="427" t="s">
        <v>838</v>
      </c>
    </row>
    <row r="336" spans="1:1" ht="15.75" x14ac:dyDescent="0.2">
      <c r="A336" s="424" t="s">
        <v>888</v>
      </c>
    </row>
    <row r="337" spans="1:1" ht="15.75" x14ac:dyDescent="0.2">
      <c r="A337" s="424" t="s">
        <v>789</v>
      </c>
    </row>
    <row r="338" spans="1:1" ht="15.75" x14ac:dyDescent="0.2">
      <c r="A338" s="424" t="s">
        <v>1508</v>
      </c>
    </row>
    <row r="339" spans="1:1" ht="15.75" x14ac:dyDescent="0.2">
      <c r="A339" s="424" t="s">
        <v>1509</v>
      </c>
    </row>
    <row r="340" spans="1:1" ht="15.75" x14ac:dyDescent="0.2">
      <c r="A340" s="427" t="s">
        <v>808</v>
      </c>
    </row>
    <row r="341" spans="1:1" ht="15.75" x14ac:dyDescent="0.2">
      <c r="A341" s="427" t="s">
        <v>1043</v>
      </c>
    </row>
    <row r="342" spans="1:1" ht="15.75" x14ac:dyDescent="0.2">
      <c r="A342" s="427" t="s">
        <v>1454</v>
      </c>
    </row>
    <row r="343" spans="1:1" ht="15.75" x14ac:dyDescent="0.2">
      <c r="A343" s="427" t="s">
        <v>1455</v>
      </c>
    </row>
    <row r="344" spans="1:1" ht="15.75" x14ac:dyDescent="0.2">
      <c r="A344" s="427" t="s">
        <v>1765</v>
      </c>
    </row>
    <row r="345" spans="1:1" ht="15.75" x14ac:dyDescent="0.2">
      <c r="A345" s="424" t="s">
        <v>925</v>
      </c>
    </row>
    <row r="346" spans="1:1" ht="15.75" x14ac:dyDescent="0.2">
      <c r="A346" s="424" t="s">
        <v>924</v>
      </c>
    </row>
    <row r="347" spans="1:1" ht="15.75" x14ac:dyDescent="0.2">
      <c r="A347" s="424" t="s">
        <v>1524</v>
      </c>
    </row>
    <row r="348" spans="1:1" ht="15.75" x14ac:dyDescent="0.2">
      <c r="A348" s="424" t="s">
        <v>1503</v>
      </c>
    </row>
    <row r="349" spans="1:1" ht="15.75" x14ac:dyDescent="0.2">
      <c r="A349" s="424" t="s">
        <v>1504</v>
      </c>
    </row>
    <row r="350" spans="1:1" ht="15.75" x14ac:dyDescent="0.2">
      <c r="A350" s="424" t="s">
        <v>1505</v>
      </c>
    </row>
    <row r="351" spans="1:1" ht="15.75" x14ac:dyDescent="0.2">
      <c r="A351" s="424" t="s">
        <v>1506</v>
      </c>
    </row>
    <row r="352" spans="1:1" ht="15.75" x14ac:dyDescent="0.2">
      <c r="A352" s="424" t="s">
        <v>1633</v>
      </c>
    </row>
    <row r="353" spans="1:1" ht="15.75" x14ac:dyDescent="0.2">
      <c r="A353" s="424" t="s">
        <v>1632</v>
      </c>
    </row>
    <row r="354" spans="1:1" ht="15.75" x14ac:dyDescent="0.2">
      <c r="A354" s="427" t="s">
        <v>1401</v>
      </c>
    </row>
    <row r="355" spans="1:1" ht="15.75" x14ac:dyDescent="0.2">
      <c r="A355" s="427" t="s">
        <v>1567</v>
      </c>
    </row>
    <row r="356" spans="1:1" ht="15.75" x14ac:dyDescent="0.2">
      <c r="A356" s="427" t="s">
        <v>1402</v>
      </c>
    </row>
    <row r="357" spans="1:1" ht="15.75" x14ac:dyDescent="0.2">
      <c r="A357" s="424" t="s">
        <v>794</v>
      </c>
    </row>
    <row r="358" spans="1:1" ht="15.75" x14ac:dyDescent="0.2">
      <c r="A358" s="427" t="s">
        <v>793</v>
      </c>
    </row>
    <row r="359" spans="1:1" ht="15.75" x14ac:dyDescent="0.2">
      <c r="A359" s="424" t="s">
        <v>797</v>
      </c>
    </row>
    <row r="360" spans="1:1" ht="15.75" x14ac:dyDescent="0.2">
      <c r="A360" s="424" t="s">
        <v>798</v>
      </c>
    </row>
    <row r="361" spans="1:1" ht="15.75" x14ac:dyDescent="0.2">
      <c r="A361" s="424" t="s">
        <v>799</v>
      </c>
    </row>
    <row r="362" spans="1:1" ht="15.75" x14ac:dyDescent="0.2">
      <c r="A362" s="424" t="s">
        <v>800</v>
      </c>
    </row>
    <row r="363" spans="1:1" ht="15.75" x14ac:dyDescent="0.2">
      <c r="A363" s="424" t="s">
        <v>839</v>
      </c>
    </row>
    <row r="364" spans="1:1" ht="15.75" x14ac:dyDescent="0.2">
      <c r="A364" s="432" t="s">
        <v>1459</v>
      </c>
    </row>
    <row r="365" spans="1:1" ht="15.75" x14ac:dyDescent="0.2">
      <c r="A365" s="424" t="s">
        <v>1460</v>
      </c>
    </row>
    <row r="366" spans="1:1" ht="15.75" x14ac:dyDescent="0.2">
      <c r="A366" s="424" t="s">
        <v>1667</v>
      </c>
    </row>
    <row r="367" spans="1:1" ht="15.75" x14ac:dyDescent="0.2">
      <c r="A367" s="424" t="s">
        <v>1666</v>
      </c>
    </row>
    <row r="368" spans="1:1" ht="15.75" x14ac:dyDescent="0.2">
      <c r="A368" s="425" t="s">
        <v>1577</v>
      </c>
    </row>
    <row r="369" spans="1:1" ht="15.75" x14ac:dyDescent="0.2">
      <c r="A369" s="427" t="s">
        <v>1575</v>
      </c>
    </row>
    <row r="370" spans="1:1" ht="15.75" x14ac:dyDescent="0.2">
      <c r="A370" s="427" t="s">
        <v>1662</v>
      </c>
    </row>
    <row r="371" spans="1:1" ht="15.75" x14ac:dyDescent="0.2">
      <c r="A371" s="427" t="s">
        <v>1661</v>
      </c>
    </row>
    <row r="372" spans="1:1" ht="15.75" x14ac:dyDescent="0.2">
      <c r="A372" s="427" t="s">
        <v>1658</v>
      </c>
    </row>
    <row r="373" spans="1:1" ht="15.75" x14ac:dyDescent="0.2">
      <c r="A373" s="427" t="s">
        <v>1659</v>
      </c>
    </row>
    <row r="374" spans="1:1" ht="15.75" x14ac:dyDescent="0.2">
      <c r="A374" s="427" t="s">
        <v>1449</v>
      </c>
    </row>
    <row r="375" spans="1:1" ht="15.75" x14ac:dyDescent="0.2">
      <c r="A375" s="427" t="s">
        <v>1450</v>
      </c>
    </row>
    <row r="376" spans="1:1" ht="15.75" x14ac:dyDescent="0.2">
      <c r="A376" s="427" t="s">
        <v>1451</v>
      </c>
    </row>
    <row r="377" spans="1:1" ht="15.75" x14ac:dyDescent="0.2">
      <c r="A377" s="427" t="s">
        <v>1452</v>
      </c>
    </row>
    <row r="378" spans="1:1" ht="15.75" x14ac:dyDescent="0.2">
      <c r="A378" s="427" t="s">
        <v>1453</v>
      </c>
    </row>
    <row r="379" spans="1:1" ht="15.75" x14ac:dyDescent="0.2">
      <c r="A379" s="425" t="s">
        <v>1327</v>
      </c>
    </row>
    <row r="380" spans="1:1" ht="15.75" x14ac:dyDescent="0.2">
      <c r="A380" s="425" t="s">
        <v>1628</v>
      </c>
    </row>
    <row r="381" spans="1:1" ht="15.75" x14ac:dyDescent="0.2">
      <c r="A381" s="425" t="s">
        <v>1132</v>
      </c>
    </row>
    <row r="382" spans="1:1" ht="15.75" x14ac:dyDescent="0.2">
      <c r="A382" s="425" t="s">
        <v>1133</v>
      </c>
    </row>
    <row r="383" spans="1:1" ht="15.75" x14ac:dyDescent="0.2">
      <c r="A383" s="425" t="s">
        <v>1627</v>
      </c>
    </row>
    <row r="384" spans="1:1" ht="15.75" x14ac:dyDescent="0.2">
      <c r="A384" s="425" t="s">
        <v>1213</v>
      </c>
    </row>
    <row r="385" spans="1:1" ht="15.75" x14ac:dyDescent="0.2">
      <c r="A385" s="425" t="s">
        <v>1457</v>
      </c>
    </row>
    <row r="386" spans="1:1" ht="15.75" x14ac:dyDescent="0.2">
      <c r="A386" s="425" t="s">
        <v>1625</v>
      </c>
    </row>
    <row r="387" spans="1:1" ht="15.75" x14ac:dyDescent="0.2">
      <c r="A387" s="425" t="s">
        <v>1626</v>
      </c>
    </row>
    <row r="388" spans="1:1" ht="15.75" x14ac:dyDescent="0.2">
      <c r="A388" s="425" t="s">
        <v>1624</v>
      </c>
    </row>
    <row r="389" spans="1:1" ht="15.75" x14ac:dyDescent="0.2">
      <c r="A389" s="425" t="s">
        <v>975</v>
      </c>
    </row>
    <row r="390" spans="1:1" ht="15.75" x14ac:dyDescent="0.2">
      <c r="A390" s="425" t="s">
        <v>977</v>
      </c>
    </row>
    <row r="391" spans="1:1" ht="15.75" x14ac:dyDescent="0.2">
      <c r="A391" s="425" t="s">
        <v>978</v>
      </c>
    </row>
    <row r="392" spans="1:1" ht="15.75" x14ac:dyDescent="0.2">
      <c r="A392" s="425" t="s">
        <v>979</v>
      </c>
    </row>
    <row r="393" spans="1:1" ht="15.75" x14ac:dyDescent="0.2">
      <c r="A393" s="425" t="s">
        <v>980</v>
      </c>
    </row>
    <row r="394" spans="1:1" ht="15.75" x14ac:dyDescent="0.2">
      <c r="A394" s="425" t="s">
        <v>976</v>
      </c>
    </row>
    <row r="395" spans="1:1" ht="15.75" x14ac:dyDescent="0.2">
      <c r="A395" s="425" t="s">
        <v>1623</v>
      </c>
    </row>
    <row r="396" spans="1:1" ht="15.75" x14ac:dyDescent="0.2">
      <c r="A396" s="425" t="s">
        <v>1622</v>
      </c>
    </row>
    <row r="397" spans="1:1" ht="15.75" x14ac:dyDescent="0.2">
      <c r="A397" s="425" t="s">
        <v>1621</v>
      </c>
    </row>
    <row r="398" spans="1:1" ht="15.75" x14ac:dyDescent="0.2">
      <c r="A398" s="427" t="s">
        <v>1224</v>
      </c>
    </row>
    <row r="399" spans="1:1" ht="15.75" x14ac:dyDescent="0.2">
      <c r="A399" s="427" t="s">
        <v>959</v>
      </c>
    </row>
    <row r="400" spans="1:1" ht="15.75" x14ac:dyDescent="0.2">
      <c r="A400" s="427" t="s">
        <v>969</v>
      </c>
    </row>
    <row r="401" spans="1:1" ht="15.75" x14ac:dyDescent="0.2">
      <c r="A401" s="427" t="s">
        <v>961</v>
      </c>
    </row>
    <row r="402" spans="1:1" ht="15.75" x14ac:dyDescent="0.2">
      <c r="A402" s="427" t="s">
        <v>970</v>
      </c>
    </row>
    <row r="403" spans="1:1" ht="15.75" x14ac:dyDescent="0.2">
      <c r="A403" s="427" t="s">
        <v>971</v>
      </c>
    </row>
    <row r="404" spans="1:1" ht="15.75" x14ac:dyDescent="0.2">
      <c r="A404" s="427" t="s">
        <v>947</v>
      </c>
    </row>
    <row r="405" spans="1:1" ht="15.75" x14ac:dyDescent="0.2">
      <c r="A405" s="427" t="s">
        <v>948</v>
      </c>
    </row>
    <row r="406" spans="1:1" ht="15.75" x14ac:dyDescent="0.2">
      <c r="A406" s="427" t="s">
        <v>963</v>
      </c>
    </row>
    <row r="407" spans="1:1" ht="15.75" x14ac:dyDescent="0.2">
      <c r="A407" s="427" t="s">
        <v>962</v>
      </c>
    </row>
    <row r="408" spans="1:1" ht="15.75" x14ac:dyDescent="0.2">
      <c r="A408" s="427" t="s">
        <v>973</v>
      </c>
    </row>
    <row r="409" spans="1:1" ht="15.75" x14ac:dyDescent="0.2">
      <c r="A409" s="427" t="s">
        <v>974</v>
      </c>
    </row>
    <row r="410" spans="1:1" ht="15.75" x14ac:dyDescent="0.2">
      <c r="A410" s="427" t="s">
        <v>958</v>
      </c>
    </row>
    <row r="411" spans="1:1" ht="15.75" x14ac:dyDescent="0.2">
      <c r="A411" s="424" t="s">
        <v>968</v>
      </c>
    </row>
    <row r="412" spans="1:1" ht="15.75" x14ac:dyDescent="0.2">
      <c r="A412" s="424" t="s">
        <v>953</v>
      </c>
    </row>
    <row r="413" spans="1:1" ht="15.75" x14ac:dyDescent="0.2">
      <c r="A413" s="427" t="s">
        <v>950</v>
      </c>
    </row>
    <row r="414" spans="1:1" ht="15.75" x14ac:dyDescent="0.2">
      <c r="A414" s="427" t="s">
        <v>951</v>
      </c>
    </row>
    <row r="415" spans="1:1" ht="15.75" x14ac:dyDescent="0.2">
      <c r="A415" s="427" t="s">
        <v>952</v>
      </c>
    </row>
    <row r="416" spans="1:1" ht="15.75" x14ac:dyDescent="0.2">
      <c r="A416" s="425" t="s">
        <v>1819</v>
      </c>
    </row>
    <row r="417" spans="1:1" ht="15.75" x14ac:dyDescent="0.2">
      <c r="A417" s="427" t="s">
        <v>1486</v>
      </c>
    </row>
    <row r="418" spans="1:1" ht="15.75" x14ac:dyDescent="0.2">
      <c r="A418" s="427" t="s">
        <v>1487</v>
      </c>
    </row>
    <row r="419" spans="1:1" ht="15.75" x14ac:dyDescent="0.2">
      <c r="A419" s="424" t="s">
        <v>844</v>
      </c>
    </row>
    <row r="420" spans="1:1" ht="15.75" x14ac:dyDescent="0.2">
      <c r="A420" s="424" t="s">
        <v>849</v>
      </c>
    </row>
    <row r="421" spans="1:1" ht="15.75" x14ac:dyDescent="0.2">
      <c r="A421" s="424" t="s">
        <v>850</v>
      </c>
    </row>
    <row r="422" spans="1:1" ht="15.75" x14ac:dyDescent="0.2">
      <c r="A422" s="424" t="s">
        <v>1379</v>
      </c>
    </row>
    <row r="423" spans="1:1" ht="15.75" x14ac:dyDescent="0.2">
      <c r="A423" s="424" t="s">
        <v>1380</v>
      </c>
    </row>
    <row r="424" spans="1:1" ht="15.75" x14ac:dyDescent="0.2">
      <c r="A424" s="424" t="s">
        <v>1381</v>
      </c>
    </row>
    <row r="425" spans="1:1" ht="15.75" x14ac:dyDescent="0.2">
      <c r="A425" s="424" t="s">
        <v>1382</v>
      </c>
    </row>
    <row r="426" spans="1:1" ht="15.75" x14ac:dyDescent="0.2">
      <c r="A426" s="424" t="s">
        <v>1383</v>
      </c>
    </row>
    <row r="427" spans="1:1" ht="15.75" x14ac:dyDescent="0.2">
      <c r="A427" s="427" t="s">
        <v>1719</v>
      </c>
    </row>
    <row r="428" spans="1:1" ht="15.75" x14ac:dyDescent="0.2">
      <c r="A428" s="427" t="s">
        <v>1810</v>
      </c>
    </row>
    <row r="429" spans="1:1" ht="15.75" x14ac:dyDescent="0.2">
      <c r="A429" s="427" t="s">
        <v>1480</v>
      </c>
    </row>
    <row r="430" spans="1:1" ht="15.75" x14ac:dyDescent="0.2">
      <c r="A430" s="427" t="s">
        <v>1619</v>
      </c>
    </row>
    <row r="431" spans="1:1" ht="15.75" x14ac:dyDescent="0.2">
      <c r="A431" s="427" t="s">
        <v>1618</v>
      </c>
    </row>
    <row r="432" spans="1:1" ht="15.75" x14ac:dyDescent="0.2">
      <c r="A432" s="427" t="s">
        <v>1617</v>
      </c>
    </row>
    <row r="433" spans="1:1" ht="15.75" x14ac:dyDescent="0.2">
      <c r="A433" s="427" t="s">
        <v>1616</v>
      </c>
    </row>
    <row r="434" spans="1:1" ht="15.75" x14ac:dyDescent="0.2">
      <c r="A434" s="427" t="s">
        <v>1615</v>
      </c>
    </row>
    <row r="435" spans="1:1" ht="15.75" x14ac:dyDescent="0.2">
      <c r="A435" s="427" t="s">
        <v>1614</v>
      </c>
    </row>
    <row r="436" spans="1:1" ht="15.75" x14ac:dyDescent="0.2">
      <c r="A436" s="427" t="s">
        <v>1613</v>
      </c>
    </row>
    <row r="437" spans="1:1" ht="15.75" x14ac:dyDescent="0.2">
      <c r="A437" s="427" t="s">
        <v>1612</v>
      </c>
    </row>
    <row r="438" spans="1:1" ht="15.75" x14ac:dyDescent="0.2">
      <c r="A438" s="427" t="s">
        <v>1611</v>
      </c>
    </row>
    <row r="439" spans="1:1" ht="15.75" x14ac:dyDescent="0.2">
      <c r="A439" s="427" t="s">
        <v>1610</v>
      </c>
    </row>
    <row r="440" spans="1:1" ht="15.75" x14ac:dyDescent="0.2">
      <c r="A440" s="427" t="s">
        <v>1609</v>
      </c>
    </row>
    <row r="441" spans="1:1" ht="15.75" x14ac:dyDescent="0.2">
      <c r="A441" s="427" t="s">
        <v>1608</v>
      </c>
    </row>
    <row r="442" spans="1:1" ht="15.75" x14ac:dyDescent="0.2">
      <c r="A442" s="427" t="s">
        <v>1607</v>
      </c>
    </row>
    <row r="443" spans="1:1" ht="15.75" x14ac:dyDescent="0.2">
      <c r="A443" s="424" t="s">
        <v>1160</v>
      </c>
    </row>
    <row r="444" spans="1:1" ht="15.75" x14ac:dyDescent="0.2">
      <c r="A444" s="424" t="s">
        <v>1161</v>
      </c>
    </row>
    <row r="445" spans="1:1" ht="15.75" x14ac:dyDescent="0.2">
      <c r="A445" s="424" t="s">
        <v>1167</v>
      </c>
    </row>
    <row r="446" spans="1:1" ht="15.75" x14ac:dyDescent="0.2">
      <c r="A446" s="424" t="s">
        <v>1596</v>
      </c>
    </row>
    <row r="447" spans="1:1" ht="15.75" x14ac:dyDescent="0.2">
      <c r="A447" s="424" t="s">
        <v>1162</v>
      </c>
    </row>
    <row r="448" spans="1:1" ht="15.75" x14ac:dyDescent="0.2">
      <c r="A448" s="427" t="s">
        <v>1595</v>
      </c>
    </row>
    <row r="449" spans="1:1" ht="15.75" x14ac:dyDescent="0.2">
      <c r="A449" s="427" t="s">
        <v>1594</v>
      </c>
    </row>
    <row r="450" spans="1:1" ht="15.75" x14ac:dyDescent="0.2">
      <c r="A450" s="424" t="s">
        <v>1231</v>
      </c>
    </row>
    <row r="451" spans="1:1" ht="15.75" x14ac:dyDescent="0.2">
      <c r="A451" s="424" t="s">
        <v>1267</v>
      </c>
    </row>
    <row r="452" spans="1:1" ht="15.75" x14ac:dyDescent="0.2">
      <c r="A452" s="424" t="s">
        <v>1064</v>
      </c>
    </row>
    <row r="453" spans="1:1" ht="15.75" x14ac:dyDescent="0.2">
      <c r="A453" s="424" t="s">
        <v>1066</v>
      </c>
    </row>
    <row r="454" spans="1:1" ht="15.75" x14ac:dyDescent="0.2">
      <c r="A454" s="424" t="s">
        <v>1067</v>
      </c>
    </row>
    <row r="455" spans="1:1" ht="15.75" x14ac:dyDescent="0.2">
      <c r="A455" s="424" t="s">
        <v>1071</v>
      </c>
    </row>
    <row r="456" spans="1:1" ht="15.75" x14ac:dyDescent="0.2">
      <c r="A456" s="424" t="s">
        <v>1072</v>
      </c>
    </row>
    <row r="457" spans="1:1" ht="15.75" x14ac:dyDescent="0.2">
      <c r="A457" s="424" t="s">
        <v>1069</v>
      </c>
    </row>
    <row r="458" spans="1:1" ht="15.75" x14ac:dyDescent="0.2">
      <c r="A458" s="424" t="s">
        <v>1073</v>
      </c>
    </row>
    <row r="459" spans="1:1" ht="15.75" x14ac:dyDescent="0.2">
      <c r="A459" s="424" t="s">
        <v>1061</v>
      </c>
    </row>
    <row r="460" spans="1:1" ht="15.75" x14ac:dyDescent="0.2">
      <c r="A460" s="424" t="s">
        <v>1062</v>
      </c>
    </row>
    <row r="461" spans="1:1" ht="15.75" x14ac:dyDescent="0.2">
      <c r="A461" s="424" t="s">
        <v>826</v>
      </c>
    </row>
    <row r="462" spans="1:1" ht="15.75" x14ac:dyDescent="0.2">
      <c r="A462" s="424" t="s">
        <v>921</v>
      </c>
    </row>
    <row r="463" spans="1:1" ht="15.75" x14ac:dyDescent="0.2">
      <c r="A463" s="427" t="s">
        <v>1411</v>
      </c>
    </row>
    <row r="464" spans="1:1" ht="15.75" x14ac:dyDescent="0.2">
      <c r="A464" s="427" t="s">
        <v>1412</v>
      </c>
    </row>
    <row r="465" spans="1:1" ht="15.75" x14ac:dyDescent="0.2">
      <c r="A465" s="424" t="s">
        <v>1606</v>
      </c>
    </row>
    <row r="466" spans="1:1" ht="15.75" x14ac:dyDescent="0.2">
      <c r="A466" s="424" t="s">
        <v>1605</v>
      </c>
    </row>
    <row r="467" spans="1:1" ht="15.75" x14ac:dyDescent="0.2">
      <c r="A467" s="424" t="s">
        <v>1202</v>
      </c>
    </row>
    <row r="468" spans="1:1" ht="15.75" x14ac:dyDescent="0.2">
      <c r="A468" s="427" t="s">
        <v>1147</v>
      </c>
    </row>
    <row r="469" spans="1:1" ht="15.75" x14ac:dyDescent="0.2">
      <c r="A469" s="424" t="s">
        <v>1204</v>
      </c>
    </row>
    <row r="470" spans="1:1" ht="15.75" x14ac:dyDescent="0.2">
      <c r="A470" s="424" t="s">
        <v>1201</v>
      </c>
    </row>
    <row r="471" spans="1:1" ht="15.75" x14ac:dyDescent="0.2">
      <c r="A471" s="427" t="s">
        <v>803</v>
      </c>
    </row>
    <row r="472" spans="1:1" ht="15.75" x14ac:dyDescent="0.2">
      <c r="A472" s="427" t="s">
        <v>829</v>
      </c>
    </row>
    <row r="473" spans="1:1" ht="15.75" x14ac:dyDescent="0.2">
      <c r="A473" s="427" t="s">
        <v>830</v>
      </c>
    </row>
    <row r="474" spans="1:1" ht="15.75" x14ac:dyDescent="0.2">
      <c r="A474" s="427" t="s">
        <v>802</v>
      </c>
    </row>
    <row r="475" spans="1:1" x14ac:dyDescent="0.2">
      <c r="A475" s="558"/>
    </row>
    <row r="493" spans="1:1" x14ac:dyDescent="0.2"/>
    <row r="494" spans="1:1" x14ac:dyDescent="0.2"/>
    <row r="553" spans="1:1" x14ac:dyDescent="0.2"/>
    <row r="554" spans="1:1" x14ac:dyDescent="0.2"/>
    <row r="555" spans="1:1" x14ac:dyDescent="0.2"/>
  </sheetData>
  <conditionalFormatting sqref="A1:A475">
    <cfRule type="duplicateValues" dxfId="0" priority="281"/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1113"/>
  <sheetViews>
    <sheetView view="pageBreakPreview" zoomScale="55" zoomScaleNormal="70" zoomScaleSheetLayoutView="55" workbookViewId="0">
      <pane xSplit="6" ySplit="13" topLeftCell="G14" activePane="bottomRight" state="frozen"/>
      <selection pane="topRight" activeCell="G1" sqref="G1"/>
      <selection pane="bottomLeft" activeCell="A19" sqref="A19"/>
      <selection pane="bottomRight" activeCell="T11" sqref="T11"/>
    </sheetView>
  </sheetViews>
  <sheetFormatPr defaultRowHeight="15.75" x14ac:dyDescent="0.2"/>
  <cols>
    <col min="1" max="1" width="7" style="436" customWidth="1"/>
    <col min="2" max="2" width="69" style="386" customWidth="1"/>
    <col min="3" max="3" width="15.42578125" style="436" customWidth="1"/>
    <col min="4" max="4" width="15.5703125" style="442" customWidth="1"/>
    <col min="5" max="5" width="27.42578125" style="436" customWidth="1"/>
    <col min="6" max="6" width="21.7109375" style="436" customWidth="1"/>
    <col min="7" max="7" width="17.85546875" style="473" customWidth="1"/>
    <col min="8" max="8" width="14" style="473" customWidth="1"/>
    <col min="9" max="9" width="18.140625" style="387" customWidth="1"/>
    <col min="10" max="10" width="14" style="473" customWidth="1"/>
    <col min="11" max="11" width="20.42578125" style="473" customWidth="1"/>
    <col min="12" max="12" width="16.28515625" style="473" customWidth="1"/>
    <col min="13" max="13" width="24.42578125" style="389" customWidth="1"/>
    <col min="14" max="14" width="19.5703125" style="389" customWidth="1"/>
    <col min="15" max="15" width="23.42578125" style="389" customWidth="1"/>
    <col min="16" max="17" width="25" style="387" customWidth="1"/>
    <col min="18" max="18" width="26" style="387" customWidth="1"/>
    <col min="19" max="19" width="24.7109375" style="387" customWidth="1"/>
    <col min="20" max="20" width="28.5703125" style="387" customWidth="1"/>
    <col min="21" max="21" width="11.42578125" style="386" customWidth="1"/>
    <col min="22" max="23" width="9.140625" style="386"/>
    <col min="24" max="37" width="11" style="386" bestFit="1" customWidth="1"/>
    <col min="38" max="16384" width="9.140625" style="386"/>
  </cols>
  <sheetData>
    <row r="1" spans="1:21" ht="38.25" customHeight="1" x14ac:dyDescent="0.2">
      <c r="A1" s="779" t="s">
        <v>1870</v>
      </c>
      <c r="B1" s="779"/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</row>
    <row r="2" spans="1:21" x14ac:dyDescent="0.2">
      <c r="A2" s="780" t="s">
        <v>988</v>
      </c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0"/>
    </row>
    <row r="3" spans="1:21" ht="33" customHeight="1" x14ac:dyDescent="0.2">
      <c r="A3" s="781" t="s">
        <v>599</v>
      </c>
      <c r="B3" s="781" t="s">
        <v>2088</v>
      </c>
      <c r="C3" s="781" t="s">
        <v>989</v>
      </c>
      <c r="D3" s="781"/>
      <c r="E3" s="782" t="s">
        <v>990</v>
      </c>
      <c r="F3" s="782" t="s">
        <v>1355</v>
      </c>
      <c r="G3" s="783" t="s">
        <v>1225</v>
      </c>
      <c r="H3" s="783" t="s">
        <v>1226</v>
      </c>
      <c r="I3" s="784" t="s">
        <v>991</v>
      </c>
      <c r="J3" s="785" t="s">
        <v>992</v>
      </c>
      <c r="K3" s="785"/>
      <c r="L3" s="785"/>
      <c r="M3" s="786" t="s">
        <v>661</v>
      </c>
      <c r="N3" s="787"/>
      <c r="O3" s="788"/>
      <c r="P3" s="789" t="s">
        <v>662</v>
      </c>
      <c r="Q3" s="789"/>
      <c r="R3" s="789"/>
      <c r="S3" s="789"/>
      <c r="T3" s="789"/>
    </row>
    <row r="4" spans="1:21" x14ac:dyDescent="0.2">
      <c r="A4" s="781"/>
      <c r="B4" s="781"/>
      <c r="C4" s="781"/>
      <c r="D4" s="781"/>
      <c r="E4" s="782"/>
      <c r="F4" s="782"/>
      <c r="G4" s="783"/>
      <c r="H4" s="783"/>
      <c r="I4" s="784"/>
      <c r="J4" s="783" t="s">
        <v>993</v>
      </c>
      <c r="K4" s="785" t="s">
        <v>994</v>
      </c>
      <c r="L4" s="785"/>
      <c r="M4" s="784" t="s">
        <v>993</v>
      </c>
      <c r="N4" s="789" t="s">
        <v>994</v>
      </c>
      <c r="O4" s="789"/>
      <c r="P4" s="789" t="s">
        <v>995</v>
      </c>
      <c r="Q4" s="789" t="s">
        <v>994</v>
      </c>
      <c r="R4" s="789"/>
      <c r="S4" s="789"/>
      <c r="T4" s="789"/>
    </row>
    <row r="5" spans="1:21" ht="113.25" customHeight="1" x14ac:dyDescent="0.2">
      <c r="A5" s="781"/>
      <c r="B5" s="781"/>
      <c r="C5" s="794" t="s">
        <v>996</v>
      </c>
      <c r="D5" s="795" t="s">
        <v>997</v>
      </c>
      <c r="E5" s="782"/>
      <c r="F5" s="782"/>
      <c r="G5" s="783"/>
      <c r="H5" s="783"/>
      <c r="I5" s="784"/>
      <c r="J5" s="783"/>
      <c r="K5" s="783" t="s">
        <v>998</v>
      </c>
      <c r="L5" s="783" t="s">
        <v>999</v>
      </c>
      <c r="M5" s="784"/>
      <c r="N5" s="784" t="s">
        <v>998</v>
      </c>
      <c r="O5" s="784" t="s">
        <v>999</v>
      </c>
      <c r="P5" s="789"/>
      <c r="Q5" s="585" t="s">
        <v>751</v>
      </c>
      <c r="R5" s="585" t="s">
        <v>2089</v>
      </c>
      <c r="S5" s="789" t="s">
        <v>2091</v>
      </c>
      <c r="T5" s="789"/>
    </row>
    <row r="6" spans="1:21" ht="72.75" customHeight="1" x14ac:dyDescent="0.2">
      <c r="A6" s="781"/>
      <c r="B6" s="781"/>
      <c r="C6" s="794"/>
      <c r="D6" s="795"/>
      <c r="E6" s="782"/>
      <c r="F6" s="782"/>
      <c r="G6" s="783"/>
      <c r="H6" s="783"/>
      <c r="I6" s="784"/>
      <c r="J6" s="783"/>
      <c r="K6" s="783"/>
      <c r="L6" s="783"/>
      <c r="M6" s="784"/>
      <c r="N6" s="784"/>
      <c r="O6" s="784"/>
      <c r="P6" s="789"/>
      <c r="Q6" s="540" t="s">
        <v>993</v>
      </c>
      <c r="R6" s="540" t="s">
        <v>993</v>
      </c>
      <c r="S6" s="540" t="s">
        <v>1004</v>
      </c>
      <c r="T6" s="540" t="s">
        <v>1005</v>
      </c>
    </row>
    <row r="7" spans="1:21" x14ac:dyDescent="0.2">
      <c r="A7" s="781"/>
      <c r="B7" s="781"/>
      <c r="C7" s="794"/>
      <c r="D7" s="795"/>
      <c r="E7" s="782"/>
      <c r="F7" s="782"/>
      <c r="G7" s="541" t="s">
        <v>663</v>
      </c>
      <c r="H7" s="541" t="s">
        <v>663</v>
      </c>
      <c r="I7" s="540" t="s">
        <v>664</v>
      </c>
      <c r="J7" s="541" t="s">
        <v>665</v>
      </c>
      <c r="K7" s="541" t="s">
        <v>665</v>
      </c>
      <c r="L7" s="541" t="s">
        <v>665</v>
      </c>
      <c r="M7" s="540" t="s">
        <v>664</v>
      </c>
      <c r="N7" s="540" t="s">
        <v>664</v>
      </c>
      <c r="O7" s="540" t="s">
        <v>664</v>
      </c>
      <c r="P7" s="540" t="s">
        <v>666</v>
      </c>
      <c r="Q7" s="540" t="s">
        <v>666</v>
      </c>
      <c r="R7" s="540" t="s">
        <v>666</v>
      </c>
      <c r="S7" s="540" t="s">
        <v>666</v>
      </c>
      <c r="T7" s="540" t="s">
        <v>666</v>
      </c>
    </row>
    <row r="8" spans="1:21" x14ac:dyDescent="0.2">
      <c r="A8" s="539">
        <v>1</v>
      </c>
      <c r="B8" s="539">
        <v>2</v>
      </c>
      <c r="C8" s="539">
        <v>3</v>
      </c>
      <c r="D8" s="539">
        <v>4</v>
      </c>
      <c r="E8" s="539">
        <v>5</v>
      </c>
      <c r="F8" s="539">
        <v>6</v>
      </c>
      <c r="G8" s="539">
        <v>7</v>
      </c>
      <c r="H8" s="539">
        <v>8</v>
      </c>
      <c r="I8" s="539">
        <v>9</v>
      </c>
      <c r="J8" s="539">
        <v>10</v>
      </c>
      <c r="K8" s="539">
        <v>11</v>
      </c>
      <c r="L8" s="539">
        <v>12</v>
      </c>
      <c r="M8" s="539">
        <v>13</v>
      </c>
      <c r="N8" s="539">
        <v>14</v>
      </c>
      <c r="O8" s="539">
        <v>15</v>
      </c>
      <c r="P8" s="539">
        <v>16</v>
      </c>
      <c r="Q8" s="539">
        <v>17</v>
      </c>
      <c r="R8" s="539">
        <v>18</v>
      </c>
      <c r="S8" s="539">
        <v>19</v>
      </c>
      <c r="T8" s="539">
        <v>20</v>
      </c>
    </row>
    <row r="9" spans="1:21" ht="36.75" customHeight="1" x14ac:dyDescent="0.2">
      <c r="A9" s="790" t="s">
        <v>2029</v>
      </c>
      <c r="B9" s="790"/>
      <c r="C9" s="790"/>
      <c r="D9" s="790"/>
      <c r="E9" s="790"/>
      <c r="F9" s="790"/>
      <c r="G9" s="391">
        <f t="shared" ref="G9:L9" si="0">G10+G11</f>
        <v>11139</v>
      </c>
      <c r="H9" s="391">
        <f t="shared" si="0"/>
        <v>11114</v>
      </c>
      <c r="I9" s="392">
        <f>I10+I11</f>
        <v>178884.18</v>
      </c>
      <c r="J9" s="391">
        <f t="shared" si="0"/>
        <v>4454</v>
      </c>
      <c r="K9" s="391">
        <f t="shared" si="0"/>
        <v>2232</v>
      </c>
      <c r="L9" s="391">
        <f t="shared" si="0"/>
        <v>2222</v>
      </c>
      <c r="M9" s="392">
        <f>M10+M11</f>
        <v>174479.81</v>
      </c>
      <c r="N9" s="392">
        <f>N10+N11</f>
        <v>87952.77</v>
      </c>
      <c r="O9" s="392">
        <f>O10+O11</f>
        <v>86527.039999999994</v>
      </c>
      <c r="P9" s="392" t="e">
        <f>P10+P11</f>
        <v>#REF!</v>
      </c>
      <c r="Q9" s="392" t="e">
        <f>Q10+Q11</f>
        <v>#REF!</v>
      </c>
      <c r="R9" s="392" t="e">
        <f t="shared" ref="R9:T9" si="1">R10+R11</f>
        <v>#REF!</v>
      </c>
      <c r="S9" s="392" t="e">
        <f t="shared" si="1"/>
        <v>#REF!</v>
      </c>
      <c r="T9" s="392" t="e">
        <f t="shared" si="1"/>
        <v>#REF!</v>
      </c>
      <c r="U9" s="545"/>
    </row>
    <row r="10" spans="1:21" s="537" customFormat="1" ht="36.75" customHeight="1" x14ac:dyDescent="0.2">
      <c r="A10" s="790" t="s">
        <v>2036</v>
      </c>
      <c r="B10" s="790"/>
      <c r="C10" s="790"/>
      <c r="D10" s="790"/>
      <c r="E10" s="790"/>
      <c r="F10" s="790"/>
      <c r="G10" s="391">
        <f t="shared" ref="G10:T10" si="2">G13+G154+G493</f>
        <v>10580</v>
      </c>
      <c r="H10" s="391">
        <f t="shared" si="2"/>
        <v>10555</v>
      </c>
      <c r="I10" s="392">
        <f t="shared" si="2"/>
        <v>169616.29</v>
      </c>
      <c r="J10" s="391">
        <f t="shared" si="2"/>
        <v>4245</v>
      </c>
      <c r="K10" s="391">
        <f t="shared" si="2"/>
        <v>2156</v>
      </c>
      <c r="L10" s="391">
        <f t="shared" si="2"/>
        <v>2089</v>
      </c>
      <c r="M10" s="392">
        <f t="shared" si="2"/>
        <v>165453.4</v>
      </c>
      <c r="N10" s="392">
        <f t="shared" si="2"/>
        <v>84677.93</v>
      </c>
      <c r="O10" s="392">
        <f t="shared" si="2"/>
        <v>80775.47</v>
      </c>
      <c r="P10" s="392" t="e">
        <f t="shared" si="2"/>
        <v>#REF!</v>
      </c>
      <c r="Q10" s="392" t="e">
        <f t="shared" si="2"/>
        <v>#REF!</v>
      </c>
      <c r="R10" s="392" t="e">
        <f t="shared" si="2"/>
        <v>#REF!</v>
      </c>
      <c r="S10" s="392" t="e">
        <f t="shared" si="2"/>
        <v>#REF!</v>
      </c>
      <c r="T10" s="392" t="e">
        <f t="shared" si="2"/>
        <v>#REF!</v>
      </c>
      <c r="U10" s="545"/>
    </row>
    <row r="11" spans="1:21" s="537" customFormat="1" ht="36.75" customHeight="1" x14ac:dyDescent="0.2">
      <c r="A11" s="790" t="s">
        <v>2035</v>
      </c>
      <c r="B11" s="790"/>
      <c r="C11" s="790"/>
      <c r="D11" s="790"/>
      <c r="E11" s="790"/>
      <c r="F11" s="790"/>
      <c r="G11" s="391">
        <f t="shared" ref="G11:T11" si="3">G149+G464+G791</f>
        <v>559</v>
      </c>
      <c r="H11" s="391">
        <f t="shared" si="3"/>
        <v>559</v>
      </c>
      <c r="I11" s="392">
        <f t="shared" si="3"/>
        <v>9267.89</v>
      </c>
      <c r="J11" s="391">
        <f t="shared" si="3"/>
        <v>209</v>
      </c>
      <c r="K11" s="391">
        <f t="shared" si="3"/>
        <v>76</v>
      </c>
      <c r="L11" s="391">
        <f t="shared" si="3"/>
        <v>133</v>
      </c>
      <c r="M11" s="392">
        <f t="shared" si="3"/>
        <v>9026.41</v>
      </c>
      <c r="N11" s="392">
        <f t="shared" si="3"/>
        <v>3274.84</v>
      </c>
      <c r="O11" s="392">
        <f t="shared" si="3"/>
        <v>5751.57</v>
      </c>
      <c r="P11" s="392">
        <f t="shared" si="3"/>
        <v>30038460.199999999</v>
      </c>
      <c r="Q11" s="392">
        <f t="shared" si="3"/>
        <v>0</v>
      </c>
      <c r="R11" s="392">
        <f t="shared" si="3"/>
        <v>30038460.199999999</v>
      </c>
      <c r="S11" s="392">
        <f t="shared" si="3"/>
        <v>0</v>
      </c>
      <c r="T11" s="392">
        <f t="shared" si="3"/>
        <v>0</v>
      </c>
      <c r="U11" s="545"/>
    </row>
    <row r="12" spans="1:21" s="537" customFormat="1" ht="36.75" customHeight="1" x14ac:dyDescent="0.2">
      <c r="A12" s="790" t="s">
        <v>1859</v>
      </c>
      <c r="B12" s="791"/>
      <c r="C12" s="791"/>
      <c r="D12" s="791"/>
      <c r="E12" s="791"/>
      <c r="F12" s="791"/>
      <c r="G12" s="391">
        <f>G13+G149</f>
        <v>1588</v>
      </c>
      <c r="H12" s="391">
        <f t="shared" ref="H12:O12" si="4">H13+H149</f>
        <v>1579</v>
      </c>
      <c r="I12" s="392">
        <f t="shared" si="4"/>
        <v>24070.25</v>
      </c>
      <c r="J12" s="391">
        <f t="shared" si="4"/>
        <v>612</v>
      </c>
      <c r="K12" s="391">
        <f t="shared" si="4"/>
        <v>349</v>
      </c>
      <c r="L12" s="391">
        <f t="shared" si="4"/>
        <v>263</v>
      </c>
      <c r="M12" s="392">
        <f t="shared" si="4"/>
        <v>23840.45</v>
      </c>
      <c r="N12" s="392">
        <f t="shared" si="4"/>
        <v>12974.1</v>
      </c>
      <c r="O12" s="392">
        <f t="shared" si="4"/>
        <v>10866.35</v>
      </c>
      <c r="P12" s="392">
        <f>P13+P149</f>
        <v>1083553174.54</v>
      </c>
      <c r="Q12" s="392">
        <f t="shared" ref="Q12:T12" si="5">Q13+Q149</f>
        <v>700967643.39999998</v>
      </c>
      <c r="R12" s="392">
        <f t="shared" si="5"/>
        <v>347373732.42000002</v>
      </c>
      <c r="S12" s="392">
        <f t="shared" si="5"/>
        <v>17605899.359999999</v>
      </c>
      <c r="T12" s="392">
        <f t="shared" si="5"/>
        <v>17605899.359999999</v>
      </c>
      <c r="U12" s="545"/>
    </row>
    <row r="13" spans="1:21" s="537" customFormat="1" ht="36.75" customHeight="1" x14ac:dyDescent="0.2">
      <c r="A13" s="790" t="s">
        <v>1860</v>
      </c>
      <c r="B13" s="791"/>
      <c r="C13" s="791"/>
      <c r="D13" s="791"/>
      <c r="E13" s="791"/>
      <c r="F13" s="791"/>
      <c r="G13" s="391">
        <f t="shared" ref="G13:O13" si="6">G14+G17+G25+G29+G34+G39+G41+G50+G58+G62+G64+G66+G71+G75+G82+G87+G91+G94+G97+G104+G106+G114+G127+G130+G134+G142+G145</f>
        <v>1525</v>
      </c>
      <c r="H13" s="391">
        <f t="shared" si="6"/>
        <v>1516</v>
      </c>
      <c r="I13" s="392">
        <f t="shared" si="6"/>
        <v>23095.25</v>
      </c>
      <c r="J13" s="391">
        <f t="shared" si="6"/>
        <v>592</v>
      </c>
      <c r="K13" s="391">
        <f t="shared" si="6"/>
        <v>337</v>
      </c>
      <c r="L13" s="391">
        <f t="shared" si="6"/>
        <v>255</v>
      </c>
      <c r="M13" s="392">
        <f>M14+M17+M25+M29+M34+M39+M41+M50+M58+M62+M64+M66+M71+M75+M82+M87+M91+M94+M97+M104+M106+M114+M127+M130+M134+M142+M145</f>
        <v>22865.45</v>
      </c>
      <c r="N13" s="392">
        <f t="shared" si="6"/>
        <v>12373.2</v>
      </c>
      <c r="O13" s="392">
        <f t="shared" si="6"/>
        <v>10492.25</v>
      </c>
      <c r="P13" s="392">
        <f>P14+P17+P25+P29+P34+P39+P41+P50+P58+P62+P64+P66+P71+P75+P82+P87+P91+P94+P97+P104+P106+P114+P127+P130+P134+P142+P145+P138</f>
        <v>1083553174.54</v>
      </c>
      <c r="Q13" s="392">
        <f t="shared" ref="Q13:T13" si="7">Q14+Q17+Q25+Q29+Q34+Q39+Q41+Q50+Q58+Q62+Q64+Q66+Q71+Q75+Q82+Q87+Q91+Q94+Q97+Q104+Q106+Q114+Q127+Q130+Q134+Q142+Q145+Q138</f>
        <v>700967643.39999998</v>
      </c>
      <c r="R13" s="392">
        <f t="shared" si="7"/>
        <v>347373732.42000002</v>
      </c>
      <c r="S13" s="392">
        <f t="shared" si="7"/>
        <v>17605899.359999999</v>
      </c>
      <c r="T13" s="392">
        <f t="shared" si="7"/>
        <v>17605899.359999999</v>
      </c>
      <c r="U13" s="545"/>
    </row>
    <row r="14" spans="1:21" s="537" customFormat="1" x14ac:dyDescent="0.2">
      <c r="A14" s="792" t="s">
        <v>1915</v>
      </c>
      <c r="B14" s="792"/>
      <c r="C14" s="792"/>
      <c r="D14" s="792"/>
      <c r="E14" s="792"/>
      <c r="F14" s="792"/>
      <c r="G14" s="391">
        <f>SUM(G15:G16)</f>
        <v>50</v>
      </c>
      <c r="H14" s="391">
        <f t="shared" ref="H14:O14" si="8">SUM(H15:H16)</f>
        <v>50</v>
      </c>
      <c r="I14" s="392">
        <f t="shared" si="8"/>
        <v>837.5</v>
      </c>
      <c r="J14" s="391">
        <f t="shared" si="8"/>
        <v>16</v>
      </c>
      <c r="K14" s="391">
        <f t="shared" si="8"/>
        <v>9</v>
      </c>
      <c r="L14" s="391">
        <f t="shared" si="8"/>
        <v>7</v>
      </c>
      <c r="M14" s="392">
        <f t="shared" si="8"/>
        <v>837.5</v>
      </c>
      <c r="N14" s="392">
        <f t="shared" si="8"/>
        <v>539.54999999999995</v>
      </c>
      <c r="O14" s="392">
        <f t="shared" si="8"/>
        <v>297.95</v>
      </c>
      <c r="P14" s="392">
        <f>SUM(P15:P16)</f>
        <v>35409500</v>
      </c>
      <c r="Q14" s="392">
        <f t="shared" ref="Q14:T14" si="9">SUM(Q15:Q16)</f>
        <v>20867034.41</v>
      </c>
      <c r="R14" s="392">
        <f t="shared" si="9"/>
        <v>14542465.59</v>
      </c>
      <c r="S14" s="392">
        <f t="shared" si="9"/>
        <v>0</v>
      </c>
      <c r="T14" s="392">
        <f t="shared" si="9"/>
        <v>0</v>
      </c>
      <c r="U14" s="545"/>
    </row>
    <row r="15" spans="1:21" s="399" customFormat="1" x14ac:dyDescent="0.2">
      <c r="A15" s="393">
        <v>1</v>
      </c>
      <c r="B15" s="394" t="s">
        <v>954</v>
      </c>
      <c r="C15" s="393">
        <v>537</v>
      </c>
      <c r="D15" s="395">
        <v>41922</v>
      </c>
      <c r="E15" s="393" t="s">
        <v>1111</v>
      </c>
      <c r="F15" s="393" t="s">
        <v>1109</v>
      </c>
      <c r="G15" s="396">
        <v>22</v>
      </c>
      <c r="H15" s="396">
        <v>22</v>
      </c>
      <c r="I15" s="397">
        <v>444.5</v>
      </c>
      <c r="J15" s="396">
        <v>8</v>
      </c>
      <c r="K15" s="398">
        <v>5</v>
      </c>
      <c r="L15" s="398">
        <v>3</v>
      </c>
      <c r="M15" s="397">
        <v>444.5</v>
      </c>
      <c r="N15" s="397">
        <v>271.89999999999998</v>
      </c>
      <c r="O15" s="397">
        <v>172.6</v>
      </c>
      <c r="P15" s="540">
        <f>'Приложение № 1'!P16</f>
        <v>18793460</v>
      </c>
      <c r="Q15" s="540">
        <f>'Приложение № 1'!Q16</f>
        <v>11075100.65</v>
      </c>
      <c r="R15" s="540">
        <f>'Приложение № 1'!W16</f>
        <v>7718359.3499999996</v>
      </c>
      <c r="S15" s="540">
        <f>'Приложение № 1'!AC16</f>
        <v>0</v>
      </c>
      <c r="T15" s="540">
        <f>'Приложение № 1'!AD16</f>
        <v>0</v>
      </c>
      <c r="U15" s="545"/>
    </row>
    <row r="16" spans="1:21" s="399" customFormat="1" x14ac:dyDescent="0.2">
      <c r="A16" s="393">
        <v>2</v>
      </c>
      <c r="B16" s="400" t="s">
        <v>955</v>
      </c>
      <c r="C16" s="539">
        <v>538</v>
      </c>
      <c r="D16" s="395">
        <v>41922</v>
      </c>
      <c r="E16" s="393" t="s">
        <v>1111</v>
      </c>
      <c r="F16" s="393" t="s">
        <v>1109</v>
      </c>
      <c r="G16" s="396">
        <v>28</v>
      </c>
      <c r="H16" s="396">
        <v>28</v>
      </c>
      <c r="I16" s="397">
        <v>393</v>
      </c>
      <c r="J16" s="396">
        <v>8</v>
      </c>
      <c r="K16" s="541">
        <v>4</v>
      </c>
      <c r="L16" s="541">
        <v>4</v>
      </c>
      <c r="M16" s="397">
        <v>393</v>
      </c>
      <c r="N16" s="540">
        <v>267.64999999999998</v>
      </c>
      <c r="O16" s="540">
        <v>125.35</v>
      </c>
      <c r="P16" s="540">
        <f>'Приложение № 1'!P17</f>
        <v>16616040</v>
      </c>
      <c r="Q16" s="540">
        <f>'Приложение № 1'!Q17</f>
        <v>9791933.7599999998</v>
      </c>
      <c r="R16" s="540">
        <f>'Приложение № 1'!W17</f>
        <v>6824106.2400000002</v>
      </c>
      <c r="S16" s="540">
        <f>'Приложение № 1'!AC17</f>
        <v>0</v>
      </c>
      <c r="T16" s="540">
        <f>'Приложение № 1'!AD17</f>
        <v>0</v>
      </c>
      <c r="U16" s="545"/>
    </row>
    <row r="17" spans="1:21" s="537" customFormat="1" x14ac:dyDescent="0.2">
      <c r="A17" s="790" t="s">
        <v>1914</v>
      </c>
      <c r="B17" s="790"/>
      <c r="C17" s="790"/>
      <c r="D17" s="790"/>
      <c r="E17" s="790"/>
      <c r="F17" s="790"/>
      <c r="G17" s="391">
        <f>SUM(G18:G24)</f>
        <v>116</v>
      </c>
      <c r="H17" s="391">
        <f t="shared" ref="H17:O17" si="10">SUM(H18:H24)</f>
        <v>116</v>
      </c>
      <c r="I17" s="392">
        <f t="shared" si="10"/>
        <v>1427.5</v>
      </c>
      <c r="J17" s="391">
        <f t="shared" si="10"/>
        <v>37</v>
      </c>
      <c r="K17" s="391">
        <f t="shared" si="10"/>
        <v>17</v>
      </c>
      <c r="L17" s="391">
        <f t="shared" si="10"/>
        <v>20</v>
      </c>
      <c r="M17" s="392">
        <f t="shared" si="10"/>
        <v>1302.7</v>
      </c>
      <c r="N17" s="392">
        <f t="shared" si="10"/>
        <v>560</v>
      </c>
      <c r="O17" s="392">
        <f t="shared" si="10"/>
        <v>742.7</v>
      </c>
      <c r="P17" s="392">
        <f>SUM(P18:P24)</f>
        <v>55078151</v>
      </c>
      <c r="Q17" s="392">
        <f t="shared" ref="Q17:T17" si="11">SUM(Q18:Q24)</f>
        <v>40423494.5</v>
      </c>
      <c r="R17" s="392">
        <f t="shared" si="11"/>
        <v>14654656.5</v>
      </c>
      <c r="S17" s="392">
        <f t="shared" si="11"/>
        <v>0</v>
      </c>
      <c r="T17" s="392">
        <f t="shared" si="11"/>
        <v>0</v>
      </c>
      <c r="U17" s="545"/>
    </row>
    <row r="18" spans="1:21" s="399" customFormat="1" x14ac:dyDescent="0.2">
      <c r="A18" s="393">
        <v>1</v>
      </c>
      <c r="B18" s="401" t="s">
        <v>1444</v>
      </c>
      <c r="C18" s="393">
        <v>6</v>
      </c>
      <c r="D18" s="395">
        <v>42111</v>
      </c>
      <c r="E18" s="393" t="s">
        <v>1111</v>
      </c>
      <c r="F18" s="393" t="s">
        <v>1109</v>
      </c>
      <c r="G18" s="396">
        <v>19</v>
      </c>
      <c r="H18" s="398">
        <v>19</v>
      </c>
      <c r="I18" s="397">
        <v>217.2</v>
      </c>
      <c r="J18" s="398">
        <v>5</v>
      </c>
      <c r="K18" s="398">
        <v>4</v>
      </c>
      <c r="L18" s="398">
        <v>1</v>
      </c>
      <c r="M18" s="397">
        <v>163.80000000000001</v>
      </c>
      <c r="N18" s="397">
        <f>M18-O18</f>
        <v>127.2</v>
      </c>
      <c r="O18" s="397">
        <v>36.6</v>
      </c>
      <c r="P18" s="540">
        <f>'Приложение № 1'!P19</f>
        <v>6925464</v>
      </c>
      <c r="Q18" s="540">
        <f>'Приложение № 1'!Q19</f>
        <v>5044782.53</v>
      </c>
      <c r="R18" s="540">
        <f>'Приложение № 1'!W19</f>
        <v>1880681.47</v>
      </c>
      <c r="S18" s="540">
        <f>'Приложение № 1'!AC19</f>
        <v>0</v>
      </c>
      <c r="T18" s="540">
        <f>'Приложение № 1'!AD19</f>
        <v>0</v>
      </c>
      <c r="U18" s="545"/>
    </row>
    <row r="19" spans="1:21" s="399" customFormat="1" x14ac:dyDescent="0.2">
      <c r="A19" s="393">
        <v>2</v>
      </c>
      <c r="B19" s="401" t="s">
        <v>1118</v>
      </c>
      <c r="C19" s="402">
        <v>21</v>
      </c>
      <c r="D19" s="395">
        <v>42138</v>
      </c>
      <c r="E19" s="393" t="s">
        <v>1111</v>
      </c>
      <c r="F19" s="393" t="s">
        <v>1109</v>
      </c>
      <c r="G19" s="396">
        <v>16</v>
      </c>
      <c r="H19" s="398">
        <v>16</v>
      </c>
      <c r="I19" s="397">
        <v>268.41000000000003</v>
      </c>
      <c r="J19" s="398">
        <v>7</v>
      </c>
      <c r="K19" s="393">
        <v>5</v>
      </c>
      <c r="L19" s="393">
        <v>2</v>
      </c>
      <c r="M19" s="397">
        <v>246.01</v>
      </c>
      <c r="N19" s="397">
        <f>M19-O19</f>
        <v>154.81</v>
      </c>
      <c r="O19" s="397">
        <v>91.2</v>
      </c>
      <c r="P19" s="540">
        <f>'Приложение № 1'!P20</f>
        <v>10401302.800000001</v>
      </c>
      <c r="Q19" s="540">
        <f>'Приложение № 1'!Q20</f>
        <v>7642037.8700000001</v>
      </c>
      <c r="R19" s="540">
        <f>'Приложение № 1'!W20</f>
        <v>2759264.93</v>
      </c>
      <c r="S19" s="540">
        <f>'Приложение № 1'!AC20</f>
        <v>0</v>
      </c>
      <c r="T19" s="540">
        <f>'Приложение № 1'!AD20</f>
        <v>0</v>
      </c>
      <c r="U19" s="545"/>
    </row>
    <row r="20" spans="1:21" s="399" customFormat="1" x14ac:dyDescent="0.2">
      <c r="A20" s="393">
        <v>3</v>
      </c>
      <c r="B20" s="401" t="s">
        <v>1445</v>
      </c>
      <c r="C20" s="402">
        <v>22</v>
      </c>
      <c r="D20" s="395">
        <v>42138</v>
      </c>
      <c r="E20" s="393" t="s">
        <v>1111</v>
      </c>
      <c r="F20" s="393" t="s">
        <v>1109</v>
      </c>
      <c r="G20" s="396">
        <v>15</v>
      </c>
      <c r="H20" s="398">
        <v>15</v>
      </c>
      <c r="I20" s="397">
        <v>155.4</v>
      </c>
      <c r="J20" s="398">
        <v>4</v>
      </c>
      <c r="K20" s="393">
        <v>0</v>
      </c>
      <c r="L20" s="393">
        <v>4</v>
      </c>
      <c r="M20" s="397">
        <v>155.4</v>
      </c>
      <c r="N20" s="397">
        <v>0</v>
      </c>
      <c r="O20" s="397">
        <v>155.4</v>
      </c>
      <c r="P20" s="540">
        <f>'Приложение № 1'!P21</f>
        <v>6570312</v>
      </c>
      <c r="Q20" s="540">
        <f>'Приложение № 1'!Q21</f>
        <v>4827335.01</v>
      </c>
      <c r="R20" s="540">
        <f>'Приложение № 1'!W21</f>
        <v>1742976.99</v>
      </c>
      <c r="S20" s="540">
        <f>'Приложение № 1'!AC21</f>
        <v>0</v>
      </c>
      <c r="T20" s="540">
        <f>'Приложение № 1'!AD21</f>
        <v>0</v>
      </c>
      <c r="U20" s="545"/>
    </row>
    <row r="21" spans="1:21" s="399" customFormat="1" x14ac:dyDescent="0.2">
      <c r="A21" s="393">
        <v>4</v>
      </c>
      <c r="B21" s="401" t="s">
        <v>1119</v>
      </c>
      <c r="C21" s="402">
        <v>23</v>
      </c>
      <c r="D21" s="395">
        <v>42138</v>
      </c>
      <c r="E21" s="393" t="s">
        <v>1111</v>
      </c>
      <c r="F21" s="393" t="s">
        <v>1109</v>
      </c>
      <c r="G21" s="396">
        <v>4</v>
      </c>
      <c r="H21" s="398">
        <v>4</v>
      </c>
      <c r="I21" s="397">
        <v>93.5</v>
      </c>
      <c r="J21" s="398">
        <v>2</v>
      </c>
      <c r="K21" s="393">
        <v>2</v>
      </c>
      <c r="L21" s="393">
        <v>0</v>
      </c>
      <c r="M21" s="397">
        <v>44.5</v>
      </c>
      <c r="N21" s="397">
        <v>44.5</v>
      </c>
      <c r="O21" s="397">
        <f>M21-N21</f>
        <v>0</v>
      </c>
      <c r="P21" s="540">
        <f>'Приложение № 1'!P22</f>
        <v>1881455</v>
      </c>
      <c r="Q21" s="540">
        <f>'Приложение № 1'!Q22</f>
        <v>1382344.97</v>
      </c>
      <c r="R21" s="540">
        <f>'Приложение № 1'!W22</f>
        <v>499110.03</v>
      </c>
      <c r="S21" s="540">
        <f>'Приложение № 1'!AC22</f>
        <v>0</v>
      </c>
      <c r="T21" s="540">
        <f>'Приложение № 1'!AD22</f>
        <v>0</v>
      </c>
      <c r="U21" s="545"/>
    </row>
    <row r="22" spans="1:21" x14ac:dyDescent="0.2">
      <c r="A22" s="393">
        <v>5</v>
      </c>
      <c r="B22" s="401" t="s">
        <v>1013</v>
      </c>
      <c r="C22" s="393" t="s">
        <v>1319</v>
      </c>
      <c r="D22" s="395">
        <v>42004</v>
      </c>
      <c r="E22" s="393" t="s">
        <v>1109</v>
      </c>
      <c r="F22" s="393" t="s">
        <v>1110</v>
      </c>
      <c r="G22" s="396">
        <v>33</v>
      </c>
      <c r="H22" s="398">
        <v>33</v>
      </c>
      <c r="I22" s="397">
        <v>232.5</v>
      </c>
      <c r="J22" s="396">
        <v>7</v>
      </c>
      <c r="K22" s="541">
        <v>0</v>
      </c>
      <c r="L22" s="541">
        <v>7</v>
      </c>
      <c r="M22" s="397">
        <v>232.5</v>
      </c>
      <c r="N22" s="397">
        <v>0</v>
      </c>
      <c r="O22" s="397">
        <v>232.5</v>
      </c>
      <c r="P22" s="540">
        <f>'Приложение № 1'!P23</f>
        <v>9830100</v>
      </c>
      <c r="Q22" s="540">
        <f>'Приложение № 1'!Q23</f>
        <v>7222364.1500000004</v>
      </c>
      <c r="R22" s="540">
        <f>'Приложение № 1'!W23</f>
        <v>2607735.85</v>
      </c>
      <c r="S22" s="540">
        <f>'Приложение № 1'!AC23</f>
        <v>0</v>
      </c>
      <c r="T22" s="540">
        <f>'Приложение № 1'!AD23</f>
        <v>0</v>
      </c>
      <c r="U22" s="545"/>
    </row>
    <row r="23" spans="1:21" x14ac:dyDescent="0.2">
      <c r="A23" s="393">
        <v>6</v>
      </c>
      <c r="B23" s="403" t="s">
        <v>938</v>
      </c>
      <c r="C23" s="393" t="s">
        <v>1319</v>
      </c>
      <c r="D23" s="395">
        <v>42004</v>
      </c>
      <c r="E23" s="393" t="s">
        <v>1109</v>
      </c>
      <c r="F23" s="393" t="s">
        <v>1110</v>
      </c>
      <c r="G23" s="396">
        <v>10</v>
      </c>
      <c r="H23" s="398">
        <v>10</v>
      </c>
      <c r="I23" s="540">
        <v>233.39</v>
      </c>
      <c r="J23" s="396">
        <v>6</v>
      </c>
      <c r="K23" s="541">
        <v>4</v>
      </c>
      <c r="L23" s="541">
        <v>2</v>
      </c>
      <c r="M23" s="397">
        <v>233.39</v>
      </c>
      <c r="N23" s="540">
        <v>156.49</v>
      </c>
      <c r="O23" s="540">
        <v>76.900000000000006</v>
      </c>
      <c r="P23" s="540">
        <f>'Приложение № 1'!P24</f>
        <v>9867729.1999999993</v>
      </c>
      <c r="Q23" s="540">
        <f>'Приложение № 1'!Q24</f>
        <v>7250011.0499999998</v>
      </c>
      <c r="R23" s="540">
        <f>'Приложение № 1'!W24</f>
        <v>2617718.15</v>
      </c>
      <c r="S23" s="540">
        <f>'Приложение № 1'!AC24</f>
        <v>0</v>
      </c>
      <c r="T23" s="540">
        <f>'Приложение № 1'!AD24</f>
        <v>0</v>
      </c>
      <c r="U23" s="545"/>
    </row>
    <row r="24" spans="1:21" x14ac:dyDescent="0.2">
      <c r="A24" s="393">
        <v>7</v>
      </c>
      <c r="B24" s="403" t="s">
        <v>939</v>
      </c>
      <c r="C24" s="393" t="s">
        <v>1319</v>
      </c>
      <c r="D24" s="395">
        <v>42004</v>
      </c>
      <c r="E24" s="393" t="s">
        <v>1109</v>
      </c>
      <c r="F24" s="393" t="s">
        <v>1110</v>
      </c>
      <c r="G24" s="396">
        <v>19</v>
      </c>
      <c r="H24" s="398">
        <v>19</v>
      </c>
      <c r="I24" s="540">
        <v>227.1</v>
      </c>
      <c r="J24" s="396">
        <v>6</v>
      </c>
      <c r="K24" s="541">
        <v>2</v>
      </c>
      <c r="L24" s="541">
        <v>4</v>
      </c>
      <c r="M24" s="397">
        <v>227.1</v>
      </c>
      <c r="N24" s="540">
        <v>77</v>
      </c>
      <c r="O24" s="540">
        <v>150.1</v>
      </c>
      <c r="P24" s="540">
        <f>'Приложение № 1'!P25</f>
        <v>9601788</v>
      </c>
      <c r="Q24" s="540">
        <f>'Приложение № 1'!Q25</f>
        <v>7054618.9199999999</v>
      </c>
      <c r="R24" s="540">
        <f>'Приложение № 1'!W25</f>
        <v>2547169.08</v>
      </c>
      <c r="S24" s="540">
        <f>'Приложение № 1'!AC25</f>
        <v>0</v>
      </c>
      <c r="T24" s="540">
        <f>'Приложение № 1'!AD25</f>
        <v>0</v>
      </c>
      <c r="U24" s="545"/>
    </row>
    <row r="25" spans="1:21" s="537" customFormat="1" x14ac:dyDescent="0.2">
      <c r="A25" s="792" t="s">
        <v>1916</v>
      </c>
      <c r="B25" s="792"/>
      <c r="C25" s="792"/>
      <c r="D25" s="792"/>
      <c r="E25" s="792"/>
      <c r="F25" s="792"/>
      <c r="G25" s="391">
        <f>SUM(G26:G28)</f>
        <v>24</v>
      </c>
      <c r="H25" s="391">
        <f t="shared" ref="H25:O25" si="12">SUM(H26:H28)</f>
        <v>19</v>
      </c>
      <c r="I25" s="392">
        <f t="shared" si="12"/>
        <v>564.79999999999995</v>
      </c>
      <c r="J25" s="391">
        <f t="shared" si="12"/>
        <v>9</v>
      </c>
      <c r="K25" s="391">
        <f t="shared" si="12"/>
        <v>7</v>
      </c>
      <c r="L25" s="391">
        <f t="shared" si="12"/>
        <v>2</v>
      </c>
      <c r="M25" s="392">
        <f t="shared" si="12"/>
        <v>564.79999999999995</v>
      </c>
      <c r="N25" s="392">
        <f t="shared" si="12"/>
        <v>420.3</v>
      </c>
      <c r="O25" s="392">
        <f t="shared" si="12"/>
        <v>144.5</v>
      </c>
      <c r="P25" s="392">
        <f>SUM(P26:P28)</f>
        <v>23368156</v>
      </c>
      <c r="Q25" s="392">
        <f t="shared" ref="Q25:T25" si="13">SUM(Q26:Q28)</f>
        <v>17187223.890000001</v>
      </c>
      <c r="R25" s="392">
        <f t="shared" si="13"/>
        <v>6180932.1100000003</v>
      </c>
      <c r="S25" s="392">
        <f t="shared" si="13"/>
        <v>0</v>
      </c>
      <c r="T25" s="392">
        <f t="shared" si="13"/>
        <v>0</v>
      </c>
      <c r="U25" s="545"/>
    </row>
    <row r="26" spans="1:21" s="399" customFormat="1" x14ac:dyDescent="0.2">
      <c r="A26" s="393">
        <v>1</v>
      </c>
      <c r="B26" s="401" t="s">
        <v>1196</v>
      </c>
      <c r="C26" s="393">
        <v>1</v>
      </c>
      <c r="D26" s="395">
        <v>42185</v>
      </c>
      <c r="E26" s="393" t="s">
        <v>1111</v>
      </c>
      <c r="F26" s="393" t="s">
        <v>1109</v>
      </c>
      <c r="G26" s="396">
        <v>12</v>
      </c>
      <c r="H26" s="398">
        <v>10</v>
      </c>
      <c r="I26" s="540">
        <v>315.7</v>
      </c>
      <c r="J26" s="396">
        <v>5</v>
      </c>
      <c r="K26" s="541">
        <v>3</v>
      </c>
      <c r="L26" s="541">
        <v>2</v>
      </c>
      <c r="M26" s="397">
        <v>315.7</v>
      </c>
      <c r="N26" s="540">
        <v>171.2</v>
      </c>
      <c r="O26" s="540">
        <f>M26-N26</f>
        <v>144.5</v>
      </c>
      <c r="P26" s="540">
        <f>'Приложение № 1'!P27</f>
        <v>12557160</v>
      </c>
      <c r="Q26" s="540">
        <f>'Приложение № 1'!Q27</f>
        <v>9347382.3399999999</v>
      </c>
      <c r="R26" s="540">
        <f>'Приложение № 1'!W27</f>
        <v>3209777.66</v>
      </c>
      <c r="S26" s="540">
        <f>'Приложение № 1'!AC27</f>
        <v>0</v>
      </c>
      <c r="T26" s="540">
        <f>'Приложение № 1'!AD27</f>
        <v>0</v>
      </c>
      <c r="U26" s="545"/>
    </row>
    <row r="27" spans="1:21" s="399" customFormat="1" x14ac:dyDescent="0.2">
      <c r="A27" s="393">
        <v>2</v>
      </c>
      <c r="B27" s="401" t="s">
        <v>1197</v>
      </c>
      <c r="C27" s="393">
        <v>1</v>
      </c>
      <c r="D27" s="395">
        <v>42185</v>
      </c>
      <c r="E27" s="393" t="s">
        <v>1111</v>
      </c>
      <c r="F27" s="393" t="s">
        <v>1109</v>
      </c>
      <c r="G27" s="396">
        <v>7</v>
      </c>
      <c r="H27" s="398">
        <v>5</v>
      </c>
      <c r="I27" s="540">
        <v>143.1</v>
      </c>
      <c r="J27" s="396">
        <v>2</v>
      </c>
      <c r="K27" s="541">
        <v>2</v>
      </c>
      <c r="L27" s="541">
        <v>0</v>
      </c>
      <c r="M27" s="397">
        <v>143.1</v>
      </c>
      <c r="N27" s="540">
        <v>143.1</v>
      </c>
      <c r="O27" s="540">
        <v>0</v>
      </c>
      <c r="P27" s="540">
        <f>'Приложение № 1'!P28</f>
        <v>6329316</v>
      </c>
      <c r="Q27" s="540">
        <f>'Приложение № 1'!Q28</f>
        <v>4503738.76</v>
      </c>
      <c r="R27" s="540">
        <f>'Приложение № 1'!W28</f>
        <v>1825577.24</v>
      </c>
      <c r="S27" s="540">
        <f>'Приложение № 1'!AC28</f>
        <v>0</v>
      </c>
      <c r="T27" s="540">
        <f>'Приложение № 1'!AD28</f>
        <v>0</v>
      </c>
      <c r="U27" s="545"/>
    </row>
    <row r="28" spans="1:21" s="399" customFormat="1" x14ac:dyDescent="0.2">
      <c r="A28" s="393">
        <v>3</v>
      </c>
      <c r="B28" s="401" t="s">
        <v>1198</v>
      </c>
      <c r="C28" s="393">
        <v>1</v>
      </c>
      <c r="D28" s="395">
        <v>42185</v>
      </c>
      <c r="E28" s="393" t="s">
        <v>1111</v>
      </c>
      <c r="F28" s="393" t="s">
        <v>1109</v>
      </c>
      <c r="G28" s="396">
        <v>5</v>
      </c>
      <c r="H28" s="398">
        <v>4</v>
      </c>
      <c r="I28" s="540">
        <v>106</v>
      </c>
      <c r="J28" s="396">
        <v>2</v>
      </c>
      <c r="K28" s="541">
        <v>2</v>
      </c>
      <c r="L28" s="541">
        <v>0</v>
      </c>
      <c r="M28" s="397">
        <v>106</v>
      </c>
      <c r="N28" s="540">
        <v>106</v>
      </c>
      <c r="O28" s="540">
        <v>0</v>
      </c>
      <c r="P28" s="540">
        <f>'Приложение № 1'!P29</f>
        <v>4481680</v>
      </c>
      <c r="Q28" s="540">
        <f>'Приложение № 1'!Q29</f>
        <v>3336102.79</v>
      </c>
      <c r="R28" s="540">
        <f>'Приложение № 1'!W29</f>
        <v>1145577.21</v>
      </c>
      <c r="S28" s="540">
        <f>'Приложение № 1'!AC29</f>
        <v>0</v>
      </c>
      <c r="T28" s="540">
        <f>'Приложение № 1'!AD29</f>
        <v>0</v>
      </c>
      <c r="U28" s="545"/>
    </row>
    <row r="29" spans="1:21" s="537" customFormat="1" x14ac:dyDescent="0.2">
      <c r="A29" s="792" t="s">
        <v>1917</v>
      </c>
      <c r="B29" s="793"/>
      <c r="C29" s="793"/>
      <c r="D29" s="793"/>
      <c r="E29" s="793"/>
      <c r="F29" s="793"/>
      <c r="G29" s="391">
        <f>SUM(G30:G33)</f>
        <v>47</v>
      </c>
      <c r="H29" s="391">
        <f t="shared" ref="H29:O29" si="14">SUM(H30:H33)</f>
        <v>47</v>
      </c>
      <c r="I29" s="392">
        <f t="shared" si="14"/>
        <v>872.2</v>
      </c>
      <c r="J29" s="391">
        <f t="shared" si="14"/>
        <v>21</v>
      </c>
      <c r="K29" s="391">
        <f t="shared" si="14"/>
        <v>7</v>
      </c>
      <c r="L29" s="391">
        <f t="shared" si="14"/>
        <v>14</v>
      </c>
      <c r="M29" s="392">
        <f t="shared" si="14"/>
        <v>872.2</v>
      </c>
      <c r="N29" s="392">
        <f t="shared" si="14"/>
        <v>310.89999999999998</v>
      </c>
      <c r="O29" s="392">
        <f t="shared" si="14"/>
        <v>561.29999999999995</v>
      </c>
      <c r="P29" s="392">
        <f>SUM(P30:P33)</f>
        <v>36554776</v>
      </c>
      <c r="Q29" s="392">
        <f t="shared" ref="Q29:T29" si="15">SUM(Q30:Q33)</f>
        <v>13990994.630000001</v>
      </c>
      <c r="R29" s="392">
        <f t="shared" si="15"/>
        <v>22563781.370000001</v>
      </c>
      <c r="S29" s="392">
        <f t="shared" si="15"/>
        <v>0</v>
      </c>
      <c r="T29" s="392">
        <f t="shared" si="15"/>
        <v>0</v>
      </c>
      <c r="U29" s="545"/>
    </row>
    <row r="30" spans="1:21" s="399" customFormat="1" x14ac:dyDescent="0.2">
      <c r="A30" s="539">
        <v>1</v>
      </c>
      <c r="B30" s="404" t="s">
        <v>932</v>
      </c>
      <c r="C30" s="393">
        <v>141</v>
      </c>
      <c r="D30" s="395">
        <v>41729</v>
      </c>
      <c r="E30" s="393" t="s">
        <v>1109</v>
      </c>
      <c r="F30" s="393" t="s">
        <v>1110</v>
      </c>
      <c r="G30" s="396">
        <v>19</v>
      </c>
      <c r="H30" s="398">
        <v>19</v>
      </c>
      <c r="I30" s="397">
        <v>357.2</v>
      </c>
      <c r="J30" s="396">
        <v>8</v>
      </c>
      <c r="K30" s="396">
        <v>3</v>
      </c>
      <c r="L30" s="396">
        <v>5</v>
      </c>
      <c r="M30" s="397">
        <v>357.2</v>
      </c>
      <c r="N30" s="397">
        <f>M30-O30</f>
        <v>148.6</v>
      </c>
      <c r="O30" s="397">
        <v>208.6</v>
      </c>
      <c r="P30" s="540">
        <f>'Приложение № 1'!P31</f>
        <v>14950608</v>
      </c>
      <c r="Q30" s="540">
        <f>'Приложение № 1'!Q31</f>
        <v>5956856.54</v>
      </c>
      <c r="R30" s="540">
        <f>'Приложение № 1'!W31</f>
        <v>8993751.4600000009</v>
      </c>
      <c r="S30" s="540">
        <f>'Приложение № 1'!AC31</f>
        <v>0</v>
      </c>
      <c r="T30" s="540">
        <f>'Приложение № 1'!AD31</f>
        <v>0</v>
      </c>
      <c r="U30" s="545"/>
    </row>
    <row r="31" spans="1:21" s="399" customFormat="1" x14ac:dyDescent="0.2">
      <c r="A31" s="539">
        <v>2</v>
      </c>
      <c r="B31" s="404" t="s">
        <v>933</v>
      </c>
      <c r="C31" s="393">
        <v>142</v>
      </c>
      <c r="D31" s="395">
        <v>41729</v>
      </c>
      <c r="E31" s="393" t="s">
        <v>1109</v>
      </c>
      <c r="F31" s="393" t="s">
        <v>1110</v>
      </c>
      <c r="G31" s="396">
        <v>12</v>
      </c>
      <c r="H31" s="398">
        <v>12</v>
      </c>
      <c r="I31" s="397">
        <v>180</v>
      </c>
      <c r="J31" s="396">
        <v>4</v>
      </c>
      <c r="K31" s="396">
        <v>0</v>
      </c>
      <c r="L31" s="396">
        <v>4</v>
      </c>
      <c r="M31" s="397">
        <v>180</v>
      </c>
      <c r="N31" s="397">
        <v>0</v>
      </c>
      <c r="O31" s="397">
        <f>M31-N31</f>
        <v>180</v>
      </c>
      <c r="P31" s="540">
        <f>'Приложение № 1'!P32</f>
        <v>7610400</v>
      </c>
      <c r="Q31" s="540">
        <f>'Приложение № 1'!Q32</f>
        <v>2892289.41</v>
      </c>
      <c r="R31" s="540">
        <f>'Приложение № 1'!W32</f>
        <v>4718110.59</v>
      </c>
      <c r="S31" s="540">
        <f>'Приложение № 1'!AC32</f>
        <v>0</v>
      </c>
      <c r="T31" s="540">
        <f>'Приложение № 1'!AD32</f>
        <v>0</v>
      </c>
      <c r="U31" s="545"/>
    </row>
    <row r="32" spans="1:21" s="399" customFormat="1" x14ac:dyDescent="0.2">
      <c r="A32" s="539">
        <v>3</v>
      </c>
      <c r="B32" s="404" t="s">
        <v>934</v>
      </c>
      <c r="C32" s="393">
        <v>143</v>
      </c>
      <c r="D32" s="395">
        <v>41729</v>
      </c>
      <c r="E32" s="393" t="s">
        <v>1109</v>
      </c>
      <c r="F32" s="393" t="s">
        <v>1110</v>
      </c>
      <c r="G32" s="396">
        <v>11</v>
      </c>
      <c r="H32" s="398">
        <v>11</v>
      </c>
      <c r="I32" s="397">
        <v>138.1</v>
      </c>
      <c r="J32" s="396">
        <v>4</v>
      </c>
      <c r="K32" s="396">
        <v>1</v>
      </c>
      <c r="L32" s="396">
        <v>3</v>
      </c>
      <c r="M32" s="397">
        <v>138.1</v>
      </c>
      <c r="N32" s="397">
        <v>54.4</v>
      </c>
      <c r="O32" s="397">
        <v>83.7</v>
      </c>
      <c r="P32" s="540">
        <f>'Приложение № 1'!P33</f>
        <v>5668836</v>
      </c>
      <c r="Q32" s="540">
        <f>'Приложение № 1'!Q33</f>
        <v>1912018.99</v>
      </c>
      <c r="R32" s="540">
        <f>'Приложение № 1'!W33</f>
        <v>3756817.01</v>
      </c>
      <c r="S32" s="540">
        <f>'Приложение № 1'!AC33</f>
        <v>0</v>
      </c>
      <c r="T32" s="540">
        <f>'Приложение № 1'!AD33</f>
        <v>0</v>
      </c>
      <c r="U32" s="545"/>
    </row>
    <row r="33" spans="1:21" s="399" customFormat="1" x14ac:dyDescent="0.2">
      <c r="A33" s="539">
        <v>4</v>
      </c>
      <c r="B33" s="404" t="s">
        <v>935</v>
      </c>
      <c r="C33" s="393">
        <v>144</v>
      </c>
      <c r="D33" s="395">
        <v>41729</v>
      </c>
      <c r="E33" s="393" t="s">
        <v>1109</v>
      </c>
      <c r="F33" s="393" t="s">
        <v>1110</v>
      </c>
      <c r="G33" s="396">
        <v>5</v>
      </c>
      <c r="H33" s="398">
        <v>5</v>
      </c>
      <c r="I33" s="397">
        <v>196.9</v>
      </c>
      <c r="J33" s="396">
        <v>5</v>
      </c>
      <c r="K33" s="396">
        <v>3</v>
      </c>
      <c r="L33" s="396">
        <v>2</v>
      </c>
      <c r="M33" s="397">
        <v>196.9</v>
      </c>
      <c r="N33" s="397">
        <v>107.9</v>
      </c>
      <c r="O33" s="397">
        <f>M33-N33</f>
        <v>89</v>
      </c>
      <c r="P33" s="540">
        <f>'Приложение № 1'!P34</f>
        <v>8324932</v>
      </c>
      <c r="Q33" s="540">
        <f>'Приложение № 1'!Q34</f>
        <v>3229829.69</v>
      </c>
      <c r="R33" s="540">
        <f>'Приложение № 1'!W34</f>
        <v>5095102.3099999996</v>
      </c>
      <c r="S33" s="540">
        <f>'Приложение № 1'!AC34</f>
        <v>0</v>
      </c>
      <c r="T33" s="540">
        <f>'Приложение № 1'!AD34</f>
        <v>0</v>
      </c>
      <c r="U33" s="545"/>
    </row>
    <row r="34" spans="1:21" s="537" customFormat="1" x14ac:dyDescent="0.2">
      <c r="A34" s="790" t="s">
        <v>2037</v>
      </c>
      <c r="B34" s="790"/>
      <c r="C34" s="790"/>
      <c r="D34" s="790"/>
      <c r="E34" s="790"/>
      <c r="F34" s="790"/>
      <c r="G34" s="391">
        <f>SUM(G35:G38)</f>
        <v>56</v>
      </c>
      <c r="H34" s="391">
        <f t="shared" ref="H34:O34" si="16">SUM(H35:H38)</f>
        <v>53</v>
      </c>
      <c r="I34" s="392">
        <f>SUM(I35:I38)</f>
        <v>835.1</v>
      </c>
      <c r="J34" s="391">
        <f t="shared" si="16"/>
        <v>20</v>
      </c>
      <c r="K34" s="391">
        <f t="shared" si="16"/>
        <v>11</v>
      </c>
      <c r="L34" s="391">
        <f t="shared" si="16"/>
        <v>9</v>
      </c>
      <c r="M34" s="392">
        <f t="shared" si="16"/>
        <v>835.1</v>
      </c>
      <c r="N34" s="392">
        <f t="shared" si="16"/>
        <v>375.6</v>
      </c>
      <c r="O34" s="392">
        <f t="shared" si="16"/>
        <v>459.5</v>
      </c>
      <c r="P34" s="392">
        <f>SUM(P35:P38)</f>
        <v>43210331.5</v>
      </c>
      <c r="Q34" s="392">
        <f>SUM(Q35:Q38)</f>
        <v>22698803.289999999</v>
      </c>
      <c r="R34" s="392">
        <f>SUM(R35:R38)</f>
        <v>20511528.210000001</v>
      </c>
      <c r="S34" s="392">
        <v>0</v>
      </c>
      <c r="T34" s="392">
        <v>0</v>
      </c>
      <c r="U34" s="545"/>
    </row>
    <row r="35" spans="1:21" s="399" customFormat="1" x14ac:dyDescent="0.2">
      <c r="A35" s="393">
        <v>1</v>
      </c>
      <c r="B35" s="401" t="s">
        <v>832</v>
      </c>
      <c r="C35" s="393">
        <v>623</v>
      </c>
      <c r="D35" s="395">
        <v>42004</v>
      </c>
      <c r="E35" s="393" t="s">
        <v>1111</v>
      </c>
      <c r="F35" s="393" t="s">
        <v>1109</v>
      </c>
      <c r="G35" s="396">
        <v>16</v>
      </c>
      <c r="H35" s="398">
        <v>15</v>
      </c>
      <c r="I35" s="397">
        <v>166</v>
      </c>
      <c r="J35" s="398">
        <v>3</v>
      </c>
      <c r="K35" s="398">
        <v>0</v>
      </c>
      <c r="L35" s="398">
        <v>3</v>
      </c>
      <c r="M35" s="397">
        <v>166</v>
      </c>
      <c r="N35" s="397">
        <v>0</v>
      </c>
      <c r="O35" s="397">
        <v>166</v>
      </c>
      <c r="P35" s="540">
        <f>'Приложение № 1'!P36</f>
        <v>8024775.8499999996</v>
      </c>
      <c r="Q35" s="540">
        <f>'Приложение № 1'!Q36</f>
        <v>4512036.0999999996</v>
      </c>
      <c r="R35" s="540">
        <f>'Приложение № 1'!W36</f>
        <v>3512739.75</v>
      </c>
      <c r="S35" s="540">
        <f>'Приложение № 1'!AC36</f>
        <v>0</v>
      </c>
      <c r="T35" s="540">
        <f>'Приложение № 1'!AD36</f>
        <v>0</v>
      </c>
      <c r="U35" s="545"/>
    </row>
    <row r="36" spans="1:21" s="399" customFormat="1" x14ac:dyDescent="0.2">
      <c r="A36" s="393">
        <v>2</v>
      </c>
      <c r="B36" s="401" t="s">
        <v>833</v>
      </c>
      <c r="C36" s="393">
        <v>623</v>
      </c>
      <c r="D36" s="395">
        <v>42004</v>
      </c>
      <c r="E36" s="393" t="s">
        <v>1111</v>
      </c>
      <c r="F36" s="393" t="s">
        <v>1109</v>
      </c>
      <c r="G36" s="396">
        <v>22</v>
      </c>
      <c r="H36" s="398">
        <v>20</v>
      </c>
      <c r="I36" s="397">
        <v>277.10000000000002</v>
      </c>
      <c r="J36" s="398">
        <v>7</v>
      </c>
      <c r="K36" s="398">
        <v>4</v>
      </c>
      <c r="L36" s="398">
        <v>3</v>
      </c>
      <c r="M36" s="397">
        <v>277.10000000000002</v>
      </c>
      <c r="N36" s="397">
        <v>136.1</v>
      </c>
      <c r="O36" s="397">
        <v>141</v>
      </c>
      <c r="P36" s="540">
        <f>'Приложение № 1'!P37</f>
        <v>15353458.210000001</v>
      </c>
      <c r="Q36" s="540">
        <f>'Приложение № 1'!Q37</f>
        <v>7531838.5700000003</v>
      </c>
      <c r="R36" s="540">
        <f>'Приложение № 1'!W37</f>
        <v>7821619.6399999997</v>
      </c>
      <c r="S36" s="540">
        <f>'Приложение № 1'!AC37</f>
        <v>0</v>
      </c>
      <c r="T36" s="540">
        <f>'Приложение № 1'!AD37</f>
        <v>0</v>
      </c>
      <c r="U36" s="545"/>
    </row>
    <row r="37" spans="1:21" s="399" customFormat="1" x14ac:dyDescent="0.2">
      <c r="A37" s="393">
        <v>3</v>
      </c>
      <c r="B37" s="401" t="s">
        <v>831</v>
      </c>
      <c r="C37" s="393">
        <v>618</v>
      </c>
      <c r="D37" s="395">
        <v>42004</v>
      </c>
      <c r="E37" s="393" t="s">
        <v>1111</v>
      </c>
      <c r="F37" s="393" t="s">
        <v>1109</v>
      </c>
      <c r="G37" s="396">
        <v>12</v>
      </c>
      <c r="H37" s="398">
        <v>12</v>
      </c>
      <c r="I37" s="397">
        <v>263.10000000000002</v>
      </c>
      <c r="J37" s="398">
        <v>8</v>
      </c>
      <c r="K37" s="398">
        <v>7</v>
      </c>
      <c r="L37" s="398">
        <v>1</v>
      </c>
      <c r="M37" s="397">
        <v>263.10000000000002</v>
      </c>
      <c r="N37" s="397">
        <v>239.5</v>
      </c>
      <c r="O37" s="397">
        <v>23.6</v>
      </c>
      <c r="P37" s="540">
        <f>'Приложение № 1'!P38</f>
        <v>13737995.970000001</v>
      </c>
      <c r="Q37" s="540">
        <f>'Приложение № 1'!Q38</f>
        <v>7151305.4100000001</v>
      </c>
      <c r="R37" s="540">
        <f>'Приложение № 1'!W38</f>
        <v>6586690.5599999996</v>
      </c>
      <c r="S37" s="540">
        <f>'Приложение № 1'!AC38</f>
        <v>0</v>
      </c>
      <c r="T37" s="540">
        <f>'Приложение № 1'!AD38</f>
        <v>0</v>
      </c>
      <c r="U37" s="545"/>
    </row>
    <row r="38" spans="1:21" s="399" customFormat="1" x14ac:dyDescent="0.2">
      <c r="A38" s="393">
        <v>4</v>
      </c>
      <c r="B38" s="401" t="s">
        <v>835</v>
      </c>
      <c r="C38" s="393">
        <v>623</v>
      </c>
      <c r="D38" s="395">
        <v>42004</v>
      </c>
      <c r="E38" s="393" t="s">
        <v>1111</v>
      </c>
      <c r="F38" s="393" t="s">
        <v>1109</v>
      </c>
      <c r="G38" s="396">
        <v>6</v>
      </c>
      <c r="H38" s="398">
        <v>6</v>
      </c>
      <c r="I38" s="397">
        <v>128.9</v>
      </c>
      <c r="J38" s="398">
        <v>2</v>
      </c>
      <c r="K38" s="398">
        <v>0</v>
      </c>
      <c r="L38" s="398">
        <v>2</v>
      </c>
      <c r="M38" s="397">
        <v>128.9</v>
      </c>
      <c r="N38" s="397">
        <v>0</v>
      </c>
      <c r="O38" s="397">
        <v>128.9</v>
      </c>
      <c r="P38" s="540">
        <f>'Приложение № 1'!P39</f>
        <v>6094101.4699999997</v>
      </c>
      <c r="Q38" s="540">
        <f>'Приложение № 1'!Q39</f>
        <v>3503623.21</v>
      </c>
      <c r="R38" s="540">
        <f>'Приложение № 1'!W39</f>
        <v>2590478.2599999998</v>
      </c>
      <c r="S38" s="540">
        <f>'Приложение № 1'!AC39</f>
        <v>0</v>
      </c>
      <c r="T38" s="540">
        <f>'Приложение № 1'!AD39</f>
        <v>0</v>
      </c>
      <c r="U38" s="545"/>
    </row>
    <row r="39" spans="1:21" s="537" customFormat="1" x14ac:dyDescent="0.2">
      <c r="A39" s="792" t="s">
        <v>1918</v>
      </c>
      <c r="B39" s="792"/>
      <c r="C39" s="792"/>
      <c r="D39" s="792"/>
      <c r="E39" s="792"/>
      <c r="F39" s="792"/>
      <c r="G39" s="391">
        <f>G40</f>
        <v>7</v>
      </c>
      <c r="H39" s="391">
        <f t="shared" ref="H39:O39" si="17">H40</f>
        <v>7</v>
      </c>
      <c r="I39" s="392">
        <f t="shared" si="17"/>
        <v>92.6</v>
      </c>
      <c r="J39" s="391">
        <f t="shared" si="17"/>
        <v>1</v>
      </c>
      <c r="K39" s="391">
        <f t="shared" si="17"/>
        <v>0</v>
      </c>
      <c r="L39" s="391">
        <f t="shared" si="17"/>
        <v>1</v>
      </c>
      <c r="M39" s="392">
        <f t="shared" si="17"/>
        <v>74.900000000000006</v>
      </c>
      <c r="N39" s="392">
        <f t="shared" si="17"/>
        <v>0</v>
      </c>
      <c r="O39" s="392">
        <f t="shared" si="17"/>
        <v>74.900000000000006</v>
      </c>
      <c r="P39" s="392">
        <f>P40</f>
        <v>3166772</v>
      </c>
      <c r="Q39" s="392">
        <f t="shared" ref="Q39:T39" si="18">Q40</f>
        <v>2035852.43</v>
      </c>
      <c r="R39" s="392">
        <f t="shared" si="18"/>
        <v>1130919.57</v>
      </c>
      <c r="S39" s="392">
        <f t="shared" si="18"/>
        <v>0</v>
      </c>
      <c r="T39" s="392">
        <f t="shared" si="18"/>
        <v>0</v>
      </c>
      <c r="U39" s="545"/>
    </row>
    <row r="40" spans="1:21" s="399" customFormat="1" x14ac:dyDescent="0.2">
      <c r="A40" s="393">
        <v>1</v>
      </c>
      <c r="B40" s="400" t="s">
        <v>763</v>
      </c>
      <c r="C40" s="406" t="s">
        <v>1009</v>
      </c>
      <c r="D40" s="395">
        <v>41272</v>
      </c>
      <c r="E40" s="393" t="s">
        <v>1111</v>
      </c>
      <c r="F40" s="393" t="s">
        <v>1109</v>
      </c>
      <c r="G40" s="396">
        <v>7</v>
      </c>
      <c r="H40" s="396">
        <v>7</v>
      </c>
      <c r="I40" s="397">
        <v>92.6</v>
      </c>
      <c r="J40" s="396">
        <v>1</v>
      </c>
      <c r="K40" s="398">
        <v>0</v>
      </c>
      <c r="L40" s="398">
        <v>1</v>
      </c>
      <c r="M40" s="397">
        <v>74.900000000000006</v>
      </c>
      <c r="N40" s="397">
        <v>0</v>
      </c>
      <c r="O40" s="397">
        <v>74.900000000000006</v>
      </c>
      <c r="P40" s="540">
        <f>'Приложение № 1'!P41</f>
        <v>3166772</v>
      </c>
      <c r="Q40" s="540">
        <f>'Приложение № 1'!Q41</f>
        <v>2035852.43</v>
      </c>
      <c r="R40" s="540">
        <f>'Приложение № 1'!W41</f>
        <v>1130919.57</v>
      </c>
      <c r="S40" s="540">
        <f>'Приложение № 1'!AC41</f>
        <v>0</v>
      </c>
      <c r="T40" s="540">
        <f>'Приложение № 1'!AD41</f>
        <v>0</v>
      </c>
      <c r="U40" s="545"/>
    </row>
    <row r="41" spans="1:21" s="537" customFormat="1" x14ac:dyDescent="0.2">
      <c r="A41" s="790" t="s">
        <v>1919</v>
      </c>
      <c r="B41" s="790"/>
      <c r="C41" s="790"/>
      <c r="D41" s="790"/>
      <c r="E41" s="790"/>
      <c r="F41" s="790"/>
      <c r="G41" s="391">
        <f>SUM(G42:G49)</f>
        <v>37</v>
      </c>
      <c r="H41" s="391">
        <f t="shared" ref="H41:O41" si="19">SUM(H42:H49)</f>
        <v>37</v>
      </c>
      <c r="I41" s="392">
        <f t="shared" si="19"/>
        <v>830.4</v>
      </c>
      <c r="J41" s="391">
        <f t="shared" si="19"/>
        <v>16</v>
      </c>
      <c r="K41" s="391">
        <f t="shared" si="19"/>
        <v>5</v>
      </c>
      <c r="L41" s="391">
        <f t="shared" si="19"/>
        <v>11</v>
      </c>
      <c r="M41" s="392">
        <f t="shared" si="19"/>
        <v>713.6</v>
      </c>
      <c r="N41" s="392">
        <f t="shared" si="19"/>
        <v>216.5</v>
      </c>
      <c r="O41" s="392">
        <f t="shared" si="19"/>
        <v>497.1</v>
      </c>
      <c r="P41" s="392">
        <f>SUM(P42:P49)</f>
        <v>30817892</v>
      </c>
      <c r="Q41" s="392">
        <f t="shared" ref="Q41:T41" si="20">SUM(Q42:Q49)</f>
        <v>24040508.079999998</v>
      </c>
      <c r="R41" s="392">
        <f t="shared" si="20"/>
        <v>6777383.9199999999</v>
      </c>
      <c r="S41" s="392">
        <f t="shared" si="20"/>
        <v>0</v>
      </c>
      <c r="T41" s="392">
        <f t="shared" si="20"/>
        <v>0</v>
      </c>
      <c r="U41" s="545"/>
    </row>
    <row r="42" spans="1:21" s="399" customFormat="1" x14ac:dyDescent="0.2">
      <c r="A42" s="393">
        <v>1</v>
      </c>
      <c r="B42" s="401" t="s">
        <v>765</v>
      </c>
      <c r="C42" s="407" t="s">
        <v>1009</v>
      </c>
      <c r="D42" s="408">
        <v>41272</v>
      </c>
      <c r="E42" s="393" t="s">
        <v>1109</v>
      </c>
      <c r="F42" s="393" t="s">
        <v>1110</v>
      </c>
      <c r="G42" s="396">
        <v>4</v>
      </c>
      <c r="H42" s="398">
        <v>4</v>
      </c>
      <c r="I42" s="397">
        <v>90.4</v>
      </c>
      <c r="J42" s="396">
        <v>2</v>
      </c>
      <c r="K42" s="398">
        <v>0</v>
      </c>
      <c r="L42" s="398">
        <v>2</v>
      </c>
      <c r="M42" s="397">
        <v>90.4</v>
      </c>
      <c r="N42" s="397">
        <v>0</v>
      </c>
      <c r="O42" s="397">
        <v>90.4</v>
      </c>
      <c r="P42" s="540">
        <f>'Приложение № 1'!P43</f>
        <v>3822112</v>
      </c>
      <c r="Q42" s="540">
        <f>'Приложение № 1'!Q43</f>
        <v>3045490.38</v>
      </c>
      <c r="R42" s="540">
        <f>'Приложение № 1'!W43</f>
        <v>776621.62</v>
      </c>
      <c r="S42" s="540">
        <f>'Приложение № 1'!AC43</f>
        <v>0</v>
      </c>
      <c r="T42" s="540">
        <f>'Приложение № 1'!AD43</f>
        <v>0</v>
      </c>
      <c r="U42" s="545"/>
    </row>
    <row r="43" spans="1:21" s="399" customFormat="1" x14ac:dyDescent="0.2">
      <c r="A43" s="393">
        <v>2</v>
      </c>
      <c r="B43" s="401" t="s">
        <v>1026</v>
      </c>
      <c r="C43" s="406" t="s">
        <v>1009</v>
      </c>
      <c r="D43" s="408">
        <v>41272</v>
      </c>
      <c r="E43" s="393" t="s">
        <v>1109</v>
      </c>
      <c r="F43" s="393" t="s">
        <v>1110</v>
      </c>
      <c r="G43" s="396">
        <v>9</v>
      </c>
      <c r="H43" s="398">
        <v>9</v>
      </c>
      <c r="I43" s="540">
        <v>69</v>
      </c>
      <c r="J43" s="396">
        <v>3</v>
      </c>
      <c r="K43" s="541">
        <v>0</v>
      </c>
      <c r="L43" s="541">
        <v>3</v>
      </c>
      <c r="M43" s="397">
        <v>69</v>
      </c>
      <c r="N43" s="540">
        <v>0</v>
      </c>
      <c r="O43" s="540">
        <v>69</v>
      </c>
      <c r="P43" s="540">
        <f>'Приложение № 1'!P44</f>
        <v>3551520</v>
      </c>
      <c r="Q43" s="540">
        <f>'Приложение № 1'!Q44</f>
        <v>2324544.64</v>
      </c>
      <c r="R43" s="540">
        <f>'Приложение № 1'!W44</f>
        <v>1226975.3600000001</v>
      </c>
      <c r="S43" s="540">
        <f>'Приложение № 1'!AC44</f>
        <v>0</v>
      </c>
      <c r="T43" s="540">
        <f>'Приложение № 1'!AD44</f>
        <v>0</v>
      </c>
      <c r="U43" s="545"/>
    </row>
    <row r="44" spans="1:21" s="399" customFormat="1" x14ac:dyDescent="0.2">
      <c r="A44" s="393">
        <v>3</v>
      </c>
      <c r="B44" s="401" t="s">
        <v>1338</v>
      </c>
      <c r="C44" s="407" t="s">
        <v>1009</v>
      </c>
      <c r="D44" s="408">
        <v>41272</v>
      </c>
      <c r="E44" s="393" t="s">
        <v>1111</v>
      </c>
      <c r="F44" s="393" t="s">
        <v>1109</v>
      </c>
      <c r="G44" s="396">
        <v>4</v>
      </c>
      <c r="H44" s="398">
        <v>4</v>
      </c>
      <c r="I44" s="397">
        <v>119.8</v>
      </c>
      <c r="J44" s="396">
        <v>2</v>
      </c>
      <c r="K44" s="398">
        <v>0</v>
      </c>
      <c r="L44" s="398">
        <v>2</v>
      </c>
      <c r="M44" s="397">
        <v>112.9</v>
      </c>
      <c r="N44" s="397">
        <v>0</v>
      </c>
      <c r="O44" s="397">
        <v>112.9</v>
      </c>
      <c r="P44" s="540">
        <f>'Приложение № 1'!P45</f>
        <v>4773412</v>
      </c>
      <c r="Q44" s="540">
        <f>'Приложение № 1'!Q45</f>
        <v>3803494.05</v>
      </c>
      <c r="R44" s="540">
        <f>'Приложение № 1'!W45</f>
        <v>969917.95</v>
      </c>
      <c r="S44" s="540">
        <f>'Приложение № 1'!AC45</f>
        <v>0</v>
      </c>
      <c r="T44" s="540">
        <f>'Приложение № 1'!AD45</f>
        <v>0</v>
      </c>
      <c r="U44" s="545"/>
    </row>
    <row r="45" spans="1:21" s="399" customFormat="1" x14ac:dyDescent="0.2">
      <c r="A45" s="393">
        <v>4</v>
      </c>
      <c r="B45" s="401" t="s">
        <v>766</v>
      </c>
      <c r="C45" s="407" t="s">
        <v>1009</v>
      </c>
      <c r="D45" s="408">
        <v>41272</v>
      </c>
      <c r="E45" s="393" t="s">
        <v>1111</v>
      </c>
      <c r="F45" s="393" t="s">
        <v>1109</v>
      </c>
      <c r="G45" s="396">
        <v>4</v>
      </c>
      <c r="H45" s="398">
        <v>4</v>
      </c>
      <c r="I45" s="540">
        <v>111.5</v>
      </c>
      <c r="J45" s="396">
        <v>2</v>
      </c>
      <c r="K45" s="541">
        <v>2</v>
      </c>
      <c r="L45" s="541">
        <v>0</v>
      </c>
      <c r="M45" s="397">
        <v>92.3</v>
      </c>
      <c r="N45" s="540">
        <v>92.3</v>
      </c>
      <c r="O45" s="540">
        <v>0</v>
      </c>
      <c r="P45" s="540">
        <f>'Приложение № 1'!P46</f>
        <v>3902444</v>
      </c>
      <c r="Q45" s="540">
        <f>'Приложение № 1'!Q46</f>
        <v>3109499.58</v>
      </c>
      <c r="R45" s="540">
        <f>'Приложение № 1'!W46</f>
        <v>792944.42</v>
      </c>
      <c r="S45" s="540">
        <f>'Приложение № 1'!AC46</f>
        <v>0</v>
      </c>
      <c r="T45" s="540">
        <f>'Приложение № 1'!AD46</f>
        <v>0</v>
      </c>
      <c r="U45" s="545"/>
    </row>
    <row r="46" spans="1:21" s="399" customFormat="1" x14ac:dyDescent="0.2">
      <c r="A46" s="393">
        <v>5</v>
      </c>
      <c r="B46" s="401" t="s">
        <v>806</v>
      </c>
      <c r="C46" s="406" t="s">
        <v>1009</v>
      </c>
      <c r="D46" s="408">
        <v>41272</v>
      </c>
      <c r="E46" s="393" t="s">
        <v>1111</v>
      </c>
      <c r="F46" s="393" t="s">
        <v>1109</v>
      </c>
      <c r="G46" s="396">
        <v>3</v>
      </c>
      <c r="H46" s="398">
        <v>3</v>
      </c>
      <c r="I46" s="540">
        <v>74.099999999999994</v>
      </c>
      <c r="J46" s="396">
        <v>1</v>
      </c>
      <c r="K46" s="541">
        <v>0</v>
      </c>
      <c r="L46" s="541">
        <v>1</v>
      </c>
      <c r="M46" s="397">
        <v>61.2</v>
      </c>
      <c r="N46" s="540">
        <v>0</v>
      </c>
      <c r="O46" s="540">
        <v>61.2</v>
      </c>
      <c r="P46" s="540">
        <f>'Приложение № 1'!P47</f>
        <v>2587536</v>
      </c>
      <c r="Q46" s="540">
        <f>'Приложение № 1'!Q47</f>
        <v>2061770.03</v>
      </c>
      <c r="R46" s="540">
        <f>'Приложение № 1'!W47</f>
        <v>525765.97</v>
      </c>
      <c r="S46" s="540">
        <f>'Приложение № 1'!AC47</f>
        <v>0</v>
      </c>
      <c r="T46" s="540">
        <f>'Приложение № 1'!AD47</f>
        <v>0</v>
      </c>
      <c r="U46" s="545"/>
    </row>
    <row r="47" spans="1:21" s="399" customFormat="1" x14ac:dyDescent="0.2">
      <c r="A47" s="393">
        <v>6</v>
      </c>
      <c r="B47" s="401" t="s">
        <v>807</v>
      </c>
      <c r="C47" s="406" t="s">
        <v>1009</v>
      </c>
      <c r="D47" s="408">
        <v>41272</v>
      </c>
      <c r="E47" s="393" t="s">
        <v>1111</v>
      </c>
      <c r="F47" s="393" t="s">
        <v>1109</v>
      </c>
      <c r="G47" s="396">
        <v>2</v>
      </c>
      <c r="H47" s="398">
        <v>2</v>
      </c>
      <c r="I47" s="540">
        <v>137.4</v>
      </c>
      <c r="J47" s="396">
        <v>2</v>
      </c>
      <c r="K47" s="541">
        <v>0</v>
      </c>
      <c r="L47" s="541">
        <v>2</v>
      </c>
      <c r="M47" s="397">
        <v>102.4</v>
      </c>
      <c r="N47" s="540">
        <v>0</v>
      </c>
      <c r="O47" s="540">
        <v>102.4</v>
      </c>
      <c r="P47" s="540">
        <f>'Приложение № 1'!P48</f>
        <v>4329472</v>
      </c>
      <c r="Q47" s="540">
        <f>'Приложение № 1'!Q48</f>
        <v>3449759.01</v>
      </c>
      <c r="R47" s="540">
        <f>'Приложение № 1'!W48</f>
        <v>879712.99</v>
      </c>
      <c r="S47" s="540">
        <f>'Приложение № 1'!AC48</f>
        <v>0</v>
      </c>
      <c r="T47" s="540">
        <f>'Приложение № 1'!AD48</f>
        <v>0</v>
      </c>
      <c r="U47" s="545"/>
    </row>
    <row r="48" spans="1:21" s="399" customFormat="1" x14ac:dyDescent="0.2">
      <c r="A48" s="393">
        <v>7</v>
      </c>
      <c r="B48" s="401" t="s">
        <v>810</v>
      </c>
      <c r="C48" s="406" t="s">
        <v>1009</v>
      </c>
      <c r="D48" s="408">
        <v>41272</v>
      </c>
      <c r="E48" s="393" t="s">
        <v>1111</v>
      </c>
      <c r="F48" s="393" t="s">
        <v>1109</v>
      </c>
      <c r="G48" s="396">
        <v>5</v>
      </c>
      <c r="H48" s="398">
        <v>5</v>
      </c>
      <c r="I48" s="540">
        <v>124.2</v>
      </c>
      <c r="J48" s="396">
        <v>3</v>
      </c>
      <c r="K48" s="541">
        <v>3</v>
      </c>
      <c r="L48" s="541">
        <v>0</v>
      </c>
      <c r="M48" s="397">
        <v>124.2</v>
      </c>
      <c r="N48" s="540">
        <v>124.2</v>
      </c>
      <c r="O48" s="540">
        <v>0</v>
      </c>
      <c r="P48" s="540">
        <f>'Приложение № 1'!P49</f>
        <v>5263860</v>
      </c>
      <c r="Q48" s="540">
        <f>'Приложение № 1'!Q49</f>
        <v>4184180.36</v>
      </c>
      <c r="R48" s="540">
        <f>'Приложение № 1'!W49</f>
        <v>1079679.6399999999</v>
      </c>
      <c r="S48" s="540">
        <f>'Приложение № 1'!AC49</f>
        <v>0</v>
      </c>
      <c r="T48" s="540">
        <f>'Приложение № 1'!AD49</f>
        <v>0</v>
      </c>
      <c r="U48" s="545"/>
    </row>
    <row r="49" spans="1:21" s="399" customFormat="1" x14ac:dyDescent="0.2">
      <c r="A49" s="393">
        <v>8</v>
      </c>
      <c r="B49" s="401" t="s">
        <v>889</v>
      </c>
      <c r="C49" s="406" t="s">
        <v>1009</v>
      </c>
      <c r="D49" s="408">
        <v>41272</v>
      </c>
      <c r="E49" s="393" t="s">
        <v>1111</v>
      </c>
      <c r="F49" s="393" t="s">
        <v>1109</v>
      </c>
      <c r="G49" s="396">
        <v>6</v>
      </c>
      <c r="H49" s="398">
        <v>6</v>
      </c>
      <c r="I49" s="540">
        <v>104</v>
      </c>
      <c r="J49" s="396">
        <v>1</v>
      </c>
      <c r="K49" s="541">
        <v>0</v>
      </c>
      <c r="L49" s="541">
        <v>1</v>
      </c>
      <c r="M49" s="397">
        <v>61.2</v>
      </c>
      <c r="N49" s="540">
        <v>0</v>
      </c>
      <c r="O49" s="540">
        <v>61.2</v>
      </c>
      <c r="P49" s="540">
        <f>'Приложение № 1'!P50</f>
        <v>2587536</v>
      </c>
      <c r="Q49" s="540">
        <f>'Приложение № 1'!Q50</f>
        <v>2061770.03</v>
      </c>
      <c r="R49" s="540">
        <f>'Приложение № 1'!W50</f>
        <v>525765.97</v>
      </c>
      <c r="S49" s="540">
        <f>'Приложение № 1'!AC50</f>
        <v>0</v>
      </c>
      <c r="T49" s="540">
        <f>'Приложение № 1'!AD50</f>
        <v>0</v>
      </c>
      <c r="U49" s="545"/>
    </row>
    <row r="50" spans="1:21" s="537" customFormat="1" x14ac:dyDescent="0.2">
      <c r="A50" s="790" t="s">
        <v>1920</v>
      </c>
      <c r="B50" s="790"/>
      <c r="C50" s="790"/>
      <c r="D50" s="790"/>
      <c r="E50" s="790"/>
      <c r="F50" s="790"/>
      <c r="G50" s="409">
        <f>SUM(G51:G57)</f>
        <v>104</v>
      </c>
      <c r="H50" s="409">
        <f t="shared" ref="H50:O50" si="21">SUM(H51:H57)</f>
        <v>104</v>
      </c>
      <c r="I50" s="405">
        <f t="shared" si="21"/>
        <v>1679</v>
      </c>
      <c r="J50" s="409">
        <f t="shared" si="21"/>
        <v>53</v>
      </c>
      <c r="K50" s="409">
        <f t="shared" si="21"/>
        <v>42</v>
      </c>
      <c r="L50" s="409">
        <f t="shared" si="21"/>
        <v>11</v>
      </c>
      <c r="M50" s="405">
        <f t="shared" si="21"/>
        <v>1679</v>
      </c>
      <c r="N50" s="405">
        <f t="shared" si="21"/>
        <v>1312.5</v>
      </c>
      <c r="O50" s="405">
        <f t="shared" si="21"/>
        <v>366.5</v>
      </c>
      <c r="P50" s="392">
        <f>SUM(P51:P57)</f>
        <v>72945684</v>
      </c>
      <c r="Q50" s="392">
        <f>SUM(Q51:Q57)</f>
        <v>63746639.659999996</v>
      </c>
      <c r="R50" s="392">
        <f>SUM(R51:R57)</f>
        <v>9199044.3399999999</v>
      </c>
      <c r="S50" s="392">
        <v>0</v>
      </c>
      <c r="T50" s="392">
        <v>0</v>
      </c>
      <c r="U50" s="545"/>
    </row>
    <row r="51" spans="1:21" s="399" customFormat="1" x14ac:dyDescent="0.2">
      <c r="A51" s="393">
        <v>1</v>
      </c>
      <c r="B51" s="410" t="s">
        <v>1257</v>
      </c>
      <c r="C51" s="406" t="s">
        <v>1009</v>
      </c>
      <c r="D51" s="395">
        <v>41272</v>
      </c>
      <c r="E51" s="393" t="s">
        <v>1111</v>
      </c>
      <c r="F51" s="393" t="s">
        <v>1109</v>
      </c>
      <c r="G51" s="398">
        <v>32</v>
      </c>
      <c r="H51" s="398">
        <v>32</v>
      </c>
      <c r="I51" s="397">
        <v>374.2</v>
      </c>
      <c r="J51" s="398">
        <v>12</v>
      </c>
      <c r="K51" s="398">
        <v>11</v>
      </c>
      <c r="L51" s="398">
        <v>1</v>
      </c>
      <c r="M51" s="397">
        <v>374.2</v>
      </c>
      <c r="N51" s="397">
        <v>339.7</v>
      </c>
      <c r="O51" s="397">
        <v>34.5</v>
      </c>
      <c r="P51" s="540">
        <f>'Приложение № 1'!P52</f>
        <v>16167872</v>
      </c>
      <c r="Q51" s="540">
        <f>'Приложение № 1'!Q52</f>
        <v>14207261.800000001</v>
      </c>
      <c r="R51" s="540">
        <f>'Приложение № 1'!W52</f>
        <v>1960610.2</v>
      </c>
      <c r="S51" s="540">
        <f>'Приложение № 1'!AC52</f>
        <v>0</v>
      </c>
      <c r="T51" s="540">
        <f>'Приложение № 1'!AD52</f>
        <v>0</v>
      </c>
      <c r="U51" s="545"/>
    </row>
    <row r="52" spans="1:21" s="399" customFormat="1" x14ac:dyDescent="0.2">
      <c r="A52" s="393">
        <v>2</v>
      </c>
      <c r="B52" s="410" t="s">
        <v>1256</v>
      </c>
      <c r="C52" s="406" t="s">
        <v>1009</v>
      </c>
      <c r="D52" s="395">
        <v>41272</v>
      </c>
      <c r="E52" s="393" t="s">
        <v>1111</v>
      </c>
      <c r="F52" s="393" t="s">
        <v>1109</v>
      </c>
      <c r="G52" s="396">
        <v>10</v>
      </c>
      <c r="H52" s="398">
        <v>10</v>
      </c>
      <c r="I52" s="397">
        <v>235.7</v>
      </c>
      <c r="J52" s="398">
        <v>6</v>
      </c>
      <c r="K52" s="398">
        <v>6</v>
      </c>
      <c r="L52" s="398">
        <v>0</v>
      </c>
      <c r="M52" s="397">
        <v>235.7</v>
      </c>
      <c r="N52" s="397">
        <v>235.7</v>
      </c>
      <c r="O52" s="397">
        <v>0</v>
      </c>
      <c r="P52" s="540">
        <f>'Приложение № 1'!P53</f>
        <v>10100692</v>
      </c>
      <c r="Q52" s="540">
        <f>'Приложение № 1'!Q53</f>
        <v>8948828.4499999993</v>
      </c>
      <c r="R52" s="540">
        <f>'Приложение № 1'!W53</f>
        <v>1151863.55</v>
      </c>
      <c r="S52" s="540">
        <f>'Приложение № 1'!AC53</f>
        <v>0</v>
      </c>
      <c r="T52" s="540">
        <f>'Приложение № 1'!AD53</f>
        <v>0</v>
      </c>
      <c r="U52" s="545"/>
    </row>
    <row r="53" spans="1:21" s="399" customFormat="1" x14ac:dyDescent="0.2">
      <c r="A53" s="393">
        <v>3</v>
      </c>
      <c r="B53" s="410" t="s">
        <v>1258</v>
      </c>
      <c r="C53" s="406" t="s">
        <v>1009</v>
      </c>
      <c r="D53" s="395">
        <v>41272</v>
      </c>
      <c r="E53" s="393" t="s">
        <v>1111</v>
      </c>
      <c r="F53" s="393" t="s">
        <v>1109</v>
      </c>
      <c r="G53" s="396">
        <v>13</v>
      </c>
      <c r="H53" s="398">
        <v>13</v>
      </c>
      <c r="I53" s="397">
        <v>281.3</v>
      </c>
      <c r="J53" s="398">
        <v>11</v>
      </c>
      <c r="K53" s="398">
        <v>10</v>
      </c>
      <c r="L53" s="398">
        <v>1</v>
      </c>
      <c r="M53" s="397">
        <v>281.3</v>
      </c>
      <c r="N53" s="397">
        <v>254.9</v>
      </c>
      <c r="O53" s="397">
        <v>26.4</v>
      </c>
      <c r="P53" s="540">
        <f>'Приложение № 1'!P54</f>
        <v>12303480</v>
      </c>
      <c r="Q53" s="540">
        <f>'Приложение № 1'!Q54</f>
        <v>10680124.92</v>
      </c>
      <c r="R53" s="540">
        <f>'Приложение № 1'!W54</f>
        <v>1623355.08</v>
      </c>
      <c r="S53" s="540">
        <f>'Приложение № 1'!AC54</f>
        <v>0</v>
      </c>
      <c r="T53" s="540">
        <f>'Приложение № 1'!AD54</f>
        <v>0</v>
      </c>
      <c r="U53" s="545"/>
    </row>
    <row r="54" spans="1:21" s="399" customFormat="1" x14ac:dyDescent="0.2">
      <c r="A54" s="393">
        <v>4</v>
      </c>
      <c r="B54" s="410" t="s">
        <v>791</v>
      </c>
      <c r="C54" s="406" t="s">
        <v>1009</v>
      </c>
      <c r="D54" s="395">
        <v>41272</v>
      </c>
      <c r="E54" s="393" t="s">
        <v>1111</v>
      </c>
      <c r="F54" s="393" t="s">
        <v>1109</v>
      </c>
      <c r="G54" s="396">
        <v>4</v>
      </c>
      <c r="H54" s="398">
        <v>4</v>
      </c>
      <c r="I54" s="397">
        <v>96.1</v>
      </c>
      <c r="J54" s="398">
        <v>4</v>
      </c>
      <c r="K54" s="398">
        <v>4</v>
      </c>
      <c r="L54" s="398">
        <v>0</v>
      </c>
      <c r="M54" s="397">
        <v>96.1</v>
      </c>
      <c r="N54" s="397">
        <v>96.1</v>
      </c>
      <c r="O54" s="397">
        <v>0</v>
      </c>
      <c r="P54" s="540">
        <f>'Приложение № 1'!P55</f>
        <v>4101160</v>
      </c>
      <c r="Q54" s="540">
        <f>'Приложение № 1'!Q55</f>
        <v>3648631.37</v>
      </c>
      <c r="R54" s="540">
        <f>'Приложение № 1'!W55</f>
        <v>452528.63</v>
      </c>
      <c r="S54" s="540">
        <f>'Приложение № 1'!AC55</f>
        <v>0</v>
      </c>
      <c r="T54" s="540">
        <f>'Приложение № 1'!AD55</f>
        <v>0</v>
      </c>
      <c r="U54" s="545"/>
    </row>
    <row r="55" spans="1:21" s="399" customFormat="1" x14ac:dyDescent="0.2">
      <c r="A55" s="393">
        <v>5</v>
      </c>
      <c r="B55" s="410" t="s">
        <v>1259</v>
      </c>
      <c r="C55" s="406" t="s">
        <v>1009</v>
      </c>
      <c r="D55" s="395">
        <v>41272</v>
      </c>
      <c r="E55" s="393" t="s">
        <v>1111</v>
      </c>
      <c r="F55" s="393" t="s">
        <v>1109</v>
      </c>
      <c r="G55" s="396">
        <v>5</v>
      </c>
      <c r="H55" s="398">
        <v>5</v>
      </c>
      <c r="I55" s="397">
        <v>153.6</v>
      </c>
      <c r="J55" s="398">
        <v>5</v>
      </c>
      <c r="K55" s="398">
        <v>4</v>
      </c>
      <c r="L55" s="398">
        <v>1</v>
      </c>
      <c r="M55" s="397">
        <v>153.6</v>
      </c>
      <c r="N55" s="397">
        <v>120.1</v>
      </c>
      <c r="O55" s="397">
        <v>33.5</v>
      </c>
      <c r="P55" s="540">
        <f>'Приложение № 1'!P56</f>
        <v>6764800</v>
      </c>
      <c r="Q55" s="540">
        <f>'Приложение № 1'!Q56</f>
        <v>5831735.4699999997</v>
      </c>
      <c r="R55" s="540">
        <f>'Приложение № 1'!W56</f>
        <v>933064.53</v>
      </c>
      <c r="S55" s="540">
        <f>'Приложение № 1'!AC56</f>
        <v>0</v>
      </c>
      <c r="T55" s="540">
        <f>'Приложение № 1'!AD56</f>
        <v>0</v>
      </c>
      <c r="U55" s="545"/>
    </row>
    <row r="56" spans="1:21" s="399" customFormat="1" x14ac:dyDescent="0.2">
      <c r="A56" s="393">
        <v>6</v>
      </c>
      <c r="B56" s="410" t="s">
        <v>903</v>
      </c>
      <c r="C56" s="406" t="s">
        <v>1009</v>
      </c>
      <c r="D56" s="395">
        <v>41272</v>
      </c>
      <c r="E56" s="393" t="s">
        <v>1111</v>
      </c>
      <c r="F56" s="393" t="s">
        <v>1109</v>
      </c>
      <c r="G56" s="396">
        <v>29</v>
      </c>
      <c r="H56" s="398">
        <v>29</v>
      </c>
      <c r="I56" s="397">
        <v>397.1</v>
      </c>
      <c r="J56" s="398">
        <v>11</v>
      </c>
      <c r="K56" s="398">
        <v>5</v>
      </c>
      <c r="L56" s="398">
        <v>6</v>
      </c>
      <c r="M56" s="397">
        <v>397.1</v>
      </c>
      <c r="N56" s="397">
        <v>188.2</v>
      </c>
      <c r="O56" s="397">
        <v>208.9</v>
      </c>
      <c r="P56" s="540">
        <f>'Приложение № 1'!P57</f>
        <v>17461640</v>
      </c>
      <c r="Q56" s="540">
        <f>'Приложение № 1'!Q57</f>
        <v>15076706.73</v>
      </c>
      <c r="R56" s="540">
        <f>'Приложение № 1'!W57</f>
        <v>2384933.27</v>
      </c>
      <c r="S56" s="540">
        <f>'Приложение № 1'!AC57</f>
        <v>0</v>
      </c>
      <c r="T56" s="540">
        <f>'Приложение № 1'!AD57</f>
        <v>0</v>
      </c>
      <c r="U56" s="545"/>
    </row>
    <row r="57" spans="1:21" s="399" customFormat="1" x14ac:dyDescent="0.2">
      <c r="A57" s="393">
        <v>7</v>
      </c>
      <c r="B57" s="410" t="s">
        <v>904</v>
      </c>
      <c r="C57" s="406" t="s">
        <v>1009</v>
      </c>
      <c r="D57" s="395">
        <v>41272</v>
      </c>
      <c r="E57" s="393" t="s">
        <v>1111</v>
      </c>
      <c r="F57" s="393" t="s">
        <v>1109</v>
      </c>
      <c r="G57" s="396">
        <v>11</v>
      </c>
      <c r="H57" s="398">
        <v>11</v>
      </c>
      <c r="I57" s="397">
        <v>141</v>
      </c>
      <c r="J57" s="398">
        <v>4</v>
      </c>
      <c r="K57" s="398">
        <v>2</v>
      </c>
      <c r="L57" s="398">
        <v>2</v>
      </c>
      <c r="M57" s="397">
        <v>141</v>
      </c>
      <c r="N57" s="397">
        <v>77.8</v>
      </c>
      <c r="O57" s="397">
        <v>63.2</v>
      </c>
      <c r="P57" s="540">
        <f>'Приложение № 1'!P58</f>
        <v>6046040</v>
      </c>
      <c r="Q57" s="540">
        <f>'Приложение № 1'!Q58</f>
        <v>5353350.92</v>
      </c>
      <c r="R57" s="540">
        <f>'Приложение № 1'!W58</f>
        <v>692689.08</v>
      </c>
      <c r="S57" s="540">
        <f>'Приложение № 1'!AC58</f>
        <v>0</v>
      </c>
      <c r="T57" s="540">
        <f>'Приложение № 1'!AD58</f>
        <v>0</v>
      </c>
      <c r="U57" s="545"/>
    </row>
    <row r="58" spans="1:21" s="537" customFormat="1" x14ac:dyDescent="0.2">
      <c r="A58" s="790" t="s">
        <v>1847</v>
      </c>
      <c r="B58" s="790"/>
      <c r="C58" s="790"/>
      <c r="D58" s="790"/>
      <c r="E58" s="790"/>
      <c r="F58" s="790"/>
      <c r="G58" s="391">
        <f>SUM(G59:G61)</f>
        <v>66</v>
      </c>
      <c r="H58" s="391">
        <f t="shared" ref="H58:O58" si="22">SUM(H59:H61)</f>
        <v>66</v>
      </c>
      <c r="I58" s="392">
        <f t="shared" si="22"/>
        <v>1109.7</v>
      </c>
      <c r="J58" s="391">
        <f t="shared" si="22"/>
        <v>31</v>
      </c>
      <c r="K58" s="391">
        <f t="shared" si="22"/>
        <v>21</v>
      </c>
      <c r="L58" s="391">
        <f t="shared" si="22"/>
        <v>10</v>
      </c>
      <c r="M58" s="392">
        <f t="shared" si="22"/>
        <v>1109.5999999999999</v>
      </c>
      <c r="N58" s="392">
        <f t="shared" si="22"/>
        <v>720</v>
      </c>
      <c r="O58" s="392">
        <f t="shared" si="22"/>
        <v>389.6</v>
      </c>
      <c r="P58" s="392">
        <f>SUM(P59:P61)</f>
        <v>59196228</v>
      </c>
      <c r="Q58" s="392">
        <f t="shared" ref="Q58:T58" si="23">SUM(Q59:Q61)</f>
        <v>30105275.039999999</v>
      </c>
      <c r="R58" s="392">
        <f t="shared" si="23"/>
        <v>29090952.960000001</v>
      </c>
      <c r="S58" s="392">
        <f t="shared" si="23"/>
        <v>0</v>
      </c>
      <c r="T58" s="392">
        <f t="shared" si="23"/>
        <v>0</v>
      </c>
      <c r="U58" s="545"/>
    </row>
    <row r="59" spans="1:21" s="399" customFormat="1" x14ac:dyDescent="0.2">
      <c r="A59" s="393">
        <v>1</v>
      </c>
      <c r="B59" s="401" t="s">
        <v>1047</v>
      </c>
      <c r="C59" s="406" t="s">
        <v>1098</v>
      </c>
      <c r="D59" s="395">
        <v>42004</v>
      </c>
      <c r="E59" s="393" t="s">
        <v>1111</v>
      </c>
      <c r="F59" s="393" t="s">
        <v>1109</v>
      </c>
      <c r="G59" s="396">
        <v>41</v>
      </c>
      <c r="H59" s="398">
        <v>41</v>
      </c>
      <c r="I59" s="397">
        <v>722.7</v>
      </c>
      <c r="J59" s="396">
        <v>20</v>
      </c>
      <c r="K59" s="398">
        <v>13</v>
      </c>
      <c r="L59" s="398">
        <v>7</v>
      </c>
      <c r="M59" s="397">
        <v>722.6</v>
      </c>
      <c r="N59" s="397">
        <v>405.5</v>
      </c>
      <c r="O59" s="397">
        <v>317.10000000000002</v>
      </c>
      <c r="P59" s="540">
        <f>'Приложение № 1'!P60</f>
        <v>37679936</v>
      </c>
      <c r="Q59" s="540">
        <f>'Приложение № 1'!Q60</f>
        <v>19618697.59</v>
      </c>
      <c r="R59" s="540">
        <f>'Приложение № 1'!W60</f>
        <v>18061238.41</v>
      </c>
      <c r="S59" s="540">
        <f>'Приложение № 1'!AC60</f>
        <v>0</v>
      </c>
      <c r="T59" s="540">
        <f>'Приложение № 1'!AD60</f>
        <v>0</v>
      </c>
      <c r="U59" s="545"/>
    </row>
    <row r="60" spans="1:21" s="399" customFormat="1" x14ac:dyDescent="0.2">
      <c r="A60" s="393">
        <v>2</v>
      </c>
      <c r="B60" s="401" t="s">
        <v>1694</v>
      </c>
      <c r="C60" s="406">
        <v>537</v>
      </c>
      <c r="D60" s="395">
        <v>42132</v>
      </c>
      <c r="E60" s="393" t="s">
        <v>1111</v>
      </c>
      <c r="F60" s="393" t="s">
        <v>1109</v>
      </c>
      <c r="G60" s="396">
        <v>5</v>
      </c>
      <c r="H60" s="398">
        <v>5</v>
      </c>
      <c r="I60" s="397">
        <v>48.2</v>
      </c>
      <c r="J60" s="396">
        <v>1</v>
      </c>
      <c r="K60" s="398">
        <v>1</v>
      </c>
      <c r="L60" s="398">
        <v>0</v>
      </c>
      <c r="M60" s="397">
        <v>48.2</v>
      </c>
      <c r="N60" s="397">
        <v>48.2</v>
      </c>
      <c r="O60" s="397">
        <v>0</v>
      </c>
      <c r="P60" s="540">
        <f>'Приложение № 1'!P61</f>
        <v>2735516</v>
      </c>
      <c r="Q60" s="540">
        <f>'Приложение № 1'!Q61</f>
        <v>1308099.44</v>
      </c>
      <c r="R60" s="540">
        <f>'Приложение № 1'!W61</f>
        <v>1427416.56</v>
      </c>
      <c r="S60" s="540">
        <f>'Приложение № 1'!AC61</f>
        <v>0</v>
      </c>
      <c r="T60" s="540">
        <f>'Приложение № 1'!AD61</f>
        <v>0</v>
      </c>
      <c r="U60" s="545"/>
    </row>
    <row r="61" spans="1:21" s="399" customFormat="1" x14ac:dyDescent="0.2">
      <c r="A61" s="393">
        <v>3</v>
      </c>
      <c r="B61" s="401" t="s">
        <v>1693</v>
      </c>
      <c r="C61" s="406" t="s">
        <v>1098</v>
      </c>
      <c r="D61" s="395">
        <v>42004</v>
      </c>
      <c r="E61" s="393" t="s">
        <v>1111</v>
      </c>
      <c r="F61" s="393" t="s">
        <v>1109</v>
      </c>
      <c r="G61" s="396">
        <v>20</v>
      </c>
      <c r="H61" s="398">
        <v>20</v>
      </c>
      <c r="I61" s="397">
        <v>338.8</v>
      </c>
      <c r="J61" s="396">
        <v>10</v>
      </c>
      <c r="K61" s="398">
        <v>7</v>
      </c>
      <c r="L61" s="398">
        <v>3</v>
      </c>
      <c r="M61" s="397">
        <v>338.8</v>
      </c>
      <c r="N61" s="397">
        <v>266.3</v>
      </c>
      <c r="O61" s="397">
        <v>72.5</v>
      </c>
      <c r="P61" s="540">
        <f>'Приложение № 1'!P62</f>
        <v>18780776</v>
      </c>
      <c r="Q61" s="540">
        <f>'Приложение № 1'!Q62</f>
        <v>9178478.0099999998</v>
      </c>
      <c r="R61" s="540">
        <f>'Приложение № 1'!W62</f>
        <v>9602297.9900000002</v>
      </c>
      <c r="S61" s="540">
        <f>'Приложение № 1'!AC62</f>
        <v>0</v>
      </c>
      <c r="T61" s="540">
        <f>'Приложение № 1'!AD62</f>
        <v>0</v>
      </c>
      <c r="U61" s="545"/>
    </row>
    <row r="62" spans="1:21" s="537" customFormat="1" x14ac:dyDescent="0.2">
      <c r="A62" s="792" t="s">
        <v>2038</v>
      </c>
      <c r="B62" s="792"/>
      <c r="C62" s="792"/>
      <c r="D62" s="792"/>
      <c r="E62" s="792"/>
      <c r="F62" s="792"/>
      <c r="G62" s="391">
        <f>G63</f>
        <v>7</v>
      </c>
      <c r="H62" s="391">
        <f t="shared" ref="H62:O62" si="24">H63</f>
        <v>7</v>
      </c>
      <c r="I62" s="392">
        <f t="shared" si="24"/>
        <v>115.3</v>
      </c>
      <c r="J62" s="391">
        <f t="shared" si="24"/>
        <v>2</v>
      </c>
      <c r="K62" s="391">
        <f t="shared" si="24"/>
        <v>0</v>
      </c>
      <c r="L62" s="391">
        <f t="shared" si="24"/>
        <v>2</v>
      </c>
      <c r="M62" s="392">
        <f t="shared" si="24"/>
        <v>115.3</v>
      </c>
      <c r="N62" s="392">
        <f t="shared" si="24"/>
        <v>0</v>
      </c>
      <c r="O62" s="392">
        <f t="shared" si="24"/>
        <v>115.3</v>
      </c>
      <c r="P62" s="392">
        <f>P63</f>
        <v>4621204</v>
      </c>
      <c r="Q62" s="392">
        <f>Q63</f>
        <v>2970876.78</v>
      </c>
      <c r="R62" s="392">
        <f t="shared" ref="R62:T62" si="25">R63</f>
        <v>1650327.22</v>
      </c>
      <c r="S62" s="392">
        <f t="shared" si="25"/>
        <v>0</v>
      </c>
      <c r="T62" s="392">
        <f t="shared" si="25"/>
        <v>0</v>
      </c>
      <c r="U62" s="545"/>
    </row>
    <row r="63" spans="1:21" s="399" customFormat="1" x14ac:dyDescent="0.2">
      <c r="A63" s="393">
        <v>1</v>
      </c>
      <c r="B63" s="401" t="s">
        <v>1195</v>
      </c>
      <c r="C63" s="393">
        <v>80</v>
      </c>
      <c r="D63" s="395">
        <v>42185</v>
      </c>
      <c r="E63" s="393" t="s">
        <v>1111</v>
      </c>
      <c r="F63" s="393" t="s">
        <v>1109</v>
      </c>
      <c r="G63" s="396">
        <v>7</v>
      </c>
      <c r="H63" s="398">
        <v>7</v>
      </c>
      <c r="I63" s="540">
        <v>115.3</v>
      </c>
      <c r="J63" s="390">
        <v>2</v>
      </c>
      <c r="K63" s="390">
        <v>0</v>
      </c>
      <c r="L63" s="390">
        <v>2</v>
      </c>
      <c r="M63" s="540">
        <v>115.3</v>
      </c>
      <c r="N63" s="540">
        <v>0</v>
      </c>
      <c r="O63" s="540">
        <v>115.3</v>
      </c>
      <c r="P63" s="540">
        <f>'Приложение № 1'!P64</f>
        <v>4621204</v>
      </c>
      <c r="Q63" s="540">
        <f>'Приложение № 1'!Q64</f>
        <v>2970876.78</v>
      </c>
      <c r="R63" s="540">
        <f>'Приложение № 1'!W64</f>
        <v>1650327.22</v>
      </c>
      <c r="S63" s="540">
        <f>'Приложение № 1'!AC64</f>
        <v>0</v>
      </c>
      <c r="T63" s="540">
        <f>'Приложение № 1'!AD64</f>
        <v>0</v>
      </c>
      <c r="U63" s="545"/>
    </row>
    <row r="64" spans="1:21" s="537" customFormat="1" x14ac:dyDescent="0.2">
      <c r="A64" s="792" t="s">
        <v>1317</v>
      </c>
      <c r="B64" s="792"/>
      <c r="C64" s="792"/>
      <c r="D64" s="792"/>
      <c r="E64" s="792"/>
      <c r="F64" s="792"/>
      <c r="G64" s="391">
        <f>G65</f>
        <v>17</v>
      </c>
      <c r="H64" s="391">
        <f t="shared" ref="H64:O64" si="26">H65</f>
        <v>17</v>
      </c>
      <c r="I64" s="392">
        <f t="shared" si="26"/>
        <v>251.1</v>
      </c>
      <c r="J64" s="391">
        <f t="shared" si="26"/>
        <v>6</v>
      </c>
      <c r="K64" s="391">
        <f t="shared" si="26"/>
        <v>3</v>
      </c>
      <c r="L64" s="391">
        <f t="shared" si="26"/>
        <v>3</v>
      </c>
      <c r="M64" s="392">
        <f t="shared" si="26"/>
        <v>251.1</v>
      </c>
      <c r="N64" s="392">
        <f t="shared" si="26"/>
        <v>85.25</v>
      </c>
      <c r="O64" s="392">
        <f t="shared" si="26"/>
        <v>165.85</v>
      </c>
      <c r="P64" s="392">
        <f>P65</f>
        <v>11360636</v>
      </c>
      <c r="Q64" s="392">
        <f t="shared" ref="Q64:T64" si="27">Q65</f>
        <v>6825134.1200000001</v>
      </c>
      <c r="R64" s="392">
        <f t="shared" si="27"/>
        <v>4535501.88</v>
      </c>
      <c r="S64" s="392">
        <f t="shared" si="27"/>
        <v>0</v>
      </c>
      <c r="T64" s="392">
        <f t="shared" si="27"/>
        <v>0</v>
      </c>
      <c r="U64" s="545"/>
    </row>
    <row r="65" spans="1:21" s="399" customFormat="1" x14ac:dyDescent="0.2">
      <c r="A65" s="393">
        <v>1</v>
      </c>
      <c r="B65" s="401" t="s">
        <v>1494</v>
      </c>
      <c r="C65" s="393" t="s">
        <v>1200</v>
      </c>
      <c r="D65" s="395">
        <v>42163</v>
      </c>
      <c r="E65" s="393" t="s">
        <v>1111</v>
      </c>
      <c r="F65" s="393" t="s">
        <v>1109</v>
      </c>
      <c r="G65" s="396">
        <v>17</v>
      </c>
      <c r="H65" s="398">
        <v>17</v>
      </c>
      <c r="I65" s="540">
        <v>251.1</v>
      </c>
      <c r="J65" s="390">
        <v>6</v>
      </c>
      <c r="K65" s="390">
        <v>3</v>
      </c>
      <c r="L65" s="390">
        <v>3</v>
      </c>
      <c r="M65" s="540">
        <v>251.1</v>
      </c>
      <c r="N65" s="540">
        <v>85.25</v>
      </c>
      <c r="O65" s="540">
        <v>165.85</v>
      </c>
      <c r="P65" s="540">
        <f>'Приложение № 1'!P66</f>
        <v>11360636</v>
      </c>
      <c r="Q65" s="540">
        <f>'Приложение № 1'!Q66</f>
        <v>6825134.1200000001</v>
      </c>
      <c r="R65" s="540">
        <f>'Приложение № 1'!W66</f>
        <v>4535501.88</v>
      </c>
      <c r="S65" s="540">
        <f>'Приложение № 1'!AC66</f>
        <v>0</v>
      </c>
      <c r="T65" s="540">
        <f>'Приложение № 1'!AD66</f>
        <v>0</v>
      </c>
      <c r="U65" s="545"/>
    </row>
    <row r="66" spans="1:21" s="537" customFormat="1" x14ac:dyDescent="0.2">
      <c r="A66" s="792" t="s">
        <v>2045</v>
      </c>
      <c r="B66" s="792"/>
      <c r="C66" s="792"/>
      <c r="D66" s="792"/>
      <c r="E66" s="792"/>
      <c r="F66" s="792"/>
      <c r="G66" s="391">
        <f>SUM(G67:G70)</f>
        <v>94</v>
      </c>
      <c r="H66" s="391">
        <f t="shared" ref="H66:O66" si="28">SUM(H67:H70)</f>
        <v>94</v>
      </c>
      <c r="I66" s="392">
        <f t="shared" si="28"/>
        <v>1643</v>
      </c>
      <c r="J66" s="391">
        <f t="shared" si="28"/>
        <v>43</v>
      </c>
      <c r="K66" s="391">
        <f t="shared" si="28"/>
        <v>32</v>
      </c>
      <c r="L66" s="391">
        <f t="shared" si="28"/>
        <v>11</v>
      </c>
      <c r="M66" s="392">
        <f t="shared" si="28"/>
        <v>1642.5</v>
      </c>
      <c r="N66" s="392">
        <f t="shared" si="28"/>
        <v>886.7</v>
      </c>
      <c r="O66" s="392">
        <f t="shared" si="28"/>
        <v>755.8</v>
      </c>
      <c r="P66" s="392">
        <f>SUM(P67:P70)</f>
        <v>69444900</v>
      </c>
      <c r="Q66" s="392">
        <f t="shared" ref="Q66:T66" si="29">SUM(Q67:Q70)</f>
        <v>44644694.5</v>
      </c>
      <c r="R66" s="392">
        <f t="shared" si="29"/>
        <v>24800205.5</v>
      </c>
      <c r="S66" s="392">
        <f t="shared" si="29"/>
        <v>0</v>
      </c>
      <c r="T66" s="392">
        <f t="shared" si="29"/>
        <v>0</v>
      </c>
      <c r="U66" s="545"/>
    </row>
    <row r="67" spans="1:21" s="399" customFormat="1" x14ac:dyDescent="0.2">
      <c r="A67" s="393">
        <v>1</v>
      </c>
      <c r="B67" s="400" t="s">
        <v>1692</v>
      </c>
      <c r="C67" s="393">
        <v>55</v>
      </c>
      <c r="D67" s="395">
        <v>42032</v>
      </c>
      <c r="E67" s="393" t="s">
        <v>1111</v>
      </c>
      <c r="F67" s="393" t="s">
        <v>1109</v>
      </c>
      <c r="G67" s="396">
        <v>45</v>
      </c>
      <c r="H67" s="398">
        <v>45</v>
      </c>
      <c r="I67" s="397">
        <v>608</v>
      </c>
      <c r="J67" s="396">
        <v>12</v>
      </c>
      <c r="K67" s="398">
        <v>10</v>
      </c>
      <c r="L67" s="398">
        <v>2</v>
      </c>
      <c r="M67" s="397">
        <v>608</v>
      </c>
      <c r="N67" s="397">
        <v>245.7</v>
      </c>
      <c r="O67" s="397">
        <v>362.3</v>
      </c>
      <c r="P67" s="540">
        <f>'Приложение № 1'!P68</f>
        <v>25706240</v>
      </c>
      <c r="Q67" s="540">
        <f>'Приложение № 1'!Q68</f>
        <v>16526011.73</v>
      </c>
      <c r="R67" s="540">
        <f>'Приложение № 1'!W68</f>
        <v>9180228.2699999996</v>
      </c>
      <c r="S67" s="540">
        <f>'Приложение № 1'!AC68</f>
        <v>0</v>
      </c>
      <c r="T67" s="540">
        <f>'Приложение № 1'!AD68</f>
        <v>0</v>
      </c>
      <c r="U67" s="545"/>
    </row>
    <row r="68" spans="1:21" s="399" customFormat="1" x14ac:dyDescent="0.2">
      <c r="A68" s="393">
        <v>2</v>
      </c>
      <c r="B68" s="400" t="s">
        <v>1691</v>
      </c>
      <c r="C68" s="393">
        <v>55</v>
      </c>
      <c r="D68" s="395">
        <v>42032</v>
      </c>
      <c r="E68" s="393" t="s">
        <v>1111</v>
      </c>
      <c r="F68" s="393" t="s">
        <v>1109</v>
      </c>
      <c r="G68" s="396">
        <v>20</v>
      </c>
      <c r="H68" s="398">
        <v>20</v>
      </c>
      <c r="I68" s="397">
        <v>655.5</v>
      </c>
      <c r="J68" s="396">
        <v>18</v>
      </c>
      <c r="K68" s="398">
        <v>14</v>
      </c>
      <c r="L68" s="398">
        <v>4</v>
      </c>
      <c r="M68" s="397">
        <v>655.5</v>
      </c>
      <c r="N68" s="397">
        <v>456.5</v>
      </c>
      <c r="O68" s="397">
        <v>199</v>
      </c>
      <c r="P68" s="540">
        <f>'Приложение № 1'!P69</f>
        <v>27714540</v>
      </c>
      <c r="Q68" s="540">
        <f>'Приложение № 1'!Q69</f>
        <v>17817106.390000001</v>
      </c>
      <c r="R68" s="540">
        <f>'Приложение № 1'!W69</f>
        <v>9897433.6099999994</v>
      </c>
      <c r="S68" s="540">
        <f>'Приложение № 1'!AC69</f>
        <v>0</v>
      </c>
      <c r="T68" s="540">
        <f>'Приложение № 1'!AD69</f>
        <v>0</v>
      </c>
      <c r="U68" s="545"/>
    </row>
    <row r="69" spans="1:21" s="399" customFormat="1" x14ac:dyDescent="0.2">
      <c r="A69" s="393">
        <v>3</v>
      </c>
      <c r="B69" s="400" t="s">
        <v>1150</v>
      </c>
      <c r="C69" s="393">
        <v>55</v>
      </c>
      <c r="D69" s="395">
        <v>42032</v>
      </c>
      <c r="E69" s="393" t="s">
        <v>1111</v>
      </c>
      <c r="F69" s="393" t="s">
        <v>1109</v>
      </c>
      <c r="G69" s="396">
        <v>9</v>
      </c>
      <c r="H69" s="398">
        <v>9</v>
      </c>
      <c r="I69" s="397">
        <v>138.6</v>
      </c>
      <c r="J69" s="396">
        <v>5</v>
      </c>
      <c r="K69" s="398">
        <v>3</v>
      </c>
      <c r="L69" s="398">
        <v>2</v>
      </c>
      <c r="M69" s="397">
        <v>138.6</v>
      </c>
      <c r="N69" s="397">
        <v>81</v>
      </c>
      <c r="O69" s="397">
        <v>57.6</v>
      </c>
      <c r="P69" s="540">
        <f>'Приложение № 1'!P70</f>
        <v>5860008</v>
      </c>
      <c r="Q69" s="540">
        <f>'Приложение № 1'!Q70</f>
        <v>3767278.33</v>
      </c>
      <c r="R69" s="540">
        <f>'Приложение № 1'!W70</f>
        <v>2092729.67</v>
      </c>
      <c r="S69" s="540">
        <f>'Приложение № 1'!AC70</f>
        <v>0</v>
      </c>
      <c r="T69" s="540">
        <f>'Приложение № 1'!AD70</f>
        <v>0</v>
      </c>
      <c r="U69" s="545"/>
    </row>
    <row r="70" spans="1:21" s="399" customFormat="1" x14ac:dyDescent="0.2">
      <c r="A70" s="393">
        <v>4</v>
      </c>
      <c r="B70" s="400" t="s">
        <v>1690</v>
      </c>
      <c r="C70" s="393">
        <v>55</v>
      </c>
      <c r="D70" s="395">
        <v>42032</v>
      </c>
      <c r="E70" s="393" t="s">
        <v>1111</v>
      </c>
      <c r="F70" s="393" t="s">
        <v>1109</v>
      </c>
      <c r="G70" s="396">
        <v>20</v>
      </c>
      <c r="H70" s="398">
        <v>20</v>
      </c>
      <c r="I70" s="397">
        <v>240.9</v>
      </c>
      <c r="J70" s="396">
        <v>8</v>
      </c>
      <c r="K70" s="398">
        <v>5</v>
      </c>
      <c r="L70" s="398">
        <v>3</v>
      </c>
      <c r="M70" s="397">
        <v>240.4</v>
      </c>
      <c r="N70" s="397">
        <v>103.5</v>
      </c>
      <c r="O70" s="397">
        <f>M70-N70</f>
        <v>136.9</v>
      </c>
      <c r="P70" s="540">
        <f>'Приложение № 1'!P71</f>
        <v>10164112</v>
      </c>
      <c r="Q70" s="540">
        <f>'Приложение № 1'!Q71</f>
        <v>6534298.0499999998</v>
      </c>
      <c r="R70" s="540">
        <f>'Приложение № 1'!W71</f>
        <v>3629813.95</v>
      </c>
      <c r="S70" s="540">
        <f>'Приложение № 1'!AC71</f>
        <v>0</v>
      </c>
      <c r="T70" s="540">
        <f>'Приложение № 1'!AD71</f>
        <v>0</v>
      </c>
      <c r="U70" s="545"/>
    </row>
    <row r="71" spans="1:21" s="537" customFormat="1" x14ac:dyDescent="0.2">
      <c r="A71" s="790" t="s">
        <v>1922</v>
      </c>
      <c r="B71" s="790"/>
      <c r="C71" s="790"/>
      <c r="D71" s="790"/>
      <c r="E71" s="790"/>
      <c r="F71" s="790"/>
      <c r="G71" s="391">
        <f>SUM(G72:G74)</f>
        <v>55</v>
      </c>
      <c r="H71" s="391">
        <f t="shared" ref="H71:O71" si="30">SUM(H72:H74)</f>
        <v>55</v>
      </c>
      <c r="I71" s="392">
        <f t="shared" si="30"/>
        <v>860.3</v>
      </c>
      <c r="J71" s="391">
        <f t="shared" si="30"/>
        <v>21</v>
      </c>
      <c r="K71" s="391">
        <f t="shared" si="30"/>
        <v>16</v>
      </c>
      <c r="L71" s="391">
        <f t="shared" si="30"/>
        <v>5</v>
      </c>
      <c r="M71" s="392">
        <f t="shared" si="30"/>
        <v>860.3</v>
      </c>
      <c r="N71" s="392">
        <f t="shared" si="30"/>
        <v>599.4</v>
      </c>
      <c r="O71" s="392">
        <f t="shared" si="30"/>
        <v>260.89999999999998</v>
      </c>
      <c r="P71" s="392">
        <f>SUM(P72:P74)</f>
        <v>36373484</v>
      </c>
      <c r="Q71" s="392">
        <f t="shared" ref="Q71:T71" si="31">SUM(Q72:Q74)</f>
        <v>30261340.329999998</v>
      </c>
      <c r="R71" s="392">
        <f t="shared" si="31"/>
        <v>6112143.6699999999</v>
      </c>
      <c r="S71" s="392">
        <f t="shared" si="31"/>
        <v>0</v>
      </c>
      <c r="T71" s="392">
        <f t="shared" si="31"/>
        <v>0</v>
      </c>
      <c r="U71" s="545"/>
    </row>
    <row r="72" spans="1:21" s="399" customFormat="1" x14ac:dyDescent="0.2">
      <c r="A72" s="393">
        <v>1</v>
      </c>
      <c r="B72" s="401" t="s">
        <v>771</v>
      </c>
      <c r="C72" s="411" t="s">
        <v>1031</v>
      </c>
      <c r="D72" s="395">
        <v>42004</v>
      </c>
      <c r="E72" s="393" t="s">
        <v>1111</v>
      </c>
      <c r="F72" s="393" t="s">
        <v>1109</v>
      </c>
      <c r="G72" s="396">
        <v>14</v>
      </c>
      <c r="H72" s="398">
        <v>14</v>
      </c>
      <c r="I72" s="397">
        <v>212</v>
      </c>
      <c r="J72" s="396">
        <v>5</v>
      </c>
      <c r="K72" s="398">
        <v>2</v>
      </c>
      <c r="L72" s="398">
        <v>3</v>
      </c>
      <c r="M72" s="397">
        <v>212</v>
      </c>
      <c r="N72" s="397">
        <v>56.5</v>
      </c>
      <c r="O72" s="397">
        <v>155.5</v>
      </c>
      <c r="P72" s="540">
        <f>'Приложение № 1'!P73</f>
        <v>8963360</v>
      </c>
      <c r="Q72" s="540">
        <f>'Приложение № 1'!Q73</f>
        <v>7457170.9299999997</v>
      </c>
      <c r="R72" s="540">
        <f>'Приложение № 1'!W73</f>
        <v>1506189.07</v>
      </c>
      <c r="S72" s="540">
        <f>'Приложение № 1'!AC73</f>
        <v>0</v>
      </c>
      <c r="T72" s="540">
        <f>'Приложение № 1'!AD73</f>
        <v>0</v>
      </c>
      <c r="U72" s="545"/>
    </row>
    <row r="73" spans="1:21" s="399" customFormat="1" x14ac:dyDescent="0.2">
      <c r="A73" s="393">
        <v>2</v>
      </c>
      <c r="B73" s="401" t="s">
        <v>772</v>
      </c>
      <c r="C73" s="412">
        <v>650</v>
      </c>
      <c r="D73" s="395">
        <v>42004</v>
      </c>
      <c r="E73" s="393" t="s">
        <v>1111</v>
      </c>
      <c r="F73" s="393" t="s">
        <v>1109</v>
      </c>
      <c r="G73" s="396">
        <v>10</v>
      </c>
      <c r="H73" s="398">
        <v>10</v>
      </c>
      <c r="I73" s="397">
        <v>211</v>
      </c>
      <c r="J73" s="396">
        <v>4</v>
      </c>
      <c r="K73" s="398">
        <v>2</v>
      </c>
      <c r="L73" s="398">
        <v>2</v>
      </c>
      <c r="M73" s="397">
        <v>211</v>
      </c>
      <c r="N73" s="397">
        <v>105.6</v>
      </c>
      <c r="O73" s="397">
        <v>105.4</v>
      </c>
      <c r="P73" s="540">
        <f>'Приложение № 1'!P74</f>
        <v>8921080</v>
      </c>
      <c r="Q73" s="540">
        <f>'Приложение № 1'!Q74</f>
        <v>7421995.5899999999</v>
      </c>
      <c r="R73" s="540">
        <f>'Приложение № 1'!W74</f>
        <v>1499084.41</v>
      </c>
      <c r="S73" s="540">
        <f>'Приложение № 1'!AC74</f>
        <v>0</v>
      </c>
      <c r="T73" s="540">
        <f>'Приложение № 1'!AD74</f>
        <v>0</v>
      </c>
      <c r="U73" s="545"/>
    </row>
    <row r="74" spans="1:21" s="399" customFormat="1" x14ac:dyDescent="0.2">
      <c r="A74" s="393">
        <v>3</v>
      </c>
      <c r="B74" s="401" t="s">
        <v>776</v>
      </c>
      <c r="C74" s="412">
        <v>654</v>
      </c>
      <c r="D74" s="395">
        <v>42004</v>
      </c>
      <c r="E74" s="393" t="s">
        <v>1111</v>
      </c>
      <c r="F74" s="393" t="s">
        <v>1109</v>
      </c>
      <c r="G74" s="396">
        <v>31</v>
      </c>
      <c r="H74" s="398">
        <v>31</v>
      </c>
      <c r="I74" s="397">
        <v>437.3</v>
      </c>
      <c r="J74" s="396">
        <v>12</v>
      </c>
      <c r="K74" s="398">
        <v>12</v>
      </c>
      <c r="L74" s="398">
        <v>0</v>
      </c>
      <c r="M74" s="397">
        <v>437.3</v>
      </c>
      <c r="N74" s="397">
        <v>437.3</v>
      </c>
      <c r="O74" s="397">
        <v>0</v>
      </c>
      <c r="P74" s="540">
        <f>'Приложение № 1'!P75</f>
        <v>18489044</v>
      </c>
      <c r="Q74" s="540">
        <f>'Приложение № 1'!Q75</f>
        <v>15382173.810000001</v>
      </c>
      <c r="R74" s="540">
        <f>'Приложение № 1'!W75</f>
        <v>3106870.19</v>
      </c>
      <c r="S74" s="540">
        <f>'Приложение № 1'!AC75</f>
        <v>0</v>
      </c>
      <c r="T74" s="540">
        <f>'Приложение № 1'!AD75</f>
        <v>0</v>
      </c>
      <c r="U74" s="545"/>
    </row>
    <row r="75" spans="1:21" s="537" customFormat="1" x14ac:dyDescent="0.2">
      <c r="A75" s="790" t="s">
        <v>1232</v>
      </c>
      <c r="B75" s="790"/>
      <c r="C75" s="790"/>
      <c r="D75" s="790"/>
      <c r="E75" s="790"/>
      <c r="F75" s="790"/>
      <c r="G75" s="391">
        <f>SUM(G76:G81)</f>
        <v>65</v>
      </c>
      <c r="H75" s="391">
        <f t="shared" ref="H75:O75" si="32">SUM(H76:H81)</f>
        <v>65</v>
      </c>
      <c r="I75" s="392">
        <f t="shared" si="32"/>
        <v>1047.4000000000001</v>
      </c>
      <c r="J75" s="391">
        <f t="shared" si="32"/>
        <v>24</v>
      </c>
      <c r="K75" s="391">
        <f t="shared" si="32"/>
        <v>19</v>
      </c>
      <c r="L75" s="391">
        <f t="shared" si="32"/>
        <v>5</v>
      </c>
      <c r="M75" s="392">
        <f t="shared" si="32"/>
        <v>1047.4000000000001</v>
      </c>
      <c r="N75" s="392">
        <f t="shared" si="32"/>
        <v>791.2</v>
      </c>
      <c r="O75" s="392">
        <f t="shared" si="32"/>
        <v>256.2</v>
      </c>
      <c r="P75" s="392">
        <f>SUM(P76:P81)</f>
        <v>44284072</v>
      </c>
      <c r="Q75" s="392">
        <f t="shared" ref="Q75:T75" si="33">SUM(Q76:Q81)</f>
        <v>28469316.920000002</v>
      </c>
      <c r="R75" s="392">
        <f t="shared" si="33"/>
        <v>15814755.08</v>
      </c>
      <c r="S75" s="392">
        <f t="shared" si="33"/>
        <v>0</v>
      </c>
      <c r="T75" s="392">
        <f t="shared" si="33"/>
        <v>0</v>
      </c>
      <c r="U75" s="545"/>
    </row>
    <row r="76" spans="1:21" s="399" customFormat="1" x14ac:dyDescent="0.2">
      <c r="A76" s="393">
        <v>1</v>
      </c>
      <c r="B76" s="401" t="s">
        <v>1689</v>
      </c>
      <c r="C76" s="393">
        <v>1033</v>
      </c>
      <c r="D76" s="395">
        <v>41639</v>
      </c>
      <c r="E76" s="393" t="s">
        <v>1111</v>
      </c>
      <c r="F76" s="393" t="s">
        <v>1109</v>
      </c>
      <c r="G76" s="396">
        <v>10</v>
      </c>
      <c r="H76" s="398">
        <v>10</v>
      </c>
      <c r="I76" s="540">
        <v>221.7</v>
      </c>
      <c r="J76" s="396">
        <v>5</v>
      </c>
      <c r="K76" s="541">
        <v>4</v>
      </c>
      <c r="L76" s="541">
        <v>1</v>
      </c>
      <c r="M76" s="397">
        <v>221.7</v>
      </c>
      <c r="N76" s="540">
        <v>182</v>
      </c>
      <c r="O76" s="540">
        <v>39.700000000000003</v>
      </c>
      <c r="P76" s="540">
        <f>'Приложение № 1'!P77</f>
        <v>9373476</v>
      </c>
      <c r="Q76" s="540">
        <f>'Приложение № 1'!Q77</f>
        <v>6026014.4699999997</v>
      </c>
      <c r="R76" s="540">
        <f>'Приложение № 1'!W77</f>
        <v>3347461.53</v>
      </c>
      <c r="S76" s="540">
        <f>'Приложение № 1'!AC77</f>
        <v>0</v>
      </c>
      <c r="T76" s="540">
        <f>'Приложение № 1'!AD77</f>
        <v>0</v>
      </c>
      <c r="U76" s="545"/>
    </row>
    <row r="77" spans="1:21" s="399" customFormat="1" x14ac:dyDescent="0.2">
      <c r="A77" s="393">
        <v>2</v>
      </c>
      <c r="B77" s="401" t="s">
        <v>1686</v>
      </c>
      <c r="C77" s="393">
        <v>1032</v>
      </c>
      <c r="D77" s="395">
        <v>41639</v>
      </c>
      <c r="E77" s="393" t="s">
        <v>1111</v>
      </c>
      <c r="F77" s="393" t="s">
        <v>1109</v>
      </c>
      <c r="G77" s="396">
        <v>22</v>
      </c>
      <c r="H77" s="398">
        <v>22</v>
      </c>
      <c r="I77" s="397">
        <v>220.1</v>
      </c>
      <c r="J77" s="396">
        <v>8</v>
      </c>
      <c r="K77" s="398">
        <v>8</v>
      </c>
      <c r="L77" s="398">
        <v>0</v>
      </c>
      <c r="M77" s="397">
        <v>220.1</v>
      </c>
      <c r="N77" s="397">
        <v>220.1</v>
      </c>
      <c r="O77" s="397">
        <v>0</v>
      </c>
      <c r="P77" s="540">
        <f>'Приложение № 1'!P78</f>
        <v>9305828</v>
      </c>
      <c r="Q77" s="540">
        <f>'Приложение № 1'!Q78</f>
        <v>5982524.9699999997</v>
      </c>
      <c r="R77" s="540">
        <f>'Приложение № 1'!W78</f>
        <v>3323303.03</v>
      </c>
      <c r="S77" s="540">
        <f>'Приложение № 1'!AC78</f>
        <v>0</v>
      </c>
      <c r="T77" s="540">
        <f>'Приложение № 1'!AD78</f>
        <v>0</v>
      </c>
      <c r="U77" s="545"/>
    </row>
    <row r="78" spans="1:21" s="399" customFormat="1" x14ac:dyDescent="0.2">
      <c r="A78" s="393">
        <v>3</v>
      </c>
      <c r="B78" s="401" t="s">
        <v>1688</v>
      </c>
      <c r="C78" s="393">
        <v>1031</v>
      </c>
      <c r="D78" s="395">
        <v>41639</v>
      </c>
      <c r="E78" s="393" t="s">
        <v>1111</v>
      </c>
      <c r="F78" s="393" t="s">
        <v>1109</v>
      </c>
      <c r="G78" s="396">
        <v>8</v>
      </c>
      <c r="H78" s="398">
        <v>8</v>
      </c>
      <c r="I78" s="397">
        <v>117.7</v>
      </c>
      <c r="J78" s="396">
        <v>3</v>
      </c>
      <c r="K78" s="398">
        <v>2</v>
      </c>
      <c r="L78" s="398">
        <v>1</v>
      </c>
      <c r="M78" s="397">
        <v>117.7</v>
      </c>
      <c r="N78" s="397">
        <v>85.3</v>
      </c>
      <c r="O78" s="397">
        <v>32.4</v>
      </c>
      <c r="P78" s="540">
        <f>'Приложение № 1'!P79</f>
        <v>4976356</v>
      </c>
      <c r="Q78" s="540">
        <f>'Приложение № 1'!Q79</f>
        <v>3199196.68</v>
      </c>
      <c r="R78" s="540">
        <f>'Приложение № 1'!W79</f>
        <v>1777159.32</v>
      </c>
      <c r="S78" s="540">
        <f>'Приложение № 1'!AC79</f>
        <v>0</v>
      </c>
      <c r="T78" s="540">
        <f>'Приложение № 1'!AD79</f>
        <v>0</v>
      </c>
      <c r="U78" s="545"/>
    </row>
    <row r="79" spans="1:21" s="399" customFormat="1" x14ac:dyDescent="0.2">
      <c r="A79" s="393">
        <v>4</v>
      </c>
      <c r="B79" s="401" t="s">
        <v>1687</v>
      </c>
      <c r="C79" s="393">
        <v>1028</v>
      </c>
      <c r="D79" s="395">
        <v>41639</v>
      </c>
      <c r="E79" s="393" t="s">
        <v>1111</v>
      </c>
      <c r="F79" s="393" t="s">
        <v>1109</v>
      </c>
      <c r="G79" s="396">
        <v>5</v>
      </c>
      <c r="H79" s="398">
        <v>5</v>
      </c>
      <c r="I79" s="397">
        <v>107</v>
      </c>
      <c r="J79" s="396">
        <v>2</v>
      </c>
      <c r="K79" s="398">
        <v>0</v>
      </c>
      <c r="L79" s="398">
        <v>2</v>
      </c>
      <c r="M79" s="397">
        <v>107</v>
      </c>
      <c r="N79" s="397">
        <v>0</v>
      </c>
      <c r="O79" s="397">
        <v>107</v>
      </c>
      <c r="P79" s="540">
        <f>'Приложение № 1'!P80</f>
        <v>4523960</v>
      </c>
      <c r="Q79" s="540">
        <f>'Приложение № 1'!Q80</f>
        <v>2908360.62</v>
      </c>
      <c r="R79" s="540">
        <f>'Приложение № 1'!W80</f>
        <v>1615599.38</v>
      </c>
      <c r="S79" s="540">
        <f>'Приложение № 1'!AC80</f>
        <v>0</v>
      </c>
      <c r="T79" s="540">
        <f>'Приложение № 1'!AD80</f>
        <v>0</v>
      </c>
      <c r="U79" s="545"/>
    </row>
    <row r="80" spans="1:21" s="399" customFormat="1" x14ac:dyDescent="0.2">
      <c r="A80" s="393">
        <v>5</v>
      </c>
      <c r="B80" s="401" t="s">
        <v>1685</v>
      </c>
      <c r="C80" s="393">
        <v>1029</v>
      </c>
      <c r="D80" s="395">
        <v>41639</v>
      </c>
      <c r="E80" s="393" t="s">
        <v>1111</v>
      </c>
      <c r="F80" s="393" t="s">
        <v>1109</v>
      </c>
      <c r="G80" s="396">
        <v>12</v>
      </c>
      <c r="H80" s="398">
        <v>12</v>
      </c>
      <c r="I80" s="397">
        <v>75.5</v>
      </c>
      <c r="J80" s="396">
        <v>2</v>
      </c>
      <c r="K80" s="398">
        <v>2</v>
      </c>
      <c r="L80" s="398">
        <v>0</v>
      </c>
      <c r="M80" s="397">
        <v>75.5</v>
      </c>
      <c r="N80" s="397">
        <v>75.5</v>
      </c>
      <c r="O80" s="397">
        <v>0</v>
      </c>
      <c r="P80" s="540">
        <f>'Приложение № 1'!P81</f>
        <v>3192140</v>
      </c>
      <c r="Q80" s="540">
        <f>'Приложение № 1'!Q81</f>
        <v>2052161</v>
      </c>
      <c r="R80" s="540">
        <f>'Приложение № 1'!W81</f>
        <v>1139979</v>
      </c>
      <c r="S80" s="540">
        <f>'Приложение № 1'!AC81</f>
        <v>0</v>
      </c>
      <c r="T80" s="540">
        <f>'Приложение № 1'!AD81</f>
        <v>0</v>
      </c>
      <c r="U80" s="545"/>
    </row>
    <row r="81" spans="1:21" s="399" customFormat="1" x14ac:dyDescent="0.2">
      <c r="A81" s="393">
        <v>6</v>
      </c>
      <c r="B81" s="401" t="s">
        <v>1684</v>
      </c>
      <c r="C81" s="393">
        <v>1035</v>
      </c>
      <c r="D81" s="395">
        <v>41639</v>
      </c>
      <c r="E81" s="393" t="s">
        <v>1111</v>
      </c>
      <c r="F81" s="393" t="s">
        <v>1109</v>
      </c>
      <c r="G81" s="396">
        <v>8</v>
      </c>
      <c r="H81" s="398">
        <v>8</v>
      </c>
      <c r="I81" s="397">
        <v>305.39999999999998</v>
      </c>
      <c r="J81" s="396">
        <v>4</v>
      </c>
      <c r="K81" s="398">
        <v>3</v>
      </c>
      <c r="L81" s="398">
        <v>1</v>
      </c>
      <c r="M81" s="397">
        <v>305.39999999999998</v>
      </c>
      <c r="N81" s="397">
        <v>228.3</v>
      </c>
      <c r="O81" s="397">
        <v>77.099999999999994</v>
      </c>
      <c r="P81" s="540">
        <f>'Приложение № 1'!P82</f>
        <v>12912312</v>
      </c>
      <c r="Q81" s="540">
        <f>'Приложение № 1'!Q82</f>
        <v>8301059.1799999997</v>
      </c>
      <c r="R81" s="540">
        <f>'Приложение № 1'!W82</f>
        <v>4611252.82</v>
      </c>
      <c r="S81" s="540">
        <f>'Приложение № 1'!AC82</f>
        <v>0</v>
      </c>
      <c r="T81" s="540">
        <f>'Приложение № 1'!AD82</f>
        <v>0</v>
      </c>
      <c r="U81" s="545"/>
    </row>
    <row r="82" spans="1:21" s="537" customFormat="1" x14ac:dyDescent="0.2">
      <c r="A82" s="790" t="s">
        <v>1923</v>
      </c>
      <c r="B82" s="790"/>
      <c r="C82" s="790"/>
      <c r="D82" s="790"/>
      <c r="E82" s="790"/>
      <c r="F82" s="790"/>
      <c r="G82" s="391">
        <f>SUM(G83:G86)</f>
        <v>58</v>
      </c>
      <c r="H82" s="391">
        <f t="shared" ref="H82:O82" si="34">SUM(H83:H86)</f>
        <v>58</v>
      </c>
      <c r="I82" s="392">
        <f t="shared" si="34"/>
        <v>1051</v>
      </c>
      <c r="J82" s="391">
        <f t="shared" si="34"/>
        <v>23</v>
      </c>
      <c r="K82" s="391">
        <f t="shared" si="34"/>
        <v>10</v>
      </c>
      <c r="L82" s="391">
        <f t="shared" si="34"/>
        <v>13</v>
      </c>
      <c r="M82" s="392">
        <f t="shared" si="34"/>
        <v>1051</v>
      </c>
      <c r="N82" s="392">
        <f t="shared" si="34"/>
        <v>444.25</v>
      </c>
      <c r="O82" s="392">
        <f t="shared" si="34"/>
        <v>606.75</v>
      </c>
      <c r="P82" s="392">
        <f>SUM(P83:P86)</f>
        <v>59086300</v>
      </c>
      <c r="Q82" s="392">
        <f t="shared" ref="Q82:T82" si="35">SUM(Q83:Q86)</f>
        <v>28246188.890000001</v>
      </c>
      <c r="R82" s="392">
        <f t="shared" si="35"/>
        <v>17509227.109999999</v>
      </c>
      <c r="S82" s="392">
        <f t="shared" si="35"/>
        <v>6665442</v>
      </c>
      <c r="T82" s="392">
        <f t="shared" si="35"/>
        <v>6665442</v>
      </c>
      <c r="U82" s="545"/>
    </row>
    <row r="83" spans="1:21" s="399" customFormat="1" x14ac:dyDescent="0.2">
      <c r="A83" s="393">
        <v>1</v>
      </c>
      <c r="B83" s="401" t="s">
        <v>972</v>
      </c>
      <c r="C83" s="393">
        <v>1</v>
      </c>
      <c r="D83" s="395">
        <v>41995</v>
      </c>
      <c r="E83" s="393" t="s">
        <v>1111</v>
      </c>
      <c r="F83" s="393" t="s">
        <v>1109</v>
      </c>
      <c r="G83" s="396">
        <v>7</v>
      </c>
      <c r="H83" s="398">
        <v>7</v>
      </c>
      <c r="I83" s="397">
        <v>70.2</v>
      </c>
      <c r="J83" s="396">
        <v>2</v>
      </c>
      <c r="K83" s="398">
        <v>1</v>
      </c>
      <c r="L83" s="398">
        <v>1</v>
      </c>
      <c r="M83" s="397">
        <v>70.2</v>
      </c>
      <c r="N83" s="397">
        <v>17.399999999999999</v>
      </c>
      <c r="O83" s="397">
        <v>52.8</v>
      </c>
      <c r="P83" s="540">
        <f>'Приложение № 1'!P84</f>
        <v>3858472.8</v>
      </c>
      <c r="Q83" s="540">
        <f>'Приложение № 1'!Q84</f>
        <v>1886662.66</v>
      </c>
      <c r="R83" s="540">
        <f>'Приложение № 1'!W84</f>
        <v>1081393.3400000001</v>
      </c>
      <c r="S83" s="540">
        <f>'Приложение № 1'!AC84</f>
        <v>445208.4</v>
      </c>
      <c r="T83" s="540">
        <f>'Приложение № 1'!AD84</f>
        <v>445208.4</v>
      </c>
      <c r="U83" s="545"/>
    </row>
    <row r="84" spans="1:21" s="399" customFormat="1" x14ac:dyDescent="0.2">
      <c r="A84" s="393">
        <v>2</v>
      </c>
      <c r="B84" s="401" t="s">
        <v>983</v>
      </c>
      <c r="C84" s="393">
        <v>3</v>
      </c>
      <c r="D84" s="395">
        <v>41998</v>
      </c>
      <c r="E84" s="393" t="s">
        <v>1111</v>
      </c>
      <c r="F84" s="393" t="s">
        <v>1109</v>
      </c>
      <c r="G84" s="396">
        <v>10</v>
      </c>
      <c r="H84" s="398">
        <v>10</v>
      </c>
      <c r="I84" s="397">
        <v>154.1</v>
      </c>
      <c r="J84" s="396">
        <v>4</v>
      </c>
      <c r="K84" s="398">
        <v>3</v>
      </c>
      <c r="L84" s="398">
        <v>1</v>
      </c>
      <c r="M84" s="397">
        <v>154.1</v>
      </c>
      <c r="N84" s="397">
        <v>126.8</v>
      </c>
      <c r="O84" s="397">
        <v>27.3</v>
      </c>
      <c r="P84" s="540">
        <f>'Приложение № 1'!P85</f>
        <v>8519420</v>
      </c>
      <c r="Q84" s="540">
        <f>'Приложение № 1'!Q85</f>
        <v>4141520.18</v>
      </c>
      <c r="R84" s="540">
        <f>'Приложение № 1'!W85</f>
        <v>2423295.42</v>
      </c>
      <c r="S84" s="540">
        <f>'Приложение № 1'!AC85</f>
        <v>977302.2</v>
      </c>
      <c r="T84" s="540">
        <f>'Приложение № 1'!AD85</f>
        <v>977302.2</v>
      </c>
      <c r="U84" s="545"/>
    </row>
    <row r="85" spans="1:21" s="399" customFormat="1" x14ac:dyDescent="0.2">
      <c r="A85" s="393">
        <v>3</v>
      </c>
      <c r="B85" s="401" t="s">
        <v>984</v>
      </c>
      <c r="C85" s="393">
        <v>3</v>
      </c>
      <c r="D85" s="395">
        <v>41998</v>
      </c>
      <c r="E85" s="393" t="s">
        <v>1111</v>
      </c>
      <c r="F85" s="393" t="s">
        <v>1109</v>
      </c>
      <c r="G85" s="396">
        <v>20</v>
      </c>
      <c r="H85" s="398">
        <v>20</v>
      </c>
      <c r="I85" s="397">
        <v>417</v>
      </c>
      <c r="J85" s="396">
        <v>8</v>
      </c>
      <c r="K85" s="398">
        <v>3</v>
      </c>
      <c r="L85" s="398">
        <v>5</v>
      </c>
      <c r="M85" s="397">
        <v>417</v>
      </c>
      <c r="N85" s="397">
        <v>173.1</v>
      </c>
      <c r="O85" s="397">
        <v>243.9</v>
      </c>
      <c r="P85" s="540">
        <f>'Приложение № 1'!P86</f>
        <v>23150836.800000001</v>
      </c>
      <c r="Q85" s="540">
        <f>'Приложение № 1'!Q86</f>
        <v>11207098.73</v>
      </c>
      <c r="R85" s="540">
        <f>'Приложение № 1'!W86</f>
        <v>6654510.0700000003</v>
      </c>
      <c r="S85" s="540">
        <f>'Приложение № 1'!AC86</f>
        <v>2644614</v>
      </c>
      <c r="T85" s="540">
        <f>'Приложение № 1'!AD86</f>
        <v>2644614</v>
      </c>
      <c r="U85" s="545"/>
    </row>
    <row r="86" spans="1:21" s="399" customFormat="1" x14ac:dyDescent="0.2">
      <c r="A86" s="393">
        <v>4</v>
      </c>
      <c r="B86" s="401" t="s">
        <v>985</v>
      </c>
      <c r="C86" s="393">
        <v>3</v>
      </c>
      <c r="D86" s="395">
        <v>41998</v>
      </c>
      <c r="E86" s="393" t="s">
        <v>1111</v>
      </c>
      <c r="F86" s="393" t="s">
        <v>1109</v>
      </c>
      <c r="G86" s="396">
        <v>21</v>
      </c>
      <c r="H86" s="398">
        <v>21</v>
      </c>
      <c r="I86" s="397">
        <v>409.7</v>
      </c>
      <c r="J86" s="396">
        <v>9</v>
      </c>
      <c r="K86" s="398">
        <v>3</v>
      </c>
      <c r="L86" s="398">
        <v>6</v>
      </c>
      <c r="M86" s="397">
        <v>409.7</v>
      </c>
      <c r="N86" s="397">
        <v>126.95</v>
      </c>
      <c r="O86" s="397">
        <v>282.75</v>
      </c>
      <c r="P86" s="540">
        <f>'Приложение № 1'!P87</f>
        <v>23557570.399999999</v>
      </c>
      <c r="Q86" s="540">
        <f>'Приложение № 1'!Q87</f>
        <v>11010907.32</v>
      </c>
      <c r="R86" s="540">
        <f>'Приложение № 1'!W87</f>
        <v>7350028.2800000003</v>
      </c>
      <c r="S86" s="540">
        <f>'Приложение № 1'!AC87</f>
        <v>2598317.4</v>
      </c>
      <c r="T86" s="540">
        <f>'Приложение № 1'!AD87</f>
        <v>2598317.4</v>
      </c>
      <c r="U86" s="545"/>
    </row>
    <row r="87" spans="1:21" s="537" customFormat="1" x14ac:dyDescent="0.2">
      <c r="A87" s="792" t="s">
        <v>1924</v>
      </c>
      <c r="B87" s="792"/>
      <c r="C87" s="792"/>
      <c r="D87" s="792"/>
      <c r="E87" s="792"/>
      <c r="F87" s="792"/>
      <c r="G87" s="391">
        <f>SUM(G88:G90)</f>
        <v>53</v>
      </c>
      <c r="H87" s="391">
        <f t="shared" ref="H87:O87" si="36">SUM(H88:H90)</f>
        <v>53</v>
      </c>
      <c r="I87" s="392">
        <f t="shared" si="36"/>
        <v>634.38</v>
      </c>
      <c r="J87" s="391">
        <f t="shared" si="36"/>
        <v>23</v>
      </c>
      <c r="K87" s="391">
        <f t="shared" si="36"/>
        <v>4</v>
      </c>
      <c r="L87" s="391">
        <f t="shared" si="36"/>
        <v>19</v>
      </c>
      <c r="M87" s="392">
        <f t="shared" si="36"/>
        <v>634.38</v>
      </c>
      <c r="N87" s="392">
        <f t="shared" si="36"/>
        <v>92.78</v>
      </c>
      <c r="O87" s="392">
        <f t="shared" si="36"/>
        <v>541.6</v>
      </c>
      <c r="P87" s="392">
        <f>SUM(P88:P90)</f>
        <v>41789129.200000003</v>
      </c>
      <c r="Q87" s="392">
        <f t="shared" ref="Q87:T87" si="37">SUM(Q88:Q90)</f>
        <v>20231839.379999999</v>
      </c>
      <c r="R87" s="392">
        <f t="shared" si="37"/>
        <v>13510813.9</v>
      </c>
      <c r="S87" s="392">
        <f t="shared" si="37"/>
        <v>4023237.96</v>
      </c>
      <c r="T87" s="392">
        <f t="shared" si="37"/>
        <v>4023237.96</v>
      </c>
      <c r="U87" s="545"/>
    </row>
    <row r="88" spans="1:21" s="399" customFormat="1" x14ac:dyDescent="0.2">
      <c r="A88" s="393">
        <v>1</v>
      </c>
      <c r="B88" s="401" t="s">
        <v>1128</v>
      </c>
      <c r="C88" s="393" t="s">
        <v>1129</v>
      </c>
      <c r="D88" s="395">
        <v>42181</v>
      </c>
      <c r="E88" s="393" t="s">
        <v>1111</v>
      </c>
      <c r="F88" s="393" t="s">
        <v>1109</v>
      </c>
      <c r="G88" s="396">
        <v>10</v>
      </c>
      <c r="H88" s="398">
        <v>10</v>
      </c>
      <c r="I88" s="397">
        <v>137.47999999999999</v>
      </c>
      <c r="J88" s="396">
        <v>4</v>
      </c>
      <c r="K88" s="398">
        <v>2</v>
      </c>
      <c r="L88" s="398">
        <v>2</v>
      </c>
      <c r="M88" s="397">
        <v>137.47999999999999</v>
      </c>
      <c r="N88" s="397">
        <v>29.88</v>
      </c>
      <c r="O88" s="397">
        <v>107.6</v>
      </c>
      <c r="P88" s="540">
        <f>'Приложение № 1'!P89</f>
        <v>8420484.8000000007</v>
      </c>
      <c r="Q88" s="540">
        <f>'Приложение № 1'!Q89</f>
        <v>4384553.8600000003</v>
      </c>
      <c r="R88" s="540">
        <f>'Приложение № 1'!W89</f>
        <v>2292134.62</v>
      </c>
      <c r="S88" s="540">
        <f>'Приложение № 1'!AC89</f>
        <v>871898.16</v>
      </c>
      <c r="T88" s="540">
        <f>'Приложение № 1'!AD89</f>
        <v>871898.16</v>
      </c>
      <c r="U88" s="545"/>
    </row>
    <row r="89" spans="1:21" s="399" customFormat="1" x14ac:dyDescent="0.2">
      <c r="A89" s="393">
        <v>2</v>
      </c>
      <c r="B89" s="401" t="s">
        <v>1130</v>
      </c>
      <c r="C89" s="393" t="s">
        <v>1129</v>
      </c>
      <c r="D89" s="395">
        <v>42181</v>
      </c>
      <c r="E89" s="393" t="s">
        <v>1111</v>
      </c>
      <c r="F89" s="393" t="s">
        <v>1109</v>
      </c>
      <c r="G89" s="396">
        <v>12</v>
      </c>
      <c r="H89" s="398">
        <v>12</v>
      </c>
      <c r="I89" s="397">
        <v>150.80000000000001</v>
      </c>
      <c r="J89" s="396">
        <v>6</v>
      </c>
      <c r="K89" s="398">
        <v>1</v>
      </c>
      <c r="L89" s="398">
        <v>5</v>
      </c>
      <c r="M89" s="397">
        <v>150.80000000000001</v>
      </c>
      <c r="N89" s="397">
        <v>39.299999999999997</v>
      </c>
      <c r="O89" s="397">
        <v>111.5</v>
      </c>
      <c r="P89" s="540">
        <f>'Приложение № 1'!P90</f>
        <v>11064253.199999999</v>
      </c>
      <c r="Q89" s="540">
        <f>'Приложение № 1'!Q90</f>
        <v>4809359.34</v>
      </c>
      <c r="R89" s="540">
        <f>'Приложение № 1'!W90</f>
        <v>4342146.66</v>
      </c>
      <c r="S89" s="540">
        <f>'Приложение № 1'!AC90</f>
        <v>956373.6</v>
      </c>
      <c r="T89" s="540">
        <f>'Приложение № 1'!AD90</f>
        <v>956373.6</v>
      </c>
      <c r="U89" s="545"/>
    </row>
    <row r="90" spans="1:21" s="399" customFormat="1" x14ac:dyDescent="0.2">
      <c r="A90" s="393">
        <v>3</v>
      </c>
      <c r="B90" s="401" t="s">
        <v>1131</v>
      </c>
      <c r="C90" s="393" t="s">
        <v>1129</v>
      </c>
      <c r="D90" s="395">
        <v>42181</v>
      </c>
      <c r="E90" s="393" t="s">
        <v>1111</v>
      </c>
      <c r="F90" s="393" t="s">
        <v>1109</v>
      </c>
      <c r="G90" s="396">
        <v>31</v>
      </c>
      <c r="H90" s="398">
        <v>31</v>
      </c>
      <c r="I90" s="397">
        <v>346.1</v>
      </c>
      <c r="J90" s="396">
        <v>13</v>
      </c>
      <c r="K90" s="398">
        <v>1</v>
      </c>
      <c r="L90" s="398">
        <v>12</v>
      </c>
      <c r="M90" s="397">
        <v>346.1</v>
      </c>
      <c r="N90" s="397">
        <v>23.6</v>
      </c>
      <c r="O90" s="397">
        <v>322.5</v>
      </c>
      <c r="P90" s="540">
        <f>'Приложение № 1'!P91</f>
        <v>22304391.199999999</v>
      </c>
      <c r="Q90" s="540">
        <f>'Приложение № 1'!Q91</f>
        <v>11037926.18</v>
      </c>
      <c r="R90" s="540">
        <f>'Приложение № 1'!W91</f>
        <v>6876532.6200000001</v>
      </c>
      <c r="S90" s="540">
        <f>'Приложение № 1'!AC91</f>
        <v>2194966.2000000002</v>
      </c>
      <c r="T90" s="540">
        <f>'Приложение № 1'!AD91</f>
        <v>2194966.2000000002</v>
      </c>
      <c r="U90" s="545"/>
    </row>
    <row r="91" spans="1:21" s="537" customFormat="1" x14ac:dyDescent="0.2">
      <c r="A91" s="792" t="s">
        <v>1925</v>
      </c>
      <c r="B91" s="792"/>
      <c r="C91" s="792"/>
      <c r="D91" s="792"/>
      <c r="E91" s="792"/>
      <c r="F91" s="792"/>
      <c r="G91" s="391">
        <f>SUM(G92:G93)</f>
        <v>76</v>
      </c>
      <c r="H91" s="391">
        <f t="shared" ref="H91:O91" si="38">SUM(H92:H93)</f>
        <v>76</v>
      </c>
      <c r="I91" s="392">
        <f t="shared" si="38"/>
        <v>1096.5999999999999</v>
      </c>
      <c r="J91" s="391">
        <f t="shared" si="38"/>
        <v>26</v>
      </c>
      <c r="K91" s="391">
        <f t="shared" si="38"/>
        <v>18</v>
      </c>
      <c r="L91" s="391">
        <f t="shared" si="38"/>
        <v>8</v>
      </c>
      <c r="M91" s="392">
        <f t="shared" si="38"/>
        <v>1090.7</v>
      </c>
      <c r="N91" s="392">
        <f t="shared" si="38"/>
        <v>734.1</v>
      </c>
      <c r="O91" s="392">
        <f t="shared" si="38"/>
        <v>356.6</v>
      </c>
      <c r="P91" s="392">
        <f>SUM(P92:P93)</f>
        <v>59949234.799999997</v>
      </c>
      <c r="Q91" s="392">
        <f t="shared" ref="Q91:T91" si="39">SUM(Q92:Q93)</f>
        <v>37809712.229999997</v>
      </c>
      <c r="R91" s="392">
        <f t="shared" si="39"/>
        <v>8305083.7699999996</v>
      </c>
      <c r="S91" s="392">
        <f t="shared" si="39"/>
        <v>6917219.4000000004</v>
      </c>
      <c r="T91" s="392">
        <f t="shared" si="39"/>
        <v>6917219.4000000004</v>
      </c>
      <c r="U91" s="545"/>
    </row>
    <row r="92" spans="1:21" s="399" customFormat="1" x14ac:dyDescent="0.2">
      <c r="A92" s="393">
        <v>1</v>
      </c>
      <c r="B92" s="400" t="s">
        <v>949</v>
      </c>
      <c r="C92" s="393">
        <v>525</v>
      </c>
      <c r="D92" s="395">
        <v>42004</v>
      </c>
      <c r="E92" s="393" t="s">
        <v>1111</v>
      </c>
      <c r="F92" s="393" t="s">
        <v>1109</v>
      </c>
      <c r="G92" s="396">
        <v>49</v>
      </c>
      <c r="H92" s="396">
        <v>49</v>
      </c>
      <c r="I92" s="397">
        <v>730</v>
      </c>
      <c r="J92" s="396">
        <v>18</v>
      </c>
      <c r="K92" s="398">
        <v>15</v>
      </c>
      <c r="L92" s="398">
        <v>3</v>
      </c>
      <c r="M92" s="397">
        <v>724.3</v>
      </c>
      <c r="N92" s="397">
        <v>601.70000000000005</v>
      </c>
      <c r="O92" s="397">
        <v>122.6</v>
      </c>
      <c r="P92" s="540">
        <f>'Приложение № 1'!P93</f>
        <v>39810425.200000003</v>
      </c>
      <c r="Q92" s="540">
        <f>'Приложение № 1'!Q93</f>
        <v>25108255.77</v>
      </c>
      <c r="R92" s="540">
        <f>'Приложение № 1'!W93</f>
        <v>5515148.2300000004</v>
      </c>
      <c r="S92" s="540">
        <f>'Приложение № 1'!AC93</f>
        <v>4593510.5999999996</v>
      </c>
      <c r="T92" s="540">
        <f>'Приложение № 1'!AD93</f>
        <v>4593510.5999999996</v>
      </c>
      <c r="U92" s="545"/>
    </row>
    <row r="93" spans="1:21" s="399" customFormat="1" x14ac:dyDescent="0.2">
      <c r="A93" s="393">
        <v>2</v>
      </c>
      <c r="B93" s="400" t="s">
        <v>964</v>
      </c>
      <c r="C93" s="393">
        <v>525</v>
      </c>
      <c r="D93" s="395">
        <v>42004</v>
      </c>
      <c r="E93" s="393" t="s">
        <v>1111</v>
      </c>
      <c r="F93" s="393" t="s">
        <v>1109</v>
      </c>
      <c r="G93" s="396">
        <v>27</v>
      </c>
      <c r="H93" s="396">
        <v>27</v>
      </c>
      <c r="I93" s="397">
        <v>366.6</v>
      </c>
      <c r="J93" s="396">
        <v>8</v>
      </c>
      <c r="K93" s="398">
        <v>3</v>
      </c>
      <c r="L93" s="398">
        <v>5</v>
      </c>
      <c r="M93" s="397">
        <v>366.4</v>
      </c>
      <c r="N93" s="397">
        <v>132.4</v>
      </c>
      <c r="O93" s="397">
        <v>234</v>
      </c>
      <c r="P93" s="540">
        <f>'Приложение № 1'!P94</f>
        <v>20138809.600000001</v>
      </c>
      <c r="Q93" s="540">
        <f>'Приложение № 1'!Q94</f>
        <v>12701456.460000001</v>
      </c>
      <c r="R93" s="540">
        <f>'Приложение № 1'!W94</f>
        <v>2789935.54</v>
      </c>
      <c r="S93" s="540">
        <f>'Приложение № 1'!AC94</f>
        <v>2323708.7999999998</v>
      </c>
      <c r="T93" s="540">
        <f>'Приложение № 1'!AD94</f>
        <v>2323708.7999999998</v>
      </c>
      <c r="U93" s="545"/>
    </row>
    <row r="94" spans="1:21" s="537" customFormat="1" x14ac:dyDescent="0.2">
      <c r="A94" s="790" t="s">
        <v>1206</v>
      </c>
      <c r="B94" s="790"/>
      <c r="C94" s="790"/>
      <c r="D94" s="790"/>
      <c r="E94" s="790"/>
      <c r="F94" s="790"/>
      <c r="G94" s="391">
        <f>G95+G96</f>
        <v>62</v>
      </c>
      <c r="H94" s="391">
        <f t="shared" ref="H94:O94" si="40">H95+H96</f>
        <v>61</v>
      </c>
      <c r="I94" s="392">
        <f t="shared" si="40"/>
        <v>884.9</v>
      </c>
      <c r="J94" s="391">
        <f t="shared" si="40"/>
        <v>23</v>
      </c>
      <c r="K94" s="391">
        <f t="shared" si="40"/>
        <v>11</v>
      </c>
      <c r="L94" s="391">
        <f t="shared" si="40"/>
        <v>12</v>
      </c>
      <c r="M94" s="392">
        <f t="shared" si="40"/>
        <v>884.9</v>
      </c>
      <c r="N94" s="392">
        <f t="shared" si="40"/>
        <v>353.2</v>
      </c>
      <c r="O94" s="392">
        <f t="shared" si="40"/>
        <v>531.70000000000005</v>
      </c>
      <c r="P94" s="392">
        <f>SUM(P95:P96)</f>
        <v>42534612</v>
      </c>
      <c r="Q94" s="392">
        <f t="shared" ref="Q94:T94" si="41">SUM(Q95:Q96)</f>
        <v>20489256.739999998</v>
      </c>
      <c r="R94" s="392">
        <f t="shared" si="41"/>
        <v>22045355.260000002</v>
      </c>
      <c r="S94" s="392">
        <f t="shared" si="41"/>
        <v>0</v>
      </c>
      <c r="T94" s="392">
        <f t="shared" si="41"/>
        <v>0</v>
      </c>
      <c r="U94" s="545"/>
    </row>
    <row r="95" spans="1:21" s="399" customFormat="1" x14ac:dyDescent="0.2">
      <c r="A95" s="393">
        <v>1</v>
      </c>
      <c r="B95" s="401" t="s">
        <v>852</v>
      </c>
      <c r="C95" s="393">
        <v>239</v>
      </c>
      <c r="D95" s="395">
        <v>41782</v>
      </c>
      <c r="E95" s="393" t="s">
        <v>1111</v>
      </c>
      <c r="F95" s="393" t="s">
        <v>1109</v>
      </c>
      <c r="G95" s="396">
        <v>31</v>
      </c>
      <c r="H95" s="398">
        <v>28</v>
      </c>
      <c r="I95" s="397">
        <v>476.9</v>
      </c>
      <c r="J95" s="396">
        <v>11</v>
      </c>
      <c r="K95" s="398">
        <v>4</v>
      </c>
      <c r="L95" s="398">
        <v>7</v>
      </c>
      <c r="M95" s="397">
        <v>476.9</v>
      </c>
      <c r="N95" s="397">
        <v>121.5</v>
      </c>
      <c r="O95" s="397">
        <v>355.4</v>
      </c>
      <c r="P95" s="540">
        <f>'Приложение № 1'!P96</f>
        <v>22049432</v>
      </c>
      <c r="Q95" s="540">
        <f>'Приложение № 1'!Q96</f>
        <v>11014455.93</v>
      </c>
      <c r="R95" s="540">
        <f>'Приложение № 1'!W96</f>
        <v>11034976.07</v>
      </c>
      <c r="S95" s="540">
        <f>'Приложение № 1'!AC96</f>
        <v>0</v>
      </c>
      <c r="T95" s="540">
        <f>'Приложение № 1'!AD96</f>
        <v>0</v>
      </c>
      <c r="U95" s="545"/>
    </row>
    <row r="96" spans="1:21" s="399" customFormat="1" x14ac:dyDescent="0.2">
      <c r="A96" s="393">
        <v>2</v>
      </c>
      <c r="B96" s="401" t="s">
        <v>854</v>
      </c>
      <c r="C96" s="406" t="s">
        <v>1287</v>
      </c>
      <c r="D96" s="395">
        <v>41985</v>
      </c>
      <c r="E96" s="393" t="s">
        <v>1111</v>
      </c>
      <c r="F96" s="393" t="s">
        <v>1109</v>
      </c>
      <c r="G96" s="396">
        <v>31</v>
      </c>
      <c r="H96" s="398">
        <v>33</v>
      </c>
      <c r="I96" s="397">
        <v>408</v>
      </c>
      <c r="J96" s="396">
        <v>12</v>
      </c>
      <c r="K96" s="398">
        <v>7</v>
      </c>
      <c r="L96" s="398">
        <v>5</v>
      </c>
      <c r="M96" s="397">
        <v>408</v>
      </c>
      <c r="N96" s="397">
        <v>231.7</v>
      </c>
      <c r="O96" s="397">
        <v>176.3</v>
      </c>
      <c r="P96" s="540">
        <f>'Приложение № 1'!P97</f>
        <v>20485180</v>
      </c>
      <c r="Q96" s="540">
        <f>'Приложение № 1'!Q97</f>
        <v>9474800.8100000005</v>
      </c>
      <c r="R96" s="540">
        <f>'Приложение № 1'!W97</f>
        <v>11010379.189999999</v>
      </c>
      <c r="S96" s="540">
        <f>'Приложение № 1'!AC97</f>
        <v>0</v>
      </c>
      <c r="T96" s="540">
        <f>'Приложение № 1'!AD97</f>
        <v>0</v>
      </c>
      <c r="U96" s="545"/>
    </row>
    <row r="97" spans="1:21" s="537" customFormat="1" x14ac:dyDescent="0.2">
      <c r="A97" s="792" t="s">
        <v>1926</v>
      </c>
      <c r="B97" s="792"/>
      <c r="C97" s="792"/>
      <c r="D97" s="792"/>
      <c r="E97" s="792"/>
      <c r="F97" s="792"/>
      <c r="G97" s="391">
        <f>SUM(G98:G103)</f>
        <v>57</v>
      </c>
      <c r="H97" s="391">
        <f t="shared" ref="H97:O97" si="42">SUM(H98:H103)</f>
        <v>57</v>
      </c>
      <c r="I97" s="392">
        <f t="shared" si="42"/>
        <v>788.6</v>
      </c>
      <c r="J97" s="391">
        <f t="shared" si="42"/>
        <v>26</v>
      </c>
      <c r="K97" s="391">
        <f t="shared" si="42"/>
        <v>15</v>
      </c>
      <c r="L97" s="391">
        <f t="shared" si="42"/>
        <v>11</v>
      </c>
      <c r="M97" s="392">
        <f t="shared" si="42"/>
        <v>788.6</v>
      </c>
      <c r="N97" s="392">
        <f t="shared" si="42"/>
        <v>424.2</v>
      </c>
      <c r="O97" s="392">
        <f t="shared" si="42"/>
        <v>364.4</v>
      </c>
      <c r="P97" s="392">
        <f>SUM(P98:P103)</f>
        <v>35612831.189999998</v>
      </c>
      <c r="Q97" s="392">
        <f t="shared" ref="Q97:T97" si="43">SUM(Q98:Q103)</f>
        <v>17002584.23</v>
      </c>
      <c r="R97" s="392">
        <f t="shared" si="43"/>
        <v>18610246.960000001</v>
      </c>
      <c r="S97" s="392">
        <f t="shared" si="43"/>
        <v>0</v>
      </c>
      <c r="T97" s="392">
        <f t="shared" si="43"/>
        <v>0</v>
      </c>
      <c r="U97" s="545"/>
    </row>
    <row r="98" spans="1:21" s="399" customFormat="1" x14ac:dyDescent="0.2">
      <c r="A98" s="393">
        <v>1</v>
      </c>
      <c r="B98" s="401" t="s">
        <v>811</v>
      </c>
      <c r="C98" s="393">
        <v>3</v>
      </c>
      <c r="D98" s="395" t="s">
        <v>1134</v>
      </c>
      <c r="E98" s="393" t="s">
        <v>1111</v>
      </c>
      <c r="F98" s="393" t="s">
        <v>1109</v>
      </c>
      <c r="G98" s="396">
        <v>12</v>
      </c>
      <c r="H98" s="398">
        <v>12</v>
      </c>
      <c r="I98" s="397">
        <v>124.7</v>
      </c>
      <c r="J98" s="396">
        <v>5</v>
      </c>
      <c r="K98" s="398">
        <v>1</v>
      </c>
      <c r="L98" s="398">
        <v>4</v>
      </c>
      <c r="M98" s="397">
        <v>124.7</v>
      </c>
      <c r="N98" s="397">
        <v>14.1</v>
      </c>
      <c r="O98" s="397">
        <v>110.6</v>
      </c>
      <c r="P98" s="540">
        <f>'Приложение № 1'!P99</f>
        <v>6932770.3200000003</v>
      </c>
      <c r="Q98" s="540">
        <f>'Приложение № 1'!Q99</f>
        <v>2742168.59</v>
      </c>
      <c r="R98" s="540">
        <f>'Приложение № 1'!W99</f>
        <v>4190601.73</v>
      </c>
      <c r="S98" s="540">
        <f>'Приложение № 1'!AC99</f>
        <v>0</v>
      </c>
      <c r="T98" s="540">
        <f>'Приложение № 1'!AD99</f>
        <v>0</v>
      </c>
      <c r="U98" s="545"/>
    </row>
    <row r="99" spans="1:21" s="399" customFormat="1" x14ac:dyDescent="0.2">
      <c r="A99" s="393">
        <v>2</v>
      </c>
      <c r="B99" s="401" t="s">
        <v>812</v>
      </c>
      <c r="C99" s="393">
        <v>4</v>
      </c>
      <c r="D99" s="395" t="s">
        <v>1134</v>
      </c>
      <c r="E99" s="393" t="s">
        <v>1111</v>
      </c>
      <c r="F99" s="393" t="s">
        <v>1109</v>
      </c>
      <c r="G99" s="396">
        <v>5</v>
      </c>
      <c r="H99" s="398">
        <v>5</v>
      </c>
      <c r="I99" s="397">
        <v>104.7</v>
      </c>
      <c r="J99" s="396">
        <v>2</v>
      </c>
      <c r="K99" s="398">
        <v>0</v>
      </c>
      <c r="L99" s="398">
        <v>2</v>
      </c>
      <c r="M99" s="397">
        <v>104.7</v>
      </c>
      <c r="N99" s="397">
        <v>0</v>
      </c>
      <c r="O99" s="397">
        <v>104.7</v>
      </c>
      <c r="P99" s="540">
        <f>'Приложение № 1'!P100</f>
        <v>4456312</v>
      </c>
      <c r="Q99" s="540">
        <f>'Приложение № 1'!Q100</f>
        <v>2981360.86</v>
      </c>
      <c r="R99" s="540">
        <f>'Приложение № 1'!W100</f>
        <v>1474951.14</v>
      </c>
      <c r="S99" s="540">
        <f>'Приложение № 1'!AC100</f>
        <v>0</v>
      </c>
      <c r="T99" s="540">
        <f>'Приложение № 1'!AD100</f>
        <v>0</v>
      </c>
      <c r="U99" s="545"/>
    </row>
    <row r="100" spans="1:21" s="399" customFormat="1" x14ac:dyDescent="0.2">
      <c r="A100" s="393">
        <v>3</v>
      </c>
      <c r="B100" s="401" t="s">
        <v>813</v>
      </c>
      <c r="C100" s="393">
        <v>5</v>
      </c>
      <c r="D100" s="395" t="s">
        <v>1134</v>
      </c>
      <c r="E100" s="393" t="s">
        <v>1111</v>
      </c>
      <c r="F100" s="393" t="s">
        <v>1109</v>
      </c>
      <c r="G100" s="396">
        <v>17</v>
      </c>
      <c r="H100" s="398">
        <v>17</v>
      </c>
      <c r="I100" s="397">
        <v>156.4</v>
      </c>
      <c r="J100" s="396">
        <v>4</v>
      </c>
      <c r="K100" s="398">
        <v>3</v>
      </c>
      <c r="L100" s="398">
        <v>1</v>
      </c>
      <c r="M100" s="397">
        <v>156.4</v>
      </c>
      <c r="N100" s="397">
        <v>117.2</v>
      </c>
      <c r="O100" s="397">
        <v>39.200000000000003</v>
      </c>
      <c r="P100" s="540">
        <f>'Приложение № 1'!P101</f>
        <v>4865385.84</v>
      </c>
      <c r="Q100" s="540">
        <f>'Приложение № 1'!Q101</f>
        <v>2235308.7599999998</v>
      </c>
      <c r="R100" s="540">
        <f>'Приложение № 1'!W101</f>
        <v>2630077.08</v>
      </c>
      <c r="S100" s="540">
        <f>'Приложение № 1'!AC101</f>
        <v>0</v>
      </c>
      <c r="T100" s="540">
        <f>'Приложение № 1'!AD101</f>
        <v>0</v>
      </c>
      <c r="U100" s="545"/>
    </row>
    <row r="101" spans="1:21" s="399" customFormat="1" x14ac:dyDescent="0.2">
      <c r="A101" s="393">
        <v>4</v>
      </c>
      <c r="B101" s="401" t="s">
        <v>1136</v>
      </c>
      <c r="C101" s="393" t="s">
        <v>1137</v>
      </c>
      <c r="D101" s="395">
        <v>42174</v>
      </c>
      <c r="E101" s="393" t="s">
        <v>1111</v>
      </c>
      <c r="F101" s="393" t="s">
        <v>1109</v>
      </c>
      <c r="G101" s="396">
        <v>9</v>
      </c>
      <c r="H101" s="398">
        <v>9</v>
      </c>
      <c r="I101" s="397">
        <v>159.30000000000001</v>
      </c>
      <c r="J101" s="396">
        <f>K101+L101</f>
        <v>5</v>
      </c>
      <c r="K101" s="398">
        <v>2</v>
      </c>
      <c r="L101" s="398">
        <v>3</v>
      </c>
      <c r="M101" s="397">
        <v>159.30000000000001</v>
      </c>
      <c r="N101" s="397">
        <v>65.400000000000006</v>
      </c>
      <c r="O101" s="397">
        <v>93.9</v>
      </c>
      <c r="P101" s="540">
        <f>'Приложение № 1'!P102</f>
        <v>7635132.9800000004</v>
      </c>
      <c r="Q101" s="540">
        <f>'Приложение № 1'!Q102</f>
        <v>3639139.62</v>
      </c>
      <c r="R101" s="540">
        <f>'Приложение № 1'!W102</f>
        <v>3995993.36</v>
      </c>
      <c r="S101" s="540">
        <f>'Приложение № 1'!AC102</f>
        <v>0</v>
      </c>
      <c r="T101" s="540">
        <f>'Приложение № 1'!AD102</f>
        <v>0</v>
      </c>
      <c r="U101" s="545"/>
    </row>
    <row r="102" spans="1:21" s="399" customFormat="1" x14ac:dyDescent="0.2">
      <c r="A102" s="393">
        <v>5</v>
      </c>
      <c r="B102" s="401" t="s">
        <v>1138</v>
      </c>
      <c r="C102" s="393" t="s">
        <v>1137</v>
      </c>
      <c r="D102" s="395">
        <v>42174</v>
      </c>
      <c r="E102" s="393" t="s">
        <v>1111</v>
      </c>
      <c r="F102" s="393" t="s">
        <v>1109</v>
      </c>
      <c r="G102" s="396">
        <v>12</v>
      </c>
      <c r="H102" s="398">
        <v>12</v>
      </c>
      <c r="I102" s="397">
        <v>227.5</v>
      </c>
      <c r="J102" s="396">
        <v>9</v>
      </c>
      <c r="K102" s="398">
        <v>9</v>
      </c>
      <c r="L102" s="398">
        <v>0</v>
      </c>
      <c r="M102" s="397">
        <v>227.5</v>
      </c>
      <c r="N102" s="397">
        <v>227.5</v>
      </c>
      <c r="O102" s="397">
        <v>0</v>
      </c>
      <c r="P102" s="540">
        <f>'Приложение № 1'!P103</f>
        <v>10547846.050000001</v>
      </c>
      <c r="Q102" s="540">
        <f>'Приложение № 1'!Q103</f>
        <v>4949002.07</v>
      </c>
      <c r="R102" s="540">
        <f>'Приложение № 1'!W103</f>
        <v>5598843.9800000004</v>
      </c>
      <c r="S102" s="540">
        <f>'Приложение № 1'!AC103</f>
        <v>0</v>
      </c>
      <c r="T102" s="540">
        <f>'Приложение № 1'!AD103</f>
        <v>0</v>
      </c>
      <c r="U102" s="545"/>
    </row>
    <row r="103" spans="1:21" s="399" customFormat="1" x14ac:dyDescent="0.2">
      <c r="A103" s="393">
        <v>6</v>
      </c>
      <c r="B103" s="401" t="s">
        <v>1139</v>
      </c>
      <c r="C103" s="393" t="s">
        <v>1137</v>
      </c>
      <c r="D103" s="395">
        <v>42174</v>
      </c>
      <c r="E103" s="393" t="s">
        <v>1111</v>
      </c>
      <c r="F103" s="393" t="s">
        <v>1109</v>
      </c>
      <c r="G103" s="396">
        <v>2</v>
      </c>
      <c r="H103" s="398">
        <v>2</v>
      </c>
      <c r="I103" s="397">
        <v>16</v>
      </c>
      <c r="J103" s="396">
        <v>1</v>
      </c>
      <c r="K103" s="398">
        <v>0</v>
      </c>
      <c r="L103" s="398">
        <v>1</v>
      </c>
      <c r="M103" s="397">
        <v>16</v>
      </c>
      <c r="N103" s="397">
        <v>0</v>
      </c>
      <c r="O103" s="397">
        <v>16</v>
      </c>
      <c r="P103" s="540">
        <f>'Приложение № 1'!P104</f>
        <v>1175384</v>
      </c>
      <c r="Q103" s="540">
        <f>'Приложение № 1'!Q104</f>
        <v>455604.33</v>
      </c>
      <c r="R103" s="540">
        <f>'Приложение № 1'!W104</f>
        <v>719779.67</v>
      </c>
      <c r="S103" s="540">
        <f>'Приложение № 1'!AC104</f>
        <v>0</v>
      </c>
      <c r="T103" s="540">
        <f>'Приложение № 1'!AD104</f>
        <v>0</v>
      </c>
      <c r="U103" s="545"/>
    </row>
    <row r="104" spans="1:21" s="399" customFormat="1" x14ac:dyDescent="0.2">
      <c r="A104" s="792" t="s">
        <v>1927</v>
      </c>
      <c r="B104" s="792"/>
      <c r="C104" s="792"/>
      <c r="D104" s="792"/>
      <c r="E104" s="792"/>
      <c r="F104" s="792"/>
      <c r="G104" s="413">
        <f>G105</f>
        <v>4</v>
      </c>
      <c r="H104" s="413">
        <f t="shared" ref="H104:O104" si="44">H105</f>
        <v>4</v>
      </c>
      <c r="I104" s="414">
        <f t="shared" si="44"/>
        <v>116.6</v>
      </c>
      <c r="J104" s="413">
        <f t="shared" si="44"/>
        <v>2</v>
      </c>
      <c r="K104" s="413">
        <f t="shared" si="44"/>
        <v>0</v>
      </c>
      <c r="L104" s="413">
        <f t="shared" si="44"/>
        <v>2</v>
      </c>
      <c r="M104" s="414">
        <f t="shared" si="44"/>
        <v>116.6</v>
      </c>
      <c r="N104" s="414">
        <f t="shared" si="44"/>
        <v>0</v>
      </c>
      <c r="O104" s="414">
        <f t="shared" si="44"/>
        <v>116.6</v>
      </c>
      <c r="P104" s="414">
        <f>P105</f>
        <v>4929848</v>
      </c>
      <c r="Q104" s="414">
        <f t="shared" ref="Q104:T104" si="45">Q105</f>
        <v>3169297.65</v>
      </c>
      <c r="R104" s="414">
        <f t="shared" si="45"/>
        <v>1760550.35</v>
      </c>
      <c r="S104" s="414">
        <f t="shared" si="45"/>
        <v>0</v>
      </c>
      <c r="T104" s="414">
        <f t="shared" si="45"/>
        <v>0</v>
      </c>
      <c r="U104" s="545"/>
    </row>
    <row r="105" spans="1:21" s="399" customFormat="1" x14ac:dyDescent="0.2">
      <c r="A105" s="393">
        <v>1</v>
      </c>
      <c r="B105" s="401" t="s">
        <v>781</v>
      </c>
      <c r="C105" s="393">
        <v>214</v>
      </c>
      <c r="D105" s="395">
        <v>41272</v>
      </c>
      <c r="E105" s="393" t="s">
        <v>1111</v>
      </c>
      <c r="F105" s="393" t="s">
        <v>1109</v>
      </c>
      <c r="G105" s="396">
        <v>4</v>
      </c>
      <c r="H105" s="398">
        <v>4</v>
      </c>
      <c r="I105" s="397">
        <v>116.6</v>
      </c>
      <c r="J105" s="396">
        <v>2</v>
      </c>
      <c r="K105" s="398">
        <v>0</v>
      </c>
      <c r="L105" s="398">
        <v>2</v>
      </c>
      <c r="M105" s="397">
        <v>116.6</v>
      </c>
      <c r="N105" s="397">
        <v>0</v>
      </c>
      <c r="O105" s="397">
        <v>116.6</v>
      </c>
      <c r="P105" s="540">
        <f>'Приложение № 1'!P106</f>
        <v>4929848</v>
      </c>
      <c r="Q105" s="540">
        <f>'Приложение № 1'!Q106</f>
        <v>3169297.65</v>
      </c>
      <c r="R105" s="540">
        <f>'Приложение № 1'!W106</f>
        <v>1760550.35</v>
      </c>
      <c r="S105" s="540">
        <f>'Приложение № 1'!AC106</f>
        <v>0</v>
      </c>
      <c r="T105" s="540">
        <f>'Приложение № 1'!AD106</f>
        <v>0</v>
      </c>
      <c r="U105" s="545"/>
    </row>
    <row r="106" spans="1:21" s="537" customFormat="1" x14ac:dyDescent="0.2">
      <c r="A106" s="790" t="s">
        <v>1928</v>
      </c>
      <c r="B106" s="790"/>
      <c r="C106" s="790"/>
      <c r="D106" s="790"/>
      <c r="E106" s="790"/>
      <c r="F106" s="790"/>
      <c r="G106" s="391">
        <f>SUM(G107:G113)</f>
        <v>76</v>
      </c>
      <c r="H106" s="391">
        <f t="shared" ref="H106:O106" si="46">SUM(H107:H113)</f>
        <v>76</v>
      </c>
      <c r="I106" s="392">
        <f t="shared" si="46"/>
        <v>938.57</v>
      </c>
      <c r="J106" s="391">
        <f t="shared" si="46"/>
        <v>27</v>
      </c>
      <c r="K106" s="391">
        <f t="shared" si="46"/>
        <v>19</v>
      </c>
      <c r="L106" s="391">
        <f t="shared" si="46"/>
        <v>8</v>
      </c>
      <c r="M106" s="392">
        <f t="shared" si="46"/>
        <v>938.57</v>
      </c>
      <c r="N106" s="392">
        <f t="shared" si="46"/>
        <v>743.17</v>
      </c>
      <c r="O106" s="392">
        <f t="shared" si="46"/>
        <v>195.4</v>
      </c>
      <c r="P106" s="392">
        <f>SUM(P107:P113)</f>
        <v>43673044.200000003</v>
      </c>
      <c r="Q106" s="392">
        <f t="shared" ref="Q106:T106" si="47">SUM(Q107:Q113)</f>
        <v>35583764.009999998</v>
      </c>
      <c r="R106" s="392">
        <f t="shared" si="47"/>
        <v>8089280.1900000004</v>
      </c>
      <c r="S106" s="392">
        <f t="shared" si="47"/>
        <v>0</v>
      </c>
      <c r="T106" s="392">
        <f t="shared" si="47"/>
        <v>0</v>
      </c>
      <c r="U106" s="545"/>
    </row>
    <row r="107" spans="1:21" x14ac:dyDescent="0.2">
      <c r="A107" s="393">
        <v>1</v>
      </c>
      <c r="B107" s="400" t="s">
        <v>1057</v>
      </c>
      <c r="C107" s="415" t="s">
        <v>1105</v>
      </c>
      <c r="D107" s="408">
        <v>41992</v>
      </c>
      <c r="E107" s="393" t="s">
        <v>1111</v>
      </c>
      <c r="F107" s="393" t="s">
        <v>1109</v>
      </c>
      <c r="G107" s="396">
        <v>11</v>
      </c>
      <c r="H107" s="396">
        <v>11</v>
      </c>
      <c r="I107" s="397">
        <v>79.7</v>
      </c>
      <c r="J107" s="396">
        <v>2</v>
      </c>
      <c r="K107" s="541">
        <v>0</v>
      </c>
      <c r="L107" s="541">
        <v>2</v>
      </c>
      <c r="M107" s="397">
        <v>79.7</v>
      </c>
      <c r="N107" s="540">
        <v>0</v>
      </c>
      <c r="O107" s="540">
        <v>79.7</v>
      </c>
      <c r="P107" s="540">
        <f>'Приложение № 1'!P108</f>
        <v>4118917.6</v>
      </c>
      <c r="Q107" s="540">
        <f>'Приложение № 1'!Q108</f>
        <v>3025972.12</v>
      </c>
      <c r="R107" s="540">
        <f>'Приложение № 1'!W108</f>
        <v>1092945.48</v>
      </c>
      <c r="S107" s="540">
        <f>'Приложение № 1'!AC108</f>
        <v>0</v>
      </c>
      <c r="T107" s="540">
        <f>'Приложение № 1'!AD108</f>
        <v>0</v>
      </c>
      <c r="U107" s="545"/>
    </row>
    <row r="108" spans="1:21" x14ac:dyDescent="0.2">
      <c r="A108" s="393">
        <v>2</v>
      </c>
      <c r="B108" s="400" t="s">
        <v>1058</v>
      </c>
      <c r="C108" s="415" t="s">
        <v>1105</v>
      </c>
      <c r="D108" s="408">
        <v>41992</v>
      </c>
      <c r="E108" s="393" t="s">
        <v>1111</v>
      </c>
      <c r="F108" s="393" t="s">
        <v>1109</v>
      </c>
      <c r="G108" s="396">
        <v>13</v>
      </c>
      <c r="H108" s="396">
        <v>13</v>
      </c>
      <c r="I108" s="397">
        <v>173.7</v>
      </c>
      <c r="J108" s="396">
        <v>4</v>
      </c>
      <c r="K108" s="541">
        <v>4</v>
      </c>
      <c r="L108" s="541">
        <v>0</v>
      </c>
      <c r="M108" s="397">
        <v>173.7</v>
      </c>
      <c r="N108" s="540">
        <v>173.7</v>
      </c>
      <c r="O108" s="540">
        <v>0</v>
      </c>
      <c r="P108" s="540">
        <f>'Приложение № 1'!P109</f>
        <v>7844549.4000000004</v>
      </c>
      <c r="Q108" s="540">
        <f>'Приложение № 1'!Q109</f>
        <v>6559110.2599999998</v>
      </c>
      <c r="R108" s="540">
        <f>'Приложение № 1'!W109</f>
        <v>1285439.1399999999</v>
      </c>
      <c r="S108" s="540">
        <f>'Приложение № 1'!AC109</f>
        <v>0</v>
      </c>
      <c r="T108" s="540">
        <f>'Приложение № 1'!AD109</f>
        <v>0</v>
      </c>
      <c r="U108" s="545"/>
    </row>
    <row r="109" spans="1:21" x14ac:dyDescent="0.2">
      <c r="A109" s="393">
        <v>3</v>
      </c>
      <c r="B109" s="400" t="s">
        <v>1056</v>
      </c>
      <c r="C109" s="415" t="s">
        <v>1105</v>
      </c>
      <c r="D109" s="408">
        <v>41992</v>
      </c>
      <c r="E109" s="393" t="s">
        <v>1111</v>
      </c>
      <c r="F109" s="393" t="s">
        <v>1109</v>
      </c>
      <c r="G109" s="396">
        <v>11</v>
      </c>
      <c r="H109" s="396">
        <v>11</v>
      </c>
      <c r="I109" s="397">
        <v>201.3</v>
      </c>
      <c r="J109" s="396">
        <v>4</v>
      </c>
      <c r="K109" s="541">
        <v>3</v>
      </c>
      <c r="L109" s="541">
        <v>1</v>
      </c>
      <c r="M109" s="397">
        <v>201.3</v>
      </c>
      <c r="N109" s="540">
        <f>M109-O109</f>
        <v>159.5</v>
      </c>
      <c r="O109" s="540">
        <v>41.8</v>
      </c>
      <c r="P109" s="540">
        <f>'Приложение № 1'!P110</f>
        <v>8859774</v>
      </c>
      <c r="Q109" s="540">
        <f>'Приложение № 1'!Q110</f>
        <v>7642762.6900000004</v>
      </c>
      <c r="R109" s="540">
        <f>'Приложение № 1'!W110</f>
        <v>1217011.31</v>
      </c>
      <c r="S109" s="540">
        <f>'Приложение № 1'!AC110</f>
        <v>0</v>
      </c>
      <c r="T109" s="540">
        <f>'Приложение № 1'!AD110</f>
        <v>0</v>
      </c>
      <c r="U109" s="545"/>
    </row>
    <row r="110" spans="1:21" x14ac:dyDescent="0.2">
      <c r="A110" s="393">
        <v>4</v>
      </c>
      <c r="B110" s="400" t="s">
        <v>1060</v>
      </c>
      <c r="C110" s="415" t="s">
        <v>1105</v>
      </c>
      <c r="D110" s="408">
        <v>41992</v>
      </c>
      <c r="E110" s="393" t="s">
        <v>1111</v>
      </c>
      <c r="F110" s="393" t="s">
        <v>1109</v>
      </c>
      <c r="G110" s="396">
        <v>2</v>
      </c>
      <c r="H110" s="396">
        <v>2</v>
      </c>
      <c r="I110" s="397">
        <v>71.569999999999993</v>
      </c>
      <c r="J110" s="396">
        <v>2</v>
      </c>
      <c r="K110" s="398">
        <v>2</v>
      </c>
      <c r="L110" s="398">
        <v>0</v>
      </c>
      <c r="M110" s="397">
        <v>71.569999999999993</v>
      </c>
      <c r="N110" s="397">
        <v>71.569999999999993</v>
      </c>
      <c r="O110" s="397">
        <v>0</v>
      </c>
      <c r="P110" s="540">
        <f>'Приложение № 1'!P111</f>
        <v>3009067.6</v>
      </c>
      <c r="Q110" s="540">
        <f>'Приложение № 1'!Q111</f>
        <v>2702113.37</v>
      </c>
      <c r="R110" s="540">
        <f>'Приложение № 1'!W111</f>
        <v>306954.23</v>
      </c>
      <c r="S110" s="540">
        <f>'Приложение № 1'!AC111</f>
        <v>0</v>
      </c>
      <c r="T110" s="540">
        <f>'Приложение № 1'!AD111</f>
        <v>0</v>
      </c>
      <c r="U110" s="545"/>
    </row>
    <row r="111" spans="1:21" x14ac:dyDescent="0.2">
      <c r="A111" s="393">
        <v>5</v>
      </c>
      <c r="B111" s="400" t="s">
        <v>1055</v>
      </c>
      <c r="C111" s="415" t="s">
        <v>1105</v>
      </c>
      <c r="D111" s="408">
        <v>41992</v>
      </c>
      <c r="E111" s="393" t="s">
        <v>1111</v>
      </c>
      <c r="F111" s="393" t="s">
        <v>1109</v>
      </c>
      <c r="G111" s="396">
        <v>4</v>
      </c>
      <c r="H111" s="396">
        <v>4</v>
      </c>
      <c r="I111" s="397">
        <v>108.2</v>
      </c>
      <c r="J111" s="396">
        <v>4</v>
      </c>
      <c r="K111" s="398">
        <v>3</v>
      </c>
      <c r="L111" s="398">
        <v>1</v>
      </c>
      <c r="M111" s="397">
        <v>108.2</v>
      </c>
      <c r="N111" s="397">
        <f>M111-O111</f>
        <v>81.900000000000006</v>
      </c>
      <c r="O111" s="397">
        <v>26.3</v>
      </c>
      <c r="P111" s="540">
        <f>'Приложение № 1'!P112</f>
        <v>5399156</v>
      </c>
      <c r="Q111" s="540">
        <f>'Приложение № 1'!Q112</f>
        <v>4108032.42</v>
      </c>
      <c r="R111" s="540">
        <f>'Приложение № 1'!W112</f>
        <v>1291123.58</v>
      </c>
      <c r="S111" s="540">
        <f>'Приложение № 1'!AC112</f>
        <v>0</v>
      </c>
      <c r="T111" s="540">
        <f>'Приложение № 1'!AD112</f>
        <v>0</v>
      </c>
      <c r="U111" s="545"/>
    </row>
    <row r="112" spans="1:21" x14ac:dyDescent="0.2">
      <c r="A112" s="393">
        <v>6</v>
      </c>
      <c r="B112" s="400" t="s">
        <v>1053</v>
      </c>
      <c r="C112" s="415" t="s">
        <v>1105</v>
      </c>
      <c r="D112" s="408">
        <v>41992</v>
      </c>
      <c r="E112" s="393" t="s">
        <v>1111</v>
      </c>
      <c r="F112" s="393" t="s">
        <v>1109</v>
      </c>
      <c r="G112" s="396">
        <v>12</v>
      </c>
      <c r="H112" s="396">
        <v>12</v>
      </c>
      <c r="I112" s="397">
        <v>124</v>
      </c>
      <c r="J112" s="396">
        <v>4</v>
      </c>
      <c r="K112" s="398">
        <v>1</v>
      </c>
      <c r="L112" s="398">
        <v>3</v>
      </c>
      <c r="M112" s="397">
        <v>124</v>
      </c>
      <c r="N112" s="397">
        <v>99.9</v>
      </c>
      <c r="O112" s="397">
        <v>24.1</v>
      </c>
      <c r="P112" s="540">
        <f>'Приложение № 1'!P113</f>
        <v>5457925.2000000002</v>
      </c>
      <c r="Q112" s="540">
        <f>'Приложение № 1'!Q113</f>
        <v>4707911.4400000004</v>
      </c>
      <c r="R112" s="540">
        <f>'Приложение № 1'!W113</f>
        <v>750013.76</v>
      </c>
      <c r="S112" s="540">
        <f>'Приложение № 1'!AC113</f>
        <v>0</v>
      </c>
      <c r="T112" s="540">
        <f>'Приложение № 1'!AD113</f>
        <v>0</v>
      </c>
      <c r="U112" s="545"/>
    </row>
    <row r="113" spans="1:21" x14ac:dyDescent="0.2">
      <c r="A113" s="393">
        <v>7</v>
      </c>
      <c r="B113" s="400" t="s">
        <v>1052</v>
      </c>
      <c r="C113" s="415" t="s">
        <v>1105</v>
      </c>
      <c r="D113" s="408">
        <v>41992</v>
      </c>
      <c r="E113" s="393" t="s">
        <v>1111</v>
      </c>
      <c r="F113" s="393" t="s">
        <v>1109</v>
      </c>
      <c r="G113" s="396">
        <v>23</v>
      </c>
      <c r="H113" s="396">
        <v>23</v>
      </c>
      <c r="I113" s="397">
        <v>180.1</v>
      </c>
      <c r="J113" s="396">
        <v>7</v>
      </c>
      <c r="K113" s="398">
        <v>6</v>
      </c>
      <c r="L113" s="398">
        <v>1</v>
      </c>
      <c r="M113" s="397">
        <v>180.1</v>
      </c>
      <c r="N113" s="397">
        <f>M113-O113</f>
        <v>156.6</v>
      </c>
      <c r="O113" s="397">
        <v>23.5</v>
      </c>
      <c r="P113" s="540">
        <f>'Приложение № 1'!P114</f>
        <v>8983654.4000000004</v>
      </c>
      <c r="Q113" s="540">
        <f>'Приложение № 1'!Q114</f>
        <v>6837861.71</v>
      </c>
      <c r="R113" s="540">
        <f>'Приложение № 1'!W114</f>
        <v>2145792.69</v>
      </c>
      <c r="S113" s="540">
        <f>'Приложение № 1'!AC114</f>
        <v>0</v>
      </c>
      <c r="T113" s="540">
        <f>'Приложение № 1'!AD114</f>
        <v>0</v>
      </c>
      <c r="U113" s="545"/>
    </row>
    <row r="114" spans="1:21" s="537" customFormat="1" x14ac:dyDescent="0.2">
      <c r="A114" s="792" t="s">
        <v>1929</v>
      </c>
      <c r="B114" s="792"/>
      <c r="C114" s="796"/>
      <c r="D114" s="792"/>
      <c r="E114" s="792"/>
      <c r="F114" s="792"/>
      <c r="G114" s="391">
        <f>SUM(G115:G126)</f>
        <v>110</v>
      </c>
      <c r="H114" s="391">
        <f t="shared" ref="H114:O114" si="48">SUM(H115:H126)</f>
        <v>110</v>
      </c>
      <c r="I114" s="392">
        <f t="shared" si="48"/>
        <v>1233.3</v>
      </c>
      <c r="J114" s="391">
        <f t="shared" si="48"/>
        <v>37</v>
      </c>
      <c r="K114" s="391">
        <f t="shared" si="48"/>
        <v>11</v>
      </c>
      <c r="L114" s="391">
        <f t="shared" si="48"/>
        <v>26</v>
      </c>
      <c r="M114" s="392">
        <f t="shared" si="48"/>
        <v>1233.3</v>
      </c>
      <c r="N114" s="392">
        <f t="shared" si="48"/>
        <v>441.7</v>
      </c>
      <c r="O114" s="392">
        <f t="shared" si="48"/>
        <v>791.6</v>
      </c>
      <c r="P114" s="392">
        <f>SUM(P115:P126)</f>
        <v>56743810.409999996</v>
      </c>
      <c r="Q114" s="392">
        <f t="shared" ref="Q114:T114" si="49">SUM(Q115:Q126)</f>
        <v>33354642.469999999</v>
      </c>
      <c r="R114" s="392">
        <f t="shared" si="49"/>
        <v>23389167.940000001</v>
      </c>
      <c r="S114" s="392">
        <f t="shared" si="49"/>
        <v>0</v>
      </c>
      <c r="T114" s="392">
        <f t="shared" si="49"/>
        <v>0</v>
      </c>
      <c r="U114" s="545"/>
    </row>
    <row r="115" spans="1:21" x14ac:dyDescent="0.2">
      <c r="A115" s="393">
        <v>1</v>
      </c>
      <c r="B115" s="416" t="s">
        <v>816</v>
      </c>
      <c r="C115" s="393">
        <v>390</v>
      </c>
      <c r="D115" s="417">
        <v>42004</v>
      </c>
      <c r="E115" s="393" t="s">
        <v>1111</v>
      </c>
      <c r="F115" s="393" t="s">
        <v>1109</v>
      </c>
      <c r="G115" s="396">
        <v>12</v>
      </c>
      <c r="H115" s="396">
        <v>12</v>
      </c>
      <c r="I115" s="540">
        <v>125.4</v>
      </c>
      <c r="J115" s="398">
        <v>4</v>
      </c>
      <c r="K115" s="541">
        <v>1</v>
      </c>
      <c r="L115" s="541">
        <v>3</v>
      </c>
      <c r="M115" s="397">
        <v>125.4</v>
      </c>
      <c r="N115" s="540">
        <v>31.5</v>
      </c>
      <c r="O115" s="540">
        <v>93.9</v>
      </c>
      <c r="P115" s="540">
        <f>'Приложение № 1'!P116</f>
        <v>5776439.4699999997</v>
      </c>
      <c r="Q115" s="540">
        <f>'Приложение № 1'!Q116</f>
        <v>3391447.47</v>
      </c>
      <c r="R115" s="540">
        <f>'Приложение № 1'!W116</f>
        <v>2384992</v>
      </c>
      <c r="S115" s="540">
        <f>'Приложение № 1'!AC116</f>
        <v>0</v>
      </c>
      <c r="T115" s="540">
        <f>'Приложение № 1'!AD116</f>
        <v>0</v>
      </c>
      <c r="U115" s="545"/>
    </row>
    <row r="116" spans="1:21" x14ac:dyDescent="0.2">
      <c r="A116" s="393">
        <v>2</v>
      </c>
      <c r="B116" s="416" t="s">
        <v>817</v>
      </c>
      <c r="C116" s="393">
        <v>127</v>
      </c>
      <c r="D116" s="417">
        <v>41274</v>
      </c>
      <c r="E116" s="393" t="s">
        <v>1111</v>
      </c>
      <c r="F116" s="393" t="s">
        <v>1109</v>
      </c>
      <c r="G116" s="396">
        <v>40</v>
      </c>
      <c r="H116" s="396">
        <v>40</v>
      </c>
      <c r="I116" s="540">
        <v>85.2</v>
      </c>
      <c r="J116" s="398">
        <v>2</v>
      </c>
      <c r="K116" s="541">
        <v>1</v>
      </c>
      <c r="L116" s="541">
        <v>1</v>
      </c>
      <c r="M116" s="397">
        <v>85.2</v>
      </c>
      <c r="N116" s="540">
        <v>42.3</v>
      </c>
      <c r="O116" s="540">
        <v>42.9</v>
      </c>
      <c r="P116" s="540">
        <f>'Приложение № 1'!P117</f>
        <v>3938406.91</v>
      </c>
      <c r="Q116" s="540">
        <f>'Приложение № 1'!Q117</f>
        <v>2304237.04</v>
      </c>
      <c r="R116" s="540">
        <f>'Приложение № 1'!W117</f>
        <v>1634169.87</v>
      </c>
      <c r="S116" s="540">
        <f>'Приложение № 1'!AC117</f>
        <v>0</v>
      </c>
      <c r="T116" s="540">
        <f>'Приложение № 1'!AD117</f>
        <v>0</v>
      </c>
      <c r="U116" s="545"/>
    </row>
    <row r="117" spans="1:21" s="399" customFormat="1" x14ac:dyDescent="0.2">
      <c r="A117" s="393">
        <v>3</v>
      </c>
      <c r="B117" s="416" t="s">
        <v>818</v>
      </c>
      <c r="C117" s="393">
        <v>128</v>
      </c>
      <c r="D117" s="417">
        <v>41274</v>
      </c>
      <c r="E117" s="393" t="s">
        <v>1111</v>
      </c>
      <c r="F117" s="393" t="s">
        <v>1109</v>
      </c>
      <c r="G117" s="396">
        <v>9</v>
      </c>
      <c r="H117" s="396">
        <v>9</v>
      </c>
      <c r="I117" s="540">
        <v>107.8</v>
      </c>
      <c r="J117" s="398">
        <v>4</v>
      </c>
      <c r="K117" s="541">
        <v>1</v>
      </c>
      <c r="L117" s="541">
        <v>3</v>
      </c>
      <c r="M117" s="397">
        <v>107.8</v>
      </c>
      <c r="N117" s="540">
        <v>26.8</v>
      </c>
      <c r="O117" s="540">
        <v>81</v>
      </c>
      <c r="P117" s="540">
        <f>'Приложение № 1'!P118</f>
        <v>4966198.2300000004</v>
      </c>
      <c r="Q117" s="540">
        <f>'Приложение № 1'!Q118</f>
        <v>2915454.84</v>
      </c>
      <c r="R117" s="540">
        <f>'Приложение № 1'!W118</f>
        <v>2050743.39</v>
      </c>
      <c r="S117" s="540">
        <f>'Приложение № 1'!AC118</f>
        <v>0</v>
      </c>
      <c r="T117" s="540">
        <f>'Приложение № 1'!AD118</f>
        <v>0</v>
      </c>
      <c r="U117" s="545"/>
    </row>
    <row r="118" spans="1:21" s="399" customFormat="1" x14ac:dyDescent="0.2">
      <c r="A118" s="393">
        <v>4</v>
      </c>
      <c r="B118" s="416" t="s">
        <v>1357</v>
      </c>
      <c r="C118" s="393">
        <v>392</v>
      </c>
      <c r="D118" s="417">
        <v>42004</v>
      </c>
      <c r="E118" s="393" t="s">
        <v>1111</v>
      </c>
      <c r="F118" s="393" t="s">
        <v>1109</v>
      </c>
      <c r="G118" s="396">
        <v>3</v>
      </c>
      <c r="H118" s="396">
        <v>3</v>
      </c>
      <c r="I118" s="540">
        <v>41.2</v>
      </c>
      <c r="J118" s="398">
        <v>1</v>
      </c>
      <c r="K118" s="541">
        <v>0</v>
      </c>
      <c r="L118" s="541">
        <v>1</v>
      </c>
      <c r="M118" s="397">
        <v>41.2</v>
      </c>
      <c r="N118" s="540">
        <v>0</v>
      </c>
      <c r="O118" s="540">
        <v>41.2</v>
      </c>
      <c r="P118" s="540">
        <f>'Приложение № 1'!P119</f>
        <v>1902397.51</v>
      </c>
      <c r="Q118" s="540">
        <f>'Приложение № 1'!Q119</f>
        <v>1114255.47</v>
      </c>
      <c r="R118" s="540">
        <f>'Приложение № 1'!W119</f>
        <v>788142.04</v>
      </c>
      <c r="S118" s="540">
        <f>'Приложение № 1'!AC119</f>
        <v>0</v>
      </c>
      <c r="T118" s="540">
        <f>'Приложение № 1'!AD119</f>
        <v>0</v>
      </c>
      <c r="U118" s="545"/>
    </row>
    <row r="119" spans="1:21" x14ac:dyDescent="0.2">
      <c r="A119" s="393">
        <v>5</v>
      </c>
      <c r="B119" s="400" t="s">
        <v>819</v>
      </c>
      <c r="C119" s="393">
        <v>393</v>
      </c>
      <c r="D119" s="395">
        <v>42004</v>
      </c>
      <c r="E119" s="418" t="s">
        <v>1111</v>
      </c>
      <c r="F119" s="393" t="s">
        <v>1109</v>
      </c>
      <c r="G119" s="396">
        <v>10</v>
      </c>
      <c r="H119" s="396">
        <v>10</v>
      </c>
      <c r="I119" s="540">
        <v>80.5</v>
      </c>
      <c r="J119" s="398">
        <v>2</v>
      </c>
      <c r="K119" s="541">
        <v>1</v>
      </c>
      <c r="L119" s="541">
        <v>1</v>
      </c>
      <c r="M119" s="397">
        <v>80.5</v>
      </c>
      <c r="N119" s="540">
        <v>40.299999999999997</v>
      </c>
      <c r="O119" s="540">
        <v>40.200000000000003</v>
      </c>
      <c r="P119" s="540">
        <f>'Приложение № 1'!P120</f>
        <v>3708347.09</v>
      </c>
      <c r="Q119" s="540">
        <f>'Приложение № 1'!Q120</f>
        <v>2177125.37</v>
      </c>
      <c r="R119" s="540">
        <f>'Приложение № 1'!W120</f>
        <v>1531221.72</v>
      </c>
      <c r="S119" s="540">
        <f>'Приложение № 1'!AC120</f>
        <v>0</v>
      </c>
      <c r="T119" s="540">
        <f>'Приложение № 1'!AD120</f>
        <v>0</v>
      </c>
      <c r="U119" s="545"/>
    </row>
    <row r="120" spans="1:21" x14ac:dyDescent="0.2">
      <c r="A120" s="393">
        <v>6</v>
      </c>
      <c r="B120" s="400" t="s">
        <v>820</v>
      </c>
      <c r="C120" s="393">
        <v>394</v>
      </c>
      <c r="D120" s="395">
        <v>42004</v>
      </c>
      <c r="E120" s="418" t="s">
        <v>1111</v>
      </c>
      <c r="F120" s="393" t="s">
        <v>1109</v>
      </c>
      <c r="G120" s="396">
        <v>4</v>
      </c>
      <c r="H120" s="396">
        <v>4</v>
      </c>
      <c r="I120" s="540">
        <v>82.8</v>
      </c>
      <c r="J120" s="398">
        <v>3</v>
      </c>
      <c r="K120" s="541">
        <v>1</v>
      </c>
      <c r="L120" s="541">
        <v>2</v>
      </c>
      <c r="M120" s="397">
        <v>82.8</v>
      </c>
      <c r="N120" s="540">
        <v>22.6</v>
      </c>
      <c r="O120" s="540">
        <v>60.2</v>
      </c>
      <c r="P120" s="540">
        <f>'Приложение № 1'!P121</f>
        <v>3814359.96</v>
      </c>
      <c r="Q120" s="540">
        <f>'Приложение № 1'!Q121</f>
        <v>2239328.9500000002</v>
      </c>
      <c r="R120" s="540">
        <f>'Приложение № 1'!W121</f>
        <v>1575031.01</v>
      </c>
      <c r="S120" s="540">
        <f>'Приложение № 1'!AC121</f>
        <v>0</v>
      </c>
      <c r="T120" s="540">
        <f>'Приложение № 1'!AD121</f>
        <v>0</v>
      </c>
      <c r="U120" s="545"/>
    </row>
    <row r="121" spans="1:21" x14ac:dyDescent="0.2">
      <c r="A121" s="393">
        <v>7</v>
      </c>
      <c r="B121" s="400" t="s">
        <v>821</v>
      </c>
      <c r="C121" s="393">
        <v>395</v>
      </c>
      <c r="D121" s="395">
        <v>42004</v>
      </c>
      <c r="E121" s="418" t="s">
        <v>1111</v>
      </c>
      <c r="F121" s="393" t="s">
        <v>1109</v>
      </c>
      <c r="G121" s="396">
        <v>2</v>
      </c>
      <c r="H121" s="396">
        <v>2</v>
      </c>
      <c r="I121" s="540">
        <v>77.5</v>
      </c>
      <c r="J121" s="398">
        <v>2</v>
      </c>
      <c r="K121" s="541">
        <v>0</v>
      </c>
      <c r="L121" s="541">
        <v>2</v>
      </c>
      <c r="M121" s="397">
        <v>77.5</v>
      </c>
      <c r="N121" s="540">
        <v>0</v>
      </c>
      <c r="O121" s="540">
        <v>77.5</v>
      </c>
      <c r="P121" s="540">
        <f>'Приложение № 1'!P122</f>
        <v>3569842.8</v>
      </c>
      <c r="Q121" s="540">
        <f>'Приложение № 1'!Q122</f>
        <v>2095990.27</v>
      </c>
      <c r="R121" s="540">
        <f>'Приложение № 1'!W122</f>
        <v>1473852.53</v>
      </c>
      <c r="S121" s="540">
        <f>'Приложение № 1'!AC122</f>
        <v>0</v>
      </c>
      <c r="T121" s="540">
        <f>'Приложение № 1'!AD122</f>
        <v>0</v>
      </c>
      <c r="U121" s="545"/>
    </row>
    <row r="122" spans="1:21" x14ac:dyDescent="0.2">
      <c r="A122" s="393">
        <v>8</v>
      </c>
      <c r="B122" s="400" t="s">
        <v>822</v>
      </c>
      <c r="C122" s="393">
        <v>125</v>
      </c>
      <c r="D122" s="395">
        <v>42004</v>
      </c>
      <c r="E122" s="418" t="s">
        <v>1111</v>
      </c>
      <c r="F122" s="393" t="s">
        <v>1109</v>
      </c>
      <c r="G122" s="396">
        <v>5</v>
      </c>
      <c r="H122" s="396">
        <v>5</v>
      </c>
      <c r="I122" s="540">
        <v>139.1</v>
      </c>
      <c r="J122" s="398">
        <v>5</v>
      </c>
      <c r="K122" s="541">
        <v>2</v>
      </c>
      <c r="L122" s="541">
        <v>3</v>
      </c>
      <c r="M122" s="397">
        <v>139.1</v>
      </c>
      <c r="N122" s="540">
        <v>59</v>
      </c>
      <c r="O122" s="540">
        <v>80.099999999999994</v>
      </c>
      <c r="P122" s="540">
        <f>'Приложение № 1'!P123</f>
        <v>6272007.5700000003</v>
      </c>
      <c r="Q122" s="540">
        <f>'Приложение № 1'!Q123</f>
        <v>3761964.46</v>
      </c>
      <c r="R122" s="540">
        <f>'Приложение № 1'!W123</f>
        <v>2510043.11</v>
      </c>
      <c r="S122" s="540">
        <f>'Приложение № 1'!AC123</f>
        <v>0</v>
      </c>
      <c r="T122" s="540">
        <f>'Приложение № 1'!AD123</f>
        <v>0</v>
      </c>
      <c r="U122" s="545"/>
    </row>
    <row r="123" spans="1:21" x14ac:dyDescent="0.2">
      <c r="A123" s="393">
        <v>9</v>
      </c>
      <c r="B123" s="400" t="s">
        <v>823</v>
      </c>
      <c r="C123" s="393">
        <v>126</v>
      </c>
      <c r="D123" s="395">
        <v>42004</v>
      </c>
      <c r="E123" s="418" t="s">
        <v>1111</v>
      </c>
      <c r="F123" s="393" t="s">
        <v>1109</v>
      </c>
      <c r="G123" s="396">
        <v>6</v>
      </c>
      <c r="H123" s="396">
        <v>6</v>
      </c>
      <c r="I123" s="540">
        <v>134.69999999999999</v>
      </c>
      <c r="J123" s="398">
        <v>5</v>
      </c>
      <c r="K123" s="541">
        <v>0</v>
      </c>
      <c r="L123" s="541">
        <v>5</v>
      </c>
      <c r="M123" s="397">
        <v>134.69999999999999</v>
      </c>
      <c r="N123" s="540">
        <v>0</v>
      </c>
      <c r="O123" s="540">
        <v>134.69999999999999</v>
      </c>
      <c r="P123" s="540">
        <f>'Приложение № 1'!P124</f>
        <v>6195863.4100000001</v>
      </c>
      <c r="Q123" s="540">
        <f>'Приложение № 1'!Q124</f>
        <v>3642966.3</v>
      </c>
      <c r="R123" s="540">
        <f>'Приложение № 1'!W124</f>
        <v>2552897.11</v>
      </c>
      <c r="S123" s="540">
        <f>'Приложение № 1'!AC124</f>
        <v>0</v>
      </c>
      <c r="T123" s="540">
        <f>'Приложение № 1'!AD124</f>
        <v>0</v>
      </c>
      <c r="U123" s="545"/>
    </row>
    <row r="124" spans="1:21" x14ac:dyDescent="0.2">
      <c r="A124" s="393">
        <v>10</v>
      </c>
      <c r="B124" s="400" t="s">
        <v>824</v>
      </c>
      <c r="C124" s="393">
        <v>129</v>
      </c>
      <c r="D124" s="395">
        <v>42004</v>
      </c>
      <c r="E124" s="418" t="s">
        <v>1111</v>
      </c>
      <c r="F124" s="393" t="s">
        <v>1109</v>
      </c>
      <c r="G124" s="396">
        <v>3</v>
      </c>
      <c r="H124" s="396">
        <v>3</v>
      </c>
      <c r="I124" s="540">
        <v>82.5</v>
      </c>
      <c r="J124" s="398">
        <v>2</v>
      </c>
      <c r="K124" s="541">
        <v>1</v>
      </c>
      <c r="L124" s="541">
        <v>1</v>
      </c>
      <c r="M124" s="397">
        <v>82.5</v>
      </c>
      <c r="N124" s="540">
        <v>41.3</v>
      </c>
      <c r="O124" s="540">
        <v>41.2</v>
      </c>
      <c r="P124" s="540">
        <f>'Приложение № 1'!P125</f>
        <v>3800155.23</v>
      </c>
      <c r="Q124" s="540">
        <f>'Приложение № 1'!Q125</f>
        <v>2231215.44</v>
      </c>
      <c r="R124" s="540">
        <f>'Приложение № 1'!W125</f>
        <v>1568939.79</v>
      </c>
      <c r="S124" s="540">
        <f>'Приложение № 1'!AC125</f>
        <v>0</v>
      </c>
      <c r="T124" s="540">
        <f>'Приложение № 1'!AD125</f>
        <v>0</v>
      </c>
      <c r="U124" s="545"/>
    </row>
    <row r="125" spans="1:21" x14ac:dyDescent="0.2">
      <c r="A125" s="393">
        <v>11</v>
      </c>
      <c r="B125" s="400" t="s">
        <v>814</v>
      </c>
      <c r="C125" s="393">
        <v>388</v>
      </c>
      <c r="D125" s="395">
        <v>42004</v>
      </c>
      <c r="E125" s="418" t="s">
        <v>1111</v>
      </c>
      <c r="F125" s="393" t="s">
        <v>1109</v>
      </c>
      <c r="G125" s="396">
        <v>11</v>
      </c>
      <c r="H125" s="396">
        <v>11</v>
      </c>
      <c r="I125" s="540">
        <v>159.1</v>
      </c>
      <c r="J125" s="398">
        <v>4</v>
      </c>
      <c r="K125" s="541">
        <v>2</v>
      </c>
      <c r="L125" s="541">
        <v>2</v>
      </c>
      <c r="M125" s="397">
        <v>159.1</v>
      </c>
      <c r="N125" s="540">
        <v>119.4</v>
      </c>
      <c r="O125" s="540">
        <v>39.700000000000003</v>
      </c>
      <c r="P125" s="540">
        <f>'Приложение № 1'!P126</f>
        <v>7362425.6799999997</v>
      </c>
      <c r="Q125" s="540">
        <f>'Приложение № 1'!Q126</f>
        <v>4302865.17</v>
      </c>
      <c r="R125" s="540">
        <f>'Приложение № 1'!W126</f>
        <v>3059560.51</v>
      </c>
      <c r="S125" s="540">
        <f>'Приложение № 1'!AC126</f>
        <v>0</v>
      </c>
      <c r="T125" s="540">
        <f>'Приложение № 1'!AD126</f>
        <v>0</v>
      </c>
      <c r="U125" s="545"/>
    </row>
    <row r="126" spans="1:21" x14ac:dyDescent="0.2">
      <c r="A126" s="393">
        <v>12</v>
      </c>
      <c r="B126" s="400" t="s">
        <v>815</v>
      </c>
      <c r="C126" s="393">
        <v>389</v>
      </c>
      <c r="D126" s="395">
        <v>42004</v>
      </c>
      <c r="E126" s="418" t="s">
        <v>1111</v>
      </c>
      <c r="F126" s="393" t="s">
        <v>1109</v>
      </c>
      <c r="G126" s="396">
        <v>5</v>
      </c>
      <c r="H126" s="396">
        <v>5</v>
      </c>
      <c r="I126" s="540">
        <v>117.5</v>
      </c>
      <c r="J126" s="398">
        <v>3</v>
      </c>
      <c r="K126" s="541">
        <v>1</v>
      </c>
      <c r="L126" s="541">
        <v>2</v>
      </c>
      <c r="M126" s="397">
        <v>117.5</v>
      </c>
      <c r="N126" s="540">
        <v>58.5</v>
      </c>
      <c r="O126" s="540">
        <v>59</v>
      </c>
      <c r="P126" s="540">
        <f>'Приложение № 1'!P127</f>
        <v>5437366.5499999998</v>
      </c>
      <c r="Q126" s="540">
        <f>'Приложение № 1'!Q127</f>
        <v>3177791.69</v>
      </c>
      <c r="R126" s="540">
        <f>'Приложение № 1'!W127</f>
        <v>2259574.86</v>
      </c>
      <c r="S126" s="540">
        <f>'Приложение № 1'!AC127</f>
        <v>0</v>
      </c>
      <c r="T126" s="540">
        <f>'Приложение № 1'!AD127</f>
        <v>0</v>
      </c>
      <c r="U126" s="545"/>
    </row>
    <row r="127" spans="1:21" x14ac:dyDescent="0.2">
      <c r="A127" s="797" t="s">
        <v>1930</v>
      </c>
      <c r="B127" s="797"/>
      <c r="C127" s="797"/>
      <c r="D127" s="797"/>
      <c r="E127" s="792"/>
      <c r="F127" s="792"/>
      <c r="G127" s="413">
        <f>SUM(G128:G129)</f>
        <v>49</v>
      </c>
      <c r="H127" s="413">
        <f t="shared" ref="H127:O127" si="50">SUM(H128:H129)</f>
        <v>49</v>
      </c>
      <c r="I127" s="414">
        <f t="shared" si="50"/>
        <v>710.2</v>
      </c>
      <c r="J127" s="413">
        <f t="shared" si="50"/>
        <v>20</v>
      </c>
      <c r="K127" s="413">
        <f t="shared" si="50"/>
        <v>13</v>
      </c>
      <c r="L127" s="413">
        <f t="shared" si="50"/>
        <v>7</v>
      </c>
      <c r="M127" s="414">
        <f t="shared" si="50"/>
        <v>710.2</v>
      </c>
      <c r="N127" s="414">
        <f t="shared" si="50"/>
        <v>448.6</v>
      </c>
      <c r="O127" s="414">
        <f t="shared" si="50"/>
        <v>261.60000000000002</v>
      </c>
      <c r="P127" s="414">
        <f>SUM(P128:P129)</f>
        <v>41797204.68</v>
      </c>
      <c r="Q127" s="414">
        <f t="shared" ref="Q127:T127" si="51">SUM(Q128:Q129)</f>
        <v>24513446.989999998</v>
      </c>
      <c r="R127" s="414">
        <f t="shared" si="51"/>
        <v>17283757.690000001</v>
      </c>
      <c r="S127" s="414">
        <f t="shared" si="51"/>
        <v>0</v>
      </c>
      <c r="T127" s="414">
        <f t="shared" si="51"/>
        <v>0</v>
      </c>
      <c r="U127" s="545"/>
    </row>
    <row r="128" spans="1:21" x14ac:dyDescent="0.2">
      <c r="A128" s="393">
        <v>1</v>
      </c>
      <c r="B128" s="400" t="s">
        <v>1268</v>
      </c>
      <c r="C128" s="393" t="s">
        <v>1322</v>
      </c>
      <c r="D128" s="395">
        <v>42004</v>
      </c>
      <c r="E128" s="393" t="s">
        <v>1111</v>
      </c>
      <c r="F128" s="393" t="s">
        <v>1109</v>
      </c>
      <c r="G128" s="396">
        <v>45</v>
      </c>
      <c r="H128" s="398">
        <v>45</v>
      </c>
      <c r="I128" s="540">
        <v>602.20000000000005</v>
      </c>
      <c r="J128" s="396">
        <v>16</v>
      </c>
      <c r="K128" s="541">
        <v>9</v>
      </c>
      <c r="L128" s="541">
        <v>7</v>
      </c>
      <c r="M128" s="397">
        <v>602.20000000000005</v>
      </c>
      <c r="N128" s="540">
        <v>340.6</v>
      </c>
      <c r="O128" s="540">
        <v>261.60000000000002</v>
      </c>
      <c r="P128" s="540">
        <f>'Приложение № 1'!P129</f>
        <v>34540371.18</v>
      </c>
      <c r="Q128" s="540">
        <f>'Приложение № 1'!Q129</f>
        <v>20788287.300000001</v>
      </c>
      <c r="R128" s="540">
        <f>'Приложение № 1'!W129</f>
        <v>13752083.880000001</v>
      </c>
      <c r="S128" s="540">
        <f>'Приложение № 1'!AC129</f>
        <v>0</v>
      </c>
      <c r="T128" s="540">
        <f>'Приложение № 1'!AD129</f>
        <v>0</v>
      </c>
      <c r="U128" s="545"/>
    </row>
    <row r="129" spans="1:21" x14ac:dyDescent="0.2">
      <c r="A129" s="393">
        <v>2</v>
      </c>
      <c r="B129" s="400" t="s">
        <v>1243</v>
      </c>
      <c r="C129" s="393" t="s">
        <v>1288</v>
      </c>
      <c r="D129" s="395">
        <v>42059</v>
      </c>
      <c r="E129" s="393" t="s">
        <v>1111</v>
      </c>
      <c r="F129" s="393" t="s">
        <v>1109</v>
      </c>
      <c r="G129" s="396">
        <v>4</v>
      </c>
      <c r="H129" s="398">
        <v>4</v>
      </c>
      <c r="I129" s="540">
        <v>108</v>
      </c>
      <c r="J129" s="396">
        <v>4</v>
      </c>
      <c r="K129" s="541">
        <v>4</v>
      </c>
      <c r="L129" s="541">
        <v>0</v>
      </c>
      <c r="M129" s="397">
        <v>108</v>
      </c>
      <c r="N129" s="540">
        <v>108</v>
      </c>
      <c r="O129" s="540">
        <v>0</v>
      </c>
      <c r="P129" s="540">
        <f>'Приложение № 1'!P130</f>
        <v>7256833.5</v>
      </c>
      <c r="Q129" s="540">
        <f>'Приложение № 1'!Q130</f>
        <v>3725159.69</v>
      </c>
      <c r="R129" s="540">
        <f>'Приложение № 1'!W130</f>
        <v>3531673.81</v>
      </c>
      <c r="S129" s="540">
        <f>'Приложение № 1'!AC130</f>
        <v>0</v>
      </c>
      <c r="T129" s="540">
        <f>'Приложение № 1'!AD130</f>
        <v>0</v>
      </c>
      <c r="U129" s="545"/>
    </row>
    <row r="130" spans="1:21" s="537" customFormat="1" x14ac:dyDescent="0.2">
      <c r="A130" s="792" t="s">
        <v>1931</v>
      </c>
      <c r="B130" s="792"/>
      <c r="C130" s="792"/>
      <c r="D130" s="792"/>
      <c r="E130" s="792"/>
      <c r="F130" s="792"/>
      <c r="G130" s="391">
        <f>SUM(G131:G133)</f>
        <v>68</v>
      </c>
      <c r="H130" s="391">
        <f t="shared" ref="H130:O130" si="52">SUM(H131:H133)</f>
        <v>68</v>
      </c>
      <c r="I130" s="392">
        <f t="shared" si="52"/>
        <v>1211.8</v>
      </c>
      <c r="J130" s="391">
        <f t="shared" si="52"/>
        <v>25</v>
      </c>
      <c r="K130" s="391">
        <f t="shared" si="52"/>
        <v>10</v>
      </c>
      <c r="L130" s="391">
        <f t="shared" si="52"/>
        <v>15</v>
      </c>
      <c r="M130" s="392">
        <f t="shared" si="52"/>
        <v>1211.8</v>
      </c>
      <c r="N130" s="392">
        <f t="shared" si="52"/>
        <v>557.4</v>
      </c>
      <c r="O130" s="392">
        <f t="shared" si="52"/>
        <v>654.4</v>
      </c>
      <c r="P130" s="392">
        <f>SUM(P131:P133)</f>
        <v>55641205.439999998</v>
      </c>
      <c r="Q130" s="392">
        <f t="shared" ref="Q130:T130" si="53">SUM(Q131:Q133)</f>
        <v>48395301.229999997</v>
      </c>
      <c r="R130" s="392">
        <f t="shared" si="53"/>
        <v>7245904.21</v>
      </c>
      <c r="S130" s="392">
        <f t="shared" si="53"/>
        <v>0</v>
      </c>
      <c r="T130" s="392">
        <f t="shared" si="53"/>
        <v>0</v>
      </c>
      <c r="U130" s="545"/>
    </row>
    <row r="131" spans="1:21" x14ac:dyDescent="0.2">
      <c r="A131" s="393">
        <v>1</v>
      </c>
      <c r="B131" s="401" t="s">
        <v>828</v>
      </c>
      <c r="C131" s="419">
        <v>183</v>
      </c>
      <c r="D131" s="420">
        <v>41605</v>
      </c>
      <c r="E131" s="393" t="s">
        <v>1109</v>
      </c>
      <c r="F131" s="393" t="s">
        <v>1110</v>
      </c>
      <c r="G131" s="396">
        <v>30</v>
      </c>
      <c r="H131" s="398">
        <v>30</v>
      </c>
      <c r="I131" s="397">
        <v>409.4</v>
      </c>
      <c r="J131" s="396">
        <v>9</v>
      </c>
      <c r="K131" s="398">
        <v>4</v>
      </c>
      <c r="L131" s="398">
        <v>5</v>
      </c>
      <c r="M131" s="397">
        <v>409.4</v>
      </c>
      <c r="N131" s="397">
        <v>250.8</v>
      </c>
      <c r="O131" s="397">
        <v>158.6</v>
      </c>
      <c r="P131" s="540">
        <f>'Приложение № 1'!P132</f>
        <v>18442874.239999998</v>
      </c>
      <c r="Q131" s="540">
        <f>'Приложение № 1'!Q132</f>
        <v>16361740.6</v>
      </c>
      <c r="R131" s="540">
        <f>'Приложение № 1'!W132</f>
        <v>2081133.64</v>
      </c>
      <c r="S131" s="540">
        <f>'Приложение № 1'!AC132</f>
        <v>0</v>
      </c>
      <c r="T131" s="540">
        <f>'Приложение № 1'!AD132</f>
        <v>0</v>
      </c>
      <c r="U131" s="545"/>
    </row>
    <row r="132" spans="1:21" x14ac:dyDescent="0.2">
      <c r="A132" s="393">
        <v>2</v>
      </c>
      <c r="B132" s="401" t="s">
        <v>920</v>
      </c>
      <c r="C132" s="539">
        <v>161</v>
      </c>
      <c r="D132" s="395">
        <v>41914</v>
      </c>
      <c r="E132" s="393" t="s">
        <v>1109</v>
      </c>
      <c r="F132" s="393" t="s">
        <v>1110</v>
      </c>
      <c r="G132" s="396">
        <v>8</v>
      </c>
      <c r="H132" s="398">
        <v>8</v>
      </c>
      <c r="I132" s="397">
        <v>230.2</v>
      </c>
      <c r="J132" s="396">
        <v>4</v>
      </c>
      <c r="K132" s="398">
        <v>2</v>
      </c>
      <c r="L132" s="398">
        <v>2</v>
      </c>
      <c r="M132" s="397">
        <v>230.2</v>
      </c>
      <c r="N132" s="397">
        <v>98.8</v>
      </c>
      <c r="O132" s="397">
        <v>131.4</v>
      </c>
      <c r="P132" s="540">
        <f>'Приложение № 1'!P133</f>
        <v>10365703.039999999</v>
      </c>
      <c r="Q132" s="540">
        <f>'Приложение № 1'!Q133</f>
        <v>9199982.1300000008</v>
      </c>
      <c r="R132" s="540">
        <f>'Приложение № 1'!W133</f>
        <v>1165720.9099999999</v>
      </c>
      <c r="S132" s="540">
        <f>'Приложение № 1'!AC133</f>
        <v>0</v>
      </c>
      <c r="T132" s="540">
        <f>'Приложение № 1'!AD133</f>
        <v>0</v>
      </c>
      <c r="U132" s="545"/>
    </row>
    <row r="133" spans="1:21" x14ac:dyDescent="0.2">
      <c r="A133" s="393">
        <v>3</v>
      </c>
      <c r="B133" s="401" t="s">
        <v>827</v>
      </c>
      <c r="C133" s="539">
        <v>233</v>
      </c>
      <c r="D133" s="420">
        <v>41605</v>
      </c>
      <c r="E133" s="393" t="s">
        <v>1109</v>
      </c>
      <c r="F133" s="393" t="s">
        <v>1110</v>
      </c>
      <c r="G133" s="396">
        <v>30</v>
      </c>
      <c r="H133" s="398">
        <v>30</v>
      </c>
      <c r="I133" s="397">
        <v>572.20000000000005</v>
      </c>
      <c r="J133" s="396">
        <v>12</v>
      </c>
      <c r="K133" s="398">
        <v>4</v>
      </c>
      <c r="L133" s="398">
        <v>8</v>
      </c>
      <c r="M133" s="397">
        <v>572.20000000000005</v>
      </c>
      <c r="N133" s="397">
        <v>207.8</v>
      </c>
      <c r="O133" s="397">
        <v>364.4</v>
      </c>
      <c r="P133" s="540">
        <f>'Приложение № 1'!P134</f>
        <v>26832628.16</v>
      </c>
      <c r="Q133" s="540">
        <f>'Приложение № 1'!Q134</f>
        <v>22833578.5</v>
      </c>
      <c r="R133" s="540">
        <f>'Приложение № 1'!W134</f>
        <v>3999049.66</v>
      </c>
      <c r="S133" s="540">
        <f>'Приложение № 1'!AC134</f>
        <v>0</v>
      </c>
      <c r="T133" s="540">
        <f>'Приложение № 1'!AD134</f>
        <v>0</v>
      </c>
      <c r="U133" s="545"/>
    </row>
    <row r="134" spans="1:21" s="537" customFormat="1" x14ac:dyDescent="0.2">
      <c r="A134" s="792" t="s">
        <v>1932</v>
      </c>
      <c r="B134" s="792"/>
      <c r="C134" s="792"/>
      <c r="D134" s="792"/>
      <c r="E134" s="792"/>
      <c r="F134" s="792"/>
      <c r="G134" s="391">
        <f>SUM(G135:G137)</f>
        <v>87</v>
      </c>
      <c r="H134" s="391">
        <f t="shared" ref="H134:O134" si="54">SUM(H135:H137)</f>
        <v>87</v>
      </c>
      <c r="I134" s="392">
        <f t="shared" si="54"/>
        <v>1133.3</v>
      </c>
      <c r="J134" s="391">
        <f t="shared" si="54"/>
        <v>31</v>
      </c>
      <c r="K134" s="391">
        <f t="shared" si="54"/>
        <v>22</v>
      </c>
      <c r="L134" s="391">
        <f t="shared" si="54"/>
        <v>9</v>
      </c>
      <c r="M134" s="392">
        <f t="shared" si="54"/>
        <v>1169.3</v>
      </c>
      <c r="N134" s="392">
        <f t="shared" si="54"/>
        <v>805.8</v>
      </c>
      <c r="O134" s="392">
        <f t="shared" si="54"/>
        <v>363.5</v>
      </c>
      <c r="P134" s="392">
        <f>SUM(P135:P137)</f>
        <v>53900778.289999999</v>
      </c>
      <c r="Q134" s="392">
        <f t="shared" ref="Q134:T134" si="55">SUM(Q135:Q137)</f>
        <v>43704624.600000001</v>
      </c>
      <c r="R134" s="392">
        <f t="shared" si="55"/>
        <v>10196153.689999999</v>
      </c>
      <c r="S134" s="392">
        <f t="shared" si="55"/>
        <v>0</v>
      </c>
      <c r="T134" s="392">
        <f t="shared" si="55"/>
        <v>0</v>
      </c>
      <c r="U134" s="545"/>
    </row>
    <row r="135" spans="1:21" s="399" customFormat="1" x14ac:dyDescent="0.2">
      <c r="A135" s="393">
        <v>1</v>
      </c>
      <c r="B135" s="401" t="s">
        <v>1068</v>
      </c>
      <c r="C135" s="393">
        <v>155</v>
      </c>
      <c r="D135" s="395">
        <v>41274</v>
      </c>
      <c r="E135" s="393" t="s">
        <v>1109</v>
      </c>
      <c r="F135" s="393" t="s">
        <v>1110</v>
      </c>
      <c r="G135" s="396">
        <v>47</v>
      </c>
      <c r="H135" s="398">
        <v>47</v>
      </c>
      <c r="I135" s="397">
        <v>455.2</v>
      </c>
      <c r="J135" s="396">
        <v>12</v>
      </c>
      <c r="K135" s="398">
        <v>9</v>
      </c>
      <c r="L135" s="398">
        <v>3</v>
      </c>
      <c r="M135" s="397">
        <v>469.7</v>
      </c>
      <c r="N135" s="397">
        <v>306.2</v>
      </c>
      <c r="O135" s="397">
        <f>M135-N135</f>
        <v>163.5</v>
      </c>
      <c r="P135" s="540">
        <f>'Приложение № 1'!P136</f>
        <v>24663388.800000001</v>
      </c>
      <c r="Q135" s="540">
        <f>'Приложение № 1'!Q136</f>
        <v>19564858.600000001</v>
      </c>
      <c r="R135" s="540">
        <f>'Приложение № 1'!W136</f>
        <v>5098530.2</v>
      </c>
      <c r="S135" s="540">
        <f>'Приложение № 1'!AC136</f>
        <v>0</v>
      </c>
      <c r="T135" s="540">
        <f>'Приложение № 1'!AD136</f>
        <v>0</v>
      </c>
      <c r="U135" s="545"/>
    </row>
    <row r="136" spans="1:21" x14ac:dyDescent="0.2">
      <c r="A136" s="393">
        <v>2</v>
      </c>
      <c r="B136" s="401" t="s">
        <v>1070</v>
      </c>
      <c r="C136" s="393">
        <v>153</v>
      </c>
      <c r="D136" s="395">
        <v>41274</v>
      </c>
      <c r="E136" s="393" t="s">
        <v>1109</v>
      </c>
      <c r="F136" s="393" t="s">
        <v>1110</v>
      </c>
      <c r="G136" s="396">
        <v>27</v>
      </c>
      <c r="H136" s="398">
        <v>27</v>
      </c>
      <c r="I136" s="397">
        <v>540.5</v>
      </c>
      <c r="J136" s="396">
        <v>14</v>
      </c>
      <c r="K136" s="398">
        <v>9</v>
      </c>
      <c r="L136" s="398">
        <v>5</v>
      </c>
      <c r="M136" s="397">
        <v>541.1</v>
      </c>
      <c r="N136" s="397">
        <v>385.3</v>
      </c>
      <c r="O136" s="397">
        <f>M136-N136</f>
        <v>155.80000000000001</v>
      </c>
      <c r="P136" s="540">
        <f>'Приложение № 1'!P137</f>
        <v>21288237.899999999</v>
      </c>
      <c r="Q136" s="540">
        <f>'Приложение № 1'!Q137</f>
        <v>18612924.399999999</v>
      </c>
      <c r="R136" s="540">
        <f>'Приложение № 1'!W137</f>
        <v>2675313.5</v>
      </c>
      <c r="S136" s="540">
        <f>'Приложение № 1'!AC137</f>
        <v>0</v>
      </c>
      <c r="T136" s="540">
        <f>'Приложение № 1'!AD137</f>
        <v>0</v>
      </c>
      <c r="U136" s="545"/>
    </row>
    <row r="137" spans="1:21" x14ac:dyDescent="0.2">
      <c r="A137" s="393">
        <v>3</v>
      </c>
      <c r="B137" s="401" t="s">
        <v>1065</v>
      </c>
      <c r="C137" s="406" t="s">
        <v>1289</v>
      </c>
      <c r="D137" s="395">
        <v>41274</v>
      </c>
      <c r="E137" s="393" t="s">
        <v>1109</v>
      </c>
      <c r="F137" s="393" t="s">
        <v>1110</v>
      </c>
      <c r="G137" s="396">
        <v>13</v>
      </c>
      <c r="H137" s="398">
        <v>13</v>
      </c>
      <c r="I137" s="397">
        <v>137.6</v>
      </c>
      <c r="J137" s="396">
        <v>5</v>
      </c>
      <c r="K137" s="398">
        <v>4</v>
      </c>
      <c r="L137" s="398">
        <v>1</v>
      </c>
      <c r="M137" s="397">
        <v>158.5</v>
      </c>
      <c r="N137" s="397">
        <v>114.3</v>
      </c>
      <c r="O137" s="397">
        <f>M137-N137</f>
        <v>44.2</v>
      </c>
      <c r="P137" s="540">
        <f>'Приложение № 1'!P138</f>
        <v>7949151.5899999999</v>
      </c>
      <c r="Q137" s="540">
        <f>'Приложение № 1'!Q138</f>
        <v>5526841.5999999996</v>
      </c>
      <c r="R137" s="540">
        <f>'Приложение № 1'!W138</f>
        <v>2422309.9900000002</v>
      </c>
      <c r="S137" s="540">
        <f>'Приложение № 1'!AC138</f>
        <v>0</v>
      </c>
      <c r="T137" s="540">
        <f>'Приложение № 1'!AD138</f>
        <v>0</v>
      </c>
      <c r="U137" s="545"/>
    </row>
    <row r="138" spans="1:21" x14ac:dyDescent="0.2">
      <c r="A138" s="792" t="s">
        <v>1875</v>
      </c>
      <c r="B138" s="792"/>
      <c r="C138" s="792"/>
      <c r="D138" s="792"/>
      <c r="E138" s="792"/>
      <c r="F138" s="792"/>
      <c r="G138" s="396">
        <v>0</v>
      </c>
      <c r="H138" s="398">
        <v>0</v>
      </c>
      <c r="I138" s="397">
        <v>0</v>
      </c>
      <c r="J138" s="396">
        <v>0</v>
      </c>
      <c r="K138" s="398">
        <v>0</v>
      </c>
      <c r="L138" s="398">
        <v>0</v>
      </c>
      <c r="M138" s="397">
        <v>0</v>
      </c>
      <c r="N138" s="397">
        <v>0</v>
      </c>
      <c r="O138" s="397">
        <v>0</v>
      </c>
      <c r="P138" s="392">
        <f>SUM(P139:P141)</f>
        <v>10260306.949999999</v>
      </c>
      <c r="Q138" s="392">
        <f>SUM(Q139:Q141)</f>
        <v>9909404.8300000001</v>
      </c>
      <c r="R138" s="392">
        <f>SUM(R139:R141)</f>
        <v>350902.12</v>
      </c>
      <c r="S138" s="392">
        <v>0</v>
      </c>
      <c r="T138" s="392">
        <v>0</v>
      </c>
      <c r="U138" s="545"/>
    </row>
    <row r="139" spans="1:21" x14ac:dyDescent="0.2">
      <c r="A139" s="393">
        <v>1</v>
      </c>
      <c r="B139" s="401" t="s">
        <v>1068</v>
      </c>
      <c r="C139" s="393">
        <v>155</v>
      </c>
      <c r="D139" s="395">
        <v>41274</v>
      </c>
      <c r="E139" s="393" t="s">
        <v>1109</v>
      </c>
      <c r="F139" s="393" t="s">
        <v>1110</v>
      </c>
      <c r="G139" s="396">
        <v>0</v>
      </c>
      <c r="H139" s="398">
        <v>0</v>
      </c>
      <c r="I139" s="397">
        <v>0</v>
      </c>
      <c r="J139" s="396">
        <v>0</v>
      </c>
      <c r="K139" s="398">
        <v>0</v>
      </c>
      <c r="L139" s="398">
        <v>0</v>
      </c>
      <c r="M139" s="397">
        <v>0</v>
      </c>
      <c r="N139" s="397">
        <v>0</v>
      </c>
      <c r="O139" s="397">
        <v>0</v>
      </c>
      <c r="P139" s="540">
        <f>'Приложение № 1'!P140</f>
        <v>2847530.02</v>
      </c>
      <c r="Q139" s="540">
        <f>'Приложение № 1'!Q140</f>
        <v>2730158.63</v>
      </c>
      <c r="R139" s="540">
        <f>'Приложение № 1'!W140</f>
        <v>117371.39</v>
      </c>
      <c r="S139" s="540">
        <f>'Приложение № 1'!AC140</f>
        <v>0</v>
      </c>
      <c r="T139" s="540">
        <f>'Приложение № 1'!AD140</f>
        <v>0</v>
      </c>
      <c r="U139" s="545"/>
    </row>
    <row r="140" spans="1:21" x14ac:dyDescent="0.2">
      <c r="A140" s="393">
        <v>2</v>
      </c>
      <c r="B140" s="401" t="s">
        <v>1070</v>
      </c>
      <c r="C140" s="393">
        <v>153</v>
      </c>
      <c r="D140" s="395">
        <v>41274</v>
      </c>
      <c r="E140" s="393" t="s">
        <v>1109</v>
      </c>
      <c r="F140" s="393" t="s">
        <v>1110</v>
      </c>
      <c r="G140" s="396">
        <v>0</v>
      </c>
      <c r="H140" s="398">
        <v>0</v>
      </c>
      <c r="I140" s="397">
        <v>0</v>
      </c>
      <c r="J140" s="396">
        <v>0</v>
      </c>
      <c r="K140" s="398">
        <v>0</v>
      </c>
      <c r="L140" s="398">
        <v>0</v>
      </c>
      <c r="M140" s="397">
        <v>0</v>
      </c>
      <c r="N140" s="397">
        <v>0</v>
      </c>
      <c r="O140" s="397">
        <v>0</v>
      </c>
      <c r="P140" s="540">
        <f>'Приложение № 1'!P141</f>
        <v>6224549.3099999996</v>
      </c>
      <c r="Q140" s="540">
        <f>'Приложение № 1'!Q141</f>
        <v>6224549.3099999996</v>
      </c>
      <c r="R140" s="540">
        <f>'Приложение № 1'!W141</f>
        <v>0</v>
      </c>
      <c r="S140" s="540">
        <f>'Приложение № 1'!AC141</f>
        <v>0</v>
      </c>
      <c r="T140" s="540">
        <f>'Приложение № 1'!AD141</f>
        <v>0</v>
      </c>
      <c r="U140" s="545"/>
    </row>
    <row r="141" spans="1:21" x14ac:dyDescent="0.2">
      <c r="A141" s="393">
        <v>3</v>
      </c>
      <c r="B141" s="401" t="s">
        <v>1065</v>
      </c>
      <c r="C141" s="406" t="s">
        <v>1289</v>
      </c>
      <c r="D141" s="395">
        <v>41274</v>
      </c>
      <c r="E141" s="393" t="s">
        <v>1109</v>
      </c>
      <c r="F141" s="393" t="s">
        <v>1110</v>
      </c>
      <c r="G141" s="396">
        <v>0</v>
      </c>
      <c r="H141" s="398">
        <v>0</v>
      </c>
      <c r="I141" s="397">
        <v>0</v>
      </c>
      <c r="J141" s="396">
        <v>0</v>
      </c>
      <c r="K141" s="398">
        <v>0</v>
      </c>
      <c r="L141" s="398">
        <v>0</v>
      </c>
      <c r="M141" s="397">
        <v>0</v>
      </c>
      <c r="N141" s="397">
        <v>0</v>
      </c>
      <c r="O141" s="397">
        <v>0</v>
      </c>
      <c r="P141" s="540">
        <f>'Приложение № 1'!P142</f>
        <v>1188227.6200000001</v>
      </c>
      <c r="Q141" s="540">
        <f>'Приложение № 1'!Q142</f>
        <v>954696.89</v>
      </c>
      <c r="R141" s="540">
        <f>'Приложение № 1'!W142</f>
        <v>233530.73</v>
      </c>
      <c r="S141" s="540">
        <f>'Приложение № 1'!AC142</f>
        <v>0</v>
      </c>
      <c r="T141" s="540">
        <f>'Приложение № 1'!AD142</f>
        <v>0</v>
      </c>
      <c r="U141" s="545"/>
    </row>
    <row r="142" spans="1:21" s="537" customFormat="1" x14ac:dyDescent="0.2">
      <c r="A142" s="792" t="s">
        <v>1115</v>
      </c>
      <c r="B142" s="792"/>
      <c r="C142" s="792"/>
      <c r="D142" s="792"/>
      <c r="E142" s="792"/>
      <c r="F142" s="792"/>
      <c r="G142" s="391">
        <f>G143+G144</f>
        <v>25</v>
      </c>
      <c r="H142" s="409">
        <f>H143+H144</f>
        <v>25</v>
      </c>
      <c r="I142" s="405">
        <f t="shared" ref="I142:O142" si="56">I143+I144</f>
        <v>345.1</v>
      </c>
      <c r="J142" s="409">
        <f t="shared" si="56"/>
        <v>11</v>
      </c>
      <c r="K142" s="409">
        <f t="shared" si="56"/>
        <v>6</v>
      </c>
      <c r="L142" s="409">
        <f t="shared" si="56"/>
        <v>5</v>
      </c>
      <c r="M142" s="405">
        <f t="shared" si="56"/>
        <v>345.1</v>
      </c>
      <c r="N142" s="405">
        <f t="shared" si="56"/>
        <v>190.8</v>
      </c>
      <c r="O142" s="405">
        <f t="shared" si="56"/>
        <v>154.30000000000001</v>
      </c>
      <c r="P142" s="392">
        <f t="shared" ref="P142:T142" si="57">SUM(P143:P144)</f>
        <v>18613282.879999999</v>
      </c>
      <c r="Q142" s="392">
        <f t="shared" si="57"/>
        <v>8953353.4000000004</v>
      </c>
      <c r="R142" s="392">
        <f t="shared" si="57"/>
        <v>9659929.4800000004</v>
      </c>
      <c r="S142" s="392">
        <f t="shared" si="57"/>
        <v>0</v>
      </c>
      <c r="T142" s="392">
        <f t="shared" si="57"/>
        <v>0</v>
      </c>
      <c r="U142" s="545"/>
    </row>
    <row r="143" spans="1:21" s="399" customFormat="1" x14ac:dyDescent="0.2">
      <c r="A143" s="393">
        <v>1</v>
      </c>
      <c r="B143" s="401" t="s">
        <v>1074</v>
      </c>
      <c r="C143" s="398">
        <v>3620</v>
      </c>
      <c r="D143" s="395">
        <v>41999</v>
      </c>
      <c r="E143" s="393" t="s">
        <v>1111</v>
      </c>
      <c r="F143" s="393" t="s">
        <v>1109</v>
      </c>
      <c r="G143" s="396">
        <v>10</v>
      </c>
      <c r="H143" s="398">
        <v>10</v>
      </c>
      <c r="I143" s="397">
        <v>159.1</v>
      </c>
      <c r="J143" s="396">
        <v>5</v>
      </c>
      <c r="K143" s="398">
        <v>2</v>
      </c>
      <c r="L143" s="398">
        <v>3</v>
      </c>
      <c r="M143" s="397">
        <v>159.1</v>
      </c>
      <c r="N143" s="397">
        <v>66.599999999999994</v>
      </c>
      <c r="O143" s="397">
        <v>92.5</v>
      </c>
      <c r="P143" s="540">
        <f>'Приложение № 1'!P144</f>
        <v>8351639.1900000004</v>
      </c>
      <c r="Q143" s="540">
        <f>'Приложение № 1'!Q144</f>
        <v>4038880.21</v>
      </c>
      <c r="R143" s="540">
        <f>'Приложение № 1'!W144</f>
        <v>4312758.9800000004</v>
      </c>
      <c r="S143" s="540">
        <f>'Приложение № 1'!AC144</f>
        <v>0</v>
      </c>
      <c r="T143" s="540">
        <f>'Приложение № 1'!AD144</f>
        <v>0</v>
      </c>
      <c r="U143" s="545"/>
    </row>
    <row r="144" spans="1:21" x14ac:dyDescent="0.2">
      <c r="A144" s="393">
        <v>2</v>
      </c>
      <c r="B144" s="401" t="s">
        <v>1075</v>
      </c>
      <c r="C144" s="398">
        <v>3620</v>
      </c>
      <c r="D144" s="395">
        <v>41999</v>
      </c>
      <c r="E144" s="393" t="s">
        <v>1111</v>
      </c>
      <c r="F144" s="393" t="s">
        <v>1109</v>
      </c>
      <c r="G144" s="396">
        <v>15</v>
      </c>
      <c r="H144" s="398">
        <v>15</v>
      </c>
      <c r="I144" s="397">
        <v>186</v>
      </c>
      <c r="J144" s="396">
        <v>6</v>
      </c>
      <c r="K144" s="398">
        <v>4</v>
      </c>
      <c r="L144" s="398">
        <v>2</v>
      </c>
      <c r="M144" s="397">
        <v>186</v>
      </c>
      <c r="N144" s="397">
        <v>124.2</v>
      </c>
      <c r="O144" s="397">
        <v>61.8</v>
      </c>
      <c r="P144" s="540">
        <f>'Приложение № 1'!P145</f>
        <v>10261643.689999999</v>
      </c>
      <c r="Q144" s="540">
        <f>'Приложение № 1'!Q145</f>
        <v>4914473.1900000004</v>
      </c>
      <c r="R144" s="540">
        <f>'Приложение № 1'!W145</f>
        <v>5347170.5</v>
      </c>
      <c r="S144" s="540">
        <f>'Приложение № 1'!AC145</f>
        <v>0</v>
      </c>
      <c r="T144" s="540">
        <f>'Приложение № 1'!AD145</f>
        <v>0</v>
      </c>
      <c r="U144" s="545"/>
    </row>
    <row r="145" spans="1:21" s="537" customFormat="1" x14ac:dyDescent="0.2">
      <c r="A145" s="792" t="s">
        <v>1209</v>
      </c>
      <c r="B145" s="792"/>
      <c r="C145" s="792"/>
      <c r="D145" s="792"/>
      <c r="E145" s="792"/>
      <c r="F145" s="792"/>
      <c r="G145" s="391">
        <f>SUM(G146:G148)</f>
        <v>55</v>
      </c>
      <c r="H145" s="391">
        <f t="shared" ref="H145:O145" si="58">SUM(H146:H148)</f>
        <v>55</v>
      </c>
      <c r="I145" s="392">
        <f t="shared" si="58"/>
        <v>785</v>
      </c>
      <c r="J145" s="391">
        <f t="shared" si="58"/>
        <v>18</v>
      </c>
      <c r="K145" s="391">
        <f t="shared" si="58"/>
        <v>9</v>
      </c>
      <c r="L145" s="391">
        <f t="shared" si="58"/>
        <v>9</v>
      </c>
      <c r="M145" s="392">
        <f t="shared" si="58"/>
        <v>785</v>
      </c>
      <c r="N145" s="392">
        <f t="shared" si="58"/>
        <v>319.3</v>
      </c>
      <c r="O145" s="392">
        <f t="shared" si="58"/>
        <v>465.7</v>
      </c>
      <c r="P145" s="392">
        <f>SUM(P146:P148)</f>
        <v>33189800</v>
      </c>
      <c r="Q145" s="392">
        <f t="shared" ref="Q145:T145" si="59">SUM(Q146:Q148)</f>
        <v>21337038.170000002</v>
      </c>
      <c r="R145" s="392">
        <f t="shared" si="59"/>
        <v>11852761.83</v>
      </c>
      <c r="S145" s="392">
        <f t="shared" si="59"/>
        <v>0</v>
      </c>
      <c r="T145" s="392">
        <f t="shared" si="59"/>
        <v>0</v>
      </c>
      <c r="U145" s="545"/>
    </row>
    <row r="146" spans="1:21" x14ac:dyDescent="0.2">
      <c r="A146" s="393">
        <v>1</v>
      </c>
      <c r="B146" s="401" t="s">
        <v>1683</v>
      </c>
      <c r="C146" s="393">
        <v>1085</v>
      </c>
      <c r="D146" s="395">
        <v>42004</v>
      </c>
      <c r="E146" s="393" t="s">
        <v>1111</v>
      </c>
      <c r="F146" s="393" t="s">
        <v>1109</v>
      </c>
      <c r="G146" s="396">
        <v>14</v>
      </c>
      <c r="H146" s="398">
        <v>14</v>
      </c>
      <c r="I146" s="397">
        <v>291.2</v>
      </c>
      <c r="J146" s="396">
        <v>6</v>
      </c>
      <c r="K146" s="398">
        <v>2</v>
      </c>
      <c r="L146" s="398">
        <v>4</v>
      </c>
      <c r="M146" s="397">
        <v>291.2</v>
      </c>
      <c r="N146" s="397">
        <v>80.599999999999994</v>
      </c>
      <c r="O146" s="397">
        <v>210.6</v>
      </c>
      <c r="P146" s="540">
        <f>'Приложение № 1'!P147</f>
        <v>12311936</v>
      </c>
      <c r="Q146" s="540">
        <f>'Приложение № 1'!Q147</f>
        <v>7915089.8300000001</v>
      </c>
      <c r="R146" s="540">
        <f>'Приложение № 1'!W147</f>
        <v>4396846.17</v>
      </c>
      <c r="S146" s="540">
        <f>'Приложение № 1'!AC147</f>
        <v>0</v>
      </c>
      <c r="T146" s="540">
        <f>'Приложение № 1'!AD147</f>
        <v>0</v>
      </c>
      <c r="U146" s="545"/>
    </row>
    <row r="147" spans="1:21" x14ac:dyDescent="0.2">
      <c r="A147" s="393">
        <v>2</v>
      </c>
      <c r="B147" s="401" t="s">
        <v>1682</v>
      </c>
      <c r="C147" s="393">
        <v>1085</v>
      </c>
      <c r="D147" s="395">
        <v>42004</v>
      </c>
      <c r="E147" s="393" t="s">
        <v>1111</v>
      </c>
      <c r="F147" s="393" t="s">
        <v>1109</v>
      </c>
      <c r="G147" s="396">
        <v>25</v>
      </c>
      <c r="H147" s="398">
        <v>25</v>
      </c>
      <c r="I147" s="397">
        <v>291.2</v>
      </c>
      <c r="J147" s="396">
        <v>6</v>
      </c>
      <c r="K147" s="398">
        <v>2</v>
      </c>
      <c r="L147" s="398">
        <v>4</v>
      </c>
      <c r="M147" s="397">
        <v>291.2</v>
      </c>
      <c r="N147" s="397">
        <v>97.1</v>
      </c>
      <c r="O147" s="397">
        <v>194.1</v>
      </c>
      <c r="P147" s="540">
        <f>'Приложение № 1'!P148</f>
        <v>12311936</v>
      </c>
      <c r="Q147" s="540">
        <f>'Приложение № 1'!Q148</f>
        <v>7915089.8300000001</v>
      </c>
      <c r="R147" s="540">
        <f>'Приложение № 1'!W148</f>
        <v>4396846.17</v>
      </c>
      <c r="S147" s="540">
        <f>'Приложение № 1'!AC148</f>
        <v>0</v>
      </c>
      <c r="T147" s="540">
        <f>'Приложение № 1'!AD148</f>
        <v>0</v>
      </c>
      <c r="U147" s="545"/>
    </row>
    <row r="148" spans="1:21" x14ac:dyDescent="0.2">
      <c r="A148" s="393">
        <v>3</v>
      </c>
      <c r="B148" s="401" t="s">
        <v>1681</v>
      </c>
      <c r="C148" s="393">
        <v>1085</v>
      </c>
      <c r="D148" s="395">
        <v>42004</v>
      </c>
      <c r="E148" s="393" t="s">
        <v>1111</v>
      </c>
      <c r="F148" s="393" t="s">
        <v>1109</v>
      </c>
      <c r="G148" s="396">
        <v>16</v>
      </c>
      <c r="H148" s="398">
        <v>16</v>
      </c>
      <c r="I148" s="397">
        <v>202.6</v>
      </c>
      <c r="J148" s="396">
        <v>6</v>
      </c>
      <c r="K148" s="398">
        <v>5</v>
      </c>
      <c r="L148" s="398">
        <v>1</v>
      </c>
      <c r="M148" s="397">
        <v>202.6</v>
      </c>
      <c r="N148" s="397">
        <v>141.6</v>
      </c>
      <c r="O148" s="397">
        <v>61</v>
      </c>
      <c r="P148" s="540">
        <f>'Приложение № 1'!P149</f>
        <v>8565928</v>
      </c>
      <c r="Q148" s="540">
        <f>'Приложение № 1'!Q149</f>
        <v>5506858.5099999998</v>
      </c>
      <c r="R148" s="540">
        <f>'Приложение № 1'!W149</f>
        <v>3059069.49</v>
      </c>
      <c r="S148" s="540">
        <f>'Приложение № 1'!AC149</f>
        <v>0</v>
      </c>
      <c r="T148" s="540">
        <f>'Приложение № 1'!AD149</f>
        <v>0</v>
      </c>
      <c r="U148" s="545"/>
    </row>
    <row r="149" spans="1:21" ht="36.75" customHeight="1" x14ac:dyDescent="0.2">
      <c r="A149" s="792" t="s">
        <v>1861</v>
      </c>
      <c r="B149" s="793"/>
      <c r="C149" s="793"/>
      <c r="D149" s="793"/>
      <c r="E149" s="793"/>
      <c r="F149" s="793"/>
      <c r="G149" s="413">
        <f t="shared" ref="G149:T149" si="60">G150</f>
        <v>63</v>
      </c>
      <c r="H149" s="413">
        <f t="shared" si="60"/>
        <v>63</v>
      </c>
      <c r="I149" s="414">
        <f t="shared" si="60"/>
        <v>975</v>
      </c>
      <c r="J149" s="413">
        <f t="shared" si="60"/>
        <v>20</v>
      </c>
      <c r="K149" s="413">
        <f t="shared" si="60"/>
        <v>12</v>
      </c>
      <c r="L149" s="413">
        <f t="shared" si="60"/>
        <v>8</v>
      </c>
      <c r="M149" s="414">
        <f t="shared" si="60"/>
        <v>975</v>
      </c>
      <c r="N149" s="414">
        <f t="shared" si="60"/>
        <v>600.9</v>
      </c>
      <c r="O149" s="414">
        <f t="shared" si="60"/>
        <v>374.1</v>
      </c>
      <c r="P149" s="414">
        <f t="shared" si="60"/>
        <v>0</v>
      </c>
      <c r="Q149" s="414">
        <f t="shared" si="60"/>
        <v>0</v>
      </c>
      <c r="R149" s="414">
        <f t="shared" si="60"/>
        <v>0</v>
      </c>
      <c r="S149" s="414">
        <f t="shared" si="60"/>
        <v>0</v>
      </c>
      <c r="T149" s="414">
        <f t="shared" si="60"/>
        <v>0</v>
      </c>
      <c r="U149" s="545"/>
    </row>
    <row r="150" spans="1:21" x14ac:dyDescent="0.2">
      <c r="A150" s="792" t="s">
        <v>1148</v>
      </c>
      <c r="B150" s="793"/>
      <c r="C150" s="793"/>
      <c r="D150" s="793"/>
      <c r="E150" s="793"/>
      <c r="F150" s="793"/>
      <c r="G150" s="413">
        <f>SUM(G151:G152)</f>
        <v>63</v>
      </c>
      <c r="H150" s="413">
        <f t="shared" ref="H150:T150" si="61">SUM(H151:H152)</f>
        <v>63</v>
      </c>
      <c r="I150" s="414">
        <f t="shared" si="61"/>
        <v>975</v>
      </c>
      <c r="J150" s="413">
        <f t="shared" si="61"/>
        <v>20</v>
      </c>
      <c r="K150" s="413">
        <f t="shared" si="61"/>
        <v>12</v>
      </c>
      <c r="L150" s="413">
        <f t="shared" si="61"/>
        <v>8</v>
      </c>
      <c r="M150" s="414">
        <f t="shared" si="61"/>
        <v>975</v>
      </c>
      <c r="N150" s="414">
        <f t="shared" si="61"/>
        <v>600.9</v>
      </c>
      <c r="O150" s="414">
        <f t="shared" si="61"/>
        <v>374.1</v>
      </c>
      <c r="P150" s="414">
        <f t="shared" si="61"/>
        <v>0</v>
      </c>
      <c r="Q150" s="414">
        <f t="shared" si="61"/>
        <v>0</v>
      </c>
      <c r="R150" s="414">
        <f t="shared" si="61"/>
        <v>0</v>
      </c>
      <c r="S150" s="414">
        <f t="shared" si="61"/>
        <v>0</v>
      </c>
      <c r="T150" s="414">
        <f t="shared" si="61"/>
        <v>0</v>
      </c>
      <c r="U150" s="545"/>
    </row>
    <row r="151" spans="1:21" x14ac:dyDescent="0.2">
      <c r="A151" s="393">
        <v>1</v>
      </c>
      <c r="B151" s="400" t="s">
        <v>1680</v>
      </c>
      <c r="C151" s="393" t="s">
        <v>1144</v>
      </c>
      <c r="D151" s="395">
        <v>41123</v>
      </c>
      <c r="E151" s="393" t="s">
        <v>1111</v>
      </c>
      <c r="F151" s="393" t="s">
        <v>1109</v>
      </c>
      <c r="G151" s="396">
        <v>40</v>
      </c>
      <c r="H151" s="398">
        <v>40</v>
      </c>
      <c r="I151" s="397">
        <v>560.1</v>
      </c>
      <c r="J151" s="396">
        <v>12</v>
      </c>
      <c r="K151" s="398">
        <v>7</v>
      </c>
      <c r="L151" s="398">
        <v>5</v>
      </c>
      <c r="M151" s="397">
        <v>560.1</v>
      </c>
      <c r="N151" s="397">
        <v>344.9</v>
      </c>
      <c r="O151" s="397">
        <v>215.2</v>
      </c>
      <c r="P151" s="540">
        <f>'Приложение № 1'!P152</f>
        <v>0</v>
      </c>
      <c r="Q151" s="540">
        <f>'Приложение № 1'!Q152</f>
        <v>0</v>
      </c>
      <c r="R151" s="540">
        <f>'Приложение № 1'!W152</f>
        <v>0</v>
      </c>
      <c r="S151" s="540">
        <f>'Приложение № 1'!AC152</f>
        <v>0</v>
      </c>
      <c r="T151" s="540">
        <f>'Приложение № 1'!AD152</f>
        <v>0</v>
      </c>
      <c r="U151" s="545"/>
    </row>
    <row r="152" spans="1:21" x14ac:dyDescent="0.2">
      <c r="A152" s="393">
        <v>2</v>
      </c>
      <c r="B152" s="400" t="s">
        <v>1679</v>
      </c>
      <c r="C152" s="393" t="s">
        <v>1145</v>
      </c>
      <c r="D152" s="395">
        <v>41855</v>
      </c>
      <c r="E152" s="393" t="s">
        <v>1111</v>
      </c>
      <c r="F152" s="393" t="s">
        <v>1109</v>
      </c>
      <c r="G152" s="396">
        <v>23</v>
      </c>
      <c r="H152" s="398">
        <v>23</v>
      </c>
      <c r="I152" s="397">
        <v>414.9</v>
      </c>
      <c r="J152" s="396">
        <v>8</v>
      </c>
      <c r="K152" s="398">
        <v>5</v>
      </c>
      <c r="L152" s="398">
        <v>3</v>
      </c>
      <c r="M152" s="397">
        <v>414.9</v>
      </c>
      <c r="N152" s="397">
        <v>256</v>
      </c>
      <c r="O152" s="397">
        <v>158.9</v>
      </c>
      <c r="P152" s="540">
        <f>'Приложение № 1'!P153</f>
        <v>0</v>
      </c>
      <c r="Q152" s="540">
        <f>'Приложение № 1'!Q153</f>
        <v>0</v>
      </c>
      <c r="R152" s="540">
        <f>'Приложение № 1'!W153</f>
        <v>0</v>
      </c>
      <c r="S152" s="540">
        <f>'Приложение № 1'!AC153</f>
        <v>0</v>
      </c>
      <c r="T152" s="540">
        <f>'Приложение № 1'!AD153</f>
        <v>0</v>
      </c>
      <c r="U152" s="545"/>
    </row>
    <row r="153" spans="1:21" ht="36.75" customHeight="1" x14ac:dyDescent="0.2">
      <c r="A153" s="790" t="s">
        <v>2032</v>
      </c>
      <c r="B153" s="790"/>
      <c r="C153" s="790"/>
      <c r="D153" s="790"/>
      <c r="E153" s="790"/>
      <c r="F153" s="798"/>
      <c r="G153" s="413">
        <f t="shared" ref="G153:T153" si="62">G154+G464</f>
        <v>4689</v>
      </c>
      <c r="H153" s="413">
        <f t="shared" si="62"/>
        <v>4673</v>
      </c>
      <c r="I153" s="414">
        <f t="shared" si="62"/>
        <v>76287.89</v>
      </c>
      <c r="J153" s="413">
        <f t="shared" si="62"/>
        <v>1913</v>
      </c>
      <c r="K153" s="413">
        <f t="shared" si="62"/>
        <v>966</v>
      </c>
      <c r="L153" s="413">
        <f t="shared" si="62"/>
        <v>947</v>
      </c>
      <c r="M153" s="414">
        <f t="shared" si="62"/>
        <v>73027.59</v>
      </c>
      <c r="N153" s="414">
        <f t="shared" si="62"/>
        <v>37085.57</v>
      </c>
      <c r="O153" s="414">
        <f t="shared" si="62"/>
        <v>35942.019999999997</v>
      </c>
      <c r="P153" s="414">
        <f t="shared" si="62"/>
        <v>3070722401.9400001</v>
      </c>
      <c r="Q153" s="414">
        <f t="shared" si="62"/>
        <v>2221678951.1300001</v>
      </c>
      <c r="R153" s="414">
        <f t="shared" si="62"/>
        <v>821861638.80999994</v>
      </c>
      <c r="S153" s="414">
        <f t="shared" si="62"/>
        <v>13590906</v>
      </c>
      <c r="T153" s="414">
        <f t="shared" si="62"/>
        <v>13590906</v>
      </c>
      <c r="U153" s="545"/>
    </row>
    <row r="154" spans="1:21" s="537" customFormat="1" ht="36.75" customHeight="1" x14ac:dyDescent="0.2">
      <c r="A154" s="790" t="s">
        <v>2031</v>
      </c>
      <c r="B154" s="790"/>
      <c r="C154" s="790"/>
      <c r="D154" s="790"/>
      <c r="E154" s="790"/>
      <c r="F154" s="798"/>
      <c r="G154" s="391">
        <f t="shared" ref="G154:T154" si="63">G155+G163+G166+G177+G180+G190+G197+G202+G204+G208+G210+G219+G233+G238+G250+G252+G255+G263+G271+G287+G289+G293+G297+G304+G314+G323+G332+G350+G357+G359+G362+G367+G405+G413+G416+G424+G436+G460+G309+G224+G382</f>
        <v>4323</v>
      </c>
      <c r="H154" s="413">
        <f t="shared" si="63"/>
        <v>4307</v>
      </c>
      <c r="I154" s="392">
        <f t="shared" si="63"/>
        <v>70474.600000000006</v>
      </c>
      <c r="J154" s="391">
        <f t="shared" si="63"/>
        <v>1781</v>
      </c>
      <c r="K154" s="391">
        <f t="shared" si="63"/>
        <v>902</v>
      </c>
      <c r="L154" s="391">
        <f t="shared" si="63"/>
        <v>879</v>
      </c>
      <c r="M154" s="392">
        <f t="shared" si="63"/>
        <v>67455.78</v>
      </c>
      <c r="N154" s="392">
        <f t="shared" si="63"/>
        <v>34411.629999999997</v>
      </c>
      <c r="O154" s="392">
        <f t="shared" si="63"/>
        <v>33044.15</v>
      </c>
      <c r="P154" s="392">
        <f t="shared" si="63"/>
        <v>3062331935.9400001</v>
      </c>
      <c r="Q154" s="392">
        <f t="shared" si="63"/>
        <v>2221678951.1300001</v>
      </c>
      <c r="R154" s="392">
        <f t="shared" si="63"/>
        <v>813471172.80999994</v>
      </c>
      <c r="S154" s="392">
        <f t="shared" si="63"/>
        <v>13590906</v>
      </c>
      <c r="T154" s="392">
        <f t="shared" si="63"/>
        <v>13590906</v>
      </c>
      <c r="U154" s="545"/>
    </row>
    <row r="155" spans="1:21" s="537" customFormat="1" x14ac:dyDescent="0.2">
      <c r="A155" s="792" t="s">
        <v>2062</v>
      </c>
      <c r="B155" s="792"/>
      <c r="C155" s="792"/>
      <c r="D155" s="792"/>
      <c r="E155" s="792"/>
      <c r="F155" s="792"/>
      <c r="G155" s="391">
        <f t="shared" ref="G155:Q155" si="64">SUM(G156:G162)</f>
        <v>67</v>
      </c>
      <c r="H155" s="391">
        <f t="shared" si="64"/>
        <v>67</v>
      </c>
      <c r="I155" s="392">
        <f t="shared" si="64"/>
        <v>872.82</v>
      </c>
      <c r="J155" s="391">
        <f t="shared" si="64"/>
        <v>31</v>
      </c>
      <c r="K155" s="391">
        <f t="shared" si="64"/>
        <v>14</v>
      </c>
      <c r="L155" s="391">
        <f t="shared" si="64"/>
        <v>17</v>
      </c>
      <c r="M155" s="392">
        <f t="shared" si="64"/>
        <v>872.82</v>
      </c>
      <c r="N155" s="392">
        <f t="shared" si="64"/>
        <v>412.12</v>
      </c>
      <c r="O155" s="392">
        <f t="shared" si="64"/>
        <v>460.7</v>
      </c>
      <c r="P155" s="392">
        <f t="shared" si="64"/>
        <v>33053517.760000002</v>
      </c>
      <c r="Q155" s="392">
        <f t="shared" si="64"/>
        <v>26108684.82</v>
      </c>
      <c r="R155" s="392">
        <f t="shared" ref="R155:T155" si="65">SUM(R156:R162)</f>
        <v>6944832.9400000004</v>
      </c>
      <c r="S155" s="392">
        <f t="shared" si="65"/>
        <v>0</v>
      </c>
      <c r="T155" s="392">
        <f t="shared" si="65"/>
        <v>0</v>
      </c>
      <c r="U155" s="545"/>
    </row>
    <row r="156" spans="1:21" s="399" customFormat="1" x14ac:dyDescent="0.2">
      <c r="A156" s="393">
        <v>1</v>
      </c>
      <c r="B156" s="401" t="s">
        <v>1039</v>
      </c>
      <c r="C156" s="393">
        <v>63</v>
      </c>
      <c r="D156" s="395">
        <v>41689</v>
      </c>
      <c r="E156" s="393" t="s">
        <v>1109</v>
      </c>
      <c r="F156" s="393" t="s">
        <v>1110</v>
      </c>
      <c r="G156" s="396">
        <v>7</v>
      </c>
      <c r="H156" s="398">
        <v>7</v>
      </c>
      <c r="I156" s="397">
        <v>81.7</v>
      </c>
      <c r="J156" s="398">
        <v>2</v>
      </c>
      <c r="K156" s="398">
        <v>2</v>
      </c>
      <c r="L156" s="398">
        <v>0</v>
      </c>
      <c r="M156" s="397">
        <v>81.7</v>
      </c>
      <c r="N156" s="397">
        <v>81.7</v>
      </c>
      <c r="O156" s="397">
        <v>0</v>
      </c>
      <c r="P156" s="540">
        <f>'Приложение № 1'!P157</f>
        <v>3401000</v>
      </c>
      <c r="Q156" s="540">
        <f>'Приложение № 1'!Q157</f>
        <v>2693592</v>
      </c>
      <c r="R156" s="540">
        <f>'Приложение № 1'!W157</f>
        <v>707408</v>
      </c>
      <c r="S156" s="540">
        <f>'Приложение № 1'!AC157</f>
        <v>0</v>
      </c>
      <c r="T156" s="540">
        <f>'Приложение № 1'!AD157</f>
        <v>0</v>
      </c>
      <c r="U156" s="545"/>
    </row>
    <row r="157" spans="1:21" x14ac:dyDescent="0.2">
      <c r="A157" s="393">
        <f>A156+1</f>
        <v>2</v>
      </c>
      <c r="B157" s="401" t="s">
        <v>1086</v>
      </c>
      <c r="C157" s="393">
        <v>134</v>
      </c>
      <c r="D157" s="395">
        <v>41729</v>
      </c>
      <c r="E157" s="393" t="s">
        <v>1109</v>
      </c>
      <c r="F157" s="393" t="s">
        <v>1110</v>
      </c>
      <c r="G157" s="396">
        <v>2</v>
      </c>
      <c r="H157" s="398">
        <v>2</v>
      </c>
      <c r="I157" s="540">
        <v>84</v>
      </c>
      <c r="J157" s="398">
        <v>2</v>
      </c>
      <c r="K157" s="541">
        <v>2</v>
      </c>
      <c r="L157" s="541">
        <v>0</v>
      </c>
      <c r="M157" s="397">
        <v>84</v>
      </c>
      <c r="N157" s="540">
        <v>84</v>
      </c>
      <c r="O157" s="540">
        <v>0</v>
      </c>
      <c r="P157" s="540">
        <f>'Приложение № 1'!P158</f>
        <v>3548000</v>
      </c>
      <c r="Q157" s="540">
        <f>'Приложение № 1'!Q158</f>
        <v>2810016</v>
      </c>
      <c r="R157" s="540">
        <f>'Приложение № 1'!W158</f>
        <v>737984</v>
      </c>
      <c r="S157" s="540">
        <f>'Приложение № 1'!AC158</f>
        <v>0</v>
      </c>
      <c r="T157" s="540">
        <f>'Приложение № 1'!AD158</f>
        <v>0</v>
      </c>
      <c r="U157" s="545"/>
    </row>
    <row r="158" spans="1:21" s="399" customFormat="1" x14ac:dyDescent="0.2">
      <c r="A158" s="393">
        <f t="shared" ref="A158:A162" si="66">A157+1</f>
        <v>3</v>
      </c>
      <c r="B158" s="401" t="s">
        <v>1040</v>
      </c>
      <c r="C158" s="393">
        <v>666</v>
      </c>
      <c r="D158" s="395">
        <v>41272</v>
      </c>
      <c r="E158" s="393" t="s">
        <v>1110</v>
      </c>
      <c r="F158" s="393" t="s">
        <v>1112</v>
      </c>
      <c r="G158" s="398">
        <v>22</v>
      </c>
      <c r="H158" s="398">
        <v>22</v>
      </c>
      <c r="I158" s="397">
        <v>126.75</v>
      </c>
      <c r="J158" s="398">
        <v>9</v>
      </c>
      <c r="K158" s="398">
        <v>3</v>
      </c>
      <c r="L158" s="398">
        <v>6</v>
      </c>
      <c r="M158" s="397">
        <v>126.75</v>
      </c>
      <c r="N158" s="397">
        <v>60.85</v>
      </c>
      <c r="O158" s="397">
        <v>65.900000000000006</v>
      </c>
      <c r="P158" s="540">
        <f>'Приложение № 1'!P159</f>
        <v>5304795.1900000004</v>
      </c>
      <c r="Q158" s="540">
        <f>'Приложение № 1'!Q159</f>
        <v>4188064</v>
      </c>
      <c r="R158" s="540">
        <f>'Приложение № 1'!W159</f>
        <v>1116731.19</v>
      </c>
      <c r="S158" s="540">
        <f>'Приложение № 1'!AC159</f>
        <v>0</v>
      </c>
      <c r="T158" s="540">
        <f>'Приложение № 1'!AD159</f>
        <v>0</v>
      </c>
      <c r="U158" s="545"/>
    </row>
    <row r="159" spans="1:21" s="399" customFormat="1" x14ac:dyDescent="0.2">
      <c r="A159" s="393">
        <f t="shared" si="66"/>
        <v>4</v>
      </c>
      <c r="B159" s="401" t="s">
        <v>1040</v>
      </c>
      <c r="C159" s="393">
        <v>666</v>
      </c>
      <c r="D159" s="395">
        <v>41272</v>
      </c>
      <c r="E159" s="393" t="s">
        <v>1112</v>
      </c>
      <c r="F159" s="393" t="s">
        <v>1112</v>
      </c>
      <c r="G159" s="398">
        <v>7</v>
      </c>
      <c r="H159" s="398">
        <v>7</v>
      </c>
      <c r="I159" s="397">
        <v>279.27</v>
      </c>
      <c r="J159" s="398">
        <v>11</v>
      </c>
      <c r="K159" s="398">
        <v>5</v>
      </c>
      <c r="L159" s="398">
        <v>6</v>
      </c>
      <c r="M159" s="397">
        <v>279.27</v>
      </c>
      <c r="N159" s="397">
        <f>M159-O159</f>
        <v>86.87</v>
      </c>
      <c r="O159" s="397">
        <v>192.4</v>
      </c>
      <c r="P159" s="540">
        <f>'Приложение № 1'!P160</f>
        <v>11861730.57</v>
      </c>
      <c r="Q159" s="540">
        <f>'Приложение № 1'!Q160</f>
        <v>9356324.6999999993</v>
      </c>
      <c r="R159" s="540">
        <f>'Приложение № 1'!W160</f>
        <v>2505405.87</v>
      </c>
      <c r="S159" s="540">
        <f>'Приложение № 1'!AC160</f>
        <v>0</v>
      </c>
      <c r="T159" s="540">
        <f>'Приложение № 1'!AD160</f>
        <v>0</v>
      </c>
      <c r="U159" s="545"/>
    </row>
    <row r="160" spans="1:21" s="399" customFormat="1" x14ac:dyDescent="0.2">
      <c r="A160" s="393">
        <f t="shared" si="66"/>
        <v>5</v>
      </c>
      <c r="B160" s="401" t="s">
        <v>1041</v>
      </c>
      <c r="C160" s="393">
        <v>402</v>
      </c>
      <c r="D160" s="395">
        <v>41862</v>
      </c>
      <c r="E160" s="393" t="s">
        <v>1110</v>
      </c>
      <c r="F160" s="393" t="s">
        <v>1112</v>
      </c>
      <c r="G160" s="396">
        <v>4</v>
      </c>
      <c r="H160" s="396">
        <v>4</v>
      </c>
      <c r="I160" s="397">
        <v>50.7</v>
      </c>
      <c r="J160" s="398">
        <v>2</v>
      </c>
      <c r="K160" s="398">
        <v>0</v>
      </c>
      <c r="L160" s="398">
        <v>2</v>
      </c>
      <c r="M160" s="397">
        <v>50.7</v>
      </c>
      <c r="N160" s="397">
        <v>0</v>
      </c>
      <c r="O160" s="397">
        <v>50.7</v>
      </c>
      <c r="P160" s="540">
        <f>'Приложение № 1'!P161</f>
        <v>4336139.5999999996</v>
      </c>
      <c r="Q160" s="540">
        <f>'Приложение № 1'!Q161</f>
        <v>3318438.81</v>
      </c>
      <c r="R160" s="540">
        <f>'Приложение № 1'!W161</f>
        <v>1017700.79</v>
      </c>
      <c r="S160" s="540">
        <f>'Приложение № 1'!AC161</f>
        <v>0</v>
      </c>
      <c r="T160" s="540">
        <f>'Приложение № 1'!AD161</f>
        <v>0</v>
      </c>
      <c r="U160" s="545"/>
    </row>
    <row r="161" spans="1:21" s="399" customFormat="1" x14ac:dyDescent="0.2">
      <c r="A161" s="393">
        <f t="shared" si="66"/>
        <v>6</v>
      </c>
      <c r="B161" s="401" t="s">
        <v>1041</v>
      </c>
      <c r="C161" s="393">
        <v>402</v>
      </c>
      <c r="D161" s="395">
        <v>41862</v>
      </c>
      <c r="E161" s="393" t="s">
        <v>1112</v>
      </c>
      <c r="F161" s="393" t="s">
        <v>1112</v>
      </c>
      <c r="G161" s="396">
        <v>22</v>
      </c>
      <c r="H161" s="396">
        <v>22</v>
      </c>
      <c r="I161" s="397">
        <v>222.2</v>
      </c>
      <c r="J161" s="398">
        <v>4</v>
      </c>
      <c r="K161" s="398">
        <v>2</v>
      </c>
      <c r="L161" s="398">
        <v>2</v>
      </c>
      <c r="M161" s="397">
        <v>222.2</v>
      </c>
      <c r="N161" s="397">
        <v>98.7</v>
      </c>
      <c r="O161" s="397">
        <v>123.5</v>
      </c>
      <c r="P161" s="540">
        <f>'Приложение № 1'!P162</f>
        <v>1731040.4</v>
      </c>
      <c r="Q161" s="540">
        <f>'Приложение № 1'!Q162</f>
        <v>1468566.21</v>
      </c>
      <c r="R161" s="540">
        <f>'Приложение № 1'!W162</f>
        <v>262474.19</v>
      </c>
      <c r="S161" s="540">
        <f>'Приложение № 1'!AC162</f>
        <v>0</v>
      </c>
      <c r="T161" s="540">
        <f>'Приложение № 1'!AD162</f>
        <v>0</v>
      </c>
      <c r="U161" s="545"/>
    </row>
    <row r="162" spans="1:21" s="399" customFormat="1" x14ac:dyDescent="0.2">
      <c r="A162" s="393">
        <f t="shared" si="66"/>
        <v>7</v>
      </c>
      <c r="B162" s="401" t="s">
        <v>1038</v>
      </c>
      <c r="C162" s="393">
        <v>667</v>
      </c>
      <c r="D162" s="395">
        <v>41272</v>
      </c>
      <c r="E162" s="393" t="s">
        <v>1109</v>
      </c>
      <c r="F162" s="393" t="s">
        <v>1110</v>
      </c>
      <c r="G162" s="396">
        <v>3</v>
      </c>
      <c r="H162" s="398">
        <v>3</v>
      </c>
      <c r="I162" s="397">
        <v>28.2</v>
      </c>
      <c r="J162" s="398">
        <f>K162+L162</f>
        <v>1</v>
      </c>
      <c r="K162" s="398">
        <v>0</v>
      </c>
      <c r="L162" s="398">
        <v>1</v>
      </c>
      <c r="M162" s="397">
        <f>N162+O162</f>
        <v>28.2</v>
      </c>
      <c r="N162" s="397">
        <v>0</v>
      </c>
      <c r="O162" s="397">
        <v>28.2</v>
      </c>
      <c r="P162" s="540">
        <f>'Приложение № 1'!P163</f>
        <v>2870812</v>
      </c>
      <c r="Q162" s="540">
        <f>'Приложение № 1'!Q163</f>
        <v>2273683.1</v>
      </c>
      <c r="R162" s="540">
        <f>'Приложение № 1'!W163</f>
        <v>597128.9</v>
      </c>
      <c r="S162" s="540">
        <f>'Приложение № 1'!AC163</f>
        <v>0</v>
      </c>
      <c r="T162" s="540">
        <f>'Приложение № 1'!AD163</f>
        <v>0</v>
      </c>
      <c r="U162" s="545"/>
    </row>
    <row r="163" spans="1:21" s="399" customFormat="1" x14ac:dyDescent="0.2">
      <c r="A163" s="792" t="s">
        <v>1915</v>
      </c>
      <c r="B163" s="792"/>
      <c r="C163" s="792"/>
      <c r="D163" s="792"/>
      <c r="E163" s="792"/>
      <c r="F163" s="792"/>
      <c r="G163" s="413">
        <f t="shared" ref="G163:T163" si="67">SUM(G164:G165)</f>
        <v>59</v>
      </c>
      <c r="H163" s="413">
        <f t="shared" si="67"/>
        <v>59</v>
      </c>
      <c r="I163" s="414">
        <f t="shared" si="67"/>
        <v>771.42</v>
      </c>
      <c r="J163" s="413">
        <f t="shared" si="67"/>
        <v>19</v>
      </c>
      <c r="K163" s="413">
        <f t="shared" si="67"/>
        <v>7</v>
      </c>
      <c r="L163" s="413">
        <f t="shared" si="67"/>
        <v>12</v>
      </c>
      <c r="M163" s="414">
        <f t="shared" si="67"/>
        <v>771.42</v>
      </c>
      <c r="N163" s="414">
        <f t="shared" si="67"/>
        <v>309.62</v>
      </c>
      <c r="O163" s="414">
        <f t="shared" si="67"/>
        <v>461.8</v>
      </c>
      <c r="P163" s="414">
        <f t="shared" si="67"/>
        <v>33150902.399999999</v>
      </c>
      <c r="Q163" s="414">
        <f t="shared" si="67"/>
        <v>23618340.359999999</v>
      </c>
      <c r="R163" s="414">
        <f t="shared" si="67"/>
        <v>9532562.0399999991</v>
      </c>
      <c r="S163" s="414">
        <f t="shared" si="67"/>
        <v>0</v>
      </c>
      <c r="T163" s="414">
        <f t="shared" si="67"/>
        <v>0</v>
      </c>
      <c r="U163" s="545"/>
    </row>
    <row r="164" spans="1:21" x14ac:dyDescent="0.2">
      <c r="A164" s="393">
        <v>1</v>
      </c>
      <c r="B164" s="403" t="s">
        <v>956</v>
      </c>
      <c r="C164" s="393">
        <v>535</v>
      </c>
      <c r="D164" s="395">
        <v>41922</v>
      </c>
      <c r="E164" s="393" t="s">
        <v>1112</v>
      </c>
      <c r="F164" s="393" t="s">
        <v>1112</v>
      </c>
      <c r="G164" s="396">
        <v>30</v>
      </c>
      <c r="H164" s="398">
        <v>30</v>
      </c>
      <c r="I164" s="540">
        <v>391.22</v>
      </c>
      <c r="J164" s="396">
        <v>9</v>
      </c>
      <c r="K164" s="541">
        <v>3</v>
      </c>
      <c r="L164" s="541">
        <v>6</v>
      </c>
      <c r="M164" s="397">
        <v>391.22</v>
      </c>
      <c r="N164" s="540">
        <v>111.72</v>
      </c>
      <c r="O164" s="540">
        <v>279.5</v>
      </c>
      <c r="P164" s="540">
        <f>'Приложение № 1'!P165</f>
        <v>16643539.16</v>
      </c>
      <c r="Q164" s="540">
        <f>'Приложение № 1'!Q165</f>
        <v>11809170.18</v>
      </c>
      <c r="R164" s="540">
        <f>'Приложение № 1'!W165</f>
        <v>4834368.9800000004</v>
      </c>
      <c r="S164" s="540">
        <f>'Приложение № 1'!AC165</f>
        <v>0</v>
      </c>
      <c r="T164" s="540">
        <f>'Приложение № 1'!AD165</f>
        <v>0</v>
      </c>
      <c r="U164" s="545"/>
    </row>
    <row r="165" spans="1:21" x14ac:dyDescent="0.2">
      <c r="A165" s="393">
        <v>2</v>
      </c>
      <c r="B165" s="403" t="s">
        <v>957</v>
      </c>
      <c r="C165" s="393">
        <v>536</v>
      </c>
      <c r="D165" s="395">
        <v>41922</v>
      </c>
      <c r="E165" s="393" t="s">
        <v>1112</v>
      </c>
      <c r="F165" s="393" t="s">
        <v>1112</v>
      </c>
      <c r="G165" s="396">
        <v>29</v>
      </c>
      <c r="H165" s="398">
        <v>29</v>
      </c>
      <c r="I165" s="540">
        <v>380.2</v>
      </c>
      <c r="J165" s="396">
        <v>10</v>
      </c>
      <c r="K165" s="541">
        <v>4</v>
      </c>
      <c r="L165" s="541">
        <v>6</v>
      </c>
      <c r="M165" s="397">
        <v>380.2</v>
      </c>
      <c r="N165" s="540">
        <v>197.9</v>
      </c>
      <c r="O165" s="540">
        <v>182.3</v>
      </c>
      <c r="P165" s="540">
        <f>'Приложение № 1'!P166</f>
        <v>16507363.24</v>
      </c>
      <c r="Q165" s="540">
        <f>'Приложение № 1'!Q166</f>
        <v>11809170.18</v>
      </c>
      <c r="R165" s="540">
        <f>'Приложение № 1'!W166</f>
        <v>4698193.0599999996</v>
      </c>
      <c r="S165" s="540">
        <f>'Приложение № 1'!AC166</f>
        <v>0</v>
      </c>
      <c r="T165" s="540">
        <f>'Приложение № 1'!AD166</f>
        <v>0</v>
      </c>
      <c r="U165" s="545"/>
    </row>
    <row r="166" spans="1:21" x14ac:dyDescent="0.2">
      <c r="A166" s="792" t="s">
        <v>2063</v>
      </c>
      <c r="B166" s="792"/>
      <c r="C166" s="792"/>
      <c r="D166" s="792"/>
      <c r="E166" s="792"/>
      <c r="F166" s="792"/>
      <c r="G166" s="413">
        <f t="shared" ref="G166:Q166" si="68">SUM(G167:G176)</f>
        <v>132</v>
      </c>
      <c r="H166" s="413">
        <f t="shared" si="68"/>
        <v>132</v>
      </c>
      <c r="I166" s="414">
        <f t="shared" si="68"/>
        <v>1797.67</v>
      </c>
      <c r="J166" s="413">
        <f t="shared" si="68"/>
        <v>40</v>
      </c>
      <c r="K166" s="413">
        <f t="shared" si="68"/>
        <v>14</v>
      </c>
      <c r="L166" s="413">
        <f t="shared" si="68"/>
        <v>26</v>
      </c>
      <c r="M166" s="414">
        <f t="shared" si="68"/>
        <v>1576.07</v>
      </c>
      <c r="N166" s="414">
        <f t="shared" si="68"/>
        <v>445.77</v>
      </c>
      <c r="O166" s="414">
        <f t="shared" si="68"/>
        <v>1130.3</v>
      </c>
      <c r="P166" s="414">
        <f t="shared" si="68"/>
        <v>86210822.049999997</v>
      </c>
      <c r="Q166" s="414">
        <f t="shared" si="68"/>
        <v>47221516.039999999</v>
      </c>
      <c r="R166" s="414">
        <f>SUM(R167:R176)</f>
        <v>38989306.009999998</v>
      </c>
      <c r="S166" s="414">
        <f>SUM(S167:S176)</f>
        <v>0</v>
      </c>
      <c r="T166" s="414">
        <f>SUM(T167:T176)</f>
        <v>0</v>
      </c>
      <c r="U166" s="545"/>
    </row>
    <row r="167" spans="1:21" x14ac:dyDescent="0.2">
      <c r="A167" s="393">
        <v>1</v>
      </c>
      <c r="B167" s="403" t="s">
        <v>929</v>
      </c>
      <c r="C167" s="393" t="s">
        <v>1319</v>
      </c>
      <c r="D167" s="395">
        <v>42004</v>
      </c>
      <c r="E167" s="393" t="s">
        <v>1109</v>
      </c>
      <c r="F167" s="393" t="s">
        <v>1110</v>
      </c>
      <c r="G167" s="396">
        <v>10</v>
      </c>
      <c r="H167" s="398">
        <v>10</v>
      </c>
      <c r="I167" s="540">
        <v>122.37</v>
      </c>
      <c r="J167" s="396">
        <v>4</v>
      </c>
      <c r="K167" s="541">
        <v>1</v>
      </c>
      <c r="L167" s="541">
        <v>3</v>
      </c>
      <c r="M167" s="397">
        <v>122.37</v>
      </c>
      <c r="N167" s="540">
        <v>28.77</v>
      </c>
      <c r="O167" s="540">
        <f>M167-N167</f>
        <v>93.6</v>
      </c>
      <c r="P167" s="540">
        <f>'Приложение № 1'!P168</f>
        <v>5173803.5999999996</v>
      </c>
      <c r="Q167" s="540">
        <f>'Приложение № 1'!Q168</f>
        <v>3600967.31</v>
      </c>
      <c r="R167" s="540">
        <f>'Приложение № 1'!W168</f>
        <v>1572836.29</v>
      </c>
      <c r="S167" s="540">
        <f>'Приложение № 1'!AC168</f>
        <v>0</v>
      </c>
      <c r="T167" s="540">
        <f>'Приложение № 1'!AD168</f>
        <v>0</v>
      </c>
      <c r="U167" s="545"/>
    </row>
    <row r="168" spans="1:21" x14ac:dyDescent="0.2">
      <c r="A168" s="393">
        <v>2</v>
      </c>
      <c r="B168" s="403" t="s">
        <v>930</v>
      </c>
      <c r="C168" s="393" t="s">
        <v>1319</v>
      </c>
      <c r="D168" s="395">
        <v>42004</v>
      </c>
      <c r="E168" s="393" t="s">
        <v>1109</v>
      </c>
      <c r="F168" s="393" t="s">
        <v>1110</v>
      </c>
      <c r="G168" s="396">
        <v>12</v>
      </c>
      <c r="H168" s="398">
        <v>12</v>
      </c>
      <c r="I168" s="540">
        <v>133.69999999999999</v>
      </c>
      <c r="J168" s="396">
        <v>4</v>
      </c>
      <c r="K168" s="541">
        <v>2</v>
      </c>
      <c r="L168" s="541">
        <v>2</v>
      </c>
      <c r="M168" s="397">
        <v>133.69999999999999</v>
      </c>
      <c r="N168" s="540">
        <v>68.7</v>
      </c>
      <c r="O168" s="540">
        <f t="shared" ref="O168:O173" si="69">M168-N168</f>
        <v>65</v>
      </c>
      <c r="P168" s="540">
        <f>'Приложение № 1'!P169</f>
        <v>5652836</v>
      </c>
      <c r="Q168" s="540">
        <f>'Приложение № 1'!Q169</f>
        <v>3934373.86</v>
      </c>
      <c r="R168" s="540">
        <f>'Приложение № 1'!W169</f>
        <v>1718462.14</v>
      </c>
      <c r="S168" s="540">
        <f>'Приложение № 1'!AC169</f>
        <v>0</v>
      </c>
      <c r="T168" s="540">
        <f>'Приложение № 1'!AD169</f>
        <v>0</v>
      </c>
      <c r="U168" s="545"/>
    </row>
    <row r="169" spans="1:21" x14ac:dyDescent="0.2">
      <c r="A169" s="393">
        <v>3</v>
      </c>
      <c r="B169" s="403" t="s">
        <v>1183</v>
      </c>
      <c r="C169" s="393">
        <v>5</v>
      </c>
      <c r="D169" s="395">
        <v>42111</v>
      </c>
      <c r="E169" s="393" t="s">
        <v>1112</v>
      </c>
      <c r="F169" s="393" t="s">
        <v>1112</v>
      </c>
      <c r="G169" s="396">
        <v>30</v>
      </c>
      <c r="H169" s="398">
        <v>30</v>
      </c>
      <c r="I169" s="540">
        <v>402</v>
      </c>
      <c r="J169" s="396">
        <v>8</v>
      </c>
      <c r="K169" s="541">
        <v>2</v>
      </c>
      <c r="L169" s="541">
        <v>6</v>
      </c>
      <c r="M169" s="397">
        <v>402</v>
      </c>
      <c r="N169" s="540">
        <v>110.8</v>
      </c>
      <c r="O169" s="540">
        <f t="shared" si="69"/>
        <v>291.2</v>
      </c>
      <c r="P169" s="540">
        <f>'Приложение № 1'!P170</f>
        <v>15707042.84</v>
      </c>
      <c r="Q169" s="540">
        <f>'Приложение № 1'!Q170</f>
        <v>10186261.439999999</v>
      </c>
      <c r="R169" s="540">
        <f>'Приложение № 1'!W170</f>
        <v>5520781.4000000004</v>
      </c>
      <c r="S169" s="540">
        <f>'Приложение № 1'!AC170</f>
        <v>0</v>
      </c>
      <c r="T169" s="540">
        <f>'Приложение № 1'!AD170</f>
        <v>0</v>
      </c>
      <c r="U169" s="545"/>
    </row>
    <row r="170" spans="1:21" x14ac:dyDescent="0.2">
      <c r="A170" s="393">
        <v>4</v>
      </c>
      <c r="B170" s="403" t="s">
        <v>1184</v>
      </c>
      <c r="C170" s="393">
        <v>27</v>
      </c>
      <c r="D170" s="395">
        <v>42139</v>
      </c>
      <c r="E170" s="393" t="s">
        <v>1112</v>
      </c>
      <c r="F170" s="393" t="s">
        <v>1112</v>
      </c>
      <c r="G170" s="396">
        <v>31</v>
      </c>
      <c r="H170" s="398">
        <v>31</v>
      </c>
      <c r="I170" s="540">
        <v>398.3</v>
      </c>
      <c r="J170" s="396">
        <v>8</v>
      </c>
      <c r="K170" s="541">
        <v>2</v>
      </c>
      <c r="L170" s="541">
        <v>6</v>
      </c>
      <c r="M170" s="397">
        <v>398.3</v>
      </c>
      <c r="N170" s="540">
        <v>89.5</v>
      </c>
      <c r="O170" s="540">
        <f t="shared" si="69"/>
        <v>308.8</v>
      </c>
      <c r="P170" s="540">
        <f>'Приложение № 1'!P171</f>
        <v>15613288.68</v>
      </c>
      <c r="Q170" s="540">
        <f>'Приложение № 1'!Q171</f>
        <v>10092507.289999999</v>
      </c>
      <c r="R170" s="540">
        <f>'Приложение № 1'!W171</f>
        <v>5520781.3899999997</v>
      </c>
      <c r="S170" s="540">
        <f>'Приложение № 1'!AC171</f>
        <v>0</v>
      </c>
      <c r="T170" s="540">
        <f>'Приложение № 1'!AD171</f>
        <v>0</v>
      </c>
      <c r="U170" s="545"/>
    </row>
    <row r="171" spans="1:21" x14ac:dyDescent="0.2">
      <c r="A171" s="393">
        <v>5</v>
      </c>
      <c r="B171" s="403" t="s">
        <v>1185</v>
      </c>
      <c r="C171" s="393">
        <v>28</v>
      </c>
      <c r="D171" s="395">
        <v>42139</v>
      </c>
      <c r="E171" s="393" t="s">
        <v>1112</v>
      </c>
      <c r="F171" s="393" t="s">
        <v>1112</v>
      </c>
      <c r="G171" s="396">
        <v>35</v>
      </c>
      <c r="H171" s="398">
        <v>35</v>
      </c>
      <c r="I171" s="540">
        <v>398.2</v>
      </c>
      <c r="J171" s="396">
        <v>8</v>
      </c>
      <c r="K171" s="541">
        <v>2</v>
      </c>
      <c r="L171" s="541">
        <v>6</v>
      </c>
      <c r="M171" s="397">
        <v>398.2</v>
      </c>
      <c r="N171" s="540">
        <v>89.5</v>
      </c>
      <c r="O171" s="540">
        <f t="shared" si="69"/>
        <v>308.7</v>
      </c>
      <c r="P171" s="540">
        <f>'Приложение № 1'!P172</f>
        <v>15610754.789999999</v>
      </c>
      <c r="Q171" s="540">
        <f>'Приложение № 1'!Q172</f>
        <v>10089973.390000001</v>
      </c>
      <c r="R171" s="540">
        <f>'Приложение № 1'!W172</f>
        <v>5520781.4000000004</v>
      </c>
      <c r="S171" s="540">
        <f>'Приложение № 1'!AC172</f>
        <v>0</v>
      </c>
      <c r="T171" s="540">
        <f>'Приложение № 1'!AD172</f>
        <v>0</v>
      </c>
      <c r="U171" s="545"/>
    </row>
    <row r="172" spans="1:21" x14ac:dyDescent="0.2">
      <c r="A172" s="393">
        <v>6</v>
      </c>
      <c r="B172" s="403" t="s">
        <v>1189</v>
      </c>
      <c r="C172" s="393">
        <v>38</v>
      </c>
      <c r="D172" s="395">
        <v>42139</v>
      </c>
      <c r="E172" s="393" t="s">
        <v>1112</v>
      </c>
      <c r="F172" s="393" t="s">
        <v>1112</v>
      </c>
      <c r="G172" s="396">
        <v>5</v>
      </c>
      <c r="H172" s="398">
        <v>5</v>
      </c>
      <c r="I172" s="540">
        <v>121.5</v>
      </c>
      <c r="J172" s="396">
        <v>4</v>
      </c>
      <c r="K172" s="541">
        <v>2</v>
      </c>
      <c r="L172" s="541">
        <v>2</v>
      </c>
      <c r="M172" s="397">
        <v>121.5</v>
      </c>
      <c r="N172" s="540">
        <v>58.5</v>
      </c>
      <c r="O172" s="540">
        <f t="shared" si="69"/>
        <v>63</v>
      </c>
      <c r="P172" s="540">
        <f>'Приложение № 1'!P173</f>
        <v>8599464.9100000001</v>
      </c>
      <c r="Q172" s="540">
        <f>'Приложение № 1'!Q173</f>
        <v>3078683.5</v>
      </c>
      <c r="R172" s="540">
        <f>'Приложение № 1'!W173</f>
        <v>5520781.4100000001</v>
      </c>
      <c r="S172" s="540">
        <f>'Приложение № 1'!AC173</f>
        <v>0</v>
      </c>
      <c r="T172" s="540">
        <f>'Приложение № 1'!AD173</f>
        <v>0</v>
      </c>
      <c r="U172" s="545"/>
    </row>
    <row r="173" spans="1:21" x14ac:dyDescent="0.2">
      <c r="A173" s="393">
        <v>7</v>
      </c>
      <c r="B173" s="403" t="s">
        <v>1517</v>
      </c>
      <c r="C173" s="393" t="s">
        <v>1290</v>
      </c>
      <c r="D173" s="395">
        <v>42138</v>
      </c>
      <c r="E173" s="393" t="s">
        <v>1112</v>
      </c>
      <c r="F173" s="393" t="s">
        <v>1822</v>
      </c>
      <c r="G173" s="396">
        <v>9</v>
      </c>
      <c r="H173" s="398">
        <v>9</v>
      </c>
      <c r="I173" s="540">
        <v>221.6</v>
      </c>
      <c r="J173" s="396">
        <v>4</v>
      </c>
      <c r="K173" s="541">
        <v>3</v>
      </c>
      <c r="L173" s="541">
        <v>1</v>
      </c>
      <c r="M173" s="397">
        <v>0</v>
      </c>
      <c r="N173" s="540">
        <v>0</v>
      </c>
      <c r="O173" s="540">
        <f t="shared" si="69"/>
        <v>0</v>
      </c>
      <c r="P173" s="540">
        <f>'Приложение № 1'!P174</f>
        <v>4783417.12</v>
      </c>
      <c r="Q173" s="540">
        <f>'Приложение № 1'!Q174</f>
        <v>1935165.73</v>
      </c>
      <c r="R173" s="540">
        <f>'Приложение № 1'!W174</f>
        <v>2848251.39</v>
      </c>
      <c r="S173" s="540">
        <f>'Приложение № 1'!AC174</f>
        <v>0</v>
      </c>
      <c r="T173" s="540">
        <f>'Приложение № 1'!AD174</f>
        <v>0</v>
      </c>
      <c r="U173" s="545"/>
    </row>
    <row r="174" spans="1:21" x14ac:dyDescent="0.2">
      <c r="A174" s="393">
        <v>8</v>
      </c>
      <c r="B174" s="403" t="s">
        <v>1518</v>
      </c>
      <c r="C174" s="393" t="s">
        <v>1290</v>
      </c>
      <c r="D174" s="395">
        <v>42138</v>
      </c>
      <c r="E174" s="393" t="s">
        <v>1112</v>
      </c>
      <c r="F174" s="393" t="s">
        <v>1822</v>
      </c>
      <c r="G174" s="396">
        <v>0</v>
      </c>
      <c r="H174" s="398">
        <v>0</v>
      </c>
      <c r="I174" s="540">
        <v>0</v>
      </c>
      <c r="J174" s="396">
        <v>0</v>
      </c>
      <c r="K174" s="541">
        <v>0</v>
      </c>
      <c r="L174" s="541">
        <v>0</v>
      </c>
      <c r="M174" s="397">
        <v>0</v>
      </c>
      <c r="N174" s="540">
        <v>0</v>
      </c>
      <c r="O174" s="540">
        <v>0</v>
      </c>
      <c r="P174" s="540">
        <f>'Приложение № 1'!P175</f>
        <v>4406116</v>
      </c>
      <c r="Q174" s="540">
        <f>'Приложение № 1'!Q175</f>
        <v>915966.55</v>
      </c>
      <c r="R174" s="540">
        <f>'Приложение № 1'!W175</f>
        <v>3490149.45</v>
      </c>
      <c r="S174" s="540">
        <f>'Приложение № 1'!AC175</f>
        <v>0</v>
      </c>
      <c r="T174" s="540">
        <f>'Приложение № 1'!AD175</f>
        <v>0</v>
      </c>
      <c r="U174" s="545"/>
    </row>
    <row r="175" spans="1:21" x14ac:dyDescent="0.2">
      <c r="A175" s="393">
        <v>9</v>
      </c>
      <c r="B175" s="403" t="s">
        <v>1519</v>
      </c>
      <c r="C175" s="393" t="s">
        <v>1290</v>
      </c>
      <c r="D175" s="395">
        <v>42138</v>
      </c>
      <c r="E175" s="393" t="s">
        <v>1112</v>
      </c>
      <c r="F175" s="393" t="s">
        <v>1822</v>
      </c>
      <c r="G175" s="396">
        <v>0</v>
      </c>
      <c r="H175" s="398">
        <v>0</v>
      </c>
      <c r="I175" s="540">
        <v>0</v>
      </c>
      <c r="J175" s="396">
        <v>0</v>
      </c>
      <c r="K175" s="541">
        <v>0</v>
      </c>
      <c r="L175" s="541">
        <v>0</v>
      </c>
      <c r="M175" s="397">
        <v>0</v>
      </c>
      <c r="N175" s="540">
        <v>0</v>
      </c>
      <c r="O175" s="540">
        <v>0</v>
      </c>
      <c r="P175" s="540">
        <f>'Приложение № 1'!P176</f>
        <v>4704337.3099999996</v>
      </c>
      <c r="Q175" s="540">
        <f>'Приложение № 1'!Q176</f>
        <v>1656849.42</v>
      </c>
      <c r="R175" s="540">
        <f>'Приложение № 1'!W176</f>
        <v>3047487.89</v>
      </c>
      <c r="S175" s="540">
        <f>'Приложение № 1'!AC176</f>
        <v>0</v>
      </c>
      <c r="T175" s="540">
        <f>'Приложение № 1'!AD176</f>
        <v>0</v>
      </c>
      <c r="U175" s="545"/>
    </row>
    <row r="176" spans="1:21" x14ac:dyDescent="0.2">
      <c r="A176" s="393">
        <v>10</v>
      </c>
      <c r="B176" s="403" t="s">
        <v>1678</v>
      </c>
      <c r="C176" s="393" t="s">
        <v>1319</v>
      </c>
      <c r="D176" s="395">
        <v>42004</v>
      </c>
      <c r="E176" s="393" t="s">
        <v>1112</v>
      </c>
      <c r="F176" s="393" t="s">
        <v>1822</v>
      </c>
      <c r="G176" s="396">
        <v>0</v>
      </c>
      <c r="H176" s="398">
        <v>0</v>
      </c>
      <c r="I176" s="540">
        <v>0</v>
      </c>
      <c r="J176" s="396">
        <v>0</v>
      </c>
      <c r="K176" s="541">
        <v>0</v>
      </c>
      <c r="L176" s="541">
        <v>0</v>
      </c>
      <c r="M176" s="397">
        <v>0</v>
      </c>
      <c r="N176" s="540">
        <v>0</v>
      </c>
      <c r="O176" s="540">
        <v>0</v>
      </c>
      <c r="P176" s="540">
        <f>'Приложение № 1'!P177</f>
        <v>5959760.7999999998</v>
      </c>
      <c r="Q176" s="540">
        <f>'Приложение № 1'!Q177</f>
        <v>1730767.55</v>
      </c>
      <c r="R176" s="540">
        <f>'Приложение № 1'!W177</f>
        <v>4228993.25</v>
      </c>
      <c r="S176" s="540">
        <f>'Приложение № 1'!AC177</f>
        <v>0</v>
      </c>
      <c r="T176" s="540">
        <f>'Приложение № 1'!AD177</f>
        <v>0</v>
      </c>
      <c r="U176" s="545"/>
    </row>
    <row r="177" spans="1:21" x14ac:dyDescent="0.2">
      <c r="A177" s="792" t="s">
        <v>1933</v>
      </c>
      <c r="B177" s="792"/>
      <c r="C177" s="792"/>
      <c r="D177" s="792"/>
      <c r="E177" s="792"/>
      <c r="F177" s="792"/>
      <c r="G177" s="422">
        <f t="shared" ref="G177:T177" si="70">SUM(G178:G179)</f>
        <v>19</v>
      </c>
      <c r="H177" s="422">
        <f t="shared" si="70"/>
        <v>4</v>
      </c>
      <c r="I177" s="392">
        <f t="shared" si="70"/>
        <v>89.3</v>
      </c>
      <c r="J177" s="422">
        <f t="shared" si="70"/>
        <v>2</v>
      </c>
      <c r="K177" s="422">
        <f t="shared" si="70"/>
        <v>1</v>
      </c>
      <c r="L177" s="422">
        <f t="shared" si="70"/>
        <v>1</v>
      </c>
      <c r="M177" s="392">
        <f t="shared" si="70"/>
        <v>89.3</v>
      </c>
      <c r="N177" s="423">
        <f t="shared" si="70"/>
        <v>63.8</v>
      </c>
      <c r="O177" s="423">
        <f t="shared" si="70"/>
        <v>25.5</v>
      </c>
      <c r="P177" s="414">
        <f t="shared" si="70"/>
        <v>4172140</v>
      </c>
      <c r="Q177" s="414">
        <f t="shared" si="70"/>
        <v>3099770.8799999999</v>
      </c>
      <c r="R177" s="414">
        <f t="shared" si="70"/>
        <v>1072369.1200000001</v>
      </c>
      <c r="S177" s="414">
        <f t="shared" si="70"/>
        <v>0</v>
      </c>
      <c r="T177" s="414">
        <f t="shared" si="70"/>
        <v>0</v>
      </c>
      <c r="U177" s="545"/>
    </row>
    <row r="178" spans="1:21" s="399" customFormat="1" x14ac:dyDescent="0.2">
      <c r="A178" s="393">
        <v>1</v>
      </c>
      <c r="B178" s="401" t="s">
        <v>1197</v>
      </c>
      <c r="C178" s="393">
        <v>1</v>
      </c>
      <c r="D178" s="395">
        <v>42185</v>
      </c>
      <c r="E178" s="393" t="s">
        <v>1109</v>
      </c>
      <c r="F178" s="393" t="s">
        <v>1110</v>
      </c>
      <c r="G178" s="396">
        <v>7</v>
      </c>
      <c r="H178" s="398">
        <v>2</v>
      </c>
      <c r="I178" s="540">
        <v>25.5</v>
      </c>
      <c r="J178" s="396">
        <v>1</v>
      </c>
      <c r="K178" s="541">
        <v>0</v>
      </c>
      <c r="L178" s="541">
        <v>1</v>
      </c>
      <c r="M178" s="397">
        <v>25.5</v>
      </c>
      <c r="N178" s="540">
        <v>0</v>
      </c>
      <c r="O178" s="540">
        <v>25.5</v>
      </c>
      <c r="P178" s="540">
        <f>'Приложение № 1'!P179</f>
        <v>1078140</v>
      </c>
      <c r="Q178" s="540">
        <f>'Приложение № 1'!Q179</f>
        <v>885152.94</v>
      </c>
      <c r="R178" s="540">
        <f>'Приложение № 1'!W179</f>
        <v>192987.06</v>
      </c>
      <c r="S178" s="540">
        <f>'Приложение № 1'!AC179</f>
        <v>0</v>
      </c>
      <c r="T178" s="540">
        <f>'Приложение № 1'!AD179</f>
        <v>0</v>
      </c>
      <c r="U178" s="545"/>
    </row>
    <row r="179" spans="1:21" s="399" customFormat="1" x14ac:dyDescent="0.2">
      <c r="A179" s="393">
        <v>2</v>
      </c>
      <c r="B179" s="401" t="s">
        <v>1196</v>
      </c>
      <c r="C179" s="393">
        <v>1</v>
      </c>
      <c r="D179" s="395">
        <v>42185</v>
      </c>
      <c r="E179" s="393" t="s">
        <v>1109</v>
      </c>
      <c r="F179" s="393" t="s">
        <v>1110</v>
      </c>
      <c r="G179" s="396">
        <v>12</v>
      </c>
      <c r="H179" s="398">
        <v>2</v>
      </c>
      <c r="I179" s="540">
        <v>63.8</v>
      </c>
      <c r="J179" s="396">
        <v>1</v>
      </c>
      <c r="K179" s="541">
        <v>1</v>
      </c>
      <c r="L179" s="541">
        <v>0</v>
      </c>
      <c r="M179" s="397">
        <v>63.8</v>
      </c>
      <c r="N179" s="540">
        <v>63.8</v>
      </c>
      <c r="O179" s="540">
        <v>0</v>
      </c>
      <c r="P179" s="540">
        <f>'Приложение № 1'!P180</f>
        <v>3094000</v>
      </c>
      <c r="Q179" s="540">
        <f>'Приложение № 1'!Q180</f>
        <v>2214617.94</v>
      </c>
      <c r="R179" s="540">
        <f>'Приложение № 1'!W180</f>
        <v>879382.06</v>
      </c>
      <c r="S179" s="540">
        <f>'Приложение № 1'!AC180</f>
        <v>0</v>
      </c>
      <c r="T179" s="540">
        <f>'Приложение № 1'!AD180</f>
        <v>0</v>
      </c>
      <c r="U179" s="545"/>
    </row>
    <row r="180" spans="1:21" s="537" customFormat="1" x14ac:dyDescent="0.2">
      <c r="A180" s="792" t="s">
        <v>2064</v>
      </c>
      <c r="B180" s="792"/>
      <c r="C180" s="792"/>
      <c r="D180" s="792"/>
      <c r="E180" s="792"/>
      <c r="F180" s="792"/>
      <c r="G180" s="391">
        <f t="shared" ref="G180:Q180" si="71">SUM(G181:G189)</f>
        <v>210</v>
      </c>
      <c r="H180" s="391">
        <f t="shared" si="71"/>
        <v>210</v>
      </c>
      <c r="I180" s="392">
        <f t="shared" si="71"/>
        <v>3737</v>
      </c>
      <c r="J180" s="391">
        <f t="shared" si="71"/>
        <v>89</v>
      </c>
      <c r="K180" s="391">
        <f t="shared" si="71"/>
        <v>54</v>
      </c>
      <c r="L180" s="391">
        <f t="shared" si="71"/>
        <v>35</v>
      </c>
      <c r="M180" s="392">
        <f t="shared" si="71"/>
        <v>3737.13</v>
      </c>
      <c r="N180" s="392">
        <f t="shared" si="71"/>
        <v>2142.17</v>
      </c>
      <c r="O180" s="392">
        <f t="shared" si="71"/>
        <v>1594.96</v>
      </c>
      <c r="P180" s="392">
        <f t="shared" si="71"/>
        <v>161331412.55000001</v>
      </c>
      <c r="Q180" s="392">
        <f t="shared" si="71"/>
        <v>117795834.22</v>
      </c>
      <c r="R180" s="392">
        <f>SUM(R181:R189)</f>
        <v>43535578.329999998</v>
      </c>
      <c r="S180" s="392">
        <f>SUM(S181:S189)</f>
        <v>0</v>
      </c>
      <c r="T180" s="392">
        <f>SUM(T181:T189)</f>
        <v>0</v>
      </c>
      <c r="U180" s="545"/>
    </row>
    <row r="181" spans="1:21" x14ac:dyDescent="0.2">
      <c r="A181" s="539">
        <v>1</v>
      </c>
      <c r="B181" s="401" t="s">
        <v>936</v>
      </c>
      <c r="C181" s="393">
        <v>272</v>
      </c>
      <c r="D181" s="395">
        <v>41799</v>
      </c>
      <c r="E181" s="393" t="s">
        <v>1109</v>
      </c>
      <c r="F181" s="393" t="s">
        <v>1822</v>
      </c>
      <c r="G181" s="398">
        <v>13</v>
      </c>
      <c r="H181" s="398">
        <v>13</v>
      </c>
      <c r="I181" s="397">
        <v>90.1</v>
      </c>
      <c r="J181" s="396">
        <v>3</v>
      </c>
      <c r="K181" s="396">
        <v>3</v>
      </c>
      <c r="L181" s="396">
        <v>0</v>
      </c>
      <c r="M181" s="397">
        <v>90.1</v>
      </c>
      <c r="N181" s="397">
        <v>90.1</v>
      </c>
      <c r="O181" s="397">
        <v>0</v>
      </c>
      <c r="P181" s="540">
        <f>'Приложение № 1'!P182</f>
        <v>3622900</v>
      </c>
      <c r="Q181" s="540">
        <f>'Приложение № 1'!Q182</f>
        <v>2295091.7000000002</v>
      </c>
      <c r="R181" s="540">
        <f>'Приложение № 1'!W182</f>
        <v>1327808.3</v>
      </c>
      <c r="S181" s="540">
        <f>'Приложение № 1'!AC182</f>
        <v>0</v>
      </c>
      <c r="T181" s="540">
        <f>'Приложение № 1'!AD182</f>
        <v>0</v>
      </c>
      <c r="U181" s="545"/>
    </row>
    <row r="182" spans="1:21" x14ac:dyDescent="0.2">
      <c r="A182" s="539">
        <f>A181+1</f>
        <v>2</v>
      </c>
      <c r="B182" s="401" t="s">
        <v>936</v>
      </c>
      <c r="C182" s="393">
        <v>272</v>
      </c>
      <c r="D182" s="395">
        <v>41799</v>
      </c>
      <c r="E182" s="393" t="s">
        <v>1112</v>
      </c>
      <c r="F182" s="393" t="s">
        <v>1822</v>
      </c>
      <c r="G182" s="398">
        <v>16</v>
      </c>
      <c r="H182" s="398">
        <v>16</v>
      </c>
      <c r="I182" s="397">
        <v>240</v>
      </c>
      <c r="J182" s="398">
        <v>5</v>
      </c>
      <c r="K182" s="398">
        <v>1</v>
      </c>
      <c r="L182" s="398">
        <v>4</v>
      </c>
      <c r="M182" s="397">
        <v>240.13</v>
      </c>
      <c r="N182" s="397">
        <v>44.67</v>
      </c>
      <c r="O182" s="397">
        <v>195.46</v>
      </c>
      <c r="P182" s="540">
        <f>'Приложение № 1'!P183</f>
        <v>10855604.77</v>
      </c>
      <c r="Q182" s="540">
        <f>'Приложение № 1'!Q183</f>
        <v>7994993.9800000004</v>
      </c>
      <c r="R182" s="540">
        <f>'Приложение № 1'!W183</f>
        <v>2860610.79</v>
      </c>
      <c r="S182" s="540">
        <f>'Приложение № 1'!AC183</f>
        <v>0</v>
      </c>
      <c r="T182" s="540">
        <f>'Приложение № 1'!AD183</f>
        <v>0</v>
      </c>
      <c r="U182" s="545"/>
    </row>
    <row r="183" spans="1:21" x14ac:dyDescent="0.2">
      <c r="A183" s="563">
        <f t="shared" ref="A183:A189" si="72">A182+1</f>
        <v>3</v>
      </c>
      <c r="B183" s="401" t="s">
        <v>937</v>
      </c>
      <c r="C183" s="393">
        <v>273</v>
      </c>
      <c r="D183" s="395">
        <v>41799</v>
      </c>
      <c r="E183" s="393" t="s">
        <v>1109</v>
      </c>
      <c r="F183" s="393" t="s">
        <v>1822</v>
      </c>
      <c r="G183" s="534">
        <v>13</v>
      </c>
      <c r="H183" s="534">
        <v>13</v>
      </c>
      <c r="I183" s="438">
        <v>143.9</v>
      </c>
      <c r="J183" s="535">
        <v>4</v>
      </c>
      <c r="K183" s="535">
        <v>4</v>
      </c>
      <c r="L183" s="535">
        <v>0</v>
      </c>
      <c r="M183" s="438">
        <v>143.9</v>
      </c>
      <c r="N183" s="438">
        <v>143.9</v>
      </c>
      <c r="O183" s="437">
        <v>0</v>
      </c>
      <c r="P183" s="540">
        <f>'Приложение № 1'!P184</f>
        <v>5815000</v>
      </c>
      <c r="Q183" s="540">
        <f>'Приложение № 1'!Q184</f>
        <v>4285655</v>
      </c>
      <c r="R183" s="540">
        <f>'Приложение № 1'!W184</f>
        <v>1529345</v>
      </c>
      <c r="S183" s="540">
        <f>'Приложение № 1'!AC184</f>
        <v>0</v>
      </c>
      <c r="T183" s="540">
        <f>'Приложение № 1'!AD184</f>
        <v>0</v>
      </c>
      <c r="U183" s="545"/>
    </row>
    <row r="184" spans="1:21" x14ac:dyDescent="0.2">
      <c r="A184" s="563">
        <f t="shared" si="72"/>
        <v>4</v>
      </c>
      <c r="B184" s="401" t="s">
        <v>937</v>
      </c>
      <c r="C184" s="393">
        <v>273</v>
      </c>
      <c r="D184" s="395">
        <v>41799</v>
      </c>
      <c r="E184" s="393" t="s">
        <v>1112</v>
      </c>
      <c r="F184" s="393" t="s">
        <v>1822</v>
      </c>
      <c r="G184" s="534">
        <v>6</v>
      </c>
      <c r="H184" s="534">
        <v>6</v>
      </c>
      <c r="I184" s="397">
        <v>164.1</v>
      </c>
      <c r="J184" s="534">
        <v>7</v>
      </c>
      <c r="K184" s="534">
        <v>2</v>
      </c>
      <c r="L184" s="534">
        <v>5</v>
      </c>
      <c r="M184" s="397">
        <v>164.1</v>
      </c>
      <c r="N184" s="397">
        <v>67.3</v>
      </c>
      <c r="O184" s="397">
        <v>96.8</v>
      </c>
      <c r="P184" s="540">
        <f>'Приложение № 1'!P185</f>
        <v>7207240</v>
      </c>
      <c r="Q184" s="540">
        <f>'Приложение № 1'!Q185</f>
        <v>5311735.88</v>
      </c>
      <c r="R184" s="540">
        <f>'Приложение № 1'!W185</f>
        <v>1895504.12</v>
      </c>
      <c r="S184" s="540">
        <f>'Приложение № 1'!AC185</f>
        <v>0</v>
      </c>
      <c r="T184" s="540">
        <f>'Приложение № 1'!AD185</f>
        <v>0</v>
      </c>
      <c r="U184" s="545"/>
    </row>
    <row r="185" spans="1:21" x14ac:dyDescent="0.2">
      <c r="A185" s="563">
        <f t="shared" si="72"/>
        <v>5</v>
      </c>
      <c r="B185" s="401" t="s">
        <v>1750</v>
      </c>
      <c r="C185" s="393">
        <v>138</v>
      </c>
      <c r="D185" s="395">
        <v>41729</v>
      </c>
      <c r="E185" s="393" t="s">
        <v>1109</v>
      </c>
      <c r="F185" s="393" t="s">
        <v>1110</v>
      </c>
      <c r="G185" s="398">
        <v>11</v>
      </c>
      <c r="H185" s="398">
        <v>11</v>
      </c>
      <c r="I185" s="397">
        <v>255.4</v>
      </c>
      <c r="J185" s="396">
        <v>5</v>
      </c>
      <c r="K185" s="396">
        <v>5</v>
      </c>
      <c r="L185" s="396">
        <v>0</v>
      </c>
      <c r="M185" s="397">
        <v>255.4</v>
      </c>
      <c r="N185" s="397">
        <v>255.4</v>
      </c>
      <c r="O185" s="397">
        <v>0</v>
      </c>
      <c r="P185" s="540">
        <f>'Приложение № 1'!P186</f>
        <v>10819300</v>
      </c>
      <c r="Q185" s="540">
        <f>'Приложение № 1'!Q186</f>
        <v>7696411.4100000001</v>
      </c>
      <c r="R185" s="540">
        <f>'Приложение № 1'!W186</f>
        <v>3122888.59</v>
      </c>
      <c r="S185" s="540">
        <f>'Приложение № 1'!AC186</f>
        <v>0</v>
      </c>
      <c r="T185" s="540">
        <f>'Приложение № 1'!AD186</f>
        <v>0</v>
      </c>
      <c r="U185" s="545"/>
    </row>
    <row r="186" spans="1:21" s="399" customFormat="1" x14ac:dyDescent="0.2">
      <c r="A186" s="563">
        <f t="shared" si="72"/>
        <v>6</v>
      </c>
      <c r="B186" s="401" t="s">
        <v>1593</v>
      </c>
      <c r="C186" s="539">
        <v>274</v>
      </c>
      <c r="D186" s="395">
        <v>41799</v>
      </c>
      <c r="E186" s="393" t="s">
        <v>1110</v>
      </c>
      <c r="F186" s="393" t="s">
        <v>1822</v>
      </c>
      <c r="G186" s="396">
        <v>6</v>
      </c>
      <c r="H186" s="398">
        <v>6</v>
      </c>
      <c r="I186" s="397">
        <v>40.5</v>
      </c>
      <c r="J186" s="396">
        <v>1</v>
      </c>
      <c r="K186" s="398">
        <v>0</v>
      </c>
      <c r="L186" s="398">
        <v>1</v>
      </c>
      <c r="M186" s="397">
        <v>40.5</v>
      </c>
      <c r="N186" s="397">
        <v>0</v>
      </c>
      <c r="O186" s="397">
        <v>40.5</v>
      </c>
      <c r="P186" s="540">
        <f>'Приложение № 1'!P187</f>
        <v>4500527.78</v>
      </c>
      <c r="Q186" s="540">
        <f>'Приложение № 1'!Q187</f>
        <v>4125752.53</v>
      </c>
      <c r="R186" s="540">
        <f>'Приложение № 1'!W187</f>
        <v>374775.25</v>
      </c>
      <c r="S186" s="540">
        <f>'Приложение № 1'!AC187</f>
        <v>0</v>
      </c>
      <c r="T186" s="540">
        <f>'Приложение № 1'!AD187</f>
        <v>0</v>
      </c>
      <c r="U186" s="545"/>
    </row>
    <row r="187" spans="1:21" s="399" customFormat="1" x14ac:dyDescent="0.2">
      <c r="A187" s="563">
        <f t="shared" si="72"/>
        <v>7</v>
      </c>
      <c r="B187" s="404" t="s">
        <v>933</v>
      </c>
      <c r="C187" s="393">
        <v>142</v>
      </c>
      <c r="D187" s="395">
        <v>41729</v>
      </c>
      <c r="E187" s="393" t="s">
        <v>1112</v>
      </c>
      <c r="F187" s="393" t="s">
        <v>1822</v>
      </c>
      <c r="G187" s="396">
        <v>1</v>
      </c>
      <c r="H187" s="398">
        <v>1</v>
      </c>
      <c r="I187" s="397">
        <v>64.099999999999994</v>
      </c>
      <c r="J187" s="396">
        <v>4</v>
      </c>
      <c r="K187" s="396">
        <v>4</v>
      </c>
      <c r="L187" s="396">
        <v>0</v>
      </c>
      <c r="M187" s="397">
        <f>N187</f>
        <v>64.099999999999994</v>
      </c>
      <c r="N187" s="397">
        <v>64.099999999999994</v>
      </c>
      <c r="O187" s="397">
        <v>0</v>
      </c>
      <c r="P187" s="540">
        <f>'Приложение № 1'!P188</f>
        <v>2710148</v>
      </c>
      <c r="Q187" s="540">
        <f>'Приложение № 1'!Q188</f>
        <v>1308202.27</v>
      </c>
      <c r="R187" s="540">
        <f>'Приложение № 1'!W188</f>
        <v>1401945.73</v>
      </c>
      <c r="S187" s="540">
        <f>'Приложение № 1'!AC188</f>
        <v>0</v>
      </c>
      <c r="T187" s="540">
        <f>'Приложение № 1'!AD188</f>
        <v>0</v>
      </c>
      <c r="U187" s="545"/>
    </row>
    <row r="188" spans="1:21" s="399" customFormat="1" x14ac:dyDescent="0.2">
      <c r="A188" s="563">
        <f t="shared" si="72"/>
        <v>8</v>
      </c>
      <c r="B188" s="401" t="s">
        <v>1592</v>
      </c>
      <c r="C188" s="393" t="s">
        <v>1366</v>
      </c>
      <c r="D188" s="395">
        <v>41820</v>
      </c>
      <c r="E188" s="393" t="s">
        <v>1109</v>
      </c>
      <c r="F188" s="393" t="s">
        <v>1822</v>
      </c>
      <c r="G188" s="535">
        <v>1</v>
      </c>
      <c r="H188" s="534">
        <v>1</v>
      </c>
      <c r="I188" s="438">
        <v>46.2</v>
      </c>
      <c r="J188" s="535">
        <v>1</v>
      </c>
      <c r="K188" s="535">
        <v>1</v>
      </c>
      <c r="L188" s="535">
        <v>0</v>
      </c>
      <c r="M188" s="438">
        <v>46.2</v>
      </c>
      <c r="N188" s="438">
        <v>46.2</v>
      </c>
      <c r="O188" s="438">
        <v>0</v>
      </c>
      <c r="P188" s="540">
        <f>'Приложение № 1'!P189</f>
        <v>1950000</v>
      </c>
      <c r="Q188" s="540">
        <f>'Приложение № 1'!Q189</f>
        <v>1437150</v>
      </c>
      <c r="R188" s="540">
        <f>'Приложение № 1'!W189</f>
        <v>512850</v>
      </c>
      <c r="S188" s="540">
        <f>'Приложение № 1'!AC189</f>
        <v>0</v>
      </c>
      <c r="T188" s="540">
        <f>'Приложение № 1'!AD189</f>
        <v>0</v>
      </c>
      <c r="U188" s="545"/>
    </row>
    <row r="189" spans="1:21" x14ac:dyDescent="0.2">
      <c r="A189" s="563">
        <f t="shared" si="72"/>
        <v>9</v>
      </c>
      <c r="B189" s="401" t="s">
        <v>1592</v>
      </c>
      <c r="C189" s="393" t="s">
        <v>1366</v>
      </c>
      <c r="D189" s="395">
        <v>41820</v>
      </c>
      <c r="E189" s="393" t="s">
        <v>1112</v>
      </c>
      <c r="F189" s="393" t="s">
        <v>1822</v>
      </c>
      <c r="G189" s="398">
        <v>143</v>
      </c>
      <c r="H189" s="398">
        <v>143</v>
      </c>
      <c r="I189" s="397">
        <v>2692.7</v>
      </c>
      <c r="J189" s="398">
        <v>59</v>
      </c>
      <c r="K189" s="398">
        <v>34</v>
      </c>
      <c r="L189" s="398">
        <v>25</v>
      </c>
      <c r="M189" s="397">
        <v>2692.7</v>
      </c>
      <c r="N189" s="397">
        <v>1430.5</v>
      </c>
      <c r="O189" s="397">
        <v>1262.2</v>
      </c>
      <c r="P189" s="540">
        <f>'Приложение № 1'!P190</f>
        <v>113850692</v>
      </c>
      <c r="Q189" s="540">
        <f>'Приложение № 1'!Q190</f>
        <v>83340841.450000003</v>
      </c>
      <c r="R189" s="540">
        <f>'Приложение № 1'!W190</f>
        <v>30509850.550000001</v>
      </c>
      <c r="S189" s="540">
        <f>'Приложение № 1'!AC190</f>
        <v>0</v>
      </c>
      <c r="T189" s="540">
        <f>'Приложение № 1'!AD190</f>
        <v>0</v>
      </c>
      <c r="U189" s="545"/>
    </row>
    <row r="190" spans="1:21" x14ac:dyDescent="0.2">
      <c r="A190" s="790" t="s">
        <v>1281</v>
      </c>
      <c r="B190" s="791"/>
      <c r="C190" s="791"/>
      <c r="D190" s="791"/>
      <c r="E190" s="791"/>
      <c r="F190" s="791"/>
      <c r="G190" s="413">
        <f t="shared" ref="G190:T190" si="73">SUM(G191:G196)</f>
        <v>52</v>
      </c>
      <c r="H190" s="413">
        <f t="shared" si="73"/>
        <v>51</v>
      </c>
      <c r="I190" s="414">
        <f t="shared" si="73"/>
        <v>1089.7</v>
      </c>
      <c r="J190" s="413">
        <f t="shared" si="73"/>
        <v>21</v>
      </c>
      <c r="K190" s="413">
        <f t="shared" si="73"/>
        <v>9</v>
      </c>
      <c r="L190" s="413">
        <f t="shared" si="73"/>
        <v>12</v>
      </c>
      <c r="M190" s="414">
        <f t="shared" si="73"/>
        <v>794.17</v>
      </c>
      <c r="N190" s="414">
        <f t="shared" si="73"/>
        <v>406.79</v>
      </c>
      <c r="O190" s="414">
        <f t="shared" si="73"/>
        <v>387.38</v>
      </c>
      <c r="P190" s="414">
        <f t="shared" si="73"/>
        <v>34333051.200000003</v>
      </c>
      <c r="Q190" s="414">
        <f t="shared" si="73"/>
        <v>23378049.600000001</v>
      </c>
      <c r="R190" s="414">
        <f t="shared" si="73"/>
        <v>10955001.6</v>
      </c>
      <c r="S190" s="414">
        <f t="shared" si="73"/>
        <v>0</v>
      </c>
      <c r="T190" s="414">
        <f t="shared" si="73"/>
        <v>0</v>
      </c>
      <c r="U190" s="545"/>
    </row>
    <row r="191" spans="1:21" x14ac:dyDescent="0.2">
      <c r="A191" s="393">
        <v>1</v>
      </c>
      <c r="B191" s="400" t="s">
        <v>837</v>
      </c>
      <c r="C191" s="393" t="s">
        <v>1030</v>
      </c>
      <c r="D191" s="395">
        <v>41939</v>
      </c>
      <c r="E191" s="393" t="s">
        <v>1109</v>
      </c>
      <c r="F191" s="393" t="s">
        <v>1110</v>
      </c>
      <c r="G191" s="396">
        <v>6</v>
      </c>
      <c r="H191" s="398">
        <v>6</v>
      </c>
      <c r="I191" s="397">
        <v>100.4</v>
      </c>
      <c r="J191" s="398">
        <f>K191+L191</f>
        <v>3</v>
      </c>
      <c r="K191" s="398">
        <v>1</v>
      </c>
      <c r="L191" s="398">
        <v>2</v>
      </c>
      <c r="M191" s="397">
        <v>100.4</v>
      </c>
      <c r="N191" s="397">
        <v>31.9</v>
      </c>
      <c r="O191" s="397">
        <f t="shared" ref="O191:O196" si="74">M191-N191</f>
        <v>68.5</v>
      </c>
      <c r="P191" s="540">
        <f>'Приложение № 1'!P192</f>
        <v>4511276</v>
      </c>
      <c r="Q191" s="540">
        <f>'Приложение № 1'!Q192</f>
        <v>3023607.7</v>
      </c>
      <c r="R191" s="540">
        <f>'Приложение № 1'!W192</f>
        <v>1487668.3</v>
      </c>
      <c r="S191" s="540">
        <f>'Приложение № 1'!AC192</f>
        <v>0</v>
      </c>
      <c r="T191" s="540">
        <f>'Приложение № 1'!AD192</f>
        <v>0</v>
      </c>
      <c r="U191" s="545"/>
    </row>
    <row r="192" spans="1:21" x14ac:dyDescent="0.2">
      <c r="A192" s="393">
        <v>2</v>
      </c>
      <c r="B192" s="400" t="s">
        <v>783</v>
      </c>
      <c r="C192" s="393" t="s">
        <v>1030</v>
      </c>
      <c r="D192" s="395">
        <v>41940</v>
      </c>
      <c r="E192" s="393" t="s">
        <v>1109</v>
      </c>
      <c r="F192" s="393" t="s">
        <v>1110</v>
      </c>
      <c r="G192" s="396">
        <v>18</v>
      </c>
      <c r="H192" s="398">
        <v>18</v>
      </c>
      <c r="I192" s="397">
        <v>274.3</v>
      </c>
      <c r="J192" s="398">
        <f>K192+L192</f>
        <v>6</v>
      </c>
      <c r="K192" s="398">
        <v>4</v>
      </c>
      <c r="L192" s="398">
        <v>2</v>
      </c>
      <c r="M192" s="397">
        <v>274.3</v>
      </c>
      <c r="N192" s="397">
        <v>199.29</v>
      </c>
      <c r="O192" s="397">
        <f t="shared" si="74"/>
        <v>75.010000000000005</v>
      </c>
      <c r="P192" s="540">
        <f>'Приложение № 1'!P193</f>
        <v>11597404</v>
      </c>
      <c r="Q192" s="540">
        <f>'Приложение № 1'!Q193</f>
        <v>7890124.1299999999</v>
      </c>
      <c r="R192" s="540">
        <f>'Приложение № 1'!W193</f>
        <v>3707279.87</v>
      </c>
      <c r="S192" s="540">
        <f>'Приложение № 1'!AC193</f>
        <v>0</v>
      </c>
      <c r="T192" s="540">
        <f>'Приложение № 1'!AD193</f>
        <v>0</v>
      </c>
      <c r="U192" s="545"/>
    </row>
    <row r="193" spans="1:21" x14ac:dyDescent="0.2">
      <c r="A193" s="393">
        <v>3</v>
      </c>
      <c r="B193" s="400" t="s">
        <v>784</v>
      </c>
      <c r="C193" s="393" t="s">
        <v>1030</v>
      </c>
      <c r="D193" s="395">
        <v>41941</v>
      </c>
      <c r="E193" s="393" t="s">
        <v>1109</v>
      </c>
      <c r="F193" s="393" t="s">
        <v>1110</v>
      </c>
      <c r="G193" s="396">
        <v>11</v>
      </c>
      <c r="H193" s="398">
        <v>10</v>
      </c>
      <c r="I193" s="397">
        <v>196.6</v>
      </c>
      <c r="J193" s="398">
        <v>5</v>
      </c>
      <c r="K193" s="398">
        <v>3</v>
      </c>
      <c r="L193" s="398">
        <v>2</v>
      </c>
      <c r="M193" s="397">
        <v>196.6</v>
      </c>
      <c r="N193" s="397">
        <v>133.1</v>
      </c>
      <c r="O193" s="397">
        <f t="shared" si="74"/>
        <v>63.5</v>
      </c>
      <c r="P193" s="540">
        <f>'Приложение № 1'!P194</f>
        <v>8379896</v>
      </c>
      <c r="Q193" s="540">
        <f>'Приложение № 1'!Q194</f>
        <v>5890458.0499999998</v>
      </c>
      <c r="R193" s="540">
        <f>'Приложение № 1'!W194</f>
        <v>2489437.9500000002</v>
      </c>
      <c r="S193" s="540">
        <f>'Приложение № 1'!AC194</f>
        <v>0</v>
      </c>
      <c r="T193" s="540">
        <f>'Приложение № 1'!AD194</f>
        <v>0</v>
      </c>
      <c r="U193" s="545"/>
    </row>
    <row r="194" spans="1:21" x14ac:dyDescent="0.2">
      <c r="A194" s="393">
        <v>4</v>
      </c>
      <c r="B194" s="400" t="s">
        <v>899</v>
      </c>
      <c r="C194" s="393" t="s">
        <v>1006</v>
      </c>
      <c r="D194" s="395">
        <v>41831</v>
      </c>
      <c r="E194" s="393" t="s">
        <v>1109</v>
      </c>
      <c r="F194" s="393" t="s">
        <v>1110</v>
      </c>
      <c r="G194" s="396">
        <v>7</v>
      </c>
      <c r="H194" s="398">
        <v>7</v>
      </c>
      <c r="I194" s="397">
        <v>239.9</v>
      </c>
      <c r="J194" s="398">
        <v>3</v>
      </c>
      <c r="K194" s="398">
        <v>0</v>
      </c>
      <c r="L194" s="398">
        <v>3</v>
      </c>
      <c r="M194" s="397">
        <v>97.7</v>
      </c>
      <c r="N194" s="397">
        <v>0</v>
      </c>
      <c r="O194" s="397">
        <f t="shared" si="74"/>
        <v>97.7</v>
      </c>
      <c r="P194" s="540">
        <f>'Приложение № 1'!P195</f>
        <v>4402193.5999999996</v>
      </c>
      <c r="Q194" s="540">
        <f>'Приложение № 1'!Q195</f>
        <v>2915083.39</v>
      </c>
      <c r="R194" s="540">
        <f>'Приложение № 1'!W195</f>
        <v>1487110.21</v>
      </c>
      <c r="S194" s="540">
        <f>'Приложение № 1'!AC195</f>
        <v>0</v>
      </c>
      <c r="T194" s="540">
        <f>'Приложение № 1'!AD195</f>
        <v>0</v>
      </c>
      <c r="U194" s="545"/>
    </row>
    <row r="195" spans="1:21" x14ac:dyDescent="0.2">
      <c r="A195" s="393">
        <v>5</v>
      </c>
      <c r="B195" s="400" t="s">
        <v>785</v>
      </c>
      <c r="C195" s="393" t="s">
        <v>1007</v>
      </c>
      <c r="D195" s="395">
        <v>41831</v>
      </c>
      <c r="E195" s="393" t="s">
        <v>1109</v>
      </c>
      <c r="F195" s="393" t="s">
        <v>1110</v>
      </c>
      <c r="G195" s="396">
        <v>6</v>
      </c>
      <c r="H195" s="398">
        <v>6</v>
      </c>
      <c r="I195" s="397">
        <v>163.69999999999999</v>
      </c>
      <c r="J195" s="398">
        <f>K195+L195</f>
        <v>2</v>
      </c>
      <c r="K195" s="398">
        <v>0</v>
      </c>
      <c r="L195" s="398">
        <v>2</v>
      </c>
      <c r="M195" s="397">
        <v>56.07</v>
      </c>
      <c r="N195" s="397">
        <v>0</v>
      </c>
      <c r="O195" s="397">
        <f t="shared" si="74"/>
        <v>56.07</v>
      </c>
      <c r="P195" s="540">
        <f>'Приложение № 1'!P196</f>
        <v>2681397.6</v>
      </c>
      <c r="Q195" s="540">
        <f>'Приложение № 1'!Q196</f>
        <v>1690266.03</v>
      </c>
      <c r="R195" s="540">
        <f>'Приложение № 1'!W196</f>
        <v>991131.57</v>
      </c>
      <c r="S195" s="540">
        <f>'Приложение № 1'!AC196</f>
        <v>0</v>
      </c>
      <c r="T195" s="540">
        <f>'Приложение № 1'!AD196</f>
        <v>0</v>
      </c>
      <c r="U195" s="545"/>
    </row>
    <row r="196" spans="1:21" x14ac:dyDescent="0.2">
      <c r="A196" s="393">
        <v>6</v>
      </c>
      <c r="B196" s="400" t="s">
        <v>1677</v>
      </c>
      <c r="C196" s="393" t="s">
        <v>1286</v>
      </c>
      <c r="D196" s="395">
        <v>41120</v>
      </c>
      <c r="E196" s="393" t="s">
        <v>1109</v>
      </c>
      <c r="F196" s="393" t="s">
        <v>1110</v>
      </c>
      <c r="G196" s="396">
        <v>4</v>
      </c>
      <c r="H196" s="398">
        <v>4</v>
      </c>
      <c r="I196" s="397">
        <v>114.8</v>
      </c>
      <c r="J196" s="398">
        <f>K196+L196</f>
        <v>2</v>
      </c>
      <c r="K196" s="398">
        <v>1</v>
      </c>
      <c r="L196" s="398">
        <v>1</v>
      </c>
      <c r="M196" s="397">
        <v>69.099999999999994</v>
      </c>
      <c r="N196" s="397">
        <v>42.5</v>
      </c>
      <c r="O196" s="397">
        <f t="shared" si="74"/>
        <v>26.6</v>
      </c>
      <c r="P196" s="540">
        <f>'Приложение № 1'!P197</f>
        <v>2760884</v>
      </c>
      <c r="Q196" s="540">
        <f>'Приложение № 1'!Q197</f>
        <v>1968510.3</v>
      </c>
      <c r="R196" s="540">
        <f>'Приложение № 1'!W197</f>
        <v>792373.7</v>
      </c>
      <c r="S196" s="540">
        <f>'Приложение № 1'!AC197</f>
        <v>0</v>
      </c>
      <c r="T196" s="540">
        <f>'Приложение № 1'!AD197</f>
        <v>0</v>
      </c>
      <c r="U196" s="545"/>
    </row>
    <row r="197" spans="1:21" s="537" customFormat="1" x14ac:dyDescent="0.2">
      <c r="A197" s="792" t="s">
        <v>2065</v>
      </c>
      <c r="B197" s="792"/>
      <c r="C197" s="792"/>
      <c r="D197" s="792"/>
      <c r="E197" s="792"/>
      <c r="F197" s="792"/>
      <c r="G197" s="391">
        <f t="shared" ref="G197:T197" si="75">SUM(G198:G201)</f>
        <v>42</v>
      </c>
      <c r="H197" s="391">
        <f t="shared" si="75"/>
        <v>42</v>
      </c>
      <c r="I197" s="392">
        <f t="shared" si="75"/>
        <v>901.4</v>
      </c>
      <c r="J197" s="391">
        <f t="shared" si="75"/>
        <v>22</v>
      </c>
      <c r="K197" s="391">
        <f t="shared" si="75"/>
        <v>15</v>
      </c>
      <c r="L197" s="391">
        <f t="shared" si="75"/>
        <v>7</v>
      </c>
      <c r="M197" s="392">
        <f t="shared" si="75"/>
        <v>901.4</v>
      </c>
      <c r="N197" s="392">
        <f t="shared" si="75"/>
        <v>618.79999999999995</v>
      </c>
      <c r="O197" s="392">
        <f t="shared" si="75"/>
        <v>282.60000000000002</v>
      </c>
      <c r="P197" s="392">
        <f t="shared" si="75"/>
        <v>38111192</v>
      </c>
      <c r="Q197" s="392">
        <f t="shared" si="75"/>
        <v>30488953.600000001</v>
      </c>
      <c r="R197" s="392">
        <f t="shared" si="75"/>
        <v>7622238.4000000004</v>
      </c>
      <c r="S197" s="392">
        <f t="shared" si="75"/>
        <v>0</v>
      </c>
      <c r="T197" s="392">
        <f t="shared" si="75"/>
        <v>0</v>
      </c>
      <c r="U197" s="545"/>
    </row>
    <row r="198" spans="1:21" s="426" customFormat="1" x14ac:dyDescent="0.2">
      <c r="A198" s="539">
        <v>1</v>
      </c>
      <c r="B198" s="404" t="s">
        <v>788</v>
      </c>
      <c r="C198" s="539" t="s">
        <v>1009</v>
      </c>
      <c r="D198" s="395">
        <v>41272</v>
      </c>
      <c r="E198" s="539" t="s">
        <v>1110</v>
      </c>
      <c r="F198" s="539" t="s">
        <v>1112</v>
      </c>
      <c r="G198" s="390">
        <v>28</v>
      </c>
      <c r="H198" s="390">
        <v>28</v>
      </c>
      <c r="I198" s="540">
        <v>673.6</v>
      </c>
      <c r="J198" s="390">
        <v>15</v>
      </c>
      <c r="K198" s="390">
        <v>11</v>
      </c>
      <c r="L198" s="390">
        <v>4</v>
      </c>
      <c r="M198" s="540">
        <v>673.6</v>
      </c>
      <c r="N198" s="540">
        <v>491.7</v>
      </c>
      <c r="O198" s="540">
        <v>181.9</v>
      </c>
      <c r="P198" s="540">
        <f>'Приложение № 1'!P199</f>
        <v>28479808</v>
      </c>
      <c r="Q198" s="540">
        <f>'Приложение № 1'!Q199</f>
        <v>22783846.399999999</v>
      </c>
      <c r="R198" s="540">
        <f>'Приложение № 1'!W199</f>
        <v>5695961.5999999996</v>
      </c>
      <c r="S198" s="540">
        <f>'Приложение № 1'!AC199</f>
        <v>0</v>
      </c>
      <c r="T198" s="540">
        <f>'Приложение № 1'!AD199</f>
        <v>0</v>
      </c>
      <c r="U198" s="545"/>
    </row>
    <row r="199" spans="1:21" s="426" customFormat="1" x14ac:dyDescent="0.2">
      <c r="A199" s="539">
        <v>2</v>
      </c>
      <c r="B199" s="404" t="s">
        <v>788</v>
      </c>
      <c r="C199" s="539" t="s">
        <v>1009</v>
      </c>
      <c r="D199" s="395">
        <v>41272</v>
      </c>
      <c r="E199" s="539" t="s">
        <v>1109</v>
      </c>
      <c r="F199" s="539" t="s">
        <v>1112</v>
      </c>
      <c r="G199" s="390">
        <v>1</v>
      </c>
      <c r="H199" s="390">
        <v>1</v>
      </c>
      <c r="I199" s="540">
        <v>39.299999999999997</v>
      </c>
      <c r="J199" s="390">
        <v>1</v>
      </c>
      <c r="K199" s="390">
        <v>0</v>
      </c>
      <c r="L199" s="390">
        <v>1</v>
      </c>
      <c r="M199" s="540">
        <v>39.299999999999997</v>
      </c>
      <c r="N199" s="540">
        <v>0</v>
      </c>
      <c r="O199" s="540">
        <v>39.299999999999997</v>
      </c>
      <c r="P199" s="540">
        <f>'Приложение № 1'!P200</f>
        <v>1661604</v>
      </c>
      <c r="Q199" s="540">
        <f>'Приложение № 1'!Q200</f>
        <v>1329283.2</v>
      </c>
      <c r="R199" s="540">
        <f>'Приложение № 1'!W200</f>
        <v>332320.8</v>
      </c>
      <c r="S199" s="540">
        <f>'Приложение № 1'!AC200</f>
        <v>0</v>
      </c>
      <c r="T199" s="540">
        <f>'Приложение № 1'!AD200</f>
        <v>0</v>
      </c>
      <c r="U199" s="545"/>
    </row>
    <row r="200" spans="1:21" s="426" customFormat="1" x14ac:dyDescent="0.2">
      <c r="A200" s="393">
        <v>3</v>
      </c>
      <c r="B200" s="400" t="s">
        <v>762</v>
      </c>
      <c r="C200" s="415" t="s">
        <v>1009</v>
      </c>
      <c r="D200" s="408">
        <v>41272</v>
      </c>
      <c r="E200" s="539" t="s">
        <v>1109</v>
      </c>
      <c r="F200" s="393" t="s">
        <v>1112</v>
      </c>
      <c r="G200" s="396">
        <v>3</v>
      </c>
      <c r="H200" s="396">
        <v>3</v>
      </c>
      <c r="I200" s="397">
        <v>95.9</v>
      </c>
      <c r="J200" s="396">
        <v>3</v>
      </c>
      <c r="K200" s="396">
        <v>3</v>
      </c>
      <c r="L200" s="396">
        <v>0</v>
      </c>
      <c r="M200" s="397">
        <v>95.9</v>
      </c>
      <c r="N200" s="397">
        <v>95.9</v>
      </c>
      <c r="O200" s="397">
        <v>0</v>
      </c>
      <c r="P200" s="540">
        <f>'Приложение № 1'!P201</f>
        <v>4054652</v>
      </c>
      <c r="Q200" s="540">
        <f>'Приложение № 1'!Q201</f>
        <v>3243721.6</v>
      </c>
      <c r="R200" s="540">
        <f>'Приложение № 1'!W201</f>
        <v>810930.4</v>
      </c>
      <c r="S200" s="540">
        <f>'Приложение № 1'!AC201</f>
        <v>0</v>
      </c>
      <c r="T200" s="540">
        <f>'Приложение № 1'!AD201</f>
        <v>0</v>
      </c>
      <c r="U200" s="545"/>
    </row>
    <row r="201" spans="1:21" x14ac:dyDescent="0.2">
      <c r="A201" s="393">
        <v>4</v>
      </c>
      <c r="B201" s="400" t="s">
        <v>762</v>
      </c>
      <c r="C201" s="415" t="s">
        <v>1009</v>
      </c>
      <c r="D201" s="408">
        <v>41272</v>
      </c>
      <c r="E201" s="539" t="s">
        <v>1112</v>
      </c>
      <c r="F201" s="393" t="s">
        <v>1112</v>
      </c>
      <c r="G201" s="396">
        <v>10</v>
      </c>
      <c r="H201" s="396">
        <v>10</v>
      </c>
      <c r="I201" s="397">
        <v>92.6</v>
      </c>
      <c r="J201" s="396">
        <v>3</v>
      </c>
      <c r="K201" s="396">
        <v>1</v>
      </c>
      <c r="L201" s="396">
        <v>2</v>
      </c>
      <c r="M201" s="397">
        <v>92.6</v>
      </c>
      <c r="N201" s="397">
        <f>M201-O201</f>
        <v>31.2</v>
      </c>
      <c r="O201" s="397">
        <v>61.4</v>
      </c>
      <c r="P201" s="540">
        <f>'Приложение № 1'!P202</f>
        <v>3915128</v>
      </c>
      <c r="Q201" s="540">
        <f>'Приложение № 1'!Q202</f>
        <v>3132102.4</v>
      </c>
      <c r="R201" s="540">
        <f>'Приложение № 1'!W202</f>
        <v>783025.6</v>
      </c>
      <c r="S201" s="540">
        <f>'Приложение № 1'!AC202</f>
        <v>0</v>
      </c>
      <c r="T201" s="540">
        <f>'Приложение № 1'!AD202</f>
        <v>0</v>
      </c>
      <c r="U201" s="545"/>
    </row>
    <row r="202" spans="1:21" x14ac:dyDescent="0.2">
      <c r="A202" s="790" t="s">
        <v>1934</v>
      </c>
      <c r="B202" s="790"/>
      <c r="C202" s="790"/>
      <c r="D202" s="790"/>
      <c r="E202" s="790"/>
      <c r="F202" s="790"/>
      <c r="G202" s="413">
        <f>G203</f>
        <v>0</v>
      </c>
      <c r="H202" s="413">
        <f t="shared" ref="H202:O202" si="76">H203</f>
        <v>0</v>
      </c>
      <c r="I202" s="414">
        <f t="shared" si="76"/>
        <v>0</v>
      </c>
      <c r="J202" s="413">
        <f t="shared" si="76"/>
        <v>0</v>
      </c>
      <c r="K202" s="413">
        <f t="shared" si="76"/>
        <v>0</v>
      </c>
      <c r="L202" s="413">
        <f t="shared" si="76"/>
        <v>0</v>
      </c>
      <c r="M202" s="414">
        <f t="shared" si="76"/>
        <v>0</v>
      </c>
      <c r="N202" s="414">
        <f t="shared" si="76"/>
        <v>0</v>
      </c>
      <c r="O202" s="414">
        <f t="shared" si="76"/>
        <v>0</v>
      </c>
      <c r="P202" s="414">
        <f>P203</f>
        <v>707868.67</v>
      </c>
      <c r="Q202" s="414">
        <f t="shared" ref="Q202:T202" si="77">Q203</f>
        <v>0</v>
      </c>
      <c r="R202" s="414">
        <f t="shared" si="77"/>
        <v>707868.67</v>
      </c>
      <c r="S202" s="414">
        <f t="shared" si="77"/>
        <v>0</v>
      </c>
      <c r="T202" s="414">
        <f t="shared" si="77"/>
        <v>0</v>
      </c>
      <c r="U202" s="545"/>
    </row>
    <row r="203" spans="1:21" x14ac:dyDescent="0.2">
      <c r="A203" s="393">
        <v>1</v>
      </c>
      <c r="B203" s="400" t="s">
        <v>1045</v>
      </c>
      <c r="C203" s="393" t="s">
        <v>626</v>
      </c>
      <c r="D203" s="395">
        <v>41351</v>
      </c>
      <c r="E203" s="393" t="s">
        <v>1110</v>
      </c>
      <c r="F203" s="393" t="s">
        <v>1112</v>
      </c>
      <c r="G203" s="396">
        <v>0</v>
      </c>
      <c r="H203" s="398">
        <v>0</v>
      </c>
      <c r="I203" s="397">
        <v>0</v>
      </c>
      <c r="J203" s="398">
        <v>0</v>
      </c>
      <c r="K203" s="398">
        <v>0</v>
      </c>
      <c r="L203" s="398">
        <v>0</v>
      </c>
      <c r="M203" s="397">
        <v>0</v>
      </c>
      <c r="N203" s="397">
        <v>0</v>
      </c>
      <c r="O203" s="397">
        <v>0</v>
      </c>
      <c r="P203" s="540">
        <f>'Приложение № 1'!P204</f>
        <v>707868.67</v>
      </c>
      <c r="Q203" s="540">
        <f>'Приложение № 1'!Q204</f>
        <v>0</v>
      </c>
      <c r="R203" s="540">
        <f>'Приложение № 1'!W204</f>
        <v>707868.67</v>
      </c>
      <c r="S203" s="540">
        <f>'Приложение № 1'!AC204</f>
        <v>0</v>
      </c>
      <c r="T203" s="540">
        <f>'Приложение № 1'!AD204</f>
        <v>0</v>
      </c>
      <c r="U203" s="545"/>
    </row>
    <row r="204" spans="1:21" s="537" customFormat="1" x14ac:dyDescent="0.2">
      <c r="A204" s="790" t="s">
        <v>1847</v>
      </c>
      <c r="B204" s="790"/>
      <c r="C204" s="790"/>
      <c r="D204" s="790"/>
      <c r="E204" s="790"/>
      <c r="F204" s="790"/>
      <c r="G204" s="391">
        <f t="shared" ref="G204:T204" si="78">SUM(G205:G207)</f>
        <v>105</v>
      </c>
      <c r="H204" s="391">
        <f t="shared" si="78"/>
        <v>105</v>
      </c>
      <c r="I204" s="392">
        <f t="shared" si="78"/>
        <v>1403.4</v>
      </c>
      <c r="J204" s="391">
        <f t="shared" si="78"/>
        <v>34</v>
      </c>
      <c r="K204" s="391">
        <f t="shared" si="78"/>
        <v>20</v>
      </c>
      <c r="L204" s="391">
        <f t="shared" si="78"/>
        <v>14</v>
      </c>
      <c r="M204" s="392">
        <f t="shared" si="78"/>
        <v>1403.4</v>
      </c>
      <c r="N204" s="392">
        <f t="shared" si="78"/>
        <v>831.1</v>
      </c>
      <c r="O204" s="392">
        <f t="shared" si="78"/>
        <v>572.29999999999995</v>
      </c>
      <c r="P204" s="392">
        <f t="shared" si="78"/>
        <v>68153567.329999998</v>
      </c>
      <c r="Q204" s="392">
        <f t="shared" si="78"/>
        <v>55443167.700000003</v>
      </c>
      <c r="R204" s="392">
        <f t="shared" si="78"/>
        <v>12710399.630000001</v>
      </c>
      <c r="S204" s="392">
        <f t="shared" si="78"/>
        <v>0</v>
      </c>
      <c r="T204" s="392">
        <f t="shared" si="78"/>
        <v>0</v>
      </c>
      <c r="U204" s="545"/>
    </row>
    <row r="205" spans="1:21" s="399" customFormat="1" x14ac:dyDescent="0.2">
      <c r="A205" s="393">
        <v>1</v>
      </c>
      <c r="B205" s="401" t="s">
        <v>1046</v>
      </c>
      <c r="C205" s="406" t="s">
        <v>1098</v>
      </c>
      <c r="D205" s="395">
        <v>42004</v>
      </c>
      <c r="E205" s="393" t="s">
        <v>1109</v>
      </c>
      <c r="F205" s="393" t="s">
        <v>1110</v>
      </c>
      <c r="G205" s="396">
        <v>77</v>
      </c>
      <c r="H205" s="398">
        <v>77</v>
      </c>
      <c r="I205" s="397">
        <v>722.5</v>
      </c>
      <c r="J205" s="396">
        <v>22</v>
      </c>
      <c r="K205" s="398">
        <v>11</v>
      </c>
      <c r="L205" s="398">
        <v>11</v>
      </c>
      <c r="M205" s="397">
        <v>722.5</v>
      </c>
      <c r="N205" s="397">
        <v>287.89999999999998</v>
      </c>
      <c r="O205" s="397">
        <v>434.6</v>
      </c>
      <c r="P205" s="540">
        <f>'Приложение № 1'!P206</f>
        <v>37768724</v>
      </c>
      <c r="Q205" s="540">
        <f>'Приложение № 1'!Q206</f>
        <v>29019935</v>
      </c>
      <c r="R205" s="540">
        <f>'Приложение № 1'!W206</f>
        <v>8748789</v>
      </c>
      <c r="S205" s="540">
        <f>'Приложение № 1'!AC206</f>
        <v>0</v>
      </c>
      <c r="T205" s="540">
        <f>'Приложение № 1'!AD206</f>
        <v>0</v>
      </c>
      <c r="U205" s="545"/>
    </row>
    <row r="206" spans="1:21" x14ac:dyDescent="0.2">
      <c r="A206" s="393">
        <v>2</v>
      </c>
      <c r="B206" s="400" t="s">
        <v>1045</v>
      </c>
      <c r="C206" s="393" t="s">
        <v>626</v>
      </c>
      <c r="D206" s="395">
        <v>41351</v>
      </c>
      <c r="E206" s="393" t="s">
        <v>1110</v>
      </c>
      <c r="F206" s="393" t="s">
        <v>1112</v>
      </c>
      <c r="G206" s="396">
        <v>19</v>
      </c>
      <c r="H206" s="398">
        <v>19</v>
      </c>
      <c r="I206" s="397">
        <v>506</v>
      </c>
      <c r="J206" s="398">
        <v>8</v>
      </c>
      <c r="K206" s="398">
        <v>7</v>
      </c>
      <c r="L206" s="398">
        <v>1</v>
      </c>
      <c r="M206" s="397">
        <v>506</v>
      </c>
      <c r="N206" s="397">
        <v>444.3</v>
      </c>
      <c r="O206" s="397">
        <v>61.7</v>
      </c>
      <c r="P206" s="540">
        <f>'Приложение № 1'!P207</f>
        <v>20681583.329999998</v>
      </c>
      <c r="Q206" s="540">
        <f>'Приложение № 1'!Q207</f>
        <v>19398199.300000001</v>
      </c>
      <c r="R206" s="540">
        <f>'Приложение № 1'!W207</f>
        <v>1283384.03</v>
      </c>
      <c r="S206" s="540">
        <f>'Приложение № 1'!AC207</f>
        <v>0</v>
      </c>
      <c r="T206" s="540">
        <f>'Приложение № 1'!AD207</f>
        <v>0</v>
      </c>
      <c r="U206" s="545"/>
    </row>
    <row r="207" spans="1:21" s="399" customFormat="1" x14ac:dyDescent="0.2">
      <c r="A207" s="393">
        <v>3</v>
      </c>
      <c r="B207" s="400" t="s">
        <v>1077</v>
      </c>
      <c r="C207" s="406" t="s">
        <v>1149</v>
      </c>
      <c r="D207" s="395">
        <v>42004</v>
      </c>
      <c r="E207" s="393" t="s">
        <v>1109</v>
      </c>
      <c r="F207" s="393" t="s">
        <v>1110</v>
      </c>
      <c r="G207" s="396">
        <v>9</v>
      </c>
      <c r="H207" s="398">
        <v>9</v>
      </c>
      <c r="I207" s="397">
        <v>174.9</v>
      </c>
      <c r="J207" s="396">
        <v>4</v>
      </c>
      <c r="K207" s="398">
        <v>2</v>
      </c>
      <c r="L207" s="398">
        <v>2</v>
      </c>
      <c r="M207" s="397">
        <v>174.9</v>
      </c>
      <c r="N207" s="397">
        <v>98.9</v>
      </c>
      <c r="O207" s="397">
        <v>76</v>
      </c>
      <c r="P207" s="540">
        <f>'Приложение № 1'!P208</f>
        <v>9703260</v>
      </c>
      <c r="Q207" s="540">
        <f>'Приложение № 1'!Q208</f>
        <v>7025033.4000000004</v>
      </c>
      <c r="R207" s="540">
        <f>'Приложение № 1'!W208</f>
        <v>2678226.6</v>
      </c>
      <c r="S207" s="540">
        <f>'Приложение № 1'!AC208</f>
        <v>0</v>
      </c>
      <c r="T207" s="540">
        <f>'Приложение № 1'!AD208</f>
        <v>0</v>
      </c>
      <c r="U207" s="545"/>
    </row>
    <row r="208" spans="1:21" s="399" customFormat="1" x14ac:dyDescent="0.2">
      <c r="A208" s="790" t="s">
        <v>1935</v>
      </c>
      <c r="B208" s="791"/>
      <c r="C208" s="791"/>
      <c r="D208" s="791"/>
      <c r="E208" s="791"/>
      <c r="F208" s="791"/>
      <c r="G208" s="413">
        <f>G209</f>
        <v>239</v>
      </c>
      <c r="H208" s="413">
        <f t="shared" ref="H208:O208" si="79">H209</f>
        <v>239</v>
      </c>
      <c r="I208" s="414">
        <f t="shared" si="79"/>
        <v>2433.23</v>
      </c>
      <c r="J208" s="413">
        <f t="shared" si="79"/>
        <v>84</v>
      </c>
      <c r="K208" s="413">
        <f t="shared" si="79"/>
        <v>0</v>
      </c>
      <c r="L208" s="413">
        <f t="shared" si="79"/>
        <v>84</v>
      </c>
      <c r="M208" s="414">
        <f t="shared" si="79"/>
        <v>2433.23</v>
      </c>
      <c r="N208" s="414">
        <f t="shared" si="79"/>
        <v>0</v>
      </c>
      <c r="O208" s="414">
        <f t="shared" si="79"/>
        <v>2433.23</v>
      </c>
      <c r="P208" s="414">
        <f>P209</f>
        <v>109082513.38</v>
      </c>
      <c r="Q208" s="414">
        <f t="shared" ref="Q208:T208" si="80">Q209</f>
        <v>88679943.310000002</v>
      </c>
      <c r="R208" s="414">
        <f t="shared" si="80"/>
        <v>20402570.07</v>
      </c>
      <c r="S208" s="414">
        <f t="shared" si="80"/>
        <v>0</v>
      </c>
      <c r="T208" s="414">
        <f t="shared" si="80"/>
        <v>0</v>
      </c>
      <c r="U208" s="545"/>
    </row>
    <row r="209" spans="1:21" s="399" customFormat="1" x14ac:dyDescent="0.2">
      <c r="A209" s="393">
        <v>1</v>
      </c>
      <c r="B209" s="400" t="s">
        <v>1783</v>
      </c>
      <c r="C209" s="393" t="s">
        <v>1154</v>
      </c>
      <c r="D209" s="395">
        <v>41635</v>
      </c>
      <c r="E209" s="393" t="s">
        <v>1112</v>
      </c>
      <c r="F209" s="393" t="s">
        <v>1112</v>
      </c>
      <c r="G209" s="396">
        <v>239</v>
      </c>
      <c r="H209" s="398">
        <v>239</v>
      </c>
      <c r="I209" s="397">
        <v>2433.23</v>
      </c>
      <c r="J209" s="396">
        <v>84</v>
      </c>
      <c r="K209" s="398">
        <v>0</v>
      </c>
      <c r="L209" s="398">
        <v>84</v>
      </c>
      <c r="M209" s="397">
        <f>N209+O209</f>
        <v>2433.23</v>
      </c>
      <c r="N209" s="397">
        <v>0</v>
      </c>
      <c r="O209" s="397">
        <v>2433.23</v>
      </c>
      <c r="P209" s="540">
        <f>'Приложение № 1'!P210</f>
        <v>109082513.38</v>
      </c>
      <c r="Q209" s="540">
        <f>'Приложение № 1'!Q210</f>
        <v>88679943.310000002</v>
      </c>
      <c r="R209" s="540">
        <f>'Приложение № 1'!W210</f>
        <v>20402570.07</v>
      </c>
      <c r="S209" s="540">
        <f>'Приложение № 1'!AC210</f>
        <v>0</v>
      </c>
      <c r="T209" s="540">
        <f>'Приложение № 1'!AD210</f>
        <v>0</v>
      </c>
      <c r="U209" s="545"/>
    </row>
    <row r="210" spans="1:21" s="537" customFormat="1" x14ac:dyDescent="0.2">
      <c r="A210" s="790" t="s">
        <v>1025</v>
      </c>
      <c r="B210" s="790"/>
      <c r="C210" s="790"/>
      <c r="D210" s="790"/>
      <c r="E210" s="790"/>
      <c r="F210" s="790"/>
      <c r="G210" s="391">
        <f t="shared" ref="G210:T210" si="81">SUM(G211:G218)</f>
        <v>63</v>
      </c>
      <c r="H210" s="391">
        <f t="shared" si="81"/>
        <v>63</v>
      </c>
      <c r="I210" s="392">
        <f t="shared" si="81"/>
        <v>1085.4000000000001</v>
      </c>
      <c r="J210" s="391">
        <f t="shared" si="81"/>
        <v>22</v>
      </c>
      <c r="K210" s="391">
        <f t="shared" si="81"/>
        <v>8</v>
      </c>
      <c r="L210" s="391">
        <f t="shared" si="81"/>
        <v>14</v>
      </c>
      <c r="M210" s="392">
        <f t="shared" si="81"/>
        <v>1012.5</v>
      </c>
      <c r="N210" s="392">
        <f t="shared" si="81"/>
        <v>357.8</v>
      </c>
      <c r="O210" s="392">
        <f t="shared" si="81"/>
        <v>654.70000000000005</v>
      </c>
      <c r="P210" s="392">
        <f t="shared" si="81"/>
        <v>42812728</v>
      </c>
      <c r="Q210" s="392">
        <f t="shared" si="81"/>
        <v>32580486.02</v>
      </c>
      <c r="R210" s="392">
        <f t="shared" si="81"/>
        <v>10232241.98</v>
      </c>
      <c r="S210" s="392">
        <f t="shared" si="81"/>
        <v>0</v>
      </c>
      <c r="T210" s="392">
        <f t="shared" si="81"/>
        <v>0</v>
      </c>
      <c r="U210" s="545"/>
    </row>
    <row r="211" spans="1:21" s="399" customFormat="1" x14ac:dyDescent="0.2">
      <c r="A211" s="393">
        <v>1</v>
      </c>
      <c r="B211" s="401" t="s">
        <v>809</v>
      </c>
      <c r="C211" s="402" t="s">
        <v>1009</v>
      </c>
      <c r="D211" s="408">
        <v>41272</v>
      </c>
      <c r="E211" s="393" t="s">
        <v>1112</v>
      </c>
      <c r="F211" s="393" t="s">
        <v>1112</v>
      </c>
      <c r="G211" s="396">
        <v>6</v>
      </c>
      <c r="H211" s="398">
        <v>6</v>
      </c>
      <c r="I211" s="540">
        <v>69.099999999999994</v>
      </c>
      <c r="J211" s="396">
        <v>2</v>
      </c>
      <c r="K211" s="541">
        <v>0</v>
      </c>
      <c r="L211" s="541">
        <v>2</v>
      </c>
      <c r="M211" s="397">
        <v>69.099999999999994</v>
      </c>
      <c r="N211" s="540">
        <v>0</v>
      </c>
      <c r="O211" s="540">
        <v>69.099999999999994</v>
      </c>
      <c r="P211" s="540">
        <f>'Приложение № 1'!P212</f>
        <v>2921548</v>
      </c>
      <c r="Q211" s="540">
        <f>'Приложение № 1'!Q212</f>
        <v>2223298.0299999998</v>
      </c>
      <c r="R211" s="540">
        <f>'Приложение № 1'!W212</f>
        <v>698249.97</v>
      </c>
      <c r="S211" s="540">
        <f>'Приложение № 1'!AC212</f>
        <v>0</v>
      </c>
      <c r="T211" s="540">
        <f>'Приложение № 1'!AD212</f>
        <v>0</v>
      </c>
      <c r="U211" s="545"/>
    </row>
    <row r="212" spans="1:21" s="399" customFormat="1" x14ac:dyDescent="0.2">
      <c r="A212" s="393">
        <f>A211+1</f>
        <v>2</v>
      </c>
      <c r="B212" s="401" t="s">
        <v>884</v>
      </c>
      <c r="C212" s="402" t="s">
        <v>1009</v>
      </c>
      <c r="D212" s="408">
        <v>41272</v>
      </c>
      <c r="E212" s="393" t="s">
        <v>1109</v>
      </c>
      <c r="F212" s="393" t="s">
        <v>1112</v>
      </c>
      <c r="G212" s="535">
        <v>2</v>
      </c>
      <c r="H212" s="534">
        <v>2</v>
      </c>
      <c r="I212" s="437">
        <v>56.3</v>
      </c>
      <c r="J212" s="535">
        <v>1</v>
      </c>
      <c r="K212" s="536">
        <v>1</v>
      </c>
      <c r="L212" s="536">
        <v>0</v>
      </c>
      <c r="M212" s="438">
        <v>56.3</v>
      </c>
      <c r="N212" s="437">
        <v>56.3</v>
      </c>
      <c r="O212" s="437">
        <v>0</v>
      </c>
      <c r="P212" s="540">
        <f>'Приложение № 1'!P213</f>
        <v>2380364</v>
      </c>
      <c r="Q212" s="540">
        <f>'Приложение № 1'!Q213</f>
        <v>1811457</v>
      </c>
      <c r="R212" s="540">
        <f>'Приложение № 1'!W213</f>
        <v>568907</v>
      </c>
      <c r="S212" s="540">
        <f>'Приложение № 1'!AC213</f>
        <v>0</v>
      </c>
      <c r="T212" s="540">
        <f>'Приложение № 1'!AD213</f>
        <v>0</v>
      </c>
      <c r="U212" s="545"/>
    </row>
    <row r="213" spans="1:21" s="399" customFormat="1" x14ac:dyDescent="0.2">
      <c r="A213" s="393">
        <f t="shared" ref="A213:A218" si="82">A212+1</f>
        <v>3</v>
      </c>
      <c r="B213" s="401" t="s">
        <v>884</v>
      </c>
      <c r="C213" s="402" t="s">
        <v>1009</v>
      </c>
      <c r="D213" s="408">
        <v>41272</v>
      </c>
      <c r="E213" s="393" t="s">
        <v>1112</v>
      </c>
      <c r="F213" s="393" t="s">
        <v>1112</v>
      </c>
      <c r="G213" s="535">
        <v>9</v>
      </c>
      <c r="H213" s="534">
        <v>9</v>
      </c>
      <c r="I213" s="437">
        <v>111.7</v>
      </c>
      <c r="J213" s="534">
        <v>2</v>
      </c>
      <c r="K213" s="534">
        <v>0</v>
      </c>
      <c r="L213" s="534">
        <v>2</v>
      </c>
      <c r="M213" s="437">
        <v>111.7</v>
      </c>
      <c r="N213" s="437">
        <v>0</v>
      </c>
      <c r="O213" s="437">
        <v>111.7</v>
      </c>
      <c r="P213" s="540">
        <f>'Приложение № 1'!P214</f>
        <v>4722676</v>
      </c>
      <c r="Q213" s="540">
        <f>'Приложение № 1'!Q214</f>
        <v>3593956.44</v>
      </c>
      <c r="R213" s="540">
        <f>'Приложение № 1'!W214</f>
        <v>1128719.56</v>
      </c>
      <c r="S213" s="540">
        <f>'Приложение № 1'!AC214</f>
        <v>0</v>
      </c>
      <c r="T213" s="540">
        <f>'Приложение № 1'!AD214</f>
        <v>0</v>
      </c>
      <c r="U213" s="545"/>
    </row>
    <row r="214" spans="1:21" s="399" customFormat="1" x14ac:dyDescent="0.2">
      <c r="A214" s="393">
        <f t="shared" si="82"/>
        <v>4</v>
      </c>
      <c r="B214" s="401" t="s">
        <v>885</v>
      </c>
      <c r="C214" s="402" t="s">
        <v>1009</v>
      </c>
      <c r="D214" s="408">
        <v>41272</v>
      </c>
      <c r="E214" s="393" t="s">
        <v>1112</v>
      </c>
      <c r="F214" s="393" t="s">
        <v>1112</v>
      </c>
      <c r="G214" s="396">
        <v>15</v>
      </c>
      <c r="H214" s="398">
        <v>15</v>
      </c>
      <c r="I214" s="540">
        <v>220.6</v>
      </c>
      <c r="J214" s="396">
        <v>4</v>
      </c>
      <c r="K214" s="541">
        <v>2</v>
      </c>
      <c r="L214" s="541">
        <v>2</v>
      </c>
      <c r="M214" s="397">
        <v>220.6</v>
      </c>
      <c r="N214" s="540">
        <v>112.8</v>
      </c>
      <c r="O214" s="540">
        <v>107.8</v>
      </c>
      <c r="P214" s="540">
        <f>'Приложение № 1'!P215</f>
        <v>9326968</v>
      </c>
      <c r="Q214" s="540">
        <f>'Приложение № 1'!Q215</f>
        <v>7097822.6500000004</v>
      </c>
      <c r="R214" s="540">
        <f>'Приложение № 1'!W215</f>
        <v>2229145.35</v>
      </c>
      <c r="S214" s="540">
        <f>'Приложение № 1'!AC215</f>
        <v>0</v>
      </c>
      <c r="T214" s="540">
        <f>'Приложение № 1'!AD215</f>
        <v>0</v>
      </c>
      <c r="U214" s="545"/>
    </row>
    <row r="215" spans="1:21" s="399" customFormat="1" x14ac:dyDescent="0.2">
      <c r="A215" s="393">
        <f t="shared" si="82"/>
        <v>5</v>
      </c>
      <c r="B215" s="401" t="s">
        <v>886</v>
      </c>
      <c r="C215" s="402" t="s">
        <v>1009</v>
      </c>
      <c r="D215" s="408">
        <v>41272</v>
      </c>
      <c r="E215" s="393" t="s">
        <v>1112</v>
      </c>
      <c r="F215" s="393" t="s">
        <v>1112</v>
      </c>
      <c r="G215" s="396">
        <v>8</v>
      </c>
      <c r="H215" s="398">
        <v>8</v>
      </c>
      <c r="I215" s="540">
        <v>165.6</v>
      </c>
      <c r="J215" s="396">
        <v>4</v>
      </c>
      <c r="K215" s="541">
        <v>0</v>
      </c>
      <c r="L215" s="541">
        <v>4</v>
      </c>
      <c r="M215" s="397">
        <v>165.6</v>
      </c>
      <c r="N215" s="540">
        <v>0</v>
      </c>
      <c r="O215" s="540">
        <v>165.6</v>
      </c>
      <c r="P215" s="540">
        <f>'Приложение № 1'!P216</f>
        <v>7001568</v>
      </c>
      <c r="Q215" s="540">
        <f>'Приложение № 1'!Q216</f>
        <v>5328193.25</v>
      </c>
      <c r="R215" s="540">
        <f>'Приложение № 1'!W216</f>
        <v>1673374.75</v>
      </c>
      <c r="S215" s="540">
        <f>'Приложение № 1'!AC216</f>
        <v>0</v>
      </c>
      <c r="T215" s="540">
        <f>'Приложение № 1'!AD216</f>
        <v>0</v>
      </c>
      <c r="U215" s="545"/>
    </row>
    <row r="216" spans="1:21" s="399" customFormat="1" x14ac:dyDescent="0.2">
      <c r="A216" s="393">
        <f t="shared" si="82"/>
        <v>6</v>
      </c>
      <c r="B216" s="401" t="s">
        <v>887</v>
      </c>
      <c r="C216" s="402" t="s">
        <v>1009</v>
      </c>
      <c r="D216" s="408">
        <v>41272</v>
      </c>
      <c r="E216" s="393" t="s">
        <v>1112</v>
      </c>
      <c r="F216" s="393" t="s">
        <v>1112</v>
      </c>
      <c r="G216" s="396">
        <v>9</v>
      </c>
      <c r="H216" s="398">
        <f>11-2</f>
        <v>9</v>
      </c>
      <c r="I216" s="540">
        <v>214.2</v>
      </c>
      <c r="J216" s="396">
        <f>4-1</f>
        <v>3</v>
      </c>
      <c r="K216" s="541">
        <v>0</v>
      </c>
      <c r="L216" s="541">
        <v>3</v>
      </c>
      <c r="M216" s="397">
        <f>188.3-47</f>
        <v>141.30000000000001</v>
      </c>
      <c r="N216" s="540">
        <v>0</v>
      </c>
      <c r="O216" s="540">
        <v>141.30000000000001</v>
      </c>
      <c r="P216" s="540">
        <f>'Приложение № 1'!P217</f>
        <v>5974164</v>
      </c>
      <c r="Q216" s="540">
        <f>'Приложение № 1'!Q217</f>
        <v>4546338.8099999996</v>
      </c>
      <c r="R216" s="540">
        <f>'Приложение № 1'!W217</f>
        <v>1427825.19</v>
      </c>
      <c r="S216" s="540">
        <f>'Приложение № 1'!AC217</f>
        <v>0</v>
      </c>
      <c r="T216" s="540">
        <f>'Приложение № 1'!AD217</f>
        <v>0</v>
      </c>
      <c r="U216" s="545"/>
    </row>
    <row r="217" spans="1:21" s="399" customFormat="1" x14ac:dyDescent="0.2">
      <c r="A217" s="393">
        <f t="shared" si="82"/>
        <v>7</v>
      </c>
      <c r="B217" s="401" t="s">
        <v>767</v>
      </c>
      <c r="C217" s="402" t="s">
        <v>1152</v>
      </c>
      <c r="D217" s="408">
        <v>41448</v>
      </c>
      <c r="E217" s="393" t="s">
        <v>1109</v>
      </c>
      <c r="F217" s="393" t="s">
        <v>1112</v>
      </c>
      <c r="G217" s="396">
        <v>9</v>
      </c>
      <c r="H217" s="398">
        <v>9</v>
      </c>
      <c r="I217" s="540">
        <v>117.4</v>
      </c>
      <c r="J217" s="396">
        <v>3</v>
      </c>
      <c r="K217" s="541">
        <v>3</v>
      </c>
      <c r="L217" s="541">
        <v>0</v>
      </c>
      <c r="M217" s="397">
        <v>117.4</v>
      </c>
      <c r="N217" s="540">
        <v>117.4</v>
      </c>
      <c r="O217" s="540">
        <v>0</v>
      </c>
      <c r="P217" s="540">
        <f>'Приложение № 1'!P218</f>
        <v>4967900</v>
      </c>
      <c r="Q217" s="540">
        <f>'Приложение № 1'!Q218</f>
        <v>3777354.4</v>
      </c>
      <c r="R217" s="540">
        <f>'Приложение № 1'!W218</f>
        <v>1190545.6000000001</v>
      </c>
      <c r="S217" s="540">
        <f>'Приложение № 1'!AC218</f>
        <v>0</v>
      </c>
      <c r="T217" s="540">
        <f>'Приложение № 1'!AD218</f>
        <v>0</v>
      </c>
      <c r="U217" s="545"/>
    </row>
    <row r="218" spans="1:21" s="399" customFormat="1" x14ac:dyDescent="0.2">
      <c r="A218" s="393">
        <f t="shared" si="82"/>
        <v>8</v>
      </c>
      <c r="B218" s="401" t="s">
        <v>767</v>
      </c>
      <c r="C218" s="402" t="s">
        <v>1152</v>
      </c>
      <c r="D218" s="408">
        <v>41448</v>
      </c>
      <c r="E218" s="393" t="s">
        <v>1112</v>
      </c>
      <c r="F218" s="393" t="s">
        <v>1112</v>
      </c>
      <c r="G218" s="396">
        <v>5</v>
      </c>
      <c r="H218" s="396">
        <v>5</v>
      </c>
      <c r="I218" s="540">
        <v>130.5</v>
      </c>
      <c r="J218" s="396">
        <v>3</v>
      </c>
      <c r="K218" s="396">
        <v>2</v>
      </c>
      <c r="L218" s="396">
        <v>1</v>
      </c>
      <c r="M218" s="540">
        <v>130.5</v>
      </c>
      <c r="N218" s="540">
        <v>71.3</v>
      </c>
      <c r="O218" s="540">
        <v>59.2</v>
      </c>
      <c r="P218" s="540">
        <f>'Приложение № 1'!P219</f>
        <v>5517540</v>
      </c>
      <c r="Q218" s="540">
        <f>'Приложение № 1'!Q219</f>
        <v>4202065.4400000004</v>
      </c>
      <c r="R218" s="540">
        <f>'Приложение № 1'!W219</f>
        <v>1315474.56</v>
      </c>
      <c r="S218" s="540">
        <f>'Приложение № 1'!AC219</f>
        <v>0</v>
      </c>
      <c r="T218" s="540">
        <f>'Приложение № 1'!AD219</f>
        <v>0</v>
      </c>
      <c r="U218" s="545"/>
    </row>
    <row r="219" spans="1:21" s="537" customFormat="1" x14ac:dyDescent="0.2">
      <c r="A219" s="790" t="s">
        <v>1936</v>
      </c>
      <c r="B219" s="790"/>
      <c r="C219" s="790"/>
      <c r="D219" s="790"/>
      <c r="E219" s="790"/>
      <c r="F219" s="790"/>
      <c r="G219" s="391">
        <f t="shared" ref="G219:T219" si="83">SUM(G220:G223)</f>
        <v>0</v>
      </c>
      <c r="H219" s="391">
        <f t="shared" si="83"/>
        <v>0</v>
      </c>
      <c r="I219" s="392">
        <f t="shared" si="83"/>
        <v>0</v>
      </c>
      <c r="J219" s="391">
        <f t="shared" si="83"/>
        <v>0</v>
      </c>
      <c r="K219" s="391">
        <f t="shared" si="83"/>
        <v>0</v>
      </c>
      <c r="L219" s="391">
        <f t="shared" si="83"/>
        <v>0</v>
      </c>
      <c r="M219" s="392">
        <f t="shared" si="83"/>
        <v>0</v>
      </c>
      <c r="N219" s="392">
        <f t="shared" si="83"/>
        <v>0</v>
      </c>
      <c r="O219" s="392">
        <f t="shared" si="83"/>
        <v>0</v>
      </c>
      <c r="P219" s="392">
        <f t="shared" si="83"/>
        <v>23222924.199999999</v>
      </c>
      <c r="Q219" s="392">
        <f t="shared" si="83"/>
        <v>16268337.74</v>
      </c>
      <c r="R219" s="392">
        <f t="shared" si="83"/>
        <v>6954586.46</v>
      </c>
      <c r="S219" s="392">
        <f t="shared" si="83"/>
        <v>0</v>
      </c>
      <c r="T219" s="392">
        <f t="shared" si="83"/>
        <v>0</v>
      </c>
      <c r="U219" s="545"/>
    </row>
    <row r="220" spans="1:21" x14ac:dyDescent="0.2">
      <c r="A220" s="393">
        <v>1</v>
      </c>
      <c r="B220" s="401" t="s">
        <v>1263</v>
      </c>
      <c r="C220" s="428">
        <v>1437</v>
      </c>
      <c r="D220" s="429">
        <v>41638</v>
      </c>
      <c r="E220" s="393" t="s">
        <v>1110</v>
      </c>
      <c r="F220" s="393" t="s">
        <v>1112</v>
      </c>
      <c r="G220" s="396">
        <v>0</v>
      </c>
      <c r="H220" s="398">
        <v>0</v>
      </c>
      <c r="I220" s="397">
        <v>0</v>
      </c>
      <c r="J220" s="396">
        <v>0</v>
      </c>
      <c r="K220" s="398">
        <v>0</v>
      </c>
      <c r="L220" s="398">
        <v>0</v>
      </c>
      <c r="M220" s="397">
        <v>0</v>
      </c>
      <c r="N220" s="397">
        <v>0</v>
      </c>
      <c r="O220" s="397">
        <v>0</v>
      </c>
      <c r="P220" s="540">
        <f>'Приложение № 1'!P221</f>
        <v>5145476</v>
      </c>
      <c r="Q220" s="540">
        <f>'Приложение № 1'!Q221</f>
        <v>3492577.45</v>
      </c>
      <c r="R220" s="540">
        <f>'Приложение № 1'!W221</f>
        <v>1652898.55</v>
      </c>
      <c r="S220" s="540">
        <f>'Приложение № 1'!AC221</f>
        <v>0</v>
      </c>
      <c r="T220" s="540">
        <f>'Приложение № 1'!AD221</f>
        <v>0</v>
      </c>
      <c r="U220" s="545"/>
    </row>
    <row r="221" spans="1:21" x14ac:dyDescent="0.2">
      <c r="A221" s="393">
        <v>2</v>
      </c>
      <c r="B221" s="401" t="s">
        <v>923</v>
      </c>
      <c r="C221" s="428">
        <v>1437</v>
      </c>
      <c r="D221" s="429">
        <v>41638</v>
      </c>
      <c r="E221" s="393" t="s">
        <v>1110</v>
      </c>
      <c r="F221" s="393" t="s">
        <v>1112</v>
      </c>
      <c r="G221" s="396">
        <v>0</v>
      </c>
      <c r="H221" s="398">
        <v>0</v>
      </c>
      <c r="I221" s="397">
        <v>0</v>
      </c>
      <c r="J221" s="396">
        <v>0</v>
      </c>
      <c r="K221" s="398">
        <v>0</v>
      </c>
      <c r="L221" s="398">
        <v>0</v>
      </c>
      <c r="M221" s="397">
        <v>0</v>
      </c>
      <c r="N221" s="397">
        <v>0</v>
      </c>
      <c r="O221" s="397">
        <v>0</v>
      </c>
      <c r="P221" s="540">
        <f>'Приложение № 1'!P222</f>
        <v>1589728</v>
      </c>
      <c r="Q221" s="540">
        <f>'Приложение № 1'!Q222</f>
        <v>1141424.7</v>
      </c>
      <c r="R221" s="540">
        <f>'Приложение № 1'!W222</f>
        <v>448303.3</v>
      </c>
      <c r="S221" s="540">
        <f>'Приложение № 1'!AC222</f>
        <v>0</v>
      </c>
      <c r="T221" s="540">
        <f>'Приложение № 1'!AD222</f>
        <v>0</v>
      </c>
      <c r="U221" s="545"/>
    </row>
    <row r="222" spans="1:21" x14ac:dyDescent="0.2">
      <c r="A222" s="393">
        <v>3</v>
      </c>
      <c r="B222" s="401" t="s">
        <v>1126</v>
      </c>
      <c r="C222" s="428">
        <v>235</v>
      </c>
      <c r="D222" s="429">
        <v>42101</v>
      </c>
      <c r="E222" s="393" t="s">
        <v>1110</v>
      </c>
      <c r="F222" s="393" t="s">
        <v>1112</v>
      </c>
      <c r="G222" s="396">
        <v>0</v>
      </c>
      <c r="H222" s="398">
        <v>0</v>
      </c>
      <c r="I222" s="397">
        <v>0</v>
      </c>
      <c r="J222" s="396">
        <v>0</v>
      </c>
      <c r="K222" s="398">
        <v>0</v>
      </c>
      <c r="L222" s="398">
        <v>0</v>
      </c>
      <c r="M222" s="397">
        <v>0</v>
      </c>
      <c r="N222" s="397">
        <v>0</v>
      </c>
      <c r="O222" s="397">
        <v>0</v>
      </c>
      <c r="P222" s="540">
        <f>'Приложение № 1'!P223</f>
        <v>7775080.5999999996</v>
      </c>
      <c r="Q222" s="540">
        <f>'Приложение № 1'!Q223</f>
        <v>5439981.5700000003</v>
      </c>
      <c r="R222" s="540">
        <f>'Приложение № 1'!W223</f>
        <v>2335099.0299999998</v>
      </c>
      <c r="S222" s="540">
        <f>'Приложение № 1'!AC223</f>
        <v>0</v>
      </c>
      <c r="T222" s="540">
        <f>'Приложение № 1'!AD223</f>
        <v>0</v>
      </c>
      <c r="U222" s="545"/>
    </row>
    <row r="223" spans="1:21" x14ac:dyDescent="0.2">
      <c r="A223" s="393">
        <v>4</v>
      </c>
      <c r="B223" s="401" t="s">
        <v>1171</v>
      </c>
      <c r="C223" s="428">
        <v>235</v>
      </c>
      <c r="D223" s="429">
        <v>42101</v>
      </c>
      <c r="E223" s="393" t="s">
        <v>1110</v>
      </c>
      <c r="F223" s="393" t="s">
        <v>1112</v>
      </c>
      <c r="G223" s="396">
        <v>0</v>
      </c>
      <c r="H223" s="398">
        <v>0</v>
      </c>
      <c r="I223" s="397">
        <v>0</v>
      </c>
      <c r="J223" s="396">
        <v>0</v>
      </c>
      <c r="K223" s="398">
        <v>0</v>
      </c>
      <c r="L223" s="398">
        <v>0</v>
      </c>
      <c r="M223" s="397">
        <v>0</v>
      </c>
      <c r="N223" s="397">
        <v>0</v>
      </c>
      <c r="O223" s="397">
        <v>0</v>
      </c>
      <c r="P223" s="540">
        <f>'Приложение № 1'!P224</f>
        <v>8712639.5999999996</v>
      </c>
      <c r="Q223" s="540">
        <f>'Приложение № 1'!Q224</f>
        <v>6194354.0199999996</v>
      </c>
      <c r="R223" s="540">
        <f>'Приложение № 1'!W224</f>
        <v>2518285.58</v>
      </c>
      <c r="S223" s="540">
        <f>'Приложение № 1'!AC224</f>
        <v>0</v>
      </c>
      <c r="T223" s="540">
        <f>'Приложение № 1'!AD224</f>
        <v>0</v>
      </c>
      <c r="U223" s="545"/>
    </row>
    <row r="224" spans="1:21" s="537" customFormat="1" x14ac:dyDescent="0.2">
      <c r="A224" s="790" t="s">
        <v>2066</v>
      </c>
      <c r="B224" s="790"/>
      <c r="C224" s="790"/>
      <c r="D224" s="790"/>
      <c r="E224" s="790"/>
      <c r="F224" s="790"/>
      <c r="G224" s="391">
        <f t="shared" ref="G224:Q224" si="84">SUM(G225:G232)</f>
        <v>61</v>
      </c>
      <c r="H224" s="391">
        <f t="shared" si="84"/>
        <v>61</v>
      </c>
      <c r="I224" s="392">
        <f t="shared" si="84"/>
        <v>1127.7</v>
      </c>
      <c r="J224" s="391">
        <f t="shared" si="84"/>
        <v>24</v>
      </c>
      <c r="K224" s="391">
        <f t="shared" si="84"/>
        <v>6</v>
      </c>
      <c r="L224" s="391">
        <f t="shared" si="84"/>
        <v>18</v>
      </c>
      <c r="M224" s="392">
        <f t="shared" si="84"/>
        <v>1127.7</v>
      </c>
      <c r="N224" s="392">
        <f t="shared" si="84"/>
        <v>221.1</v>
      </c>
      <c r="O224" s="392">
        <f t="shared" si="84"/>
        <v>906.6</v>
      </c>
      <c r="P224" s="392">
        <f t="shared" si="84"/>
        <v>25586376.199999999</v>
      </c>
      <c r="Q224" s="392">
        <f t="shared" si="84"/>
        <v>17965296.260000002</v>
      </c>
      <c r="R224" s="392">
        <f t="shared" ref="R224:T224" si="85">SUM(R225:R232)</f>
        <v>7621079.9400000004</v>
      </c>
      <c r="S224" s="392">
        <f t="shared" si="85"/>
        <v>0</v>
      </c>
      <c r="T224" s="392">
        <f t="shared" si="85"/>
        <v>0</v>
      </c>
      <c r="U224" s="545"/>
    </row>
    <row r="225" spans="1:21" x14ac:dyDescent="0.2">
      <c r="A225" s="393">
        <v>1</v>
      </c>
      <c r="B225" s="401" t="s">
        <v>1263</v>
      </c>
      <c r="C225" s="428">
        <v>1437</v>
      </c>
      <c r="D225" s="429">
        <v>41638</v>
      </c>
      <c r="E225" s="393" t="s">
        <v>1112</v>
      </c>
      <c r="F225" s="393" t="s">
        <v>1112</v>
      </c>
      <c r="G225" s="396">
        <v>14</v>
      </c>
      <c r="H225" s="398">
        <v>14</v>
      </c>
      <c r="I225" s="397">
        <v>230.1</v>
      </c>
      <c r="J225" s="396">
        <v>5</v>
      </c>
      <c r="K225" s="398">
        <v>0</v>
      </c>
      <c r="L225" s="398">
        <v>5</v>
      </c>
      <c r="M225" s="397">
        <v>230.1</v>
      </c>
      <c r="N225" s="397">
        <v>0</v>
      </c>
      <c r="O225" s="397">
        <v>230.1</v>
      </c>
      <c r="P225" s="540">
        <f>'Приложение № 1'!P226</f>
        <v>5145476</v>
      </c>
      <c r="Q225" s="540">
        <f>'Приложение № 1'!Q226</f>
        <v>3492577.45</v>
      </c>
      <c r="R225" s="540">
        <f>'Приложение № 1'!W226</f>
        <v>1652898.55</v>
      </c>
      <c r="S225" s="540">
        <f>'Приложение № 1'!AC226</f>
        <v>0</v>
      </c>
      <c r="T225" s="540">
        <f>'Приложение № 1'!AD226</f>
        <v>0</v>
      </c>
      <c r="U225" s="545"/>
    </row>
    <row r="226" spans="1:21" x14ac:dyDescent="0.2">
      <c r="A226" s="393">
        <f>A225+1</f>
        <v>2</v>
      </c>
      <c r="B226" s="401" t="s">
        <v>923</v>
      </c>
      <c r="C226" s="428">
        <v>1437</v>
      </c>
      <c r="D226" s="429">
        <v>41638</v>
      </c>
      <c r="E226" s="393" t="s">
        <v>1110</v>
      </c>
      <c r="F226" s="393" t="s">
        <v>1112</v>
      </c>
      <c r="G226" s="396">
        <v>2</v>
      </c>
      <c r="H226" s="398">
        <v>2</v>
      </c>
      <c r="I226" s="397">
        <v>47.9</v>
      </c>
      <c r="J226" s="396">
        <v>2</v>
      </c>
      <c r="K226" s="398">
        <v>2</v>
      </c>
      <c r="L226" s="398">
        <v>0</v>
      </c>
      <c r="M226" s="397">
        <v>47.9</v>
      </c>
      <c r="N226" s="397">
        <v>47.9</v>
      </c>
      <c r="O226" s="397">
        <v>0</v>
      </c>
      <c r="P226" s="540">
        <f>'Приложение № 1'!P227</f>
        <v>2025212</v>
      </c>
      <c r="Q226" s="540">
        <f>'Приложение № 1'!Q227</f>
        <v>1454102.22</v>
      </c>
      <c r="R226" s="540">
        <f>'Приложение № 1'!W227</f>
        <v>571109.78</v>
      </c>
      <c r="S226" s="540">
        <f>'Приложение № 1'!AC227</f>
        <v>0</v>
      </c>
      <c r="T226" s="540">
        <f>'Приложение № 1'!AD227</f>
        <v>0</v>
      </c>
      <c r="U226" s="545"/>
    </row>
    <row r="227" spans="1:21" x14ac:dyDescent="0.2">
      <c r="A227" s="393">
        <f t="shared" ref="A227:A232" si="86">A226+1</f>
        <v>3</v>
      </c>
      <c r="B227" s="401" t="s">
        <v>923</v>
      </c>
      <c r="C227" s="428">
        <v>1437</v>
      </c>
      <c r="D227" s="429">
        <v>41638</v>
      </c>
      <c r="E227" s="393" t="s">
        <v>1109</v>
      </c>
      <c r="F227" s="393" t="s">
        <v>1112</v>
      </c>
      <c r="G227" s="396">
        <v>1</v>
      </c>
      <c r="H227" s="396">
        <v>1</v>
      </c>
      <c r="I227" s="397">
        <v>37.6</v>
      </c>
      <c r="J227" s="396">
        <v>1</v>
      </c>
      <c r="K227" s="396">
        <v>1</v>
      </c>
      <c r="L227" s="396">
        <v>0</v>
      </c>
      <c r="M227" s="397">
        <v>37.6</v>
      </c>
      <c r="N227" s="397">
        <v>37.6</v>
      </c>
      <c r="O227" s="397">
        <v>0</v>
      </c>
      <c r="P227" s="540">
        <f>'Приложение № 1'!P228</f>
        <v>0</v>
      </c>
      <c r="Q227" s="540">
        <f>'Приложение № 1'!Q228</f>
        <v>0</v>
      </c>
      <c r="R227" s="540">
        <f>'Приложение № 1'!W228</f>
        <v>0</v>
      </c>
      <c r="S227" s="540">
        <f>'Приложение № 1'!AC228</f>
        <v>0</v>
      </c>
      <c r="T227" s="540">
        <f>'Приложение № 1'!AD228</f>
        <v>0</v>
      </c>
      <c r="U227" s="545"/>
    </row>
    <row r="228" spans="1:21" x14ac:dyDescent="0.2">
      <c r="A228" s="393">
        <f t="shared" si="86"/>
        <v>4</v>
      </c>
      <c r="B228" s="401" t="s">
        <v>1126</v>
      </c>
      <c r="C228" s="428">
        <v>235</v>
      </c>
      <c r="D228" s="429">
        <v>42101</v>
      </c>
      <c r="E228" s="393" t="s">
        <v>1110</v>
      </c>
      <c r="F228" s="393" t="s">
        <v>1112</v>
      </c>
      <c r="G228" s="396">
        <v>3</v>
      </c>
      <c r="H228" s="398">
        <v>3</v>
      </c>
      <c r="I228" s="397">
        <v>45.2</v>
      </c>
      <c r="J228" s="396">
        <v>1</v>
      </c>
      <c r="K228" s="398">
        <v>1</v>
      </c>
      <c r="L228" s="398">
        <v>0</v>
      </c>
      <c r="M228" s="397">
        <v>45.2</v>
      </c>
      <c r="N228" s="397">
        <v>45.2</v>
      </c>
      <c r="O228" s="397">
        <v>0</v>
      </c>
      <c r="P228" s="540">
        <f>'Приложение № 1'!P229</f>
        <v>9686136.5999999996</v>
      </c>
      <c r="Q228" s="540">
        <f>'Приложение № 1'!Q229</f>
        <v>6812119.7699999996</v>
      </c>
      <c r="R228" s="540">
        <f>'Приложение № 1'!W229</f>
        <v>2874016.83</v>
      </c>
      <c r="S228" s="540">
        <f>'Приложение № 1'!AC229</f>
        <v>0</v>
      </c>
      <c r="T228" s="540">
        <f>'Приложение № 1'!AD229</f>
        <v>0</v>
      </c>
      <c r="U228" s="545"/>
    </row>
    <row r="229" spans="1:21" x14ac:dyDescent="0.2">
      <c r="A229" s="393">
        <f t="shared" si="86"/>
        <v>5</v>
      </c>
      <c r="B229" s="401" t="s">
        <v>1126</v>
      </c>
      <c r="C229" s="428">
        <v>235</v>
      </c>
      <c r="D229" s="429">
        <v>42101</v>
      </c>
      <c r="E229" s="393" t="s">
        <v>1112</v>
      </c>
      <c r="F229" s="393" t="s">
        <v>1112</v>
      </c>
      <c r="G229" s="396">
        <v>21</v>
      </c>
      <c r="H229" s="396">
        <v>21</v>
      </c>
      <c r="I229" s="397">
        <v>358.4</v>
      </c>
      <c r="J229" s="396">
        <v>7</v>
      </c>
      <c r="K229" s="396">
        <v>0</v>
      </c>
      <c r="L229" s="396">
        <v>7</v>
      </c>
      <c r="M229" s="397">
        <v>358.4</v>
      </c>
      <c r="N229" s="397">
        <v>0</v>
      </c>
      <c r="O229" s="397">
        <v>358.4</v>
      </c>
      <c r="P229" s="540">
        <f>'Приложение № 1'!P230</f>
        <v>0</v>
      </c>
      <c r="Q229" s="540">
        <f>'Приложение № 1'!Q230</f>
        <v>0</v>
      </c>
      <c r="R229" s="540">
        <f>'Приложение № 1'!W230</f>
        <v>0</v>
      </c>
      <c r="S229" s="540">
        <f>'Приложение № 1'!AC230</f>
        <v>0</v>
      </c>
      <c r="T229" s="540">
        <f>'Приложение № 1'!AD230</f>
        <v>0</v>
      </c>
      <c r="U229" s="545"/>
    </row>
    <row r="230" spans="1:21" x14ac:dyDescent="0.2">
      <c r="A230" s="393">
        <f t="shared" si="86"/>
        <v>6</v>
      </c>
      <c r="B230" s="401" t="s">
        <v>1171</v>
      </c>
      <c r="C230" s="428">
        <v>235</v>
      </c>
      <c r="D230" s="429">
        <v>42101</v>
      </c>
      <c r="E230" s="393" t="s">
        <v>1109</v>
      </c>
      <c r="F230" s="393" t="s">
        <v>1112</v>
      </c>
      <c r="G230" s="396">
        <v>3</v>
      </c>
      <c r="H230" s="396">
        <v>3</v>
      </c>
      <c r="I230" s="397">
        <v>45</v>
      </c>
      <c r="J230" s="396">
        <v>1</v>
      </c>
      <c r="K230" s="396">
        <v>1</v>
      </c>
      <c r="L230" s="396">
        <v>0</v>
      </c>
      <c r="M230" s="397">
        <v>45</v>
      </c>
      <c r="N230" s="397">
        <v>45</v>
      </c>
      <c r="O230" s="397">
        <v>0</v>
      </c>
      <c r="P230" s="540">
        <f>'Приложение № 1'!P231</f>
        <v>0</v>
      </c>
      <c r="Q230" s="540">
        <f>'Приложение № 1'!Q231</f>
        <v>0</v>
      </c>
      <c r="R230" s="540">
        <f>'Приложение № 1'!W231</f>
        <v>0</v>
      </c>
      <c r="S230" s="540">
        <f>'Приложение № 1'!AC231</f>
        <v>0</v>
      </c>
      <c r="T230" s="540">
        <f>'Приложение № 1'!AD231</f>
        <v>0</v>
      </c>
      <c r="U230" s="545"/>
    </row>
    <row r="231" spans="1:21" x14ac:dyDescent="0.2">
      <c r="A231" s="393">
        <f t="shared" si="86"/>
        <v>7</v>
      </c>
      <c r="B231" s="401" t="s">
        <v>1171</v>
      </c>
      <c r="C231" s="428">
        <v>235</v>
      </c>
      <c r="D231" s="429">
        <v>42101</v>
      </c>
      <c r="E231" s="393" t="s">
        <v>1110</v>
      </c>
      <c r="F231" s="393" t="s">
        <v>1112</v>
      </c>
      <c r="G231" s="396">
        <v>1</v>
      </c>
      <c r="H231" s="398">
        <v>1</v>
      </c>
      <c r="I231" s="397">
        <v>45.4</v>
      </c>
      <c r="J231" s="396">
        <v>1</v>
      </c>
      <c r="K231" s="398">
        <v>1</v>
      </c>
      <c r="L231" s="398">
        <v>0</v>
      </c>
      <c r="M231" s="397">
        <v>45.4</v>
      </c>
      <c r="N231" s="397">
        <v>45.4</v>
      </c>
      <c r="O231" s="397">
        <v>0</v>
      </c>
      <c r="P231" s="540">
        <f>'Приложение № 1'!P232</f>
        <v>8729551.5999999996</v>
      </c>
      <c r="Q231" s="540">
        <f>'Приложение № 1'!Q232</f>
        <v>6206496.8200000003</v>
      </c>
      <c r="R231" s="540">
        <f>'Приложение № 1'!W232</f>
        <v>2523054.7799999998</v>
      </c>
      <c r="S231" s="540">
        <f>'Приложение № 1'!AC232</f>
        <v>0</v>
      </c>
      <c r="T231" s="540">
        <f>'Приложение № 1'!AD232</f>
        <v>0</v>
      </c>
      <c r="U231" s="545"/>
    </row>
    <row r="232" spans="1:21" x14ac:dyDescent="0.2">
      <c r="A232" s="393">
        <f t="shared" si="86"/>
        <v>8</v>
      </c>
      <c r="B232" s="401" t="s">
        <v>1171</v>
      </c>
      <c r="C232" s="428">
        <v>235</v>
      </c>
      <c r="D232" s="429">
        <v>42101</v>
      </c>
      <c r="E232" s="393" t="s">
        <v>1112</v>
      </c>
      <c r="F232" s="393" t="s">
        <v>1112</v>
      </c>
      <c r="G232" s="396">
        <v>16</v>
      </c>
      <c r="H232" s="396">
        <v>16</v>
      </c>
      <c r="I232" s="397">
        <v>318.10000000000002</v>
      </c>
      <c r="J232" s="396">
        <v>6</v>
      </c>
      <c r="K232" s="396">
        <v>0</v>
      </c>
      <c r="L232" s="396">
        <v>6</v>
      </c>
      <c r="M232" s="397">
        <v>318.10000000000002</v>
      </c>
      <c r="N232" s="397">
        <v>0</v>
      </c>
      <c r="O232" s="397">
        <v>318.10000000000002</v>
      </c>
      <c r="P232" s="540">
        <f>'Приложение № 1'!P233</f>
        <v>0</v>
      </c>
      <c r="Q232" s="540">
        <f>'Приложение № 1'!Q233</f>
        <v>0</v>
      </c>
      <c r="R232" s="540">
        <f>'Приложение № 1'!W233</f>
        <v>0</v>
      </c>
      <c r="S232" s="540">
        <f>'Приложение № 1'!AC233</f>
        <v>0</v>
      </c>
      <c r="T232" s="540">
        <f>'Приложение № 1'!AD233</f>
        <v>0</v>
      </c>
      <c r="U232" s="545"/>
    </row>
    <row r="233" spans="1:21" x14ac:dyDescent="0.2">
      <c r="A233" s="790" t="s">
        <v>1937</v>
      </c>
      <c r="B233" s="790"/>
      <c r="C233" s="790"/>
      <c r="D233" s="790"/>
      <c r="E233" s="790"/>
      <c r="F233" s="790"/>
      <c r="G233" s="413">
        <f>SUM(G234:G237)</f>
        <v>85</v>
      </c>
      <c r="H233" s="413">
        <f t="shared" ref="H233:O233" si="87">SUM(H234:H237)</f>
        <v>85</v>
      </c>
      <c r="I233" s="414">
        <f t="shared" si="87"/>
        <v>1364.6</v>
      </c>
      <c r="J233" s="413">
        <f t="shared" si="87"/>
        <v>25</v>
      </c>
      <c r="K233" s="413">
        <f t="shared" si="87"/>
        <v>8</v>
      </c>
      <c r="L233" s="413">
        <f t="shared" si="87"/>
        <v>17</v>
      </c>
      <c r="M233" s="414">
        <f t="shared" si="87"/>
        <v>1312.7</v>
      </c>
      <c r="N233" s="414">
        <f t="shared" si="87"/>
        <v>431.2</v>
      </c>
      <c r="O233" s="414">
        <f t="shared" si="87"/>
        <v>881.5</v>
      </c>
      <c r="P233" s="414">
        <f>SUM(P234:P237)</f>
        <v>57860175.189999998</v>
      </c>
      <c r="Q233" s="414">
        <f t="shared" ref="Q233:T233" si="88">SUM(Q234:Q237)</f>
        <v>44771543.479999997</v>
      </c>
      <c r="R233" s="414">
        <f t="shared" si="88"/>
        <v>13088631.710000001</v>
      </c>
      <c r="S233" s="414">
        <f t="shared" si="88"/>
        <v>0</v>
      </c>
      <c r="T233" s="414">
        <f t="shared" si="88"/>
        <v>0</v>
      </c>
      <c r="U233" s="545"/>
    </row>
    <row r="234" spans="1:21" x14ac:dyDescent="0.2">
      <c r="A234" s="393">
        <v>1</v>
      </c>
      <c r="B234" s="401" t="s">
        <v>1048</v>
      </c>
      <c r="C234" s="428" t="s">
        <v>1099</v>
      </c>
      <c r="D234" s="429">
        <v>41271</v>
      </c>
      <c r="E234" s="393" t="s">
        <v>1112</v>
      </c>
      <c r="F234" s="393" t="s">
        <v>1112</v>
      </c>
      <c r="G234" s="396">
        <v>22</v>
      </c>
      <c r="H234" s="398">
        <v>22</v>
      </c>
      <c r="I234" s="397">
        <v>433.3</v>
      </c>
      <c r="J234" s="396">
        <v>8</v>
      </c>
      <c r="K234" s="398">
        <v>3</v>
      </c>
      <c r="L234" s="398">
        <v>5</v>
      </c>
      <c r="M234" s="397">
        <f>N234+O234</f>
        <v>433.3</v>
      </c>
      <c r="N234" s="397">
        <v>161.19999999999999</v>
      </c>
      <c r="O234" s="397">
        <v>272.10000000000002</v>
      </c>
      <c r="P234" s="540">
        <f>'Приложение № 1'!P235</f>
        <v>18339860.280000001</v>
      </c>
      <c r="Q234" s="540">
        <f>'Приложение № 1'!Q235</f>
        <v>14216261.02</v>
      </c>
      <c r="R234" s="540">
        <f>'Приложение № 1'!W235</f>
        <v>4123599.26</v>
      </c>
      <c r="S234" s="540">
        <f>'Приложение № 1'!AC235</f>
        <v>0</v>
      </c>
      <c r="T234" s="540">
        <f>'Приложение № 1'!AD235</f>
        <v>0</v>
      </c>
      <c r="U234" s="545"/>
    </row>
    <row r="235" spans="1:21" x14ac:dyDescent="0.2">
      <c r="A235" s="393">
        <v>2</v>
      </c>
      <c r="B235" s="401" t="s">
        <v>1049</v>
      </c>
      <c r="C235" s="428" t="s">
        <v>1099</v>
      </c>
      <c r="D235" s="429">
        <v>41271</v>
      </c>
      <c r="E235" s="393" t="s">
        <v>1112</v>
      </c>
      <c r="F235" s="393" t="s">
        <v>1112</v>
      </c>
      <c r="G235" s="396">
        <v>26</v>
      </c>
      <c r="H235" s="398">
        <v>26</v>
      </c>
      <c r="I235" s="397">
        <v>428.9</v>
      </c>
      <c r="J235" s="396">
        <v>7</v>
      </c>
      <c r="K235" s="398">
        <v>1</v>
      </c>
      <c r="L235" s="398">
        <v>6</v>
      </c>
      <c r="M235" s="397">
        <v>375.1</v>
      </c>
      <c r="N235" s="397">
        <v>59.6</v>
      </c>
      <c r="O235" s="397">
        <f>M235-N235</f>
        <v>315.5</v>
      </c>
      <c r="P235" s="540">
        <f>'Приложение № 1'!P236</f>
        <v>18208906.07</v>
      </c>
      <c r="Q235" s="540">
        <f>'Приложение № 1'!Q236</f>
        <v>14071900.189999999</v>
      </c>
      <c r="R235" s="540">
        <f>'Приложение № 1'!W236</f>
        <v>4137005.88</v>
      </c>
      <c r="S235" s="540">
        <f>'Приложение № 1'!AC236</f>
        <v>0</v>
      </c>
      <c r="T235" s="540">
        <f>'Приложение № 1'!AD236</f>
        <v>0</v>
      </c>
      <c r="U235" s="545"/>
    </row>
    <row r="236" spans="1:21" x14ac:dyDescent="0.2">
      <c r="A236" s="393">
        <v>3</v>
      </c>
      <c r="B236" s="401" t="s">
        <v>1120</v>
      </c>
      <c r="C236" s="428" t="s">
        <v>1121</v>
      </c>
      <c r="D236" s="429">
        <v>42149</v>
      </c>
      <c r="E236" s="393" t="s">
        <v>1112</v>
      </c>
      <c r="F236" s="393" t="s">
        <v>1112</v>
      </c>
      <c r="G236" s="396">
        <v>22</v>
      </c>
      <c r="H236" s="398">
        <v>22</v>
      </c>
      <c r="I236" s="397">
        <v>371.1</v>
      </c>
      <c r="J236" s="396">
        <v>8</v>
      </c>
      <c r="K236" s="398">
        <v>3</v>
      </c>
      <c r="L236" s="398">
        <v>5</v>
      </c>
      <c r="M236" s="397">
        <v>373</v>
      </c>
      <c r="N236" s="397">
        <v>134.1</v>
      </c>
      <c r="O236" s="397">
        <f>M236-N236</f>
        <v>238.9</v>
      </c>
      <c r="P236" s="540">
        <f>'Приложение № 1'!P237</f>
        <v>15740788.310000001</v>
      </c>
      <c r="Q236" s="540">
        <f>'Приложение № 1'!Q237</f>
        <v>12175523.810000001</v>
      </c>
      <c r="R236" s="540">
        <f>'Приложение № 1'!W237</f>
        <v>3565264.5</v>
      </c>
      <c r="S236" s="540">
        <f>'Приложение № 1'!AC237</f>
        <v>0</v>
      </c>
      <c r="T236" s="540">
        <f>'Приложение № 1'!AD237</f>
        <v>0</v>
      </c>
      <c r="U236" s="545"/>
    </row>
    <row r="237" spans="1:21" x14ac:dyDescent="0.2">
      <c r="A237" s="393">
        <v>4</v>
      </c>
      <c r="B237" s="401" t="s">
        <v>1122</v>
      </c>
      <c r="C237" s="428" t="s">
        <v>1123</v>
      </c>
      <c r="D237" s="429">
        <v>42185</v>
      </c>
      <c r="E237" s="393" t="s">
        <v>1112</v>
      </c>
      <c r="F237" s="393" t="s">
        <v>1112</v>
      </c>
      <c r="G237" s="396">
        <v>15</v>
      </c>
      <c r="H237" s="398">
        <v>15</v>
      </c>
      <c r="I237" s="397">
        <v>131.30000000000001</v>
      </c>
      <c r="J237" s="396">
        <v>2</v>
      </c>
      <c r="K237" s="398">
        <v>1</v>
      </c>
      <c r="L237" s="398">
        <v>1</v>
      </c>
      <c r="M237" s="397">
        <f>N237+O237</f>
        <v>131.30000000000001</v>
      </c>
      <c r="N237" s="397">
        <v>76.3</v>
      </c>
      <c r="O237" s="397">
        <v>55</v>
      </c>
      <c r="P237" s="540">
        <f>'Приложение № 1'!P238</f>
        <v>5570620.5300000003</v>
      </c>
      <c r="Q237" s="540">
        <f>'Приложение № 1'!Q238</f>
        <v>4307858.46</v>
      </c>
      <c r="R237" s="540">
        <f>'Приложение № 1'!W238</f>
        <v>1262762.07</v>
      </c>
      <c r="S237" s="540">
        <f>'Приложение № 1'!AC238</f>
        <v>0</v>
      </c>
      <c r="T237" s="540">
        <f>'Приложение № 1'!AD238</f>
        <v>0</v>
      </c>
      <c r="U237" s="545"/>
    </row>
    <row r="238" spans="1:21" s="399" customFormat="1" x14ac:dyDescent="0.2">
      <c r="A238" s="790" t="s">
        <v>1938</v>
      </c>
      <c r="B238" s="790"/>
      <c r="C238" s="790"/>
      <c r="D238" s="790"/>
      <c r="E238" s="790"/>
      <c r="F238" s="790"/>
      <c r="G238" s="413">
        <f>SUM(G239:G249)</f>
        <v>399</v>
      </c>
      <c r="H238" s="413">
        <f t="shared" ref="H238:O238" si="89">SUM(H239:H249)</f>
        <v>399</v>
      </c>
      <c r="I238" s="414">
        <f t="shared" si="89"/>
        <v>6502.56</v>
      </c>
      <c r="J238" s="413">
        <f t="shared" si="89"/>
        <v>171</v>
      </c>
      <c r="K238" s="413">
        <f t="shared" si="89"/>
        <v>88</v>
      </c>
      <c r="L238" s="413">
        <f t="shared" si="89"/>
        <v>83</v>
      </c>
      <c r="M238" s="414">
        <f t="shared" si="89"/>
        <v>5879.5</v>
      </c>
      <c r="N238" s="414">
        <f t="shared" si="89"/>
        <v>2677.1</v>
      </c>
      <c r="O238" s="414">
        <f t="shared" si="89"/>
        <v>3202.4</v>
      </c>
      <c r="P238" s="414">
        <f>SUM(P239:P249)</f>
        <v>350146048.19999999</v>
      </c>
      <c r="Q238" s="414">
        <f t="shared" ref="Q238:T238" si="90">SUM(Q239:Q249)</f>
        <v>163700718.91999999</v>
      </c>
      <c r="R238" s="414">
        <f t="shared" si="90"/>
        <v>186445329.28</v>
      </c>
      <c r="S238" s="414">
        <f t="shared" si="90"/>
        <v>0</v>
      </c>
      <c r="T238" s="414">
        <f t="shared" si="90"/>
        <v>0</v>
      </c>
      <c r="U238" s="545"/>
    </row>
    <row r="239" spans="1:21" x14ac:dyDescent="0.2">
      <c r="A239" s="542">
        <v>1</v>
      </c>
      <c r="B239" s="543" t="s">
        <v>1589</v>
      </c>
      <c r="C239" s="428" t="s">
        <v>1496</v>
      </c>
      <c r="D239" s="429">
        <v>41613</v>
      </c>
      <c r="E239" s="393" t="s">
        <v>1112</v>
      </c>
      <c r="F239" s="393" t="s">
        <v>1112</v>
      </c>
      <c r="G239" s="396">
        <v>32</v>
      </c>
      <c r="H239" s="396">
        <v>32</v>
      </c>
      <c r="I239" s="397">
        <v>645.86</v>
      </c>
      <c r="J239" s="396">
        <v>16</v>
      </c>
      <c r="K239" s="396">
        <v>7</v>
      </c>
      <c r="L239" s="396">
        <v>9</v>
      </c>
      <c r="M239" s="397">
        <v>550.79999999999995</v>
      </c>
      <c r="N239" s="397">
        <v>148.69999999999999</v>
      </c>
      <c r="O239" s="397">
        <f>M239-N239</f>
        <v>402.1</v>
      </c>
      <c r="P239" s="540">
        <f>'Приложение № 1'!P240</f>
        <v>36094436</v>
      </c>
      <c r="Q239" s="540">
        <f>'Приложение № 1'!Q240</f>
        <v>15369963.84</v>
      </c>
      <c r="R239" s="540">
        <f>'Приложение № 1'!W240</f>
        <v>20724472.16</v>
      </c>
      <c r="S239" s="540">
        <f>'Приложение № 1'!AC240</f>
        <v>0</v>
      </c>
      <c r="T239" s="540">
        <f>'Приложение № 1'!AD240</f>
        <v>0</v>
      </c>
      <c r="U239" s="545"/>
    </row>
    <row r="240" spans="1:21" x14ac:dyDescent="0.2">
      <c r="A240" s="431">
        <v>2</v>
      </c>
      <c r="B240" s="543" t="s">
        <v>1588</v>
      </c>
      <c r="C240" s="428" t="s">
        <v>1495</v>
      </c>
      <c r="D240" s="429">
        <v>41613</v>
      </c>
      <c r="E240" s="393" t="s">
        <v>1112</v>
      </c>
      <c r="F240" s="393" t="s">
        <v>1112</v>
      </c>
      <c r="G240" s="396">
        <v>30</v>
      </c>
      <c r="H240" s="396">
        <v>30</v>
      </c>
      <c r="I240" s="397">
        <v>698.1</v>
      </c>
      <c r="J240" s="396">
        <v>14</v>
      </c>
      <c r="K240" s="396">
        <v>0</v>
      </c>
      <c r="L240" s="396">
        <v>14</v>
      </c>
      <c r="M240" s="397">
        <v>657.7</v>
      </c>
      <c r="N240" s="397">
        <v>0</v>
      </c>
      <c r="O240" s="397">
        <f t="shared" ref="O240:O249" si="91">M240-N240</f>
        <v>657.7</v>
      </c>
      <c r="P240" s="540">
        <f>'Приложение № 1'!P241</f>
        <v>34217639.469999999</v>
      </c>
      <c r="Q240" s="540">
        <f>'Приложение № 1'!Q241</f>
        <v>18352986.960000001</v>
      </c>
      <c r="R240" s="540">
        <f>'Приложение № 1'!W241</f>
        <v>15864652.51</v>
      </c>
      <c r="S240" s="540">
        <f>'Приложение № 1'!AC241</f>
        <v>0</v>
      </c>
      <c r="T240" s="540">
        <f>'Приложение № 1'!AD241</f>
        <v>0</v>
      </c>
      <c r="U240" s="545"/>
    </row>
    <row r="241" spans="1:21" x14ac:dyDescent="0.2">
      <c r="A241" s="431">
        <v>3</v>
      </c>
      <c r="B241" s="543" t="s">
        <v>1587</v>
      </c>
      <c r="C241" s="428" t="s">
        <v>1497</v>
      </c>
      <c r="D241" s="429">
        <v>41613</v>
      </c>
      <c r="E241" s="393" t="s">
        <v>1112</v>
      </c>
      <c r="F241" s="393" t="s">
        <v>1112</v>
      </c>
      <c r="G241" s="396">
        <v>46</v>
      </c>
      <c r="H241" s="396">
        <v>46</v>
      </c>
      <c r="I241" s="397">
        <f>610.2-13.1</f>
        <v>597.1</v>
      </c>
      <c r="J241" s="396">
        <v>17</v>
      </c>
      <c r="K241" s="396">
        <v>9</v>
      </c>
      <c r="L241" s="396">
        <v>8</v>
      </c>
      <c r="M241" s="397">
        <v>573.70000000000005</v>
      </c>
      <c r="N241" s="397">
        <v>221.7</v>
      </c>
      <c r="O241" s="397">
        <f t="shared" si="91"/>
        <v>352</v>
      </c>
      <c r="P241" s="540">
        <f>'Приложение № 1'!P242</f>
        <v>31989356.850000001</v>
      </c>
      <c r="Q241" s="540">
        <f>'Приложение № 1'!Q242</f>
        <v>15643431.08</v>
      </c>
      <c r="R241" s="540">
        <f>'Приложение № 1'!W242</f>
        <v>16345925.77</v>
      </c>
      <c r="S241" s="540">
        <f>'Приложение № 1'!AC242</f>
        <v>0</v>
      </c>
      <c r="T241" s="540">
        <f>'Приложение № 1'!AD242</f>
        <v>0</v>
      </c>
      <c r="U241" s="545"/>
    </row>
    <row r="242" spans="1:21" x14ac:dyDescent="0.2">
      <c r="A242" s="431">
        <v>4</v>
      </c>
      <c r="B242" s="543" t="s">
        <v>1586</v>
      </c>
      <c r="C242" s="428" t="s">
        <v>1498</v>
      </c>
      <c r="D242" s="429">
        <v>41613</v>
      </c>
      <c r="E242" s="393" t="s">
        <v>1112</v>
      </c>
      <c r="F242" s="393" t="s">
        <v>1112</v>
      </c>
      <c r="G242" s="396">
        <v>33</v>
      </c>
      <c r="H242" s="396">
        <v>33</v>
      </c>
      <c r="I242" s="397">
        <v>610.6</v>
      </c>
      <c r="J242" s="396">
        <v>15</v>
      </c>
      <c r="K242" s="396">
        <v>14</v>
      </c>
      <c r="L242" s="396">
        <v>1</v>
      </c>
      <c r="M242" s="397">
        <v>593.6</v>
      </c>
      <c r="N242" s="397">
        <v>543.4</v>
      </c>
      <c r="O242" s="397">
        <f t="shared" si="91"/>
        <v>50.2</v>
      </c>
      <c r="P242" s="540">
        <f>'Приложение № 1'!P243</f>
        <v>32754933.300000001</v>
      </c>
      <c r="Q242" s="540">
        <f>'Приложение № 1'!Q243</f>
        <v>16564289.279999999</v>
      </c>
      <c r="R242" s="540">
        <f>'Приложение № 1'!W243</f>
        <v>16190644.02</v>
      </c>
      <c r="S242" s="540">
        <f>'Приложение № 1'!AC243</f>
        <v>0</v>
      </c>
      <c r="T242" s="540">
        <f>'Приложение № 1'!AD243</f>
        <v>0</v>
      </c>
      <c r="U242" s="545"/>
    </row>
    <row r="243" spans="1:21" x14ac:dyDescent="0.2">
      <c r="A243" s="431">
        <v>5</v>
      </c>
      <c r="B243" s="543" t="s">
        <v>1585</v>
      </c>
      <c r="C243" s="428" t="s">
        <v>1499</v>
      </c>
      <c r="D243" s="429">
        <v>41613</v>
      </c>
      <c r="E243" s="393" t="s">
        <v>1112</v>
      </c>
      <c r="F243" s="393" t="s">
        <v>1112</v>
      </c>
      <c r="G243" s="396">
        <v>39</v>
      </c>
      <c r="H243" s="396">
        <v>39</v>
      </c>
      <c r="I243" s="397">
        <v>614.9</v>
      </c>
      <c r="J243" s="396">
        <v>14</v>
      </c>
      <c r="K243" s="396">
        <v>9</v>
      </c>
      <c r="L243" s="396">
        <v>5</v>
      </c>
      <c r="M243" s="397">
        <v>588.6</v>
      </c>
      <c r="N243" s="397">
        <v>357.7</v>
      </c>
      <c r="O243" s="397">
        <f t="shared" si="91"/>
        <v>230.9</v>
      </c>
      <c r="P243" s="540">
        <f>'Приложение № 1'!P244</f>
        <v>32595689.899999999</v>
      </c>
      <c r="Q243" s="540">
        <f>'Приложение № 1'!Q244</f>
        <v>16424765.279999999</v>
      </c>
      <c r="R243" s="540">
        <f>'Приложение № 1'!W244</f>
        <v>16170924.619999999</v>
      </c>
      <c r="S243" s="540">
        <f>'Приложение № 1'!AC244</f>
        <v>0</v>
      </c>
      <c r="T243" s="540">
        <f>'Приложение № 1'!AD244</f>
        <v>0</v>
      </c>
      <c r="U243" s="545"/>
    </row>
    <row r="244" spans="1:21" x14ac:dyDescent="0.2">
      <c r="A244" s="431">
        <v>6</v>
      </c>
      <c r="B244" s="543" t="s">
        <v>1584</v>
      </c>
      <c r="C244" s="428" t="s">
        <v>1500</v>
      </c>
      <c r="D244" s="429">
        <v>41613</v>
      </c>
      <c r="E244" s="393" t="s">
        <v>1112</v>
      </c>
      <c r="F244" s="393" t="s">
        <v>1112</v>
      </c>
      <c r="G244" s="396">
        <v>20</v>
      </c>
      <c r="H244" s="396">
        <v>20</v>
      </c>
      <c r="I244" s="397">
        <v>203.2</v>
      </c>
      <c r="J244" s="396">
        <v>6</v>
      </c>
      <c r="K244" s="396">
        <v>0</v>
      </c>
      <c r="L244" s="396">
        <v>6</v>
      </c>
      <c r="M244" s="397">
        <v>203.2</v>
      </c>
      <c r="N244" s="397">
        <v>0</v>
      </c>
      <c r="O244" s="397">
        <f t="shared" si="91"/>
        <v>203.2</v>
      </c>
      <c r="P244" s="540">
        <f>'Приложение № 1'!P245</f>
        <v>12440657.449999999</v>
      </c>
      <c r="Q244" s="540">
        <f>'Приложение № 1'!Q245</f>
        <v>5670255.3600000003</v>
      </c>
      <c r="R244" s="540">
        <f>'Приложение № 1'!W245</f>
        <v>6770402.0899999999</v>
      </c>
      <c r="S244" s="540">
        <f>'Приложение № 1'!AC245</f>
        <v>0</v>
      </c>
      <c r="T244" s="540">
        <f>'Приложение № 1'!AD245</f>
        <v>0</v>
      </c>
      <c r="U244" s="545"/>
    </row>
    <row r="245" spans="1:21" x14ac:dyDescent="0.2">
      <c r="A245" s="431">
        <v>7</v>
      </c>
      <c r="B245" s="543" t="s">
        <v>1583</v>
      </c>
      <c r="C245" s="428" t="s">
        <v>1501</v>
      </c>
      <c r="D245" s="429">
        <v>41613</v>
      </c>
      <c r="E245" s="393" t="s">
        <v>1112</v>
      </c>
      <c r="F245" s="393" t="s">
        <v>1112</v>
      </c>
      <c r="G245" s="396">
        <v>8</v>
      </c>
      <c r="H245" s="396">
        <v>8</v>
      </c>
      <c r="I245" s="397">
        <v>156.69999999999999</v>
      </c>
      <c r="J245" s="396">
        <v>4</v>
      </c>
      <c r="K245" s="396">
        <v>2</v>
      </c>
      <c r="L245" s="396">
        <v>2</v>
      </c>
      <c r="M245" s="397">
        <v>147.4</v>
      </c>
      <c r="N245" s="397">
        <v>71</v>
      </c>
      <c r="O245" s="397">
        <f t="shared" si="91"/>
        <v>76.400000000000006</v>
      </c>
      <c r="P245" s="540">
        <f>'Приложение № 1'!P246</f>
        <v>9144111.2300000004</v>
      </c>
      <c r="Q245" s="540">
        <f>'Приложение № 1'!Q246</f>
        <v>4113167.52</v>
      </c>
      <c r="R245" s="540">
        <f>'Приложение № 1'!W246</f>
        <v>5030943.71</v>
      </c>
      <c r="S245" s="540">
        <f>'Приложение № 1'!AC246</f>
        <v>0</v>
      </c>
      <c r="T245" s="540">
        <f>'Приложение № 1'!AD246</f>
        <v>0</v>
      </c>
      <c r="U245" s="545"/>
    </row>
    <row r="246" spans="1:21" x14ac:dyDescent="0.2">
      <c r="A246" s="431">
        <v>8</v>
      </c>
      <c r="B246" s="543" t="s">
        <v>1676</v>
      </c>
      <c r="C246" s="428">
        <v>108</v>
      </c>
      <c r="D246" s="429">
        <v>41984</v>
      </c>
      <c r="E246" s="393" t="s">
        <v>1112</v>
      </c>
      <c r="F246" s="393" t="s">
        <v>1112</v>
      </c>
      <c r="G246" s="396">
        <v>32</v>
      </c>
      <c r="H246" s="396">
        <v>32</v>
      </c>
      <c r="I246" s="397">
        <v>632.20000000000005</v>
      </c>
      <c r="J246" s="396">
        <v>16</v>
      </c>
      <c r="K246" s="396">
        <v>16</v>
      </c>
      <c r="L246" s="396">
        <v>0</v>
      </c>
      <c r="M246" s="397">
        <v>632.20000000000005</v>
      </c>
      <c r="N246" s="397">
        <v>632.20000000000005</v>
      </c>
      <c r="O246" s="397">
        <f t="shared" si="91"/>
        <v>0</v>
      </c>
      <c r="P246" s="540">
        <f>'Приложение № 1'!P247</f>
        <v>32978400</v>
      </c>
      <c r="Q246" s="540">
        <f>'Приложение № 1'!Q247</f>
        <v>17641414.559999999</v>
      </c>
      <c r="R246" s="540">
        <f>'Приложение № 1'!W247</f>
        <v>15336985.439999999</v>
      </c>
      <c r="S246" s="540">
        <f>'Приложение № 1'!AC247</f>
        <v>0</v>
      </c>
      <c r="T246" s="540">
        <f>'Приложение № 1'!AD247</f>
        <v>0</v>
      </c>
      <c r="U246" s="545"/>
    </row>
    <row r="247" spans="1:21" x14ac:dyDescent="0.2">
      <c r="A247" s="431">
        <v>9</v>
      </c>
      <c r="B247" s="543" t="s">
        <v>1675</v>
      </c>
      <c r="C247" s="428">
        <v>109</v>
      </c>
      <c r="D247" s="429">
        <v>41984</v>
      </c>
      <c r="E247" s="393" t="s">
        <v>1112</v>
      </c>
      <c r="F247" s="393" t="s">
        <v>1112</v>
      </c>
      <c r="G247" s="396">
        <v>49</v>
      </c>
      <c r="H247" s="396">
        <v>49</v>
      </c>
      <c r="I247" s="397">
        <v>773.9</v>
      </c>
      <c r="J247" s="396">
        <v>19</v>
      </c>
      <c r="K247" s="396">
        <v>5</v>
      </c>
      <c r="L247" s="396">
        <v>14</v>
      </c>
      <c r="M247" s="397">
        <v>680.3</v>
      </c>
      <c r="N247" s="397">
        <v>166.2</v>
      </c>
      <c r="O247" s="397">
        <f t="shared" si="91"/>
        <v>514.1</v>
      </c>
      <c r="P247" s="540">
        <f>'Приложение № 1'!P248</f>
        <v>40406996</v>
      </c>
      <c r="Q247" s="540">
        <f>'Приложение № 1'!Q248</f>
        <v>18983635.440000001</v>
      </c>
      <c r="R247" s="540">
        <f>'Приложение № 1'!W248</f>
        <v>21423360.559999999</v>
      </c>
      <c r="S247" s="540">
        <f>'Приложение № 1'!AC248</f>
        <v>0</v>
      </c>
      <c r="T247" s="540">
        <f>'Приложение № 1'!AD248</f>
        <v>0</v>
      </c>
      <c r="U247" s="545"/>
    </row>
    <row r="248" spans="1:21" x14ac:dyDescent="0.2">
      <c r="A248" s="431">
        <v>10</v>
      </c>
      <c r="B248" s="543" t="s">
        <v>1674</v>
      </c>
      <c r="C248" s="428">
        <v>111</v>
      </c>
      <c r="D248" s="429">
        <v>41984</v>
      </c>
      <c r="E248" s="393" t="s">
        <v>1112</v>
      </c>
      <c r="F248" s="393" t="s">
        <v>1112</v>
      </c>
      <c r="G248" s="396">
        <v>61</v>
      </c>
      <c r="H248" s="396">
        <v>61</v>
      </c>
      <c r="I248" s="397">
        <v>779.4</v>
      </c>
      <c r="J248" s="396">
        <v>23</v>
      </c>
      <c r="K248" s="396">
        <v>12</v>
      </c>
      <c r="L248" s="396">
        <v>11</v>
      </c>
      <c r="M248" s="397">
        <v>619.70000000000005</v>
      </c>
      <c r="N248" s="397">
        <v>255.5</v>
      </c>
      <c r="O248" s="397">
        <f t="shared" si="91"/>
        <v>364.2</v>
      </c>
      <c r="P248" s="540">
        <f>'Приложение № 1'!P249</f>
        <v>41007372</v>
      </c>
      <c r="Q248" s="540">
        <f>'Приложение № 1'!Q249</f>
        <v>17292604.559999999</v>
      </c>
      <c r="R248" s="540">
        <f>'Приложение № 1'!W249</f>
        <v>23714767.440000001</v>
      </c>
      <c r="S248" s="540">
        <f>'Приложение № 1'!AC249</f>
        <v>0</v>
      </c>
      <c r="T248" s="540">
        <f>'Приложение № 1'!AD249</f>
        <v>0</v>
      </c>
      <c r="U248" s="545"/>
    </row>
    <row r="249" spans="1:21" x14ac:dyDescent="0.2">
      <c r="A249" s="431">
        <v>11</v>
      </c>
      <c r="B249" s="543" t="s">
        <v>1673</v>
      </c>
      <c r="C249" s="428">
        <v>112</v>
      </c>
      <c r="D249" s="429">
        <v>41984</v>
      </c>
      <c r="E249" s="393" t="s">
        <v>1112</v>
      </c>
      <c r="F249" s="393" t="s">
        <v>1112</v>
      </c>
      <c r="G249" s="396">
        <v>49</v>
      </c>
      <c r="H249" s="396">
        <v>49</v>
      </c>
      <c r="I249" s="397">
        <v>790.6</v>
      </c>
      <c r="J249" s="396">
        <v>27</v>
      </c>
      <c r="K249" s="396">
        <v>14</v>
      </c>
      <c r="L249" s="396">
        <v>13</v>
      </c>
      <c r="M249" s="397">
        <v>632.29999999999995</v>
      </c>
      <c r="N249" s="397">
        <v>280.7</v>
      </c>
      <c r="O249" s="397">
        <f t="shared" si="91"/>
        <v>351.6</v>
      </c>
      <c r="P249" s="540">
        <f>'Приложение № 1'!P250</f>
        <v>46516456</v>
      </c>
      <c r="Q249" s="540">
        <f>'Приложение № 1'!Q250</f>
        <v>17644205.039999999</v>
      </c>
      <c r="R249" s="540">
        <f>'Приложение № 1'!W250</f>
        <v>28872250.960000001</v>
      </c>
      <c r="S249" s="540">
        <f>'Приложение № 1'!AC250</f>
        <v>0</v>
      </c>
      <c r="T249" s="540">
        <f>'Приложение № 1'!AD250</f>
        <v>0</v>
      </c>
      <c r="U249" s="545"/>
    </row>
    <row r="250" spans="1:21" x14ac:dyDescent="0.2">
      <c r="A250" s="790" t="s">
        <v>1427</v>
      </c>
      <c r="B250" s="790"/>
      <c r="C250" s="790"/>
      <c r="D250" s="790"/>
      <c r="E250" s="790"/>
      <c r="F250" s="790"/>
      <c r="G250" s="413">
        <f t="shared" ref="G250:T250" si="92">G251</f>
        <v>43</v>
      </c>
      <c r="H250" s="413">
        <f t="shared" si="92"/>
        <v>43</v>
      </c>
      <c r="I250" s="414">
        <f t="shared" si="92"/>
        <v>499.7</v>
      </c>
      <c r="J250" s="413">
        <f t="shared" si="92"/>
        <v>12</v>
      </c>
      <c r="K250" s="413">
        <f t="shared" si="92"/>
        <v>2</v>
      </c>
      <c r="L250" s="413">
        <f t="shared" si="92"/>
        <v>10</v>
      </c>
      <c r="M250" s="414">
        <f t="shared" si="92"/>
        <v>499.7</v>
      </c>
      <c r="N250" s="414">
        <f t="shared" si="92"/>
        <v>93.8</v>
      </c>
      <c r="O250" s="414">
        <f t="shared" si="92"/>
        <v>405.9</v>
      </c>
      <c r="P250" s="414">
        <f t="shared" si="92"/>
        <v>22553652.940000001</v>
      </c>
      <c r="Q250" s="414">
        <f t="shared" si="92"/>
        <v>19835215.949999999</v>
      </c>
      <c r="R250" s="414">
        <f t="shared" si="92"/>
        <v>2718436.99</v>
      </c>
      <c r="S250" s="414">
        <f t="shared" si="92"/>
        <v>0</v>
      </c>
      <c r="T250" s="414">
        <f t="shared" si="92"/>
        <v>0</v>
      </c>
      <c r="U250" s="545"/>
    </row>
    <row r="251" spans="1:21" x14ac:dyDescent="0.2">
      <c r="A251" s="393">
        <v>1</v>
      </c>
      <c r="B251" s="400" t="s">
        <v>1672</v>
      </c>
      <c r="C251" s="428">
        <v>2811</v>
      </c>
      <c r="D251" s="429">
        <v>42732</v>
      </c>
      <c r="E251" s="393" t="s">
        <v>1109</v>
      </c>
      <c r="F251" s="393" t="s">
        <v>1110</v>
      </c>
      <c r="G251" s="396">
        <v>43</v>
      </c>
      <c r="H251" s="396">
        <v>43</v>
      </c>
      <c r="I251" s="397">
        <v>499.7</v>
      </c>
      <c r="J251" s="396">
        <v>12</v>
      </c>
      <c r="K251" s="396">
        <v>2</v>
      </c>
      <c r="L251" s="396">
        <v>10</v>
      </c>
      <c r="M251" s="397">
        <v>499.7</v>
      </c>
      <c r="N251" s="397">
        <v>93.8</v>
      </c>
      <c r="O251" s="397">
        <v>405.9</v>
      </c>
      <c r="P251" s="540">
        <f>'Приложение № 1'!P252</f>
        <v>22553652.940000001</v>
      </c>
      <c r="Q251" s="540">
        <f>'Приложение № 1'!Q252</f>
        <v>19835215.949999999</v>
      </c>
      <c r="R251" s="540">
        <f>'Приложение № 1'!W252</f>
        <v>2718436.99</v>
      </c>
      <c r="S251" s="540">
        <f>'Приложение № 1'!AC252</f>
        <v>0</v>
      </c>
      <c r="T251" s="540">
        <f>'Приложение № 1'!AD252</f>
        <v>0</v>
      </c>
      <c r="U251" s="545"/>
    </row>
    <row r="252" spans="1:21" x14ac:dyDescent="0.2">
      <c r="A252" s="790" t="s">
        <v>1939</v>
      </c>
      <c r="B252" s="790"/>
      <c r="C252" s="790"/>
      <c r="D252" s="790"/>
      <c r="E252" s="790"/>
      <c r="F252" s="790"/>
      <c r="G252" s="413">
        <f>SUM(G253:G254)</f>
        <v>72</v>
      </c>
      <c r="H252" s="413">
        <f t="shared" ref="H252:T252" si="93">SUM(H253:H254)</f>
        <v>72</v>
      </c>
      <c r="I252" s="414">
        <f t="shared" si="93"/>
        <v>1206.75</v>
      </c>
      <c r="J252" s="413">
        <f t="shared" si="93"/>
        <v>36</v>
      </c>
      <c r="K252" s="413">
        <f t="shared" si="93"/>
        <v>25</v>
      </c>
      <c r="L252" s="413">
        <f t="shared" si="93"/>
        <v>11</v>
      </c>
      <c r="M252" s="414">
        <f t="shared" si="93"/>
        <v>1206.75</v>
      </c>
      <c r="N252" s="414">
        <f t="shared" si="93"/>
        <v>827.01</v>
      </c>
      <c r="O252" s="414">
        <f t="shared" si="93"/>
        <v>379.74</v>
      </c>
      <c r="P252" s="414">
        <f t="shared" si="93"/>
        <v>51021390</v>
      </c>
      <c r="Q252" s="414">
        <f t="shared" si="93"/>
        <v>35799674.649999999</v>
      </c>
      <c r="R252" s="414">
        <f t="shared" si="93"/>
        <v>15221715.35</v>
      </c>
      <c r="S252" s="414">
        <f t="shared" si="93"/>
        <v>0</v>
      </c>
      <c r="T252" s="414">
        <f t="shared" si="93"/>
        <v>0</v>
      </c>
      <c r="U252" s="545"/>
    </row>
    <row r="253" spans="1:21" x14ac:dyDescent="0.2">
      <c r="A253" s="393">
        <v>1</v>
      </c>
      <c r="B253" s="400" t="s">
        <v>1670</v>
      </c>
      <c r="C253" s="428">
        <v>711</v>
      </c>
      <c r="D253" s="429">
        <v>41984</v>
      </c>
      <c r="E253" s="393" t="s">
        <v>1109</v>
      </c>
      <c r="F253" s="393" t="s">
        <v>1110</v>
      </c>
      <c r="G253" s="396">
        <v>48</v>
      </c>
      <c r="H253" s="398">
        <v>48</v>
      </c>
      <c r="I253" s="397">
        <v>740.05</v>
      </c>
      <c r="J253" s="396">
        <v>25</v>
      </c>
      <c r="K253" s="398">
        <v>17</v>
      </c>
      <c r="L253" s="398">
        <v>8</v>
      </c>
      <c r="M253" s="397">
        <v>740.05</v>
      </c>
      <c r="N253" s="397">
        <v>472.01</v>
      </c>
      <c r="O253" s="397">
        <v>268.04000000000002</v>
      </c>
      <c r="P253" s="540">
        <f>'Приложение № 1'!P254</f>
        <v>31289314</v>
      </c>
      <c r="Q253" s="540">
        <f>'Приложение № 1'!Q254</f>
        <v>21996387.75</v>
      </c>
      <c r="R253" s="540">
        <f>'Приложение № 1'!W254</f>
        <v>9292926.25</v>
      </c>
      <c r="S253" s="540">
        <f>'Приложение № 1'!AC254</f>
        <v>0</v>
      </c>
      <c r="T253" s="540">
        <f>'Приложение № 1'!AD254</f>
        <v>0</v>
      </c>
      <c r="U253" s="545"/>
    </row>
    <row r="254" spans="1:21" x14ac:dyDescent="0.2">
      <c r="A254" s="393">
        <v>2</v>
      </c>
      <c r="B254" s="400" t="s">
        <v>1671</v>
      </c>
      <c r="C254" s="428" t="s">
        <v>697</v>
      </c>
      <c r="D254" s="429">
        <v>41981</v>
      </c>
      <c r="E254" s="393" t="s">
        <v>1109</v>
      </c>
      <c r="F254" s="393" t="s">
        <v>1110</v>
      </c>
      <c r="G254" s="396">
        <v>24</v>
      </c>
      <c r="H254" s="398">
        <v>24</v>
      </c>
      <c r="I254" s="397">
        <v>466.7</v>
      </c>
      <c r="J254" s="396">
        <v>11</v>
      </c>
      <c r="K254" s="398">
        <v>8</v>
      </c>
      <c r="L254" s="398">
        <v>3</v>
      </c>
      <c r="M254" s="397">
        <v>466.7</v>
      </c>
      <c r="N254" s="397">
        <v>355</v>
      </c>
      <c r="O254" s="397">
        <v>111.7</v>
      </c>
      <c r="P254" s="540">
        <f>'Приложение № 1'!P255</f>
        <v>19732076</v>
      </c>
      <c r="Q254" s="540">
        <f>'Приложение № 1'!Q255</f>
        <v>13803286.9</v>
      </c>
      <c r="R254" s="540">
        <f>'Приложение № 1'!W255</f>
        <v>5928789.0999999996</v>
      </c>
      <c r="S254" s="540">
        <f>'Приложение № 1'!AC255</f>
        <v>0</v>
      </c>
      <c r="T254" s="540">
        <f>'Приложение № 1'!AD255</f>
        <v>0</v>
      </c>
      <c r="U254" s="545"/>
    </row>
    <row r="255" spans="1:21" x14ac:dyDescent="0.2">
      <c r="A255" s="790" t="s">
        <v>2085</v>
      </c>
      <c r="B255" s="790"/>
      <c r="C255" s="790"/>
      <c r="D255" s="790"/>
      <c r="E255" s="790"/>
      <c r="F255" s="790"/>
      <c r="G255" s="422">
        <f t="shared" ref="G255:Q255" si="94">SUM(G256:G262)</f>
        <v>91</v>
      </c>
      <c r="H255" s="422">
        <f t="shared" si="94"/>
        <v>91</v>
      </c>
      <c r="I255" s="414">
        <f t="shared" si="94"/>
        <v>1831.5</v>
      </c>
      <c r="J255" s="422">
        <f t="shared" si="94"/>
        <v>35</v>
      </c>
      <c r="K255" s="422">
        <f t="shared" si="94"/>
        <v>7</v>
      </c>
      <c r="L255" s="422">
        <f t="shared" si="94"/>
        <v>28</v>
      </c>
      <c r="M255" s="414">
        <f t="shared" si="94"/>
        <v>1680.5</v>
      </c>
      <c r="N255" s="423">
        <f t="shared" si="94"/>
        <v>372.6</v>
      </c>
      <c r="O255" s="423">
        <f t="shared" si="94"/>
        <v>1307.9000000000001</v>
      </c>
      <c r="P255" s="414">
        <f t="shared" si="94"/>
        <v>71051540</v>
      </c>
      <c r="Q255" s="414">
        <f t="shared" si="94"/>
        <v>58944704.280000001</v>
      </c>
      <c r="R255" s="414">
        <f t="shared" ref="R255:T255" si="95">SUM(R256:R262)</f>
        <v>12106835.720000001</v>
      </c>
      <c r="S255" s="414">
        <f t="shared" si="95"/>
        <v>0</v>
      </c>
      <c r="T255" s="414">
        <f t="shared" si="95"/>
        <v>0</v>
      </c>
      <c r="U255" s="545"/>
    </row>
    <row r="256" spans="1:21" x14ac:dyDescent="0.2">
      <c r="A256" s="393">
        <v>1</v>
      </c>
      <c r="B256" s="400" t="s">
        <v>1582</v>
      </c>
      <c r="C256" s="428">
        <v>55</v>
      </c>
      <c r="D256" s="429">
        <v>42032</v>
      </c>
      <c r="E256" s="393" t="s">
        <v>1109</v>
      </c>
      <c r="F256" s="393" t="s">
        <v>1110</v>
      </c>
      <c r="G256" s="396">
        <v>27</v>
      </c>
      <c r="H256" s="398">
        <v>27</v>
      </c>
      <c r="I256" s="397">
        <v>580.29999999999995</v>
      </c>
      <c r="J256" s="396">
        <v>11</v>
      </c>
      <c r="K256" s="398">
        <v>4</v>
      </c>
      <c r="L256" s="398">
        <v>7</v>
      </c>
      <c r="M256" s="397">
        <v>525.9</v>
      </c>
      <c r="N256" s="397">
        <f>M256-O256</f>
        <v>211.1</v>
      </c>
      <c r="O256" s="397">
        <v>314.8</v>
      </c>
      <c r="P256" s="540">
        <f>'Приложение № 1'!P257</f>
        <v>22235052</v>
      </c>
      <c r="Q256" s="540">
        <f>'Приложение № 1'!Q257</f>
        <v>18455093.16</v>
      </c>
      <c r="R256" s="540">
        <f>'Приложение № 1'!W257</f>
        <v>3779958.84</v>
      </c>
      <c r="S256" s="540">
        <f>'Приложение № 1'!AC257</f>
        <v>0</v>
      </c>
      <c r="T256" s="540">
        <f>'Приложение № 1'!AD257</f>
        <v>0</v>
      </c>
      <c r="U256" s="545"/>
    </row>
    <row r="257" spans="1:21" x14ac:dyDescent="0.2">
      <c r="A257" s="393">
        <f>A256+1</f>
        <v>2</v>
      </c>
      <c r="B257" s="400" t="s">
        <v>1581</v>
      </c>
      <c r="C257" s="428">
        <v>55</v>
      </c>
      <c r="D257" s="429">
        <v>42032</v>
      </c>
      <c r="E257" s="393" t="s">
        <v>1109</v>
      </c>
      <c r="F257" s="393" t="s">
        <v>1110</v>
      </c>
      <c r="G257" s="396">
        <v>27</v>
      </c>
      <c r="H257" s="398">
        <v>27</v>
      </c>
      <c r="I257" s="397">
        <v>595.29999999999995</v>
      </c>
      <c r="J257" s="396">
        <v>11</v>
      </c>
      <c r="K257" s="398">
        <v>2</v>
      </c>
      <c r="L257" s="398">
        <v>9</v>
      </c>
      <c r="M257" s="397">
        <v>539.5</v>
      </c>
      <c r="N257" s="397">
        <v>96.8</v>
      </c>
      <c r="O257" s="397">
        <v>442.7</v>
      </c>
      <c r="P257" s="540">
        <f>'Приложение № 1'!P258</f>
        <v>22810060</v>
      </c>
      <c r="Q257" s="540">
        <f>'Приложение № 1'!Q258</f>
        <v>18904275.879999999</v>
      </c>
      <c r="R257" s="540">
        <f>'Приложение № 1'!W258</f>
        <v>3905784.12</v>
      </c>
      <c r="S257" s="540">
        <f>'Приложение № 1'!AC258</f>
        <v>0</v>
      </c>
      <c r="T257" s="540">
        <f>'Приложение № 1'!AD258</f>
        <v>0</v>
      </c>
      <c r="U257" s="545"/>
    </row>
    <row r="258" spans="1:21" x14ac:dyDescent="0.2">
      <c r="A258" s="393">
        <f t="shared" ref="A258:A262" si="96">A257+1</f>
        <v>3</v>
      </c>
      <c r="B258" s="400" t="s">
        <v>1580</v>
      </c>
      <c r="C258" s="428">
        <v>55</v>
      </c>
      <c r="D258" s="429">
        <v>42032</v>
      </c>
      <c r="E258" s="393" t="s">
        <v>1109</v>
      </c>
      <c r="F258" s="393" t="s">
        <v>1110</v>
      </c>
      <c r="G258" s="396">
        <v>2</v>
      </c>
      <c r="H258" s="398">
        <v>2</v>
      </c>
      <c r="I258" s="397">
        <v>76.400000000000006</v>
      </c>
      <c r="J258" s="396">
        <f>K258+L258</f>
        <v>1</v>
      </c>
      <c r="K258" s="398">
        <v>0</v>
      </c>
      <c r="L258" s="398">
        <v>1</v>
      </c>
      <c r="M258" s="397">
        <v>35.6</v>
      </c>
      <c r="N258" s="397">
        <v>0</v>
      </c>
      <c r="O258" s="397">
        <v>35.6</v>
      </c>
      <c r="P258" s="540">
        <f>'Приложение № 1'!P259</f>
        <v>1505168</v>
      </c>
      <c r="Q258" s="540">
        <f>'Приложение № 1'!Q259</f>
        <v>1249289.44</v>
      </c>
      <c r="R258" s="540">
        <f>'Приложение № 1'!W259</f>
        <v>255878.56</v>
      </c>
      <c r="S258" s="540">
        <f>'Приложение № 1'!AC259</f>
        <v>0</v>
      </c>
      <c r="T258" s="540">
        <f>'Приложение № 1'!AD259</f>
        <v>0</v>
      </c>
      <c r="U258" s="545"/>
    </row>
    <row r="259" spans="1:21" x14ac:dyDescent="0.2">
      <c r="A259" s="393">
        <f t="shared" si="96"/>
        <v>4</v>
      </c>
      <c r="B259" s="400" t="s">
        <v>1579</v>
      </c>
      <c r="C259" s="428">
        <v>55</v>
      </c>
      <c r="D259" s="429">
        <v>42032</v>
      </c>
      <c r="E259" s="393" t="s">
        <v>1109</v>
      </c>
      <c r="F259" s="393" t="s">
        <v>1112</v>
      </c>
      <c r="G259" s="396">
        <v>15</v>
      </c>
      <c r="H259" s="398">
        <v>15</v>
      </c>
      <c r="I259" s="397">
        <v>349.5</v>
      </c>
      <c r="J259" s="396">
        <v>7</v>
      </c>
      <c r="K259" s="398">
        <v>0</v>
      </c>
      <c r="L259" s="398">
        <v>7</v>
      </c>
      <c r="M259" s="397">
        <v>349.5</v>
      </c>
      <c r="N259" s="397">
        <v>0</v>
      </c>
      <c r="O259" s="397">
        <f>M259-N259</f>
        <v>349.5</v>
      </c>
      <c r="P259" s="540">
        <f>'Приложение № 1'!P260</f>
        <v>14776860</v>
      </c>
      <c r="Q259" s="540">
        <f>'Приложение № 1'!Q260</f>
        <v>12264793.800000001</v>
      </c>
      <c r="R259" s="540">
        <f>'Приложение № 1'!W260</f>
        <v>2512066.2000000002</v>
      </c>
      <c r="S259" s="540">
        <f>'Приложение № 1'!AC260</f>
        <v>0</v>
      </c>
      <c r="T259" s="540">
        <f>'Приложение № 1'!AD260</f>
        <v>0</v>
      </c>
      <c r="U259" s="545"/>
    </row>
    <row r="260" spans="1:21" x14ac:dyDescent="0.2">
      <c r="A260" s="393">
        <f t="shared" si="96"/>
        <v>5</v>
      </c>
      <c r="B260" s="400" t="s">
        <v>1579</v>
      </c>
      <c r="C260" s="428">
        <v>55</v>
      </c>
      <c r="D260" s="429">
        <v>42032</v>
      </c>
      <c r="E260" s="393" t="s">
        <v>1112</v>
      </c>
      <c r="F260" s="393" t="s">
        <v>1112</v>
      </c>
      <c r="G260" s="396">
        <v>7</v>
      </c>
      <c r="H260" s="398">
        <v>7</v>
      </c>
      <c r="I260" s="397">
        <v>64.7</v>
      </c>
      <c r="J260" s="396">
        <v>1</v>
      </c>
      <c r="K260" s="398">
        <v>1</v>
      </c>
      <c r="L260" s="398">
        <v>0</v>
      </c>
      <c r="M260" s="397">
        <v>64.7</v>
      </c>
      <c r="N260" s="397">
        <v>64.7</v>
      </c>
      <c r="O260" s="397">
        <f>M260-N260</f>
        <v>0</v>
      </c>
      <c r="P260" s="540">
        <f>'Приложение № 1'!P261</f>
        <v>2735516</v>
      </c>
      <c r="Q260" s="540">
        <f>'Приложение № 1'!Q261</f>
        <v>2270478.2799999998</v>
      </c>
      <c r="R260" s="540">
        <f>'Приложение № 1'!W261</f>
        <v>465037.72</v>
      </c>
      <c r="S260" s="540">
        <f>'Приложение № 1'!AC261</f>
        <v>0</v>
      </c>
      <c r="T260" s="540">
        <f>'Приложение № 1'!AD261</f>
        <v>0</v>
      </c>
      <c r="U260" s="545"/>
    </row>
    <row r="261" spans="1:21" x14ac:dyDescent="0.2">
      <c r="A261" s="393">
        <f t="shared" si="96"/>
        <v>6</v>
      </c>
      <c r="B261" s="400" t="s">
        <v>1578</v>
      </c>
      <c r="C261" s="428">
        <v>55</v>
      </c>
      <c r="D261" s="429">
        <v>42032</v>
      </c>
      <c r="E261" s="393" t="s">
        <v>1110</v>
      </c>
      <c r="F261" s="393" t="s">
        <v>1112</v>
      </c>
      <c r="G261" s="396">
        <v>1</v>
      </c>
      <c r="H261" s="398">
        <v>1</v>
      </c>
      <c r="I261" s="397">
        <v>41.1</v>
      </c>
      <c r="J261" s="396">
        <v>1</v>
      </c>
      <c r="K261" s="398">
        <v>0</v>
      </c>
      <c r="L261" s="398">
        <v>1</v>
      </c>
      <c r="M261" s="397">
        <v>41.1</v>
      </c>
      <c r="N261" s="397">
        <v>0</v>
      </c>
      <c r="O261" s="397">
        <v>41.1</v>
      </c>
      <c r="P261" s="540">
        <f>'Приложение № 1'!P262</f>
        <v>1737708</v>
      </c>
      <c r="Q261" s="540">
        <f>'Приложение № 1'!Q262</f>
        <v>1442297.64</v>
      </c>
      <c r="R261" s="540">
        <f>'Приложение № 1'!W262</f>
        <v>295410.36</v>
      </c>
      <c r="S261" s="540">
        <f>'Приложение № 1'!AC262</f>
        <v>0</v>
      </c>
      <c r="T261" s="540">
        <f>'Приложение № 1'!AD262</f>
        <v>0</v>
      </c>
      <c r="U261" s="545"/>
    </row>
    <row r="262" spans="1:21" x14ac:dyDescent="0.2">
      <c r="A262" s="393">
        <f t="shared" si="96"/>
        <v>7</v>
      </c>
      <c r="B262" s="400" t="s">
        <v>1578</v>
      </c>
      <c r="C262" s="428">
        <v>55</v>
      </c>
      <c r="D262" s="429">
        <v>42032</v>
      </c>
      <c r="E262" s="393" t="s">
        <v>1109</v>
      </c>
      <c r="F262" s="393" t="s">
        <v>1112</v>
      </c>
      <c r="G262" s="398">
        <v>12</v>
      </c>
      <c r="H262" s="398">
        <v>12</v>
      </c>
      <c r="I262" s="397">
        <v>124.2</v>
      </c>
      <c r="J262" s="398">
        <v>3</v>
      </c>
      <c r="K262" s="398">
        <v>0</v>
      </c>
      <c r="L262" s="398">
        <v>3</v>
      </c>
      <c r="M262" s="397">
        <v>124.2</v>
      </c>
      <c r="N262" s="397">
        <v>0</v>
      </c>
      <c r="O262" s="397">
        <v>124.2</v>
      </c>
      <c r="P262" s="540">
        <f>'Приложение № 1'!P263</f>
        <v>5251176</v>
      </c>
      <c r="Q262" s="540">
        <f>'Приложение № 1'!Q263</f>
        <v>4358476.08</v>
      </c>
      <c r="R262" s="540">
        <f>'Приложение № 1'!W263</f>
        <v>892699.92</v>
      </c>
      <c r="S262" s="540">
        <f>'Приложение № 1'!AC263</f>
        <v>0</v>
      </c>
      <c r="T262" s="540">
        <f>'Приложение № 1'!AD263</f>
        <v>0</v>
      </c>
      <c r="U262" s="545"/>
    </row>
    <row r="263" spans="1:21" x14ac:dyDescent="0.2">
      <c r="A263" s="790" t="s">
        <v>1940</v>
      </c>
      <c r="B263" s="790"/>
      <c r="C263" s="790"/>
      <c r="D263" s="790"/>
      <c r="E263" s="790"/>
      <c r="F263" s="790"/>
      <c r="G263" s="422">
        <f t="shared" ref="G263:T263" si="97">SUM(G264:G270)</f>
        <v>63</v>
      </c>
      <c r="H263" s="422">
        <f t="shared" si="97"/>
        <v>63</v>
      </c>
      <c r="I263" s="414">
        <f t="shared" si="97"/>
        <v>1210.2</v>
      </c>
      <c r="J263" s="422">
        <f t="shared" si="97"/>
        <v>21</v>
      </c>
      <c r="K263" s="422">
        <f t="shared" si="97"/>
        <v>10</v>
      </c>
      <c r="L263" s="422">
        <f t="shared" si="97"/>
        <v>11</v>
      </c>
      <c r="M263" s="414">
        <f t="shared" si="97"/>
        <v>1210.2</v>
      </c>
      <c r="N263" s="414">
        <f t="shared" si="97"/>
        <v>553.5</v>
      </c>
      <c r="O263" s="414">
        <f t="shared" si="97"/>
        <v>656.7</v>
      </c>
      <c r="P263" s="414">
        <f t="shared" si="97"/>
        <v>57293628</v>
      </c>
      <c r="Q263" s="414">
        <f t="shared" si="97"/>
        <v>43816548.219999999</v>
      </c>
      <c r="R263" s="414">
        <f t="shared" si="97"/>
        <v>13477079.779999999</v>
      </c>
      <c r="S263" s="414">
        <f t="shared" si="97"/>
        <v>0</v>
      </c>
      <c r="T263" s="414">
        <f t="shared" si="97"/>
        <v>0</v>
      </c>
      <c r="U263" s="545"/>
    </row>
    <row r="264" spans="1:21" x14ac:dyDescent="0.2">
      <c r="A264" s="393">
        <v>1</v>
      </c>
      <c r="B264" s="401" t="s">
        <v>768</v>
      </c>
      <c r="C264" s="430" t="s">
        <v>1291</v>
      </c>
      <c r="D264" s="429">
        <v>40918</v>
      </c>
      <c r="E264" s="393" t="s">
        <v>1109</v>
      </c>
      <c r="F264" s="393" t="s">
        <v>1110</v>
      </c>
      <c r="G264" s="396">
        <v>19</v>
      </c>
      <c r="H264" s="398">
        <v>19</v>
      </c>
      <c r="I264" s="397">
        <v>298.39999999999998</v>
      </c>
      <c r="J264" s="396">
        <v>6</v>
      </c>
      <c r="K264" s="398">
        <v>4</v>
      </c>
      <c r="L264" s="398">
        <v>2</v>
      </c>
      <c r="M264" s="397">
        <v>298.39999999999998</v>
      </c>
      <c r="N264" s="397">
        <v>188.8</v>
      </c>
      <c r="O264" s="397">
        <v>109.6</v>
      </c>
      <c r="P264" s="540">
        <f>'Приложение № 1'!P265</f>
        <v>12713596</v>
      </c>
      <c r="Q264" s="540">
        <f>'Приложение № 1'!Q265</f>
        <v>10435126.789999999</v>
      </c>
      <c r="R264" s="540">
        <f>'Приложение № 1'!W265</f>
        <v>2278469.21</v>
      </c>
      <c r="S264" s="540">
        <f>'Приложение № 1'!AC265</f>
        <v>0</v>
      </c>
      <c r="T264" s="540">
        <f>'Приложение № 1'!AD265</f>
        <v>0</v>
      </c>
      <c r="U264" s="545"/>
    </row>
    <row r="265" spans="1:21" x14ac:dyDescent="0.2">
      <c r="A265" s="393">
        <v>2</v>
      </c>
      <c r="B265" s="401" t="s">
        <v>769</v>
      </c>
      <c r="C265" s="430" t="s">
        <v>1293</v>
      </c>
      <c r="D265" s="429">
        <v>40918</v>
      </c>
      <c r="E265" s="393" t="s">
        <v>1109</v>
      </c>
      <c r="F265" s="393" t="s">
        <v>1110</v>
      </c>
      <c r="G265" s="396">
        <v>6</v>
      </c>
      <c r="H265" s="398">
        <v>6</v>
      </c>
      <c r="I265" s="397">
        <v>88.7</v>
      </c>
      <c r="J265" s="396">
        <v>2</v>
      </c>
      <c r="K265" s="398">
        <v>2</v>
      </c>
      <c r="L265" s="398">
        <v>0</v>
      </c>
      <c r="M265" s="397">
        <v>88.7</v>
      </c>
      <c r="N265" s="397">
        <v>88.7</v>
      </c>
      <c r="O265" s="397">
        <v>0</v>
      </c>
      <c r="P265" s="540">
        <f>'Приложение № 1'!P266</f>
        <v>4033512</v>
      </c>
      <c r="Q265" s="540">
        <f>'Приложение № 1'!Q266</f>
        <v>3247704.38</v>
      </c>
      <c r="R265" s="540">
        <f>'Приложение № 1'!W266</f>
        <v>785807.62</v>
      </c>
      <c r="S265" s="540">
        <f>'Приложение № 1'!AC266</f>
        <v>0</v>
      </c>
      <c r="T265" s="540">
        <f>'Приложение № 1'!AD266</f>
        <v>0</v>
      </c>
      <c r="U265" s="545"/>
    </row>
    <row r="266" spans="1:21" x14ac:dyDescent="0.2">
      <c r="A266" s="393">
        <v>3</v>
      </c>
      <c r="B266" s="401" t="s">
        <v>770</v>
      </c>
      <c r="C266" s="430" t="s">
        <v>1292</v>
      </c>
      <c r="D266" s="429">
        <v>40918</v>
      </c>
      <c r="E266" s="393" t="s">
        <v>1109</v>
      </c>
      <c r="F266" s="393" t="s">
        <v>1110</v>
      </c>
      <c r="G266" s="396">
        <v>2</v>
      </c>
      <c r="H266" s="398">
        <v>2</v>
      </c>
      <c r="I266" s="397">
        <v>81.099999999999994</v>
      </c>
      <c r="J266" s="396">
        <v>1</v>
      </c>
      <c r="K266" s="398">
        <v>1</v>
      </c>
      <c r="L266" s="398">
        <v>0</v>
      </c>
      <c r="M266" s="397">
        <v>81.099999999999994</v>
      </c>
      <c r="N266" s="397">
        <v>81.099999999999994</v>
      </c>
      <c r="O266" s="397">
        <v>0</v>
      </c>
      <c r="P266" s="540">
        <f>'Приложение № 1'!P267</f>
        <v>4316788</v>
      </c>
      <c r="Q266" s="540">
        <f>'Приложение № 1'!Q267</f>
        <v>2969434.33</v>
      </c>
      <c r="R266" s="540">
        <f>'Приложение № 1'!W267</f>
        <v>1347353.67</v>
      </c>
      <c r="S266" s="540">
        <f>'Приложение № 1'!AC267</f>
        <v>0</v>
      </c>
      <c r="T266" s="540">
        <f>'Приложение № 1'!AD267</f>
        <v>0</v>
      </c>
      <c r="U266" s="545"/>
    </row>
    <row r="267" spans="1:21" x14ac:dyDescent="0.2">
      <c r="A267" s="393">
        <v>4</v>
      </c>
      <c r="B267" s="401" t="s">
        <v>1669</v>
      </c>
      <c r="C267" s="430" t="s">
        <v>1101</v>
      </c>
      <c r="D267" s="429">
        <v>40918</v>
      </c>
      <c r="E267" s="393" t="s">
        <v>1109</v>
      </c>
      <c r="F267" s="393" t="s">
        <v>1110</v>
      </c>
      <c r="G267" s="396">
        <v>22</v>
      </c>
      <c r="H267" s="398">
        <v>22</v>
      </c>
      <c r="I267" s="397">
        <v>458.3</v>
      </c>
      <c r="J267" s="396">
        <v>7</v>
      </c>
      <c r="K267" s="398">
        <v>1</v>
      </c>
      <c r="L267" s="398">
        <v>6</v>
      </c>
      <c r="M267" s="397">
        <v>458.3</v>
      </c>
      <c r="N267" s="397">
        <v>67.7</v>
      </c>
      <c r="O267" s="397">
        <v>390.6</v>
      </c>
      <c r="P267" s="540">
        <f>'Приложение № 1'!P268</f>
        <v>21190736</v>
      </c>
      <c r="Q267" s="540">
        <f>'Приложение № 1'!Q268</f>
        <v>16776754.74</v>
      </c>
      <c r="R267" s="540">
        <f>'Приложение № 1'!W268</f>
        <v>4413981.26</v>
      </c>
      <c r="S267" s="540">
        <f>'Приложение № 1'!AC268</f>
        <v>0</v>
      </c>
      <c r="T267" s="540">
        <f>'Приложение № 1'!AD268</f>
        <v>0</v>
      </c>
      <c r="U267" s="545"/>
    </row>
    <row r="268" spans="1:21" x14ac:dyDescent="0.2">
      <c r="A268" s="393">
        <v>5</v>
      </c>
      <c r="B268" s="401" t="s">
        <v>795</v>
      </c>
      <c r="C268" s="430" t="s">
        <v>1295</v>
      </c>
      <c r="D268" s="429">
        <v>40918</v>
      </c>
      <c r="E268" s="393" t="s">
        <v>1109</v>
      </c>
      <c r="F268" s="393" t="s">
        <v>1110</v>
      </c>
      <c r="G268" s="396">
        <v>3</v>
      </c>
      <c r="H268" s="398">
        <v>3</v>
      </c>
      <c r="I268" s="397">
        <v>54.1</v>
      </c>
      <c r="J268" s="396">
        <v>1</v>
      </c>
      <c r="K268" s="398">
        <v>1</v>
      </c>
      <c r="L268" s="398">
        <v>0</v>
      </c>
      <c r="M268" s="397">
        <v>54.1</v>
      </c>
      <c r="N268" s="397">
        <v>54.1</v>
      </c>
      <c r="O268" s="397">
        <v>0</v>
      </c>
      <c r="P268" s="540">
        <f>'Приложение № 1'!P269</f>
        <v>2595992</v>
      </c>
      <c r="Q268" s="540">
        <f>'Приложение № 1'!Q269</f>
        <v>1980843.37</v>
      </c>
      <c r="R268" s="540">
        <f>'Приложение № 1'!W269</f>
        <v>615148.63</v>
      </c>
      <c r="S268" s="540">
        <f>'Приложение № 1'!AC269</f>
        <v>0</v>
      </c>
      <c r="T268" s="540">
        <f>'Приложение № 1'!AD269</f>
        <v>0</v>
      </c>
      <c r="U268" s="545"/>
    </row>
    <row r="269" spans="1:21" x14ac:dyDescent="0.2">
      <c r="A269" s="393">
        <v>6</v>
      </c>
      <c r="B269" s="400" t="s">
        <v>792</v>
      </c>
      <c r="C269" s="393" t="s">
        <v>1294</v>
      </c>
      <c r="D269" s="395">
        <v>40918</v>
      </c>
      <c r="E269" s="393" t="s">
        <v>1109</v>
      </c>
      <c r="F269" s="393" t="s">
        <v>1110</v>
      </c>
      <c r="G269" s="396">
        <v>6</v>
      </c>
      <c r="H269" s="398">
        <v>6</v>
      </c>
      <c r="I269" s="540">
        <v>78.7</v>
      </c>
      <c r="J269" s="396">
        <v>2</v>
      </c>
      <c r="K269" s="541">
        <v>0</v>
      </c>
      <c r="L269" s="541">
        <v>2</v>
      </c>
      <c r="M269" s="397">
        <v>78.7</v>
      </c>
      <c r="N269" s="397">
        <v>0</v>
      </c>
      <c r="O269" s="397">
        <v>78.7</v>
      </c>
      <c r="P269" s="540">
        <f>'Приложение № 1'!P270</f>
        <v>3809428</v>
      </c>
      <c r="Q269" s="540">
        <f>'Приложение № 1'!Q270</f>
        <v>2881559.58</v>
      </c>
      <c r="R269" s="540">
        <f>'Приложение № 1'!W270</f>
        <v>927868.42</v>
      </c>
      <c r="S269" s="540">
        <f>'Приложение № 1'!AC270</f>
        <v>0</v>
      </c>
      <c r="T269" s="540">
        <f>'Приложение № 1'!AD270</f>
        <v>0</v>
      </c>
      <c r="U269" s="545"/>
    </row>
    <row r="270" spans="1:21" x14ac:dyDescent="0.2">
      <c r="A270" s="393">
        <v>7</v>
      </c>
      <c r="B270" s="400" t="s">
        <v>1668</v>
      </c>
      <c r="C270" s="393" t="s">
        <v>1295</v>
      </c>
      <c r="D270" s="395">
        <v>40918</v>
      </c>
      <c r="E270" s="393" t="s">
        <v>1109</v>
      </c>
      <c r="F270" s="393" t="s">
        <v>1110</v>
      </c>
      <c r="G270" s="396">
        <v>5</v>
      </c>
      <c r="H270" s="398">
        <v>5</v>
      </c>
      <c r="I270" s="540">
        <v>150.9</v>
      </c>
      <c r="J270" s="396">
        <v>2</v>
      </c>
      <c r="K270" s="541">
        <v>1</v>
      </c>
      <c r="L270" s="541">
        <v>1</v>
      </c>
      <c r="M270" s="397">
        <v>150.9</v>
      </c>
      <c r="N270" s="397">
        <v>73.099999999999994</v>
      </c>
      <c r="O270" s="397">
        <v>77.8</v>
      </c>
      <c r="P270" s="540">
        <f>'Приложение № 1'!P271</f>
        <v>8633576</v>
      </c>
      <c r="Q270" s="540">
        <f>'Приложение № 1'!Q271</f>
        <v>5525125.0300000003</v>
      </c>
      <c r="R270" s="540">
        <f>'Приложение № 1'!W271</f>
        <v>3108450.97</v>
      </c>
      <c r="S270" s="540">
        <f>'Приложение № 1'!AC271</f>
        <v>0</v>
      </c>
      <c r="T270" s="540">
        <f>'Приложение № 1'!AD271</f>
        <v>0</v>
      </c>
      <c r="U270" s="545"/>
    </row>
    <row r="271" spans="1:21" x14ac:dyDescent="0.2">
      <c r="A271" s="790" t="s">
        <v>2067</v>
      </c>
      <c r="B271" s="790"/>
      <c r="C271" s="790"/>
      <c r="D271" s="790"/>
      <c r="E271" s="790"/>
      <c r="F271" s="790"/>
      <c r="G271" s="422">
        <f t="shared" ref="G271:T271" si="98">SUM(G272:G286)</f>
        <v>139</v>
      </c>
      <c r="H271" s="422">
        <f t="shared" si="98"/>
        <v>139</v>
      </c>
      <c r="I271" s="414">
        <f t="shared" si="98"/>
        <v>2797</v>
      </c>
      <c r="J271" s="422">
        <f t="shared" si="98"/>
        <v>60</v>
      </c>
      <c r="K271" s="422">
        <f t="shared" si="98"/>
        <v>34</v>
      </c>
      <c r="L271" s="422">
        <f t="shared" si="98"/>
        <v>26</v>
      </c>
      <c r="M271" s="414">
        <f t="shared" si="98"/>
        <v>2662.1</v>
      </c>
      <c r="N271" s="414">
        <f t="shared" si="98"/>
        <v>1402.9</v>
      </c>
      <c r="O271" s="414">
        <f t="shared" si="98"/>
        <v>1259.2</v>
      </c>
      <c r="P271" s="414">
        <f t="shared" si="98"/>
        <v>112553588</v>
      </c>
      <c r="Q271" s="414">
        <f t="shared" si="98"/>
        <v>95107781.859999999</v>
      </c>
      <c r="R271" s="414">
        <f t="shared" si="98"/>
        <v>17445806.140000001</v>
      </c>
      <c r="S271" s="414">
        <f t="shared" si="98"/>
        <v>0</v>
      </c>
      <c r="T271" s="414">
        <f t="shared" si="98"/>
        <v>0</v>
      </c>
      <c r="U271" s="545"/>
    </row>
    <row r="272" spans="1:21" s="399" customFormat="1" x14ac:dyDescent="0.2">
      <c r="A272" s="393">
        <v>1</v>
      </c>
      <c r="B272" s="401" t="s">
        <v>773</v>
      </c>
      <c r="C272" s="412">
        <v>651</v>
      </c>
      <c r="D272" s="395">
        <v>42004</v>
      </c>
      <c r="E272" s="393" t="s">
        <v>1109</v>
      </c>
      <c r="F272" s="393" t="s">
        <v>1112</v>
      </c>
      <c r="G272" s="396">
        <v>5</v>
      </c>
      <c r="H272" s="398">
        <v>5</v>
      </c>
      <c r="I272" s="397">
        <v>110.2</v>
      </c>
      <c r="J272" s="396">
        <v>2</v>
      </c>
      <c r="K272" s="398">
        <v>2</v>
      </c>
      <c r="L272" s="398">
        <v>0</v>
      </c>
      <c r="M272" s="397">
        <v>110.2</v>
      </c>
      <c r="N272" s="397">
        <v>110.2</v>
      </c>
      <c r="O272" s="397">
        <v>0</v>
      </c>
      <c r="P272" s="540">
        <f>'Приложение № 1'!P273</f>
        <v>4659256</v>
      </c>
      <c r="Q272" s="540">
        <f>'Приложение № 1'!Q273</f>
        <v>3937071.32</v>
      </c>
      <c r="R272" s="540">
        <f>'Приложение № 1'!W273</f>
        <v>722184.68</v>
      </c>
      <c r="S272" s="540">
        <f>'Приложение № 1'!AC273</f>
        <v>0</v>
      </c>
      <c r="T272" s="540">
        <f>'Приложение № 1'!AD273</f>
        <v>0</v>
      </c>
      <c r="U272" s="545"/>
    </row>
    <row r="273" spans="1:21" s="399" customFormat="1" x14ac:dyDescent="0.2">
      <c r="A273" s="393">
        <f>A272+1</f>
        <v>2</v>
      </c>
      <c r="B273" s="401" t="s">
        <v>773</v>
      </c>
      <c r="C273" s="412">
        <v>651</v>
      </c>
      <c r="D273" s="395">
        <v>42004</v>
      </c>
      <c r="E273" s="393" t="s">
        <v>1112</v>
      </c>
      <c r="F273" s="393" t="s">
        <v>1112</v>
      </c>
      <c r="G273" s="396">
        <v>4</v>
      </c>
      <c r="H273" s="396">
        <v>4</v>
      </c>
      <c r="I273" s="397">
        <v>108.2</v>
      </c>
      <c r="J273" s="396">
        <v>2</v>
      </c>
      <c r="K273" s="396">
        <v>2</v>
      </c>
      <c r="L273" s="396">
        <v>0</v>
      </c>
      <c r="M273" s="397">
        <v>86.1</v>
      </c>
      <c r="N273" s="397">
        <v>86.1</v>
      </c>
      <c r="O273" s="397">
        <v>0</v>
      </c>
      <c r="P273" s="540">
        <f>'Приложение № 1'!P274</f>
        <v>3640308</v>
      </c>
      <c r="Q273" s="540">
        <f>'Приложение № 1'!Q274</f>
        <v>3076060.26</v>
      </c>
      <c r="R273" s="540">
        <f>'Приложение № 1'!W274</f>
        <v>564247.74</v>
      </c>
      <c r="S273" s="540">
        <f>'Приложение № 1'!AC274</f>
        <v>0</v>
      </c>
      <c r="T273" s="540">
        <f>'Приложение № 1'!AD274</f>
        <v>0</v>
      </c>
      <c r="U273" s="545"/>
    </row>
    <row r="274" spans="1:21" s="399" customFormat="1" x14ac:dyDescent="0.2">
      <c r="A274" s="393">
        <f t="shared" ref="A274:A286" si="99">A273+1</f>
        <v>3</v>
      </c>
      <c r="B274" s="401" t="s">
        <v>774</v>
      </c>
      <c r="C274" s="412">
        <v>652</v>
      </c>
      <c r="D274" s="395">
        <v>42004</v>
      </c>
      <c r="E274" s="393" t="s">
        <v>1109</v>
      </c>
      <c r="F274" s="393" t="s">
        <v>1822</v>
      </c>
      <c r="G274" s="396">
        <v>5</v>
      </c>
      <c r="H274" s="398">
        <v>5</v>
      </c>
      <c r="I274" s="397">
        <v>113.5</v>
      </c>
      <c r="J274" s="396">
        <v>3</v>
      </c>
      <c r="K274" s="398">
        <v>3</v>
      </c>
      <c r="L274" s="398">
        <v>0</v>
      </c>
      <c r="M274" s="397">
        <v>113.5</v>
      </c>
      <c r="N274" s="397">
        <v>113.5</v>
      </c>
      <c r="O274" s="397">
        <v>0</v>
      </c>
      <c r="P274" s="540">
        <f>'Приложение № 1'!P275</f>
        <v>4798780</v>
      </c>
      <c r="Q274" s="540">
        <f>'Приложение № 1'!Q275</f>
        <v>4054969.1</v>
      </c>
      <c r="R274" s="540">
        <f>'Приложение № 1'!W275</f>
        <v>743810.9</v>
      </c>
      <c r="S274" s="540">
        <f>'Приложение № 1'!AC275</f>
        <v>0</v>
      </c>
      <c r="T274" s="540">
        <f>'Приложение № 1'!AD275</f>
        <v>0</v>
      </c>
      <c r="U274" s="545"/>
    </row>
    <row r="275" spans="1:21" s="399" customFormat="1" x14ac:dyDescent="0.2">
      <c r="A275" s="393">
        <f t="shared" si="99"/>
        <v>4</v>
      </c>
      <c r="B275" s="401" t="s">
        <v>774</v>
      </c>
      <c r="C275" s="412">
        <v>652</v>
      </c>
      <c r="D275" s="395">
        <v>42004</v>
      </c>
      <c r="E275" s="393" t="s">
        <v>1112</v>
      </c>
      <c r="F275" s="393" t="s">
        <v>1822</v>
      </c>
      <c r="G275" s="396">
        <v>33</v>
      </c>
      <c r="H275" s="396">
        <v>33</v>
      </c>
      <c r="I275" s="397">
        <v>703.6</v>
      </c>
      <c r="J275" s="396">
        <v>14</v>
      </c>
      <c r="K275" s="396">
        <v>0</v>
      </c>
      <c r="L275" s="396">
        <v>14</v>
      </c>
      <c r="M275" s="397">
        <v>612.9</v>
      </c>
      <c r="N275" s="397">
        <v>0</v>
      </c>
      <c r="O275" s="397">
        <v>612.9</v>
      </c>
      <c r="P275" s="540">
        <f>'Приложение № 1'!P276</f>
        <v>25913412</v>
      </c>
      <c r="Q275" s="540">
        <f>'Приложение № 1'!Q276</f>
        <v>21896833.140000001</v>
      </c>
      <c r="R275" s="540">
        <f>'Приложение № 1'!W276</f>
        <v>4016578.86</v>
      </c>
      <c r="S275" s="540">
        <f>'Приложение № 1'!AC276</f>
        <v>0</v>
      </c>
      <c r="T275" s="540">
        <f>'Приложение № 1'!AD276</f>
        <v>0</v>
      </c>
      <c r="U275" s="545"/>
    </row>
    <row r="276" spans="1:21" s="399" customFormat="1" x14ac:dyDescent="0.2">
      <c r="A276" s="393">
        <f t="shared" si="99"/>
        <v>5</v>
      </c>
      <c r="B276" s="401" t="s">
        <v>775</v>
      </c>
      <c r="C276" s="412">
        <v>653</v>
      </c>
      <c r="D276" s="395">
        <v>42004</v>
      </c>
      <c r="E276" s="393" t="s">
        <v>1109</v>
      </c>
      <c r="F276" s="393" t="s">
        <v>1822</v>
      </c>
      <c r="G276" s="396">
        <v>11</v>
      </c>
      <c r="H276" s="396">
        <v>11</v>
      </c>
      <c r="I276" s="397">
        <v>286.5</v>
      </c>
      <c r="J276" s="396">
        <v>8</v>
      </c>
      <c r="K276" s="396">
        <v>8</v>
      </c>
      <c r="L276" s="396">
        <v>0</v>
      </c>
      <c r="M276" s="397">
        <v>286.5</v>
      </c>
      <c r="N276" s="397">
        <v>286.5</v>
      </c>
      <c r="O276" s="397">
        <v>0</v>
      </c>
      <c r="P276" s="540">
        <f>'Приложение № 1'!P277</f>
        <v>15364552</v>
      </c>
      <c r="Q276" s="540">
        <f>'Приложение № 1'!Q277</f>
        <v>12983046.439999999</v>
      </c>
      <c r="R276" s="540">
        <f>'Приложение № 1'!W277</f>
        <v>2381505.56</v>
      </c>
      <c r="S276" s="540">
        <f>'Приложение № 1'!AC277</f>
        <v>0</v>
      </c>
      <c r="T276" s="540">
        <f>'Приложение № 1'!AD277</f>
        <v>0</v>
      </c>
      <c r="U276" s="545"/>
    </row>
    <row r="277" spans="1:21" s="399" customFormat="1" x14ac:dyDescent="0.2">
      <c r="A277" s="393">
        <f t="shared" si="99"/>
        <v>6</v>
      </c>
      <c r="B277" s="401" t="s">
        <v>775</v>
      </c>
      <c r="C277" s="412">
        <v>653</v>
      </c>
      <c r="D277" s="395">
        <v>42004</v>
      </c>
      <c r="E277" s="393" t="s">
        <v>1110</v>
      </c>
      <c r="F277" s="393" t="s">
        <v>1822</v>
      </c>
      <c r="G277" s="396">
        <v>6</v>
      </c>
      <c r="H277" s="398">
        <v>6</v>
      </c>
      <c r="I277" s="397">
        <v>174.7</v>
      </c>
      <c r="J277" s="396">
        <v>4</v>
      </c>
      <c r="K277" s="398">
        <v>4</v>
      </c>
      <c r="L277" s="398">
        <v>0</v>
      </c>
      <c r="M277" s="397">
        <v>174.7</v>
      </c>
      <c r="N277" s="397">
        <v>174.7</v>
      </c>
      <c r="O277" s="397">
        <v>0</v>
      </c>
      <c r="P277" s="540">
        <f>'Приложение № 1'!P278</f>
        <v>5969936</v>
      </c>
      <c r="Q277" s="540">
        <f>'Приложение № 1'!Q278</f>
        <v>5044595.92</v>
      </c>
      <c r="R277" s="540">
        <f>'Приложение № 1'!W278</f>
        <v>925340.08</v>
      </c>
      <c r="S277" s="540">
        <f>'Приложение № 1'!AC278</f>
        <v>0</v>
      </c>
      <c r="T277" s="540">
        <f>'Приложение № 1'!AD278</f>
        <v>0</v>
      </c>
      <c r="U277" s="545"/>
    </row>
    <row r="278" spans="1:21" s="399" customFormat="1" x14ac:dyDescent="0.2">
      <c r="A278" s="393">
        <f t="shared" si="99"/>
        <v>7</v>
      </c>
      <c r="B278" s="401" t="s">
        <v>775</v>
      </c>
      <c r="C278" s="412">
        <v>653</v>
      </c>
      <c r="D278" s="395">
        <v>42004</v>
      </c>
      <c r="E278" s="393" t="s">
        <v>1822</v>
      </c>
      <c r="F278" s="393" t="s">
        <v>1822</v>
      </c>
      <c r="G278" s="396">
        <v>15</v>
      </c>
      <c r="H278" s="396">
        <v>15</v>
      </c>
      <c r="I278" s="397">
        <v>246.4</v>
      </c>
      <c r="J278" s="396">
        <v>6</v>
      </c>
      <c r="K278" s="396">
        <v>2</v>
      </c>
      <c r="L278" s="396">
        <v>4</v>
      </c>
      <c r="M278" s="397">
        <v>246.4</v>
      </c>
      <c r="N278" s="397">
        <v>76.3</v>
      </c>
      <c r="O278" s="397">
        <v>170.1</v>
      </c>
      <c r="P278" s="540">
        <f>'Приложение № 1'!P279</f>
        <v>8582840</v>
      </c>
      <c r="Q278" s="540">
        <f>'Приложение № 1'!Q279</f>
        <v>7252499.7999999998</v>
      </c>
      <c r="R278" s="540">
        <f>'Приложение № 1'!W279</f>
        <v>1330340.2</v>
      </c>
      <c r="S278" s="540">
        <f>'Приложение № 1'!AC279</f>
        <v>0</v>
      </c>
      <c r="T278" s="540">
        <f>'Приложение № 1'!AD279</f>
        <v>0</v>
      </c>
      <c r="U278" s="545"/>
    </row>
    <row r="279" spans="1:21" s="399" customFormat="1" x14ac:dyDescent="0.2">
      <c r="A279" s="393">
        <f t="shared" si="99"/>
        <v>8</v>
      </c>
      <c r="B279" s="401" t="s">
        <v>777</v>
      </c>
      <c r="C279" s="412">
        <v>660</v>
      </c>
      <c r="D279" s="395">
        <v>42004</v>
      </c>
      <c r="E279" s="393" t="s">
        <v>1109</v>
      </c>
      <c r="F279" s="393" t="s">
        <v>1822</v>
      </c>
      <c r="G279" s="396">
        <v>3</v>
      </c>
      <c r="H279" s="398">
        <v>3</v>
      </c>
      <c r="I279" s="397">
        <v>68.2</v>
      </c>
      <c r="J279" s="396">
        <v>1</v>
      </c>
      <c r="K279" s="398">
        <v>0</v>
      </c>
      <c r="L279" s="398">
        <v>1</v>
      </c>
      <c r="M279" s="397">
        <v>68.2</v>
      </c>
      <c r="N279" s="397">
        <v>0</v>
      </c>
      <c r="O279" s="397">
        <v>68.2</v>
      </c>
      <c r="P279" s="540">
        <f>'Приложение № 1'!P280</f>
        <v>2883496</v>
      </c>
      <c r="Q279" s="540">
        <f>'Приложение № 1'!Q280</f>
        <v>2436554.12</v>
      </c>
      <c r="R279" s="540">
        <f>'Приложение № 1'!W280</f>
        <v>446941.88</v>
      </c>
      <c r="S279" s="540">
        <f>'Приложение № 1'!AC280</f>
        <v>0</v>
      </c>
      <c r="T279" s="540">
        <f>'Приложение № 1'!AD280</f>
        <v>0</v>
      </c>
      <c r="U279" s="545"/>
    </row>
    <row r="280" spans="1:21" s="399" customFormat="1" x14ac:dyDescent="0.2">
      <c r="A280" s="393">
        <f t="shared" si="99"/>
        <v>9</v>
      </c>
      <c r="B280" s="401" t="s">
        <v>777</v>
      </c>
      <c r="C280" s="412">
        <v>660</v>
      </c>
      <c r="D280" s="395">
        <v>42004</v>
      </c>
      <c r="E280" s="393" t="s">
        <v>1112</v>
      </c>
      <c r="F280" s="393" t="s">
        <v>1822</v>
      </c>
      <c r="G280" s="396">
        <v>5</v>
      </c>
      <c r="H280" s="396">
        <v>5</v>
      </c>
      <c r="I280" s="397">
        <v>108.9</v>
      </c>
      <c r="J280" s="396">
        <v>2</v>
      </c>
      <c r="K280" s="396">
        <v>0</v>
      </c>
      <c r="L280" s="396">
        <v>2</v>
      </c>
      <c r="M280" s="397">
        <v>108.9</v>
      </c>
      <c r="N280" s="397">
        <v>0</v>
      </c>
      <c r="O280" s="397">
        <v>108.9</v>
      </c>
      <c r="P280" s="540">
        <f>'Приложение № 1'!P281</f>
        <v>4604292</v>
      </c>
      <c r="Q280" s="540">
        <f>'Приложение № 1'!Q281</f>
        <v>3890626.74</v>
      </c>
      <c r="R280" s="540">
        <f>'Приложение № 1'!W281</f>
        <v>713665.26</v>
      </c>
      <c r="S280" s="540">
        <f>'Приложение № 1'!AC281</f>
        <v>0</v>
      </c>
      <c r="T280" s="540">
        <f>'Приложение № 1'!AD281</f>
        <v>0</v>
      </c>
      <c r="U280" s="545"/>
    </row>
    <row r="281" spans="1:21" s="399" customFormat="1" x14ac:dyDescent="0.2">
      <c r="A281" s="393">
        <f t="shared" si="99"/>
        <v>10</v>
      </c>
      <c r="B281" s="401" t="s">
        <v>1356</v>
      </c>
      <c r="C281" s="412">
        <v>664</v>
      </c>
      <c r="D281" s="395">
        <v>42004</v>
      </c>
      <c r="E281" s="393" t="s">
        <v>1109</v>
      </c>
      <c r="F281" s="393" t="s">
        <v>1822</v>
      </c>
      <c r="G281" s="396">
        <v>4</v>
      </c>
      <c r="H281" s="396">
        <v>4</v>
      </c>
      <c r="I281" s="397">
        <v>46.9</v>
      </c>
      <c r="J281" s="396">
        <v>2</v>
      </c>
      <c r="K281" s="396">
        <v>2</v>
      </c>
      <c r="L281" s="396">
        <v>0</v>
      </c>
      <c r="M281" s="397">
        <v>46.9</v>
      </c>
      <c r="N281" s="397">
        <v>46.9</v>
      </c>
      <c r="O281" s="397">
        <v>0</v>
      </c>
      <c r="P281" s="540">
        <f>'Приложение № 1'!P282</f>
        <v>1982932</v>
      </c>
      <c r="Q281" s="540">
        <f>'Приложение № 1'!Q282</f>
        <v>1675577.54</v>
      </c>
      <c r="R281" s="540">
        <f>'Приложение № 1'!W282</f>
        <v>307354.46000000002</v>
      </c>
      <c r="S281" s="540">
        <f>'Приложение № 1'!AC282</f>
        <v>0</v>
      </c>
      <c r="T281" s="540">
        <f>'Приложение № 1'!AD282</f>
        <v>0</v>
      </c>
      <c r="U281" s="545"/>
    </row>
    <row r="282" spans="1:21" s="399" customFormat="1" x14ac:dyDescent="0.2">
      <c r="A282" s="393">
        <f t="shared" si="99"/>
        <v>11</v>
      </c>
      <c r="B282" s="401" t="s">
        <v>1356</v>
      </c>
      <c r="C282" s="412">
        <v>664</v>
      </c>
      <c r="D282" s="395">
        <v>42004</v>
      </c>
      <c r="E282" s="393" t="s">
        <v>1110</v>
      </c>
      <c r="F282" s="393" t="s">
        <v>1822</v>
      </c>
      <c r="G282" s="396">
        <v>1</v>
      </c>
      <c r="H282" s="398">
        <v>1</v>
      </c>
      <c r="I282" s="397">
        <v>20.8</v>
      </c>
      <c r="J282" s="396">
        <v>1</v>
      </c>
      <c r="K282" s="398">
        <v>1</v>
      </c>
      <c r="L282" s="398">
        <v>0</v>
      </c>
      <c r="M282" s="397">
        <v>20.8</v>
      </c>
      <c r="N282" s="397">
        <v>20.8</v>
      </c>
      <c r="O282" s="397">
        <v>0</v>
      </c>
      <c r="P282" s="540">
        <f>'Приложение № 1'!P283</f>
        <v>4071564</v>
      </c>
      <c r="Q282" s="540">
        <f>'Приложение № 1'!Q283</f>
        <v>3440471.58</v>
      </c>
      <c r="R282" s="540">
        <f>'Приложение № 1'!W283</f>
        <v>631092.42000000004</v>
      </c>
      <c r="S282" s="540">
        <f>'Приложение № 1'!AC283</f>
        <v>0</v>
      </c>
      <c r="T282" s="540">
        <f>'Приложение № 1'!AD283</f>
        <v>0</v>
      </c>
      <c r="U282" s="545"/>
    </row>
    <row r="283" spans="1:21" s="399" customFormat="1" x14ac:dyDescent="0.2">
      <c r="A283" s="393">
        <f t="shared" si="99"/>
        <v>12</v>
      </c>
      <c r="B283" s="401" t="s">
        <v>1356</v>
      </c>
      <c r="C283" s="412">
        <v>664</v>
      </c>
      <c r="D283" s="395">
        <v>42004</v>
      </c>
      <c r="E283" s="393" t="s">
        <v>1822</v>
      </c>
      <c r="F283" s="393" t="s">
        <v>1822</v>
      </c>
      <c r="G283" s="396">
        <v>17</v>
      </c>
      <c r="H283" s="396">
        <v>17</v>
      </c>
      <c r="I283" s="397">
        <v>208.5</v>
      </c>
      <c r="J283" s="396">
        <v>5</v>
      </c>
      <c r="K283" s="396">
        <v>3</v>
      </c>
      <c r="L283" s="396">
        <v>2</v>
      </c>
      <c r="M283" s="397">
        <v>186.4</v>
      </c>
      <c r="N283" s="397">
        <f>M283-O283</f>
        <v>82.5</v>
      </c>
      <c r="O283" s="397">
        <v>103.9</v>
      </c>
      <c r="P283" s="540">
        <f>'Приложение № 1'!P284</f>
        <v>4688852</v>
      </c>
      <c r="Q283" s="540">
        <f>'Приложение № 1'!Q284</f>
        <v>3962079.94</v>
      </c>
      <c r="R283" s="540">
        <f>'Приложение № 1'!W284</f>
        <v>726772.06</v>
      </c>
      <c r="S283" s="540">
        <f>'Приложение № 1'!AC284</f>
        <v>0</v>
      </c>
      <c r="T283" s="540">
        <f>'Приложение № 1'!AD284</f>
        <v>0</v>
      </c>
      <c r="U283" s="545"/>
    </row>
    <row r="284" spans="1:21" s="399" customFormat="1" x14ac:dyDescent="0.2">
      <c r="A284" s="393">
        <f t="shared" si="99"/>
        <v>13</v>
      </c>
      <c r="B284" s="401" t="s">
        <v>780</v>
      </c>
      <c r="C284" s="412">
        <v>663</v>
      </c>
      <c r="D284" s="395">
        <v>42004</v>
      </c>
      <c r="E284" s="393" t="s">
        <v>1109</v>
      </c>
      <c r="F284" s="393" t="s">
        <v>1822</v>
      </c>
      <c r="G284" s="396">
        <v>4</v>
      </c>
      <c r="H284" s="398">
        <v>4</v>
      </c>
      <c r="I284" s="397">
        <v>187.7</v>
      </c>
      <c r="J284" s="396">
        <v>3</v>
      </c>
      <c r="K284" s="398">
        <v>3</v>
      </c>
      <c r="L284" s="398">
        <v>0</v>
      </c>
      <c r="M284" s="397">
        <v>187.7</v>
      </c>
      <c r="N284" s="397">
        <v>187.7</v>
      </c>
      <c r="O284" s="397">
        <v>0</v>
      </c>
      <c r="P284" s="540">
        <f>'Приложение № 1'!P285</f>
        <v>7935956</v>
      </c>
      <c r="Q284" s="540">
        <f>'Приложение № 1'!Q285</f>
        <v>6705882.8200000003</v>
      </c>
      <c r="R284" s="540">
        <f>'Приложение № 1'!W285</f>
        <v>1230073.18</v>
      </c>
      <c r="S284" s="540">
        <f>'Приложение № 1'!AC285</f>
        <v>0</v>
      </c>
      <c r="T284" s="540">
        <f>'Приложение № 1'!AD285</f>
        <v>0</v>
      </c>
      <c r="U284" s="545"/>
    </row>
    <row r="285" spans="1:21" s="399" customFormat="1" x14ac:dyDescent="0.2">
      <c r="A285" s="393">
        <f t="shared" si="99"/>
        <v>14</v>
      </c>
      <c r="B285" s="401" t="s">
        <v>780</v>
      </c>
      <c r="C285" s="412">
        <v>663</v>
      </c>
      <c r="D285" s="395">
        <v>42004</v>
      </c>
      <c r="E285" s="393" t="s">
        <v>1110</v>
      </c>
      <c r="F285" s="393" t="s">
        <v>1822</v>
      </c>
      <c r="G285" s="396">
        <v>5</v>
      </c>
      <c r="H285" s="398">
        <v>5</v>
      </c>
      <c r="I285" s="397">
        <v>116.1</v>
      </c>
      <c r="J285" s="396">
        <v>2</v>
      </c>
      <c r="K285" s="398">
        <v>2</v>
      </c>
      <c r="L285" s="398">
        <v>0</v>
      </c>
      <c r="M285" s="397">
        <v>116.1</v>
      </c>
      <c r="N285" s="397">
        <v>116.1</v>
      </c>
      <c r="O285" s="397">
        <v>0</v>
      </c>
      <c r="P285" s="540">
        <f>'Приложение № 1'!P286</f>
        <v>17457412</v>
      </c>
      <c r="Q285" s="540">
        <f>'Приложение № 1'!Q286</f>
        <v>14751513.140000001</v>
      </c>
      <c r="R285" s="540">
        <f>'Приложение № 1'!W286</f>
        <v>2705898.86</v>
      </c>
      <c r="S285" s="540">
        <f>'Приложение № 1'!AC286</f>
        <v>0</v>
      </c>
      <c r="T285" s="540">
        <f>'Приложение № 1'!AD286</f>
        <v>0</v>
      </c>
      <c r="U285" s="545"/>
    </row>
    <row r="286" spans="1:21" s="399" customFormat="1" x14ac:dyDescent="0.2">
      <c r="A286" s="393">
        <f t="shared" si="99"/>
        <v>15</v>
      </c>
      <c r="B286" s="401" t="s">
        <v>780</v>
      </c>
      <c r="C286" s="412">
        <v>663</v>
      </c>
      <c r="D286" s="395">
        <v>42004</v>
      </c>
      <c r="E286" s="393" t="s">
        <v>1112</v>
      </c>
      <c r="F286" s="393" t="s">
        <v>1822</v>
      </c>
      <c r="G286" s="396">
        <v>21</v>
      </c>
      <c r="H286" s="396">
        <v>21</v>
      </c>
      <c r="I286" s="397">
        <v>296.8</v>
      </c>
      <c r="J286" s="396">
        <v>5</v>
      </c>
      <c r="K286" s="396">
        <v>2</v>
      </c>
      <c r="L286" s="396">
        <v>3</v>
      </c>
      <c r="M286" s="397">
        <v>296.8</v>
      </c>
      <c r="N286" s="397">
        <v>101.6</v>
      </c>
      <c r="O286" s="397">
        <v>195.2</v>
      </c>
      <c r="P286" s="540">
        <f>'Приложение № 1'!P287</f>
        <v>0</v>
      </c>
      <c r="Q286" s="540">
        <f>'Приложение № 1'!Q287</f>
        <v>0</v>
      </c>
      <c r="R286" s="540">
        <f>'Приложение № 1'!W287</f>
        <v>0</v>
      </c>
      <c r="S286" s="540">
        <f>'Приложение № 1'!AC287</f>
        <v>0</v>
      </c>
      <c r="T286" s="540">
        <f>'Приложение № 1'!AD287</f>
        <v>0</v>
      </c>
      <c r="U286" s="545"/>
    </row>
    <row r="287" spans="1:21" s="399" customFormat="1" x14ac:dyDescent="0.2">
      <c r="A287" s="790" t="s">
        <v>2039</v>
      </c>
      <c r="B287" s="790"/>
      <c r="C287" s="790"/>
      <c r="D287" s="790"/>
      <c r="E287" s="790"/>
      <c r="F287" s="790"/>
      <c r="G287" s="413">
        <f>G288</f>
        <v>33</v>
      </c>
      <c r="H287" s="413">
        <f t="shared" ref="H287:O287" si="100">H288</f>
        <v>33</v>
      </c>
      <c r="I287" s="414">
        <f t="shared" si="100"/>
        <v>585.1</v>
      </c>
      <c r="J287" s="413">
        <f t="shared" si="100"/>
        <v>15</v>
      </c>
      <c r="K287" s="413">
        <f t="shared" si="100"/>
        <v>0</v>
      </c>
      <c r="L287" s="413">
        <f t="shared" si="100"/>
        <v>15</v>
      </c>
      <c r="M287" s="414">
        <f t="shared" si="100"/>
        <v>585.1</v>
      </c>
      <c r="N287" s="414">
        <f t="shared" si="100"/>
        <v>0</v>
      </c>
      <c r="O287" s="414">
        <f t="shared" si="100"/>
        <v>585.1</v>
      </c>
      <c r="P287" s="392">
        <f>P288</f>
        <v>25494840</v>
      </c>
      <c r="Q287" s="414">
        <f t="shared" ref="Q287:T287" si="101">Q288</f>
        <v>23253746.32</v>
      </c>
      <c r="R287" s="414">
        <f t="shared" si="101"/>
        <v>2241093.6800000002</v>
      </c>
      <c r="S287" s="414">
        <f t="shared" si="101"/>
        <v>0</v>
      </c>
      <c r="T287" s="414">
        <f t="shared" si="101"/>
        <v>0</v>
      </c>
      <c r="U287" s="545"/>
    </row>
    <row r="288" spans="1:21" x14ac:dyDescent="0.2">
      <c r="A288" s="393">
        <v>1</v>
      </c>
      <c r="B288" s="401" t="s">
        <v>1027</v>
      </c>
      <c r="C288" s="428">
        <v>180</v>
      </c>
      <c r="D288" s="429">
        <v>41104</v>
      </c>
      <c r="E288" s="393" t="s">
        <v>1822</v>
      </c>
      <c r="F288" s="393" t="s">
        <v>1822</v>
      </c>
      <c r="G288" s="396">
        <v>33</v>
      </c>
      <c r="H288" s="398">
        <v>33</v>
      </c>
      <c r="I288" s="397">
        <v>585.1</v>
      </c>
      <c r="J288" s="396">
        <v>15</v>
      </c>
      <c r="K288" s="398">
        <v>0</v>
      </c>
      <c r="L288" s="398">
        <v>15</v>
      </c>
      <c r="M288" s="397">
        <v>585.1</v>
      </c>
      <c r="N288" s="397">
        <v>0</v>
      </c>
      <c r="O288" s="397">
        <v>585.1</v>
      </c>
      <c r="P288" s="540">
        <f>'Приложение № 1'!P289</f>
        <v>25494840</v>
      </c>
      <c r="Q288" s="540">
        <f>'Приложение № 1'!Q289</f>
        <v>23253746.32</v>
      </c>
      <c r="R288" s="540">
        <f>'Приложение № 1'!W289</f>
        <v>2241093.6800000002</v>
      </c>
      <c r="S288" s="540">
        <f>'Приложение № 1'!AC289</f>
        <v>0</v>
      </c>
      <c r="T288" s="540">
        <f>'Приложение № 1'!AD289</f>
        <v>0</v>
      </c>
      <c r="U288" s="545"/>
    </row>
    <row r="289" spans="1:21" x14ac:dyDescent="0.2">
      <c r="A289" s="790" t="s">
        <v>2040</v>
      </c>
      <c r="B289" s="790"/>
      <c r="C289" s="790"/>
      <c r="D289" s="790"/>
      <c r="E289" s="790"/>
      <c r="F289" s="790"/>
      <c r="G289" s="413">
        <f t="shared" ref="G289:T289" si="102">SUM(G290:G292)</f>
        <v>141</v>
      </c>
      <c r="H289" s="413">
        <f t="shared" si="102"/>
        <v>141</v>
      </c>
      <c r="I289" s="414">
        <f t="shared" si="102"/>
        <v>2015.84</v>
      </c>
      <c r="J289" s="413">
        <f t="shared" si="102"/>
        <v>56</v>
      </c>
      <c r="K289" s="413">
        <f t="shared" si="102"/>
        <v>38</v>
      </c>
      <c r="L289" s="413">
        <f t="shared" si="102"/>
        <v>18</v>
      </c>
      <c r="M289" s="414">
        <f t="shared" si="102"/>
        <v>1998.24</v>
      </c>
      <c r="N289" s="414">
        <f t="shared" si="102"/>
        <v>1436.46</v>
      </c>
      <c r="O289" s="414">
        <f t="shared" si="102"/>
        <v>561.78</v>
      </c>
      <c r="P289" s="414">
        <f t="shared" si="102"/>
        <v>84485587.200000003</v>
      </c>
      <c r="Q289" s="414">
        <f t="shared" si="102"/>
        <v>55338059.619999997</v>
      </c>
      <c r="R289" s="414">
        <f t="shared" si="102"/>
        <v>29147527.579999998</v>
      </c>
      <c r="S289" s="414">
        <f t="shared" si="102"/>
        <v>0</v>
      </c>
      <c r="T289" s="414">
        <f t="shared" si="102"/>
        <v>0</v>
      </c>
      <c r="U289" s="545"/>
    </row>
    <row r="290" spans="1:21" x14ac:dyDescent="0.2">
      <c r="A290" s="539">
        <v>1</v>
      </c>
      <c r="B290" s="404" t="s">
        <v>1399</v>
      </c>
      <c r="C290" s="428" t="s">
        <v>1326</v>
      </c>
      <c r="D290" s="429">
        <v>42129</v>
      </c>
      <c r="E290" s="393" t="s">
        <v>1822</v>
      </c>
      <c r="F290" s="393" t="s">
        <v>1822</v>
      </c>
      <c r="G290" s="396">
        <v>72</v>
      </c>
      <c r="H290" s="398">
        <v>72</v>
      </c>
      <c r="I290" s="397">
        <v>1278.9000000000001</v>
      </c>
      <c r="J290" s="396">
        <v>33</v>
      </c>
      <c r="K290" s="398">
        <v>28</v>
      </c>
      <c r="L290" s="398">
        <v>5</v>
      </c>
      <c r="M290" s="397">
        <v>1278.9000000000001</v>
      </c>
      <c r="N290" s="397">
        <v>1082.24</v>
      </c>
      <c r="O290" s="397">
        <f>M290-N290</f>
        <v>196.66</v>
      </c>
      <c r="P290" s="540">
        <f>'Приложение № 1'!P291</f>
        <v>54071892</v>
      </c>
      <c r="Q290" s="540">
        <f>'Приложение № 1'!Q291</f>
        <v>35417089.259999998</v>
      </c>
      <c r="R290" s="540">
        <f>'Приложение № 1'!W291</f>
        <v>18654802.739999998</v>
      </c>
      <c r="S290" s="540">
        <f>'Приложение № 1'!AC291</f>
        <v>0</v>
      </c>
      <c r="T290" s="540">
        <f>'Приложение № 1'!AD291</f>
        <v>0</v>
      </c>
      <c r="U290" s="545"/>
    </row>
    <row r="291" spans="1:21" x14ac:dyDescent="0.2">
      <c r="A291" s="539">
        <v>2</v>
      </c>
      <c r="B291" s="404" t="s">
        <v>1400</v>
      </c>
      <c r="C291" s="428" t="s">
        <v>1326</v>
      </c>
      <c r="D291" s="429">
        <v>42129</v>
      </c>
      <c r="E291" s="393" t="s">
        <v>1822</v>
      </c>
      <c r="F291" s="393" t="s">
        <v>1822</v>
      </c>
      <c r="G291" s="396">
        <v>24</v>
      </c>
      <c r="H291" s="398">
        <v>24</v>
      </c>
      <c r="I291" s="397">
        <v>285.60000000000002</v>
      </c>
      <c r="J291" s="396">
        <v>12</v>
      </c>
      <c r="K291" s="398">
        <v>2</v>
      </c>
      <c r="L291" s="398">
        <v>10</v>
      </c>
      <c r="M291" s="397">
        <v>268</v>
      </c>
      <c r="N291" s="397">
        <v>63.45</v>
      </c>
      <c r="O291" s="397">
        <v>204.55</v>
      </c>
      <c r="P291" s="540">
        <f>'Приложение № 1'!P292</f>
        <v>11331040</v>
      </c>
      <c r="Q291" s="540">
        <f>'Приложение № 1'!Q292</f>
        <v>7421831.2000000002</v>
      </c>
      <c r="R291" s="540">
        <f>'Приложение № 1'!W292</f>
        <v>3909208.8</v>
      </c>
      <c r="S291" s="540">
        <f>'Приложение № 1'!AC292</f>
        <v>0</v>
      </c>
      <c r="T291" s="540">
        <f>'Приложение № 1'!AD292</f>
        <v>0</v>
      </c>
      <c r="U291" s="545"/>
    </row>
    <row r="292" spans="1:21" x14ac:dyDescent="0.2">
      <c r="A292" s="539">
        <v>3</v>
      </c>
      <c r="B292" s="404" t="s">
        <v>1576</v>
      </c>
      <c r="C292" s="428" t="s">
        <v>1326</v>
      </c>
      <c r="D292" s="429">
        <v>42129</v>
      </c>
      <c r="E292" s="393" t="s">
        <v>1822</v>
      </c>
      <c r="F292" s="393" t="s">
        <v>1822</v>
      </c>
      <c r="G292" s="396">
        <v>45</v>
      </c>
      <c r="H292" s="398">
        <v>45</v>
      </c>
      <c r="I292" s="397">
        <v>451.34</v>
      </c>
      <c r="J292" s="396">
        <f>K292+L292</f>
        <v>11</v>
      </c>
      <c r="K292" s="398">
        <v>8</v>
      </c>
      <c r="L292" s="398">
        <v>3</v>
      </c>
      <c r="M292" s="397">
        <v>451.34</v>
      </c>
      <c r="N292" s="397">
        <v>290.77</v>
      </c>
      <c r="O292" s="397">
        <f>M292-N292</f>
        <v>160.57</v>
      </c>
      <c r="P292" s="540">
        <f>'Приложение № 1'!P293</f>
        <v>19082655.199999999</v>
      </c>
      <c r="Q292" s="540">
        <f>'Приложение № 1'!Q293</f>
        <v>12499139.16</v>
      </c>
      <c r="R292" s="540">
        <f>'Приложение № 1'!W293</f>
        <v>6583516.04</v>
      </c>
      <c r="S292" s="540">
        <f>'Приложение № 1'!AC293</f>
        <v>0</v>
      </c>
      <c r="T292" s="540">
        <f>'Приложение № 1'!AD293</f>
        <v>0</v>
      </c>
      <c r="U292" s="545"/>
    </row>
    <row r="293" spans="1:21" s="399" customFormat="1" x14ac:dyDescent="0.2">
      <c r="A293" s="790" t="s">
        <v>1127</v>
      </c>
      <c r="B293" s="790"/>
      <c r="C293" s="790"/>
      <c r="D293" s="790"/>
      <c r="E293" s="790"/>
      <c r="F293" s="790"/>
      <c r="G293" s="413">
        <f>SUM(G294:G296)</f>
        <v>71</v>
      </c>
      <c r="H293" s="413">
        <f t="shared" ref="H293:O293" si="103">SUM(H294:H296)</f>
        <v>71</v>
      </c>
      <c r="I293" s="414">
        <f t="shared" si="103"/>
        <v>1110.3</v>
      </c>
      <c r="J293" s="413">
        <f t="shared" si="103"/>
        <v>19</v>
      </c>
      <c r="K293" s="413">
        <f t="shared" si="103"/>
        <v>0</v>
      </c>
      <c r="L293" s="413">
        <f t="shared" si="103"/>
        <v>19</v>
      </c>
      <c r="M293" s="414">
        <f t="shared" si="103"/>
        <v>906</v>
      </c>
      <c r="N293" s="414">
        <f t="shared" si="103"/>
        <v>0</v>
      </c>
      <c r="O293" s="414">
        <f t="shared" si="103"/>
        <v>906</v>
      </c>
      <c r="P293" s="414">
        <f>SUM(P294:P296)</f>
        <v>38305680</v>
      </c>
      <c r="Q293" s="414">
        <f t="shared" ref="Q293:T293" si="104">SUM(Q294:Q296)</f>
        <v>33057801.84</v>
      </c>
      <c r="R293" s="414">
        <f t="shared" si="104"/>
        <v>5247878.16</v>
      </c>
      <c r="S293" s="414">
        <f t="shared" si="104"/>
        <v>0</v>
      </c>
      <c r="T293" s="414">
        <f t="shared" si="104"/>
        <v>0</v>
      </c>
      <c r="U293" s="545"/>
    </row>
    <row r="294" spans="1:21" x14ac:dyDescent="0.2">
      <c r="A294" s="393">
        <v>1</v>
      </c>
      <c r="B294" s="401" t="s">
        <v>940</v>
      </c>
      <c r="C294" s="428">
        <v>429</v>
      </c>
      <c r="D294" s="429">
        <v>42002</v>
      </c>
      <c r="E294" s="393" t="s">
        <v>1112</v>
      </c>
      <c r="F294" s="393" t="s">
        <v>1822</v>
      </c>
      <c r="G294" s="396">
        <v>18</v>
      </c>
      <c r="H294" s="398">
        <v>18</v>
      </c>
      <c r="I294" s="397">
        <v>374.2</v>
      </c>
      <c r="J294" s="396">
        <v>5</v>
      </c>
      <c r="K294" s="398">
        <v>0</v>
      </c>
      <c r="L294" s="398">
        <v>5</v>
      </c>
      <c r="M294" s="397">
        <v>250.3</v>
      </c>
      <c r="N294" s="397">
        <v>0</v>
      </c>
      <c r="O294" s="397">
        <v>250.3</v>
      </c>
      <c r="P294" s="540">
        <f>'Приложение № 1'!P295</f>
        <v>10582684</v>
      </c>
      <c r="Q294" s="540">
        <f>'Приложение № 1'!Q295</f>
        <v>9132856.2899999991</v>
      </c>
      <c r="R294" s="540">
        <f>'Приложение № 1'!W295</f>
        <v>1449827.71</v>
      </c>
      <c r="S294" s="540">
        <f>'Приложение № 1'!AC295</f>
        <v>0</v>
      </c>
      <c r="T294" s="540">
        <f>'Приложение № 1'!AD295</f>
        <v>0</v>
      </c>
      <c r="U294" s="545"/>
    </row>
    <row r="295" spans="1:21" x14ac:dyDescent="0.2">
      <c r="A295" s="393">
        <v>2</v>
      </c>
      <c r="B295" s="401" t="s">
        <v>941</v>
      </c>
      <c r="C295" s="428">
        <v>429</v>
      </c>
      <c r="D295" s="429">
        <v>42002</v>
      </c>
      <c r="E295" s="393" t="s">
        <v>1112</v>
      </c>
      <c r="F295" s="393" t="s">
        <v>1822</v>
      </c>
      <c r="G295" s="396">
        <v>31</v>
      </c>
      <c r="H295" s="398">
        <v>31</v>
      </c>
      <c r="I295" s="397">
        <v>367.3</v>
      </c>
      <c r="J295" s="396">
        <v>6</v>
      </c>
      <c r="K295" s="398">
        <v>0</v>
      </c>
      <c r="L295" s="398">
        <v>6</v>
      </c>
      <c r="M295" s="397">
        <v>286.89999999999998</v>
      </c>
      <c r="N295" s="397">
        <v>0</v>
      </c>
      <c r="O295" s="397">
        <v>286.89999999999998</v>
      </c>
      <c r="P295" s="540">
        <f>'Приложение № 1'!P296</f>
        <v>12130132</v>
      </c>
      <c r="Q295" s="540">
        <f>'Приложение № 1'!Q296</f>
        <v>10468303.92</v>
      </c>
      <c r="R295" s="540">
        <f>'Приложение № 1'!W296</f>
        <v>1661828.08</v>
      </c>
      <c r="S295" s="540">
        <f>'Приложение № 1'!AC296</f>
        <v>0</v>
      </c>
      <c r="T295" s="540">
        <f>'Приложение № 1'!AD296</f>
        <v>0</v>
      </c>
      <c r="U295" s="545"/>
    </row>
    <row r="296" spans="1:21" x14ac:dyDescent="0.2">
      <c r="A296" s="393">
        <v>3</v>
      </c>
      <c r="B296" s="401" t="s">
        <v>942</v>
      </c>
      <c r="C296" s="428">
        <v>429</v>
      </c>
      <c r="D296" s="429">
        <v>42002</v>
      </c>
      <c r="E296" s="393" t="s">
        <v>1112</v>
      </c>
      <c r="F296" s="393" t="s">
        <v>1822</v>
      </c>
      <c r="G296" s="396">
        <v>22</v>
      </c>
      <c r="H296" s="398">
        <v>22</v>
      </c>
      <c r="I296" s="397">
        <v>368.8</v>
      </c>
      <c r="J296" s="396">
        <v>8</v>
      </c>
      <c r="K296" s="398">
        <v>0</v>
      </c>
      <c r="L296" s="398">
        <v>8</v>
      </c>
      <c r="M296" s="397">
        <v>368.8</v>
      </c>
      <c r="N296" s="397">
        <v>0</v>
      </c>
      <c r="O296" s="397">
        <v>368.8</v>
      </c>
      <c r="P296" s="540">
        <f>'Приложение № 1'!P297</f>
        <v>15592864</v>
      </c>
      <c r="Q296" s="540">
        <f>'Приложение № 1'!Q297</f>
        <v>13456641.630000001</v>
      </c>
      <c r="R296" s="540">
        <f>'Приложение № 1'!W297</f>
        <v>2136222.37</v>
      </c>
      <c r="S296" s="540">
        <f>'Приложение № 1'!AC297</f>
        <v>0</v>
      </c>
      <c r="T296" s="540">
        <f>'Приложение № 1'!AD297</f>
        <v>0</v>
      </c>
      <c r="U296" s="545"/>
    </row>
    <row r="297" spans="1:21" s="537" customFormat="1" x14ac:dyDescent="0.2">
      <c r="A297" s="792" t="s">
        <v>1232</v>
      </c>
      <c r="B297" s="792"/>
      <c r="C297" s="792"/>
      <c r="D297" s="792"/>
      <c r="E297" s="792"/>
      <c r="F297" s="792"/>
      <c r="G297" s="391">
        <f t="shared" ref="G297:O297" si="105">SUM(G298:G303)</f>
        <v>110</v>
      </c>
      <c r="H297" s="391">
        <f t="shared" si="105"/>
        <v>110</v>
      </c>
      <c r="I297" s="392">
        <f t="shared" si="105"/>
        <v>2025.9</v>
      </c>
      <c r="J297" s="391">
        <f t="shared" si="105"/>
        <v>50</v>
      </c>
      <c r="K297" s="391">
        <f t="shared" si="105"/>
        <v>39</v>
      </c>
      <c r="L297" s="391">
        <f t="shared" si="105"/>
        <v>11</v>
      </c>
      <c r="M297" s="392">
        <f t="shared" si="105"/>
        <v>2025.9</v>
      </c>
      <c r="N297" s="392">
        <f t="shared" si="105"/>
        <v>1569.5</v>
      </c>
      <c r="O297" s="392">
        <f t="shared" si="105"/>
        <v>456.4</v>
      </c>
      <c r="P297" s="392">
        <f>SUM(P298:P303)</f>
        <v>85655052</v>
      </c>
      <c r="Q297" s="392">
        <f t="shared" ref="Q297:T297" si="106">SUM(Q298:Q303)</f>
        <v>74605550.299999997</v>
      </c>
      <c r="R297" s="392">
        <f t="shared" si="106"/>
        <v>11049501.699999999</v>
      </c>
      <c r="S297" s="392">
        <f t="shared" si="106"/>
        <v>0</v>
      </c>
      <c r="T297" s="392">
        <f t="shared" si="106"/>
        <v>0</v>
      </c>
      <c r="U297" s="545"/>
    </row>
    <row r="298" spans="1:21" x14ac:dyDescent="0.2">
      <c r="A298" s="393">
        <v>1</v>
      </c>
      <c r="B298" s="401" t="s">
        <v>1656</v>
      </c>
      <c r="C298" s="393">
        <v>1030</v>
      </c>
      <c r="D298" s="395">
        <v>41639</v>
      </c>
      <c r="E298" s="393" t="s">
        <v>1112</v>
      </c>
      <c r="F298" s="393" t="s">
        <v>1822</v>
      </c>
      <c r="G298" s="396">
        <v>25</v>
      </c>
      <c r="H298" s="398">
        <v>25</v>
      </c>
      <c r="I298" s="397">
        <v>470.7</v>
      </c>
      <c r="J298" s="396">
        <v>10</v>
      </c>
      <c r="K298" s="398">
        <v>9</v>
      </c>
      <c r="L298" s="398">
        <v>1</v>
      </c>
      <c r="M298" s="397">
        <v>470.7</v>
      </c>
      <c r="N298" s="397">
        <v>436</v>
      </c>
      <c r="O298" s="397">
        <v>34.700000000000003</v>
      </c>
      <c r="P298" s="540">
        <f>'Приложение № 1'!P299</f>
        <v>19901196</v>
      </c>
      <c r="Q298" s="540">
        <f>'Приложение № 1'!Q299</f>
        <v>17333941.719999999</v>
      </c>
      <c r="R298" s="540">
        <f>'Приложение № 1'!W299</f>
        <v>2567254.2799999998</v>
      </c>
      <c r="S298" s="540">
        <f>'Приложение № 1'!AC299</f>
        <v>0</v>
      </c>
      <c r="T298" s="540">
        <f>'Приложение № 1'!AD299</f>
        <v>0</v>
      </c>
      <c r="U298" s="545"/>
    </row>
    <row r="299" spans="1:21" x14ac:dyDescent="0.2">
      <c r="A299" s="393">
        <v>2</v>
      </c>
      <c r="B299" s="401" t="s">
        <v>1050</v>
      </c>
      <c r="C299" s="398">
        <v>260</v>
      </c>
      <c r="D299" s="395">
        <v>42004</v>
      </c>
      <c r="E299" s="393" t="s">
        <v>1112</v>
      </c>
      <c r="F299" s="393" t="s">
        <v>1822</v>
      </c>
      <c r="G299" s="396">
        <v>22</v>
      </c>
      <c r="H299" s="398">
        <v>22</v>
      </c>
      <c r="I299" s="397">
        <v>412.1</v>
      </c>
      <c r="J299" s="396">
        <v>9</v>
      </c>
      <c r="K299" s="398">
        <v>6</v>
      </c>
      <c r="L299" s="398">
        <v>3</v>
      </c>
      <c r="M299" s="397">
        <v>412.1</v>
      </c>
      <c r="N299" s="397">
        <v>279.39999999999998</v>
      </c>
      <c r="O299" s="397">
        <v>132.69999999999999</v>
      </c>
      <c r="P299" s="540">
        <f>'Приложение № 1'!P300</f>
        <v>17423588</v>
      </c>
      <c r="Q299" s="540">
        <f>'Приложение № 1'!Q300</f>
        <v>15175945.15</v>
      </c>
      <c r="R299" s="540">
        <f>'Приложение № 1'!W300</f>
        <v>2247642.85</v>
      </c>
      <c r="S299" s="540">
        <f>'Приложение № 1'!AC300</f>
        <v>0</v>
      </c>
      <c r="T299" s="540">
        <f>'Приложение № 1'!AD300</f>
        <v>0</v>
      </c>
      <c r="U299" s="545"/>
    </row>
    <row r="300" spans="1:21" x14ac:dyDescent="0.2">
      <c r="A300" s="393">
        <v>3</v>
      </c>
      <c r="B300" s="401" t="s">
        <v>1655</v>
      </c>
      <c r="C300" s="398">
        <v>261</v>
      </c>
      <c r="D300" s="395">
        <v>42004</v>
      </c>
      <c r="E300" s="393" t="s">
        <v>1112</v>
      </c>
      <c r="F300" s="393" t="s">
        <v>1822</v>
      </c>
      <c r="G300" s="396">
        <v>20</v>
      </c>
      <c r="H300" s="398">
        <v>20</v>
      </c>
      <c r="I300" s="397">
        <v>260.10000000000002</v>
      </c>
      <c r="J300" s="396">
        <v>8</v>
      </c>
      <c r="K300" s="398">
        <v>6</v>
      </c>
      <c r="L300" s="398">
        <v>2</v>
      </c>
      <c r="M300" s="397">
        <v>260.10000000000002</v>
      </c>
      <c r="N300" s="397">
        <v>192.8</v>
      </c>
      <c r="O300" s="397">
        <v>67.3</v>
      </c>
      <c r="P300" s="540">
        <f>'Приложение № 1'!P301</f>
        <v>10997028</v>
      </c>
      <c r="Q300" s="540">
        <f>'Приложение № 1'!Q301</f>
        <v>9578411.3900000006</v>
      </c>
      <c r="R300" s="540">
        <f>'Приложение № 1'!W301</f>
        <v>1418616.61</v>
      </c>
      <c r="S300" s="540">
        <f>'Приложение № 1'!AC301</f>
        <v>0</v>
      </c>
      <c r="T300" s="540">
        <f>'Приложение № 1'!AD301</f>
        <v>0</v>
      </c>
      <c r="U300" s="545"/>
    </row>
    <row r="301" spans="1:21" x14ac:dyDescent="0.2">
      <c r="A301" s="393">
        <v>4</v>
      </c>
      <c r="B301" s="401" t="s">
        <v>1654</v>
      </c>
      <c r="C301" s="398">
        <v>262</v>
      </c>
      <c r="D301" s="395">
        <v>42004</v>
      </c>
      <c r="E301" s="393" t="s">
        <v>1112</v>
      </c>
      <c r="F301" s="393" t="s">
        <v>1822</v>
      </c>
      <c r="G301" s="396">
        <v>18</v>
      </c>
      <c r="H301" s="398">
        <v>18</v>
      </c>
      <c r="I301" s="540">
        <v>295</v>
      </c>
      <c r="J301" s="396">
        <v>8</v>
      </c>
      <c r="K301" s="541">
        <v>5</v>
      </c>
      <c r="L301" s="541">
        <v>3</v>
      </c>
      <c r="M301" s="397">
        <v>295</v>
      </c>
      <c r="N301" s="540">
        <v>180.7</v>
      </c>
      <c r="O301" s="540">
        <v>114.3</v>
      </c>
      <c r="P301" s="540">
        <f>'Приложение № 1'!P302</f>
        <v>12472600</v>
      </c>
      <c r="Q301" s="540">
        <f>'Приложение № 1'!Q302</f>
        <v>10863634.6</v>
      </c>
      <c r="R301" s="540">
        <f>'Приложение № 1'!W302</f>
        <v>1608965.4</v>
      </c>
      <c r="S301" s="540">
        <f>'Приложение № 1'!AC302</f>
        <v>0</v>
      </c>
      <c r="T301" s="540">
        <f>'Приложение № 1'!AD302</f>
        <v>0</v>
      </c>
      <c r="U301" s="545"/>
    </row>
    <row r="302" spans="1:21" x14ac:dyDescent="0.2">
      <c r="A302" s="393">
        <v>5</v>
      </c>
      <c r="B302" s="401" t="s">
        <v>1653</v>
      </c>
      <c r="C302" s="398">
        <v>263</v>
      </c>
      <c r="D302" s="395">
        <v>42004</v>
      </c>
      <c r="E302" s="393" t="s">
        <v>1112</v>
      </c>
      <c r="F302" s="393" t="s">
        <v>1822</v>
      </c>
      <c r="G302" s="396">
        <v>10</v>
      </c>
      <c r="H302" s="398">
        <v>10</v>
      </c>
      <c r="I302" s="397">
        <v>296.2</v>
      </c>
      <c r="J302" s="396">
        <v>6</v>
      </c>
      <c r="K302" s="398">
        <v>5</v>
      </c>
      <c r="L302" s="398">
        <v>1</v>
      </c>
      <c r="M302" s="397">
        <v>296.2</v>
      </c>
      <c r="N302" s="397">
        <v>222.5</v>
      </c>
      <c r="O302" s="397">
        <v>73.7</v>
      </c>
      <c r="P302" s="540">
        <f>'Приложение № 1'!P303</f>
        <v>12523336</v>
      </c>
      <c r="Q302" s="540">
        <f>'Приложение № 1'!Q303</f>
        <v>10907825.66</v>
      </c>
      <c r="R302" s="540">
        <f>'Приложение № 1'!W303</f>
        <v>1615510.34</v>
      </c>
      <c r="S302" s="540">
        <f>'Приложение № 1'!AC303</f>
        <v>0</v>
      </c>
      <c r="T302" s="540">
        <f>'Приложение № 1'!AD303</f>
        <v>0</v>
      </c>
      <c r="U302" s="545"/>
    </row>
    <row r="303" spans="1:21" x14ac:dyDescent="0.2">
      <c r="A303" s="393">
        <v>6</v>
      </c>
      <c r="B303" s="401" t="s">
        <v>1652</v>
      </c>
      <c r="C303" s="393">
        <v>32</v>
      </c>
      <c r="D303" s="395">
        <v>41921</v>
      </c>
      <c r="E303" s="393" t="s">
        <v>1112</v>
      </c>
      <c r="F303" s="393" t="s">
        <v>1822</v>
      </c>
      <c r="G303" s="396">
        <v>15</v>
      </c>
      <c r="H303" s="398">
        <v>15</v>
      </c>
      <c r="I303" s="397">
        <v>291.8</v>
      </c>
      <c r="J303" s="396">
        <v>9</v>
      </c>
      <c r="K303" s="398">
        <v>8</v>
      </c>
      <c r="L303" s="398">
        <v>1</v>
      </c>
      <c r="M303" s="397">
        <v>291.8</v>
      </c>
      <c r="N303" s="397">
        <v>258.10000000000002</v>
      </c>
      <c r="O303" s="397">
        <v>33.700000000000003</v>
      </c>
      <c r="P303" s="540">
        <f>'Приложение № 1'!P304</f>
        <v>12337304</v>
      </c>
      <c r="Q303" s="540">
        <f>'Приложение № 1'!Q304</f>
        <v>10745791.779999999</v>
      </c>
      <c r="R303" s="540">
        <f>'Приложение № 1'!W304</f>
        <v>1591512.22</v>
      </c>
      <c r="S303" s="540">
        <f>'Приложение № 1'!AC304</f>
        <v>0</v>
      </c>
      <c r="T303" s="540">
        <f>'Приложение № 1'!AD304</f>
        <v>0</v>
      </c>
      <c r="U303" s="545"/>
    </row>
    <row r="304" spans="1:21" s="537" customFormat="1" x14ac:dyDescent="0.2">
      <c r="A304" s="792" t="s">
        <v>1941</v>
      </c>
      <c r="B304" s="792"/>
      <c r="C304" s="792"/>
      <c r="D304" s="792"/>
      <c r="E304" s="792"/>
      <c r="F304" s="792"/>
      <c r="G304" s="391">
        <f>SUM(G305:G308)</f>
        <v>0</v>
      </c>
      <c r="H304" s="391">
        <f t="shared" ref="H304:O304" si="107">SUM(H305:H308)</f>
        <v>0</v>
      </c>
      <c r="I304" s="392">
        <f t="shared" si="107"/>
        <v>0</v>
      </c>
      <c r="J304" s="391">
        <f t="shared" si="107"/>
        <v>0</v>
      </c>
      <c r="K304" s="391">
        <f t="shared" si="107"/>
        <v>0</v>
      </c>
      <c r="L304" s="391">
        <f t="shared" si="107"/>
        <v>0</v>
      </c>
      <c r="M304" s="392">
        <f t="shared" si="107"/>
        <v>0</v>
      </c>
      <c r="N304" s="392">
        <f t="shared" si="107"/>
        <v>0</v>
      </c>
      <c r="O304" s="392">
        <f t="shared" si="107"/>
        <v>0</v>
      </c>
      <c r="P304" s="392">
        <f>SUM(P305:P308)</f>
        <v>90401541.819999993</v>
      </c>
      <c r="Q304" s="392">
        <f>SUM(Q305:Q308)</f>
        <v>60139124.420000002</v>
      </c>
      <c r="R304" s="392">
        <f t="shared" ref="R304:T304" si="108">SUM(R305:R308)</f>
        <v>3080605.4</v>
      </c>
      <c r="S304" s="392">
        <f t="shared" si="108"/>
        <v>13590906</v>
      </c>
      <c r="T304" s="392">
        <f t="shared" si="108"/>
        <v>13590906</v>
      </c>
      <c r="U304" s="545"/>
    </row>
    <row r="305" spans="1:21" x14ac:dyDescent="0.2">
      <c r="A305" s="393">
        <v>1</v>
      </c>
      <c r="B305" s="401" t="s">
        <v>966</v>
      </c>
      <c r="C305" s="393">
        <v>525</v>
      </c>
      <c r="D305" s="395">
        <v>42004</v>
      </c>
      <c r="E305" s="393" t="s">
        <v>1109</v>
      </c>
      <c r="F305" s="393" t="s">
        <v>1110</v>
      </c>
      <c r="G305" s="396">
        <v>0</v>
      </c>
      <c r="H305" s="398">
        <v>0</v>
      </c>
      <c r="I305" s="397">
        <v>0</v>
      </c>
      <c r="J305" s="396">
        <v>0</v>
      </c>
      <c r="K305" s="398">
        <v>0</v>
      </c>
      <c r="L305" s="398">
        <v>0</v>
      </c>
      <c r="M305" s="397">
        <f>N305+O305</f>
        <v>0</v>
      </c>
      <c r="N305" s="397">
        <v>0</v>
      </c>
      <c r="O305" s="397">
        <v>0</v>
      </c>
      <c r="P305" s="540">
        <f>'Приложение № 1'!P306</f>
        <v>32077836</v>
      </c>
      <c r="Q305" s="540">
        <f>'Приложение № 1'!Q306</f>
        <v>21363838.75</v>
      </c>
      <c r="R305" s="540">
        <f>'Приложение № 1'!W306</f>
        <v>1090646.45</v>
      </c>
      <c r="S305" s="540">
        <f>'Приложение № 1'!AC306</f>
        <v>4811675.4000000004</v>
      </c>
      <c r="T305" s="540">
        <f>'Приложение № 1'!AD306</f>
        <v>4811675.4000000004</v>
      </c>
      <c r="U305" s="545"/>
    </row>
    <row r="306" spans="1:21" x14ac:dyDescent="0.2">
      <c r="A306" s="393">
        <v>2</v>
      </c>
      <c r="B306" s="401" t="s">
        <v>965</v>
      </c>
      <c r="C306" s="393">
        <v>525</v>
      </c>
      <c r="D306" s="395">
        <v>42004</v>
      </c>
      <c r="E306" s="393" t="s">
        <v>1109</v>
      </c>
      <c r="F306" s="393" t="s">
        <v>1110</v>
      </c>
      <c r="G306" s="396">
        <v>0</v>
      </c>
      <c r="H306" s="398">
        <v>0</v>
      </c>
      <c r="I306" s="397">
        <v>0</v>
      </c>
      <c r="J306" s="396">
        <v>0</v>
      </c>
      <c r="K306" s="398">
        <v>0</v>
      </c>
      <c r="L306" s="398">
        <v>0</v>
      </c>
      <c r="M306" s="397">
        <v>0</v>
      </c>
      <c r="N306" s="397">
        <v>0</v>
      </c>
      <c r="O306" s="397">
        <v>0</v>
      </c>
      <c r="P306" s="540">
        <f>'Приложение № 1'!P307</f>
        <v>15508304</v>
      </c>
      <c r="Q306" s="540">
        <f>'Приложение № 1'!Q307</f>
        <v>10328530.460000001</v>
      </c>
      <c r="R306" s="540">
        <f>'Приложение № 1'!W307</f>
        <v>527282.34</v>
      </c>
      <c r="S306" s="540">
        <f>'Приложение № 1'!AC307</f>
        <v>2326245.6</v>
      </c>
      <c r="T306" s="540">
        <f>'Приложение № 1'!AD307</f>
        <v>2326245.6</v>
      </c>
      <c r="U306" s="545"/>
    </row>
    <row r="307" spans="1:21" x14ac:dyDescent="0.2">
      <c r="A307" s="393">
        <v>3</v>
      </c>
      <c r="B307" s="401" t="s">
        <v>1265</v>
      </c>
      <c r="C307" s="393">
        <v>525</v>
      </c>
      <c r="D307" s="395">
        <v>42004</v>
      </c>
      <c r="E307" s="393" t="s">
        <v>1109</v>
      </c>
      <c r="F307" s="393" t="s">
        <v>1110</v>
      </c>
      <c r="G307" s="396">
        <v>0</v>
      </c>
      <c r="H307" s="398">
        <v>0</v>
      </c>
      <c r="I307" s="397">
        <v>0</v>
      </c>
      <c r="J307" s="396">
        <v>0</v>
      </c>
      <c r="K307" s="398">
        <v>0</v>
      </c>
      <c r="L307" s="398">
        <v>0</v>
      </c>
      <c r="M307" s="397">
        <f>N307+O307</f>
        <v>0</v>
      </c>
      <c r="N307" s="397">
        <v>0</v>
      </c>
      <c r="O307" s="397">
        <v>0</v>
      </c>
      <c r="P307" s="540">
        <f>'Приложение № 1'!P308</f>
        <v>26632544.07</v>
      </c>
      <c r="Q307" s="540">
        <f>'Приложение № 1'!Q308</f>
        <v>17693621.91</v>
      </c>
      <c r="R307" s="540">
        <f>'Приложение № 1'!W308</f>
        <v>909950.16</v>
      </c>
      <c r="S307" s="540">
        <f>'Приложение № 1'!AC308</f>
        <v>4014486</v>
      </c>
      <c r="T307" s="540">
        <f>'Приложение № 1'!AD308</f>
        <v>4014486</v>
      </c>
      <c r="U307" s="545"/>
    </row>
    <row r="308" spans="1:21" x14ac:dyDescent="0.2">
      <c r="A308" s="393">
        <v>4</v>
      </c>
      <c r="B308" s="401" t="s">
        <v>967</v>
      </c>
      <c r="C308" s="393">
        <v>525</v>
      </c>
      <c r="D308" s="395">
        <v>42004</v>
      </c>
      <c r="E308" s="393" t="s">
        <v>1109</v>
      </c>
      <c r="F308" s="393" t="s">
        <v>1110</v>
      </c>
      <c r="G308" s="396">
        <v>0</v>
      </c>
      <c r="H308" s="398">
        <v>0</v>
      </c>
      <c r="I308" s="397">
        <v>0</v>
      </c>
      <c r="J308" s="396">
        <v>0</v>
      </c>
      <c r="K308" s="398">
        <v>0</v>
      </c>
      <c r="L308" s="398">
        <v>0</v>
      </c>
      <c r="M308" s="397">
        <f>N308+O308</f>
        <v>0</v>
      </c>
      <c r="N308" s="397">
        <v>0</v>
      </c>
      <c r="O308" s="397">
        <v>0</v>
      </c>
      <c r="P308" s="540">
        <f>'Приложение № 1'!P309</f>
        <v>16182857.75</v>
      </c>
      <c r="Q308" s="540">
        <f>'Приложение № 1'!Q309</f>
        <v>10753133.300000001</v>
      </c>
      <c r="R308" s="540">
        <f>'Приложение № 1'!W309</f>
        <v>552726.44999999995</v>
      </c>
      <c r="S308" s="540">
        <f>'Приложение № 1'!AC309</f>
        <v>2438499</v>
      </c>
      <c r="T308" s="540">
        <f>'Приложение № 1'!AD309</f>
        <v>2438499</v>
      </c>
      <c r="U308" s="545"/>
    </row>
    <row r="309" spans="1:21" s="537" customFormat="1" x14ac:dyDescent="0.2">
      <c r="A309" s="792" t="s">
        <v>1813</v>
      </c>
      <c r="B309" s="792"/>
      <c r="C309" s="792"/>
      <c r="D309" s="792"/>
      <c r="E309" s="792"/>
      <c r="F309" s="792"/>
      <c r="G309" s="391">
        <f>SUM(G310:G313)</f>
        <v>122</v>
      </c>
      <c r="H309" s="391">
        <f t="shared" ref="H309:O309" si="109">SUM(H310:H313)</f>
        <v>122</v>
      </c>
      <c r="I309" s="392">
        <f t="shared" si="109"/>
        <v>2143</v>
      </c>
      <c r="J309" s="391">
        <f t="shared" si="109"/>
        <v>50</v>
      </c>
      <c r="K309" s="391">
        <f t="shared" si="109"/>
        <v>38</v>
      </c>
      <c r="L309" s="391">
        <f t="shared" si="109"/>
        <v>12</v>
      </c>
      <c r="M309" s="392">
        <f t="shared" si="109"/>
        <v>2143</v>
      </c>
      <c r="N309" s="392">
        <f t="shared" si="109"/>
        <v>1644.4</v>
      </c>
      <c r="O309" s="392">
        <f t="shared" si="109"/>
        <v>498.6</v>
      </c>
      <c r="P309" s="392">
        <f>SUM(P310:P313)</f>
        <v>34496379.090000004</v>
      </c>
      <c r="Q309" s="392">
        <f>SUM(Q310:Q313)</f>
        <v>13664708.25</v>
      </c>
      <c r="R309" s="392">
        <f t="shared" ref="R309:T309" si="110">SUM(R310:R313)</f>
        <v>20831670.84</v>
      </c>
      <c r="S309" s="392">
        <f t="shared" si="110"/>
        <v>0</v>
      </c>
      <c r="T309" s="392">
        <f t="shared" si="110"/>
        <v>0</v>
      </c>
      <c r="U309" s="545"/>
    </row>
    <row r="310" spans="1:21" x14ac:dyDescent="0.2">
      <c r="A310" s="393">
        <v>1</v>
      </c>
      <c r="B310" s="401" t="s">
        <v>966</v>
      </c>
      <c r="C310" s="393">
        <v>525</v>
      </c>
      <c r="D310" s="395">
        <v>42004</v>
      </c>
      <c r="E310" s="393" t="s">
        <v>1109</v>
      </c>
      <c r="F310" s="393" t="s">
        <v>1110</v>
      </c>
      <c r="G310" s="396">
        <v>37</v>
      </c>
      <c r="H310" s="398">
        <v>37</v>
      </c>
      <c r="I310" s="397">
        <v>758.7</v>
      </c>
      <c r="J310" s="396">
        <v>18</v>
      </c>
      <c r="K310" s="398">
        <v>16</v>
      </c>
      <c r="L310" s="398">
        <v>2</v>
      </c>
      <c r="M310" s="397">
        <f>N310+O310</f>
        <v>758.7</v>
      </c>
      <c r="N310" s="397">
        <v>710</v>
      </c>
      <c r="O310" s="397">
        <v>48.7</v>
      </c>
      <c r="P310" s="540">
        <f>'Приложение № 1'!P311</f>
        <v>12102760.199999999</v>
      </c>
      <c r="Q310" s="540">
        <f>'Приложение № 1'!Q311</f>
        <v>4811675.4000000004</v>
      </c>
      <c r="R310" s="540">
        <f>'Приложение № 1'!W311</f>
        <v>7291084.7999999998</v>
      </c>
      <c r="S310" s="540">
        <f>'Приложение № 1'!AC311</f>
        <v>0</v>
      </c>
      <c r="T310" s="540">
        <f>'Приложение № 1'!AD311</f>
        <v>0</v>
      </c>
      <c r="U310" s="545"/>
    </row>
    <row r="311" spans="1:21" x14ac:dyDescent="0.2">
      <c r="A311" s="393">
        <v>2</v>
      </c>
      <c r="B311" s="401" t="s">
        <v>965</v>
      </c>
      <c r="C311" s="393">
        <v>525</v>
      </c>
      <c r="D311" s="395">
        <v>42004</v>
      </c>
      <c r="E311" s="393" t="s">
        <v>1109</v>
      </c>
      <c r="F311" s="393" t="s">
        <v>1110</v>
      </c>
      <c r="G311" s="396">
        <v>38</v>
      </c>
      <c r="H311" s="398">
        <v>38</v>
      </c>
      <c r="I311" s="397">
        <v>366.8</v>
      </c>
      <c r="J311" s="396">
        <v>8</v>
      </c>
      <c r="K311" s="398">
        <v>6</v>
      </c>
      <c r="L311" s="398">
        <v>2</v>
      </c>
      <c r="M311" s="397">
        <v>366.8</v>
      </c>
      <c r="N311" s="397">
        <f>M311-O311</f>
        <v>275.60000000000002</v>
      </c>
      <c r="O311" s="397">
        <v>91.2</v>
      </c>
      <c r="P311" s="540">
        <f>'Приложение № 1'!P312</f>
        <v>5867629.6399999997</v>
      </c>
      <c r="Q311" s="540">
        <f>'Приложение № 1'!Q312</f>
        <v>2326245.6</v>
      </c>
      <c r="R311" s="540">
        <f>'Приложение № 1'!W312</f>
        <v>3541384.04</v>
      </c>
      <c r="S311" s="540">
        <f>'Приложение № 1'!AC312</f>
        <v>0</v>
      </c>
      <c r="T311" s="540">
        <f>'Приложение № 1'!AD312</f>
        <v>0</v>
      </c>
      <c r="U311" s="545"/>
    </row>
    <row r="312" spans="1:21" x14ac:dyDescent="0.2">
      <c r="A312" s="393">
        <v>3</v>
      </c>
      <c r="B312" s="401" t="s">
        <v>1265</v>
      </c>
      <c r="C312" s="393">
        <v>525</v>
      </c>
      <c r="D312" s="395">
        <v>42004</v>
      </c>
      <c r="E312" s="393" t="s">
        <v>1109</v>
      </c>
      <c r="F312" s="393" t="s">
        <v>1110</v>
      </c>
      <c r="G312" s="396">
        <v>25</v>
      </c>
      <c r="H312" s="398">
        <v>25</v>
      </c>
      <c r="I312" s="397">
        <v>633</v>
      </c>
      <c r="J312" s="396">
        <v>16</v>
      </c>
      <c r="K312" s="398">
        <v>11</v>
      </c>
      <c r="L312" s="398">
        <v>5</v>
      </c>
      <c r="M312" s="397">
        <f>N312+O312</f>
        <v>633</v>
      </c>
      <c r="N312" s="397">
        <v>423.5</v>
      </c>
      <c r="O312" s="397">
        <v>209.5</v>
      </c>
      <c r="P312" s="540">
        <f>'Приложение № 1'!P313</f>
        <v>10263987.25</v>
      </c>
      <c r="Q312" s="540">
        <f>'Приложение № 1'!Q313</f>
        <v>4014486</v>
      </c>
      <c r="R312" s="540">
        <f>'Приложение № 1'!W313</f>
        <v>6249501.25</v>
      </c>
      <c r="S312" s="540">
        <f>'Приложение № 1'!AC313</f>
        <v>0</v>
      </c>
      <c r="T312" s="540">
        <f>'Приложение № 1'!AD313</f>
        <v>0</v>
      </c>
      <c r="U312" s="545"/>
    </row>
    <row r="313" spans="1:21" x14ac:dyDescent="0.2">
      <c r="A313" s="393">
        <v>4</v>
      </c>
      <c r="B313" s="401" t="s">
        <v>967</v>
      </c>
      <c r="C313" s="393">
        <v>525</v>
      </c>
      <c r="D313" s="395">
        <v>42004</v>
      </c>
      <c r="E313" s="393" t="s">
        <v>1109</v>
      </c>
      <c r="F313" s="393" t="s">
        <v>1110</v>
      </c>
      <c r="G313" s="396">
        <v>22</v>
      </c>
      <c r="H313" s="398">
        <v>22</v>
      </c>
      <c r="I313" s="397">
        <v>384.5</v>
      </c>
      <c r="J313" s="396">
        <v>8</v>
      </c>
      <c r="K313" s="398">
        <v>5</v>
      </c>
      <c r="L313" s="398">
        <v>3</v>
      </c>
      <c r="M313" s="397">
        <f>N313+O313</f>
        <v>384.5</v>
      </c>
      <c r="N313" s="397">
        <v>235.3</v>
      </c>
      <c r="O313" s="397">
        <v>149.19999999999999</v>
      </c>
      <c r="P313" s="540">
        <f>'Приложение № 1'!P314</f>
        <v>6262002</v>
      </c>
      <c r="Q313" s="540">
        <f>'Приложение № 1'!Q314</f>
        <v>2512301.25</v>
      </c>
      <c r="R313" s="540">
        <f>'Приложение № 1'!W314</f>
        <v>3749700.75</v>
      </c>
      <c r="S313" s="540">
        <f>'Приложение № 1'!AC314</f>
        <v>0</v>
      </c>
      <c r="T313" s="540">
        <f>'Приложение № 1'!AD314</f>
        <v>0</v>
      </c>
      <c r="U313" s="545"/>
    </row>
    <row r="314" spans="1:21" x14ac:dyDescent="0.2">
      <c r="A314" s="792" t="s">
        <v>2068</v>
      </c>
      <c r="B314" s="793"/>
      <c r="C314" s="793"/>
      <c r="D314" s="793"/>
      <c r="E314" s="793"/>
      <c r="F314" s="793"/>
      <c r="G314" s="413">
        <f t="shared" ref="G314:T314" si="111">SUM(G315:G322)</f>
        <v>266</v>
      </c>
      <c r="H314" s="413">
        <f t="shared" si="111"/>
        <v>266</v>
      </c>
      <c r="I314" s="414">
        <f t="shared" si="111"/>
        <v>4795.7</v>
      </c>
      <c r="J314" s="413">
        <f t="shared" si="111"/>
        <v>100</v>
      </c>
      <c r="K314" s="413">
        <f t="shared" si="111"/>
        <v>67</v>
      </c>
      <c r="L314" s="413">
        <f t="shared" si="111"/>
        <v>33</v>
      </c>
      <c r="M314" s="414">
        <f t="shared" si="111"/>
        <v>3756.47</v>
      </c>
      <c r="N314" s="414">
        <f t="shared" si="111"/>
        <v>2361.83</v>
      </c>
      <c r="O314" s="414">
        <f t="shared" si="111"/>
        <v>1394.64</v>
      </c>
      <c r="P314" s="414">
        <f t="shared" si="111"/>
        <v>158823551.59999999</v>
      </c>
      <c r="Q314" s="414">
        <f t="shared" si="111"/>
        <v>150882374.02000001</v>
      </c>
      <c r="R314" s="414">
        <f t="shared" si="111"/>
        <v>7941177.5800000001</v>
      </c>
      <c r="S314" s="414">
        <f t="shared" si="111"/>
        <v>0</v>
      </c>
      <c r="T314" s="414">
        <f t="shared" si="111"/>
        <v>0</v>
      </c>
      <c r="U314" s="545"/>
    </row>
    <row r="315" spans="1:21" x14ac:dyDescent="0.2">
      <c r="A315" s="393">
        <v>1</v>
      </c>
      <c r="B315" s="400" t="s">
        <v>1502</v>
      </c>
      <c r="C315" s="393">
        <v>301</v>
      </c>
      <c r="D315" s="395">
        <v>41095</v>
      </c>
      <c r="E315" s="393" t="s">
        <v>1109</v>
      </c>
      <c r="F315" s="393" t="s">
        <v>1112</v>
      </c>
      <c r="G315" s="396">
        <v>7</v>
      </c>
      <c r="H315" s="396">
        <v>7</v>
      </c>
      <c r="I315" s="397">
        <v>26.2</v>
      </c>
      <c r="J315" s="396">
        <v>1</v>
      </c>
      <c r="K315" s="396">
        <v>1</v>
      </c>
      <c r="L315" s="396">
        <v>0</v>
      </c>
      <c r="M315" s="397">
        <v>26.2</v>
      </c>
      <c r="N315" s="397">
        <v>26.2</v>
      </c>
      <c r="O315" s="397">
        <v>0</v>
      </c>
      <c r="P315" s="540">
        <f>'Приложение № 1'!P316</f>
        <v>1163122.8</v>
      </c>
      <c r="Q315" s="540">
        <f>'Приложение № 1'!Q316</f>
        <v>1107736</v>
      </c>
      <c r="R315" s="540">
        <f>'Приложение № 1'!W316</f>
        <v>55386.8</v>
      </c>
      <c r="S315" s="540">
        <f>'Приложение № 1'!AC316</f>
        <v>0</v>
      </c>
      <c r="T315" s="540">
        <f>'Приложение № 1'!AD316</f>
        <v>0</v>
      </c>
      <c r="U315" s="545"/>
    </row>
    <row r="316" spans="1:21" x14ac:dyDescent="0.2">
      <c r="A316" s="393">
        <f>A315+1</f>
        <v>2</v>
      </c>
      <c r="B316" s="400" t="s">
        <v>1502</v>
      </c>
      <c r="C316" s="393">
        <v>301</v>
      </c>
      <c r="D316" s="395">
        <v>41095</v>
      </c>
      <c r="E316" s="393" t="s">
        <v>1110</v>
      </c>
      <c r="F316" s="393" t="s">
        <v>1112</v>
      </c>
      <c r="G316" s="396">
        <v>5</v>
      </c>
      <c r="H316" s="398">
        <v>5</v>
      </c>
      <c r="I316" s="397">
        <v>79.599999999999994</v>
      </c>
      <c r="J316" s="396">
        <v>1</v>
      </c>
      <c r="K316" s="398">
        <v>0</v>
      </c>
      <c r="L316" s="398">
        <v>1</v>
      </c>
      <c r="M316" s="397">
        <v>79.599999999999994</v>
      </c>
      <c r="N316" s="397">
        <v>0</v>
      </c>
      <c r="O316" s="397">
        <v>79.599999999999994</v>
      </c>
      <c r="P316" s="540">
        <f>'Приложение № 1'!P317</f>
        <v>10814801.199999999</v>
      </c>
      <c r="Q316" s="540">
        <f>'Приложение № 1'!Q317</f>
        <v>10271291.800000001</v>
      </c>
      <c r="R316" s="540">
        <f>'Приложение № 1'!W317</f>
        <v>543509.4</v>
      </c>
      <c r="S316" s="540">
        <f>'Приложение № 1'!AC317</f>
        <v>0</v>
      </c>
      <c r="T316" s="540">
        <f>'Приложение № 1'!AD317</f>
        <v>0</v>
      </c>
      <c r="U316" s="545"/>
    </row>
    <row r="317" spans="1:21" x14ac:dyDescent="0.2">
      <c r="A317" s="393">
        <f t="shared" ref="A317:A322" si="112">A316+1</f>
        <v>3</v>
      </c>
      <c r="B317" s="400" t="s">
        <v>1502</v>
      </c>
      <c r="C317" s="393">
        <v>301</v>
      </c>
      <c r="D317" s="395">
        <v>41095</v>
      </c>
      <c r="E317" s="393" t="s">
        <v>1112</v>
      </c>
      <c r="F317" s="393" t="s">
        <v>1112</v>
      </c>
      <c r="G317" s="396">
        <v>14</v>
      </c>
      <c r="H317" s="396">
        <v>14</v>
      </c>
      <c r="I317" s="397">
        <v>819.7</v>
      </c>
      <c r="J317" s="396">
        <v>6</v>
      </c>
      <c r="K317" s="396">
        <v>0</v>
      </c>
      <c r="L317" s="396">
        <v>6</v>
      </c>
      <c r="M317" s="397">
        <v>177.5</v>
      </c>
      <c r="N317" s="397">
        <v>0</v>
      </c>
      <c r="O317" s="397">
        <v>177.5</v>
      </c>
      <c r="P317" s="540">
        <f>'Приложение № 1'!P318</f>
        <v>0</v>
      </c>
      <c r="Q317" s="540">
        <f>'Приложение № 1'!Q318</f>
        <v>0</v>
      </c>
      <c r="R317" s="540">
        <f>'Приложение № 1'!W318</f>
        <v>0</v>
      </c>
      <c r="S317" s="540">
        <f>'Приложение № 1'!AC318</f>
        <v>0</v>
      </c>
      <c r="T317" s="540">
        <f>'Приложение № 1'!AD318</f>
        <v>0</v>
      </c>
      <c r="U317" s="545"/>
    </row>
    <row r="318" spans="1:21" x14ac:dyDescent="0.2">
      <c r="A318" s="393">
        <f t="shared" si="112"/>
        <v>4</v>
      </c>
      <c r="B318" s="400" t="s">
        <v>1490</v>
      </c>
      <c r="C318" s="393">
        <v>194</v>
      </c>
      <c r="D318" s="395">
        <v>40701</v>
      </c>
      <c r="E318" s="393" t="s">
        <v>1109</v>
      </c>
      <c r="F318" s="393" t="s">
        <v>1822</v>
      </c>
      <c r="G318" s="402">
        <v>12</v>
      </c>
      <c r="H318" s="398">
        <v>12</v>
      </c>
      <c r="I318" s="397">
        <v>213.3</v>
      </c>
      <c r="J318" s="396">
        <v>4</v>
      </c>
      <c r="K318" s="398">
        <v>4</v>
      </c>
      <c r="L318" s="398">
        <v>0</v>
      </c>
      <c r="M318" s="397">
        <v>213.3</v>
      </c>
      <c r="N318" s="397">
        <v>213.3</v>
      </c>
      <c r="O318" s="397">
        <v>0</v>
      </c>
      <c r="P318" s="540">
        <f>'Приложение № 1'!P319</f>
        <v>9018324</v>
      </c>
      <c r="Q318" s="540">
        <f>'Приложение № 1'!Q319</f>
        <v>8567407.8000000007</v>
      </c>
      <c r="R318" s="540">
        <f>'Приложение № 1'!W319</f>
        <v>450916.2</v>
      </c>
      <c r="S318" s="540">
        <f>'Приложение № 1'!AC319</f>
        <v>0</v>
      </c>
      <c r="T318" s="540">
        <f>'Приложение № 1'!AD319</f>
        <v>0</v>
      </c>
      <c r="U318" s="545"/>
    </row>
    <row r="319" spans="1:21" x14ac:dyDescent="0.2">
      <c r="A319" s="393">
        <f t="shared" si="112"/>
        <v>5</v>
      </c>
      <c r="B319" s="400" t="s">
        <v>1490</v>
      </c>
      <c r="C319" s="393">
        <v>194</v>
      </c>
      <c r="D319" s="395">
        <v>40701</v>
      </c>
      <c r="E319" s="393" t="s">
        <v>1110</v>
      </c>
      <c r="F319" s="393" t="s">
        <v>1822</v>
      </c>
      <c r="G319" s="402">
        <v>70</v>
      </c>
      <c r="H319" s="398">
        <v>70</v>
      </c>
      <c r="I319" s="397">
        <v>777.72</v>
      </c>
      <c r="J319" s="396">
        <v>23</v>
      </c>
      <c r="K319" s="398">
        <v>23</v>
      </c>
      <c r="L319" s="398">
        <v>0</v>
      </c>
      <c r="M319" s="397">
        <v>777.72</v>
      </c>
      <c r="N319" s="397">
        <v>777.72</v>
      </c>
      <c r="O319" s="397">
        <v>0</v>
      </c>
      <c r="P319" s="540">
        <f>'Приложение № 1'!P320</f>
        <v>57904048.18</v>
      </c>
      <c r="Q319" s="540">
        <f>'Приложение № 1'!Q320</f>
        <v>55197804.170000002</v>
      </c>
      <c r="R319" s="540">
        <f>'Приложение № 1'!W320</f>
        <v>2706244.01</v>
      </c>
      <c r="S319" s="540">
        <f>'Приложение № 1'!AC320</f>
        <v>0</v>
      </c>
      <c r="T319" s="540">
        <f>'Приложение № 1'!AD320</f>
        <v>0</v>
      </c>
      <c r="U319" s="545"/>
    </row>
    <row r="320" spans="1:21" x14ac:dyDescent="0.2">
      <c r="A320" s="393">
        <f t="shared" si="112"/>
        <v>6</v>
      </c>
      <c r="B320" s="400" t="s">
        <v>1490</v>
      </c>
      <c r="C320" s="393">
        <v>194</v>
      </c>
      <c r="D320" s="395">
        <v>40701</v>
      </c>
      <c r="E320" s="393" t="s">
        <v>1822</v>
      </c>
      <c r="F320" s="393" t="s">
        <v>1822</v>
      </c>
      <c r="G320" s="396">
        <v>60</v>
      </c>
      <c r="H320" s="396">
        <v>60</v>
      </c>
      <c r="I320" s="397">
        <v>1050.8800000000001</v>
      </c>
      <c r="J320" s="396">
        <v>18</v>
      </c>
      <c r="K320" s="396">
        <v>4</v>
      </c>
      <c r="L320" s="396">
        <v>14</v>
      </c>
      <c r="M320" s="397">
        <v>753.75</v>
      </c>
      <c r="N320" s="397">
        <v>114.43</v>
      </c>
      <c r="O320" s="397">
        <v>639.32000000000005</v>
      </c>
      <c r="P320" s="540">
        <f>'Приложение № 1'!P321</f>
        <v>6846503.4199999999</v>
      </c>
      <c r="Q320" s="540">
        <f>'Приложение № 1'!Q321</f>
        <v>6315219.8499999996</v>
      </c>
      <c r="R320" s="540">
        <f>'Приложение № 1'!W321</f>
        <v>531283.56999999995</v>
      </c>
      <c r="S320" s="540">
        <f>'Приложение № 1'!AC321</f>
        <v>0</v>
      </c>
      <c r="T320" s="540">
        <f>'Приложение № 1'!AD321</f>
        <v>0</v>
      </c>
      <c r="U320" s="545"/>
    </row>
    <row r="321" spans="1:21" x14ac:dyDescent="0.2">
      <c r="A321" s="393">
        <f t="shared" si="112"/>
        <v>7</v>
      </c>
      <c r="B321" s="400" t="s">
        <v>1491</v>
      </c>
      <c r="C321" s="393">
        <v>194</v>
      </c>
      <c r="D321" s="395">
        <v>40701</v>
      </c>
      <c r="E321" s="393" t="s">
        <v>1110</v>
      </c>
      <c r="F321" s="393" t="s">
        <v>1822</v>
      </c>
      <c r="G321" s="402">
        <v>43</v>
      </c>
      <c r="H321" s="398">
        <v>43</v>
      </c>
      <c r="I321" s="397">
        <v>920.31</v>
      </c>
      <c r="J321" s="396">
        <v>25</v>
      </c>
      <c r="K321" s="398">
        <v>25</v>
      </c>
      <c r="L321" s="398">
        <v>0</v>
      </c>
      <c r="M321" s="397">
        <v>920.31</v>
      </c>
      <c r="N321" s="397">
        <v>920.31</v>
      </c>
      <c r="O321" s="397">
        <v>0</v>
      </c>
      <c r="P321" s="540">
        <f>'Приложение № 1'!P322</f>
        <v>58532442.259999998</v>
      </c>
      <c r="Q321" s="540">
        <f>'Приложение № 1'!Q322</f>
        <v>55498567.18</v>
      </c>
      <c r="R321" s="540">
        <f>'Приложение № 1'!W322</f>
        <v>3033875.08</v>
      </c>
      <c r="S321" s="540">
        <f>'Приложение № 1'!AC322</f>
        <v>0</v>
      </c>
      <c r="T321" s="540">
        <f>'Приложение № 1'!AD322</f>
        <v>0</v>
      </c>
      <c r="U321" s="545"/>
    </row>
    <row r="322" spans="1:21" x14ac:dyDescent="0.2">
      <c r="A322" s="393">
        <f t="shared" si="112"/>
        <v>8</v>
      </c>
      <c r="B322" s="400" t="s">
        <v>1491</v>
      </c>
      <c r="C322" s="393">
        <v>194</v>
      </c>
      <c r="D322" s="395">
        <v>40701</v>
      </c>
      <c r="E322" s="393" t="s">
        <v>1822</v>
      </c>
      <c r="F322" s="393" t="s">
        <v>1822</v>
      </c>
      <c r="G322" s="396">
        <v>55</v>
      </c>
      <c r="H322" s="396">
        <v>55</v>
      </c>
      <c r="I322" s="397">
        <v>907.99</v>
      </c>
      <c r="J322" s="396">
        <v>22</v>
      </c>
      <c r="K322" s="396">
        <v>10</v>
      </c>
      <c r="L322" s="396">
        <v>12</v>
      </c>
      <c r="M322" s="397">
        <v>808.09</v>
      </c>
      <c r="N322" s="397">
        <v>309.87</v>
      </c>
      <c r="O322" s="397">
        <v>498.22</v>
      </c>
      <c r="P322" s="540">
        <f>'Приложение № 1'!P323</f>
        <v>14544309.74</v>
      </c>
      <c r="Q322" s="540">
        <f>'Приложение № 1'!Q323</f>
        <v>13924347.220000001</v>
      </c>
      <c r="R322" s="540">
        <f>'Приложение № 1'!W323</f>
        <v>619962.52</v>
      </c>
      <c r="S322" s="540">
        <f>'Приложение № 1'!AC323</f>
        <v>0</v>
      </c>
      <c r="T322" s="540">
        <f>'Приложение № 1'!AD323</f>
        <v>0</v>
      </c>
      <c r="U322" s="545"/>
    </row>
    <row r="323" spans="1:21" s="537" customFormat="1" x14ac:dyDescent="0.2">
      <c r="A323" s="790" t="s">
        <v>1372</v>
      </c>
      <c r="B323" s="790"/>
      <c r="C323" s="790"/>
      <c r="D323" s="790"/>
      <c r="E323" s="790"/>
      <c r="F323" s="790"/>
      <c r="G323" s="391">
        <f>SUM(G324:G331)</f>
        <v>168</v>
      </c>
      <c r="H323" s="391">
        <f t="shared" ref="H323:O323" si="113">SUM(H324:H331)</f>
        <v>168</v>
      </c>
      <c r="I323" s="392">
        <f t="shared" si="113"/>
        <v>2712.2</v>
      </c>
      <c r="J323" s="391">
        <f t="shared" si="113"/>
        <v>69</v>
      </c>
      <c r="K323" s="391">
        <f t="shared" si="113"/>
        <v>35</v>
      </c>
      <c r="L323" s="391">
        <f t="shared" si="113"/>
        <v>34</v>
      </c>
      <c r="M323" s="392">
        <f t="shared" si="113"/>
        <v>2712.2</v>
      </c>
      <c r="N323" s="392">
        <f t="shared" si="113"/>
        <v>1424.7</v>
      </c>
      <c r="O323" s="392">
        <f t="shared" si="113"/>
        <v>1287.5</v>
      </c>
      <c r="P323" s="392">
        <f>SUM(P324:P331)</f>
        <v>113931916.03</v>
      </c>
      <c r="Q323" s="392">
        <f t="shared" ref="Q323:T323" si="114">SUM(Q324:Q331)</f>
        <v>82714571.040000007</v>
      </c>
      <c r="R323" s="392">
        <f t="shared" si="114"/>
        <v>31217344.989999998</v>
      </c>
      <c r="S323" s="392">
        <f t="shared" si="114"/>
        <v>0</v>
      </c>
      <c r="T323" s="392">
        <f t="shared" si="114"/>
        <v>0</v>
      </c>
      <c r="U323" s="545"/>
    </row>
    <row r="324" spans="1:21" x14ac:dyDescent="0.2">
      <c r="A324" s="393">
        <v>1</v>
      </c>
      <c r="B324" s="401" t="s">
        <v>840</v>
      </c>
      <c r="C324" s="539" t="s">
        <v>1102</v>
      </c>
      <c r="D324" s="408">
        <v>41697</v>
      </c>
      <c r="E324" s="393" t="s">
        <v>1112</v>
      </c>
      <c r="F324" s="393" t="s">
        <v>1822</v>
      </c>
      <c r="G324" s="396">
        <v>30</v>
      </c>
      <c r="H324" s="398">
        <v>30</v>
      </c>
      <c r="I324" s="397">
        <v>509.4</v>
      </c>
      <c r="J324" s="396">
        <v>14</v>
      </c>
      <c r="K324" s="398">
        <v>9</v>
      </c>
      <c r="L324" s="398">
        <v>5</v>
      </c>
      <c r="M324" s="397">
        <v>509.4</v>
      </c>
      <c r="N324" s="397">
        <v>326</v>
      </c>
      <c r="O324" s="397">
        <v>183.4</v>
      </c>
      <c r="P324" s="540">
        <f>'Приложение № 1'!P325</f>
        <v>21537432</v>
      </c>
      <c r="Q324" s="540">
        <f>'Приложение № 1'!Q325</f>
        <v>15636175.630000001</v>
      </c>
      <c r="R324" s="540">
        <f>'Приложение № 1'!W325</f>
        <v>5901256.3700000001</v>
      </c>
      <c r="S324" s="540">
        <f>'Приложение № 1'!AC325</f>
        <v>0</v>
      </c>
      <c r="T324" s="540">
        <f>'Приложение № 1'!AD325</f>
        <v>0</v>
      </c>
      <c r="U324" s="545"/>
    </row>
    <row r="325" spans="1:21" x14ac:dyDescent="0.2">
      <c r="A325" s="393">
        <v>2</v>
      </c>
      <c r="B325" s="401" t="s">
        <v>841</v>
      </c>
      <c r="C325" s="539" t="s">
        <v>1102</v>
      </c>
      <c r="D325" s="408">
        <v>41697</v>
      </c>
      <c r="E325" s="393" t="s">
        <v>1112</v>
      </c>
      <c r="F325" s="393" t="s">
        <v>1822</v>
      </c>
      <c r="G325" s="396">
        <v>48</v>
      </c>
      <c r="H325" s="398">
        <v>48</v>
      </c>
      <c r="I325" s="397">
        <v>509.7</v>
      </c>
      <c r="J325" s="396">
        <v>14</v>
      </c>
      <c r="K325" s="398">
        <v>4</v>
      </c>
      <c r="L325" s="398">
        <v>10</v>
      </c>
      <c r="M325" s="397">
        <v>509.7</v>
      </c>
      <c r="N325" s="397">
        <v>108.1</v>
      </c>
      <c r="O325" s="397">
        <v>401.6</v>
      </c>
      <c r="P325" s="540">
        <f>'Приложение № 1'!P326</f>
        <v>21550116.010000002</v>
      </c>
      <c r="Q325" s="540">
        <f>'Приложение № 1'!Q326</f>
        <v>15645384.23</v>
      </c>
      <c r="R325" s="540">
        <f>'Приложение № 1'!W326</f>
        <v>5904731.7800000003</v>
      </c>
      <c r="S325" s="540">
        <f>'Приложение № 1'!AC326</f>
        <v>0</v>
      </c>
      <c r="T325" s="540">
        <f>'Приложение № 1'!AD326</f>
        <v>0</v>
      </c>
      <c r="U325" s="545"/>
    </row>
    <row r="326" spans="1:21" x14ac:dyDescent="0.2">
      <c r="A326" s="393">
        <v>3</v>
      </c>
      <c r="B326" s="401" t="s">
        <v>843</v>
      </c>
      <c r="C326" s="393" t="s">
        <v>1143</v>
      </c>
      <c r="D326" s="395">
        <v>41389</v>
      </c>
      <c r="E326" s="393" t="s">
        <v>1112</v>
      </c>
      <c r="F326" s="393" t="s">
        <v>1822</v>
      </c>
      <c r="G326" s="396">
        <v>24</v>
      </c>
      <c r="H326" s="398">
        <v>24</v>
      </c>
      <c r="I326" s="397">
        <v>528.6</v>
      </c>
      <c r="J326" s="396">
        <v>12</v>
      </c>
      <c r="K326" s="398">
        <v>9</v>
      </c>
      <c r="L326" s="398">
        <v>3</v>
      </c>
      <c r="M326" s="397">
        <v>528.6</v>
      </c>
      <c r="N326" s="397">
        <v>406.3</v>
      </c>
      <c r="O326" s="397">
        <v>122.3</v>
      </c>
      <c r="P326" s="540">
        <f>'Приложение № 1'!P327</f>
        <v>22349208</v>
      </c>
      <c r="Q326" s="540">
        <f>'Приложение № 1'!Q327</f>
        <v>16225525.01</v>
      </c>
      <c r="R326" s="540">
        <f>'Приложение № 1'!W327</f>
        <v>6123682.9900000002</v>
      </c>
      <c r="S326" s="540">
        <f>'Приложение № 1'!AC327</f>
        <v>0</v>
      </c>
      <c r="T326" s="540">
        <f>'Приложение № 1'!AD327</f>
        <v>0</v>
      </c>
      <c r="U326" s="545"/>
    </row>
    <row r="327" spans="1:21" x14ac:dyDescent="0.2">
      <c r="A327" s="393">
        <v>4</v>
      </c>
      <c r="B327" s="401" t="s">
        <v>927</v>
      </c>
      <c r="C327" s="393" t="s">
        <v>1102</v>
      </c>
      <c r="D327" s="395">
        <v>41697</v>
      </c>
      <c r="E327" s="393" t="s">
        <v>1112</v>
      </c>
      <c r="F327" s="393" t="s">
        <v>1112</v>
      </c>
      <c r="G327" s="396">
        <v>28</v>
      </c>
      <c r="H327" s="398">
        <v>28</v>
      </c>
      <c r="I327" s="397">
        <v>468.3</v>
      </c>
      <c r="J327" s="396">
        <v>13</v>
      </c>
      <c r="K327" s="398">
        <v>2</v>
      </c>
      <c r="L327" s="398">
        <v>11</v>
      </c>
      <c r="M327" s="397">
        <v>468.3</v>
      </c>
      <c r="N327" s="397">
        <v>103.4</v>
      </c>
      <c r="O327" s="397">
        <f>M327-N327</f>
        <v>364.9</v>
      </c>
      <c r="P327" s="540">
        <f>'Приложение № 1'!P328</f>
        <v>19799724.02</v>
      </c>
      <c r="Q327" s="540">
        <f>'Приложение № 1'!Q328</f>
        <v>14374599.630000001</v>
      </c>
      <c r="R327" s="540">
        <f>'Приложение № 1'!W328</f>
        <v>5425124.3899999997</v>
      </c>
      <c r="S327" s="540">
        <f>'Приложение № 1'!AC328</f>
        <v>0</v>
      </c>
      <c r="T327" s="540">
        <f>'Приложение № 1'!AD328</f>
        <v>0</v>
      </c>
      <c r="U327" s="545"/>
    </row>
    <row r="328" spans="1:21" x14ac:dyDescent="0.2">
      <c r="A328" s="393">
        <v>5</v>
      </c>
      <c r="B328" s="401" t="s">
        <v>907</v>
      </c>
      <c r="C328" s="393" t="s">
        <v>1103</v>
      </c>
      <c r="D328" s="395">
        <v>41626</v>
      </c>
      <c r="E328" s="393" t="s">
        <v>1112</v>
      </c>
      <c r="F328" s="393" t="s">
        <v>1112</v>
      </c>
      <c r="G328" s="396">
        <v>7</v>
      </c>
      <c r="H328" s="398">
        <v>7</v>
      </c>
      <c r="I328" s="397">
        <v>195.8</v>
      </c>
      <c r="J328" s="396">
        <v>4</v>
      </c>
      <c r="K328" s="398">
        <v>3</v>
      </c>
      <c r="L328" s="398">
        <v>1</v>
      </c>
      <c r="M328" s="397">
        <v>195.8</v>
      </c>
      <c r="N328" s="397">
        <v>141.6</v>
      </c>
      <c r="O328" s="397">
        <v>54.2</v>
      </c>
      <c r="P328" s="540">
        <f>'Приложение № 1'!P329</f>
        <v>8278424</v>
      </c>
      <c r="Q328" s="540">
        <f>'Приложение № 1'!Q329</f>
        <v>6010135.8200000003</v>
      </c>
      <c r="R328" s="540">
        <f>'Приложение № 1'!W329</f>
        <v>2268288.1800000002</v>
      </c>
      <c r="S328" s="540">
        <f>'Приложение № 1'!AC329</f>
        <v>0</v>
      </c>
      <c r="T328" s="540">
        <f>'Приложение № 1'!AD329</f>
        <v>0</v>
      </c>
      <c r="U328" s="545"/>
    </row>
    <row r="329" spans="1:21" x14ac:dyDescent="0.2">
      <c r="A329" s="393">
        <v>6</v>
      </c>
      <c r="B329" s="401" t="s">
        <v>908</v>
      </c>
      <c r="C329" s="393" t="s">
        <v>1103</v>
      </c>
      <c r="D329" s="395">
        <v>41626</v>
      </c>
      <c r="E329" s="393" t="s">
        <v>1112</v>
      </c>
      <c r="F329" s="393" t="s">
        <v>1112</v>
      </c>
      <c r="G329" s="396">
        <v>9</v>
      </c>
      <c r="H329" s="398">
        <v>9</v>
      </c>
      <c r="I329" s="397">
        <v>155.5</v>
      </c>
      <c r="J329" s="396">
        <v>4</v>
      </c>
      <c r="K329" s="398">
        <v>2</v>
      </c>
      <c r="L329" s="398">
        <v>2</v>
      </c>
      <c r="M329" s="397">
        <v>155.5</v>
      </c>
      <c r="N329" s="397">
        <v>74.599999999999994</v>
      </c>
      <c r="O329" s="397">
        <v>80.900000000000006</v>
      </c>
      <c r="P329" s="540">
        <f>'Приложение № 1'!P330</f>
        <v>6177108</v>
      </c>
      <c r="Q329" s="540">
        <f>'Приложение № 1'!Q330</f>
        <v>4484580.41</v>
      </c>
      <c r="R329" s="540">
        <f>'Приложение № 1'!W330</f>
        <v>1692527.59</v>
      </c>
      <c r="S329" s="540">
        <f>'Приложение № 1'!AC330</f>
        <v>0</v>
      </c>
      <c r="T329" s="540">
        <f>'Приложение № 1'!AD330</f>
        <v>0</v>
      </c>
      <c r="U329" s="545"/>
    </row>
    <row r="330" spans="1:21" x14ac:dyDescent="0.2">
      <c r="A330" s="393">
        <v>7</v>
      </c>
      <c r="B330" s="401" t="s">
        <v>910</v>
      </c>
      <c r="C330" s="393" t="s">
        <v>1103</v>
      </c>
      <c r="D330" s="395">
        <v>41626</v>
      </c>
      <c r="E330" s="393" t="s">
        <v>1112</v>
      </c>
      <c r="F330" s="393" t="s">
        <v>1112</v>
      </c>
      <c r="G330" s="396">
        <v>6</v>
      </c>
      <c r="H330" s="398">
        <v>6</v>
      </c>
      <c r="I330" s="397">
        <v>187.5</v>
      </c>
      <c r="J330" s="396">
        <v>4</v>
      </c>
      <c r="K330" s="398">
        <v>4</v>
      </c>
      <c r="L330" s="398">
        <v>0</v>
      </c>
      <c r="M330" s="397">
        <v>187.5</v>
      </c>
      <c r="N330" s="397">
        <v>187.5</v>
      </c>
      <c r="O330" s="397">
        <v>0</v>
      </c>
      <c r="P330" s="540">
        <f>'Приложение № 1'!P331</f>
        <v>7927500</v>
      </c>
      <c r="Q330" s="540">
        <f>'Приложение № 1'!Q331</f>
        <v>5755365</v>
      </c>
      <c r="R330" s="540">
        <f>'Приложение № 1'!W331</f>
        <v>2172135</v>
      </c>
      <c r="S330" s="540">
        <f>'Приложение № 1'!AC331</f>
        <v>0</v>
      </c>
      <c r="T330" s="540">
        <f>'Приложение № 1'!AD331</f>
        <v>0</v>
      </c>
      <c r="U330" s="545"/>
    </row>
    <row r="331" spans="1:21" x14ac:dyDescent="0.2">
      <c r="A331" s="393">
        <v>8</v>
      </c>
      <c r="B331" s="401" t="s">
        <v>906</v>
      </c>
      <c r="C331" s="393" t="s">
        <v>1103</v>
      </c>
      <c r="D331" s="395">
        <v>41627</v>
      </c>
      <c r="E331" s="393" t="s">
        <v>1112</v>
      </c>
      <c r="F331" s="393" t="s">
        <v>1112</v>
      </c>
      <c r="G331" s="396">
        <v>16</v>
      </c>
      <c r="H331" s="398">
        <v>16</v>
      </c>
      <c r="I331" s="397">
        <v>157.4</v>
      </c>
      <c r="J331" s="396">
        <v>4</v>
      </c>
      <c r="K331" s="398">
        <v>2</v>
      </c>
      <c r="L331" s="398">
        <v>2</v>
      </c>
      <c r="M331" s="397">
        <v>157.4</v>
      </c>
      <c r="N331" s="397">
        <v>77.2</v>
      </c>
      <c r="O331" s="397">
        <v>80.2</v>
      </c>
      <c r="P331" s="540">
        <f>'Приложение № 1'!P332</f>
        <v>6312404</v>
      </c>
      <c r="Q331" s="540">
        <f>'Приложение № 1'!Q332</f>
        <v>4582805.3099999996</v>
      </c>
      <c r="R331" s="540">
        <f>'Приложение № 1'!W332</f>
        <v>1729598.69</v>
      </c>
      <c r="S331" s="540">
        <f>'Приложение № 1'!AC332</f>
        <v>0</v>
      </c>
      <c r="T331" s="540">
        <f>'Приложение № 1'!AD332</f>
        <v>0</v>
      </c>
      <c r="U331" s="545"/>
    </row>
    <row r="332" spans="1:21" s="537" customFormat="1" x14ac:dyDescent="0.2">
      <c r="A332" s="799" t="s">
        <v>1698</v>
      </c>
      <c r="B332" s="800"/>
      <c r="C332" s="800"/>
      <c r="D332" s="800"/>
      <c r="E332" s="800"/>
      <c r="F332" s="801"/>
      <c r="G332" s="391">
        <f t="shared" ref="G332:T332" si="115">SUM(G333:G349)</f>
        <v>124</v>
      </c>
      <c r="H332" s="391">
        <f t="shared" si="115"/>
        <v>124</v>
      </c>
      <c r="I332" s="392">
        <f t="shared" si="115"/>
        <v>2609.1999999999998</v>
      </c>
      <c r="J332" s="391">
        <f t="shared" si="115"/>
        <v>61</v>
      </c>
      <c r="K332" s="391">
        <f t="shared" si="115"/>
        <v>60</v>
      </c>
      <c r="L332" s="391">
        <f t="shared" si="115"/>
        <v>1</v>
      </c>
      <c r="M332" s="392">
        <f t="shared" si="115"/>
        <v>2572.98</v>
      </c>
      <c r="N332" s="392">
        <f t="shared" si="115"/>
        <v>2550.1799999999998</v>
      </c>
      <c r="O332" s="392">
        <f t="shared" si="115"/>
        <v>22.8</v>
      </c>
      <c r="P332" s="392">
        <f>SUM(P333:P349)</f>
        <v>109208800</v>
      </c>
      <c r="Q332" s="392">
        <f>SUM(Q333:Q349)</f>
        <v>79572348.510000005</v>
      </c>
      <c r="R332" s="392">
        <f t="shared" si="115"/>
        <v>29636451.489999998</v>
      </c>
      <c r="S332" s="392">
        <f t="shared" si="115"/>
        <v>0</v>
      </c>
      <c r="T332" s="392">
        <f t="shared" si="115"/>
        <v>0</v>
      </c>
      <c r="U332" s="545"/>
    </row>
    <row r="333" spans="1:21" x14ac:dyDescent="0.2">
      <c r="A333" s="393">
        <v>1</v>
      </c>
      <c r="B333" s="401" t="s">
        <v>1176</v>
      </c>
      <c r="C333" s="393">
        <v>115</v>
      </c>
      <c r="D333" s="395">
        <v>42143</v>
      </c>
      <c r="E333" s="393" t="s">
        <v>1109</v>
      </c>
      <c r="F333" s="393" t="s">
        <v>1110</v>
      </c>
      <c r="G333" s="396">
        <f>H333</f>
        <v>5</v>
      </c>
      <c r="H333" s="398">
        <v>5</v>
      </c>
      <c r="I333" s="397">
        <v>96.3</v>
      </c>
      <c r="J333" s="396">
        <v>2</v>
      </c>
      <c r="K333" s="398">
        <v>2</v>
      </c>
      <c r="L333" s="398">
        <v>0</v>
      </c>
      <c r="M333" s="397">
        <v>95.3</v>
      </c>
      <c r="N333" s="397">
        <v>95.3</v>
      </c>
      <c r="O333" s="397">
        <v>0</v>
      </c>
      <c r="P333" s="540">
        <f>'Приложение № 1'!P334</f>
        <v>4136000</v>
      </c>
      <c r="Q333" s="540">
        <f>'Приложение № 1'!Q334</f>
        <v>2973611.59</v>
      </c>
      <c r="R333" s="540">
        <f>'Приложение № 1'!W334</f>
        <v>1162388.4099999999</v>
      </c>
      <c r="S333" s="540">
        <f>'Приложение № 1'!AC334</f>
        <v>0</v>
      </c>
      <c r="T333" s="540">
        <f>'Приложение № 1'!AD334</f>
        <v>0</v>
      </c>
      <c r="U333" s="545"/>
    </row>
    <row r="334" spans="1:21" x14ac:dyDescent="0.2">
      <c r="A334" s="393">
        <v>2</v>
      </c>
      <c r="B334" s="401" t="s">
        <v>1701</v>
      </c>
      <c r="C334" s="406" t="s">
        <v>1297</v>
      </c>
      <c r="D334" s="395">
        <v>41782</v>
      </c>
      <c r="E334" s="393" t="s">
        <v>1109</v>
      </c>
      <c r="F334" s="393" t="s">
        <v>1110</v>
      </c>
      <c r="G334" s="396">
        <f t="shared" ref="G334:G349" si="116">H334</f>
        <v>9</v>
      </c>
      <c r="H334" s="398">
        <v>9</v>
      </c>
      <c r="I334" s="397">
        <v>215.9</v>
      </c>
      <c r="J334" s="396">
        <v>4</v>
      </c>
      <c r="K334" s="398">
        <v>4</v>
      </c>
      <c r="L334" s="398">
        <v>0</v>
      </c>
      <c r="M334" s="397">
        <v>215.9</v>
      </c>
      <c r="N334" s="397">
        <v>215.9</v>
      </c>
      <c r="O334" s="397">
        <v>0</v>
      </c>
      <c r="P334" s="540">
        <f>'Приложение № 1'!P335</f>
        <v>9227000</v>
      </c>
      <c r="Q334" s="540">
        <f>'Приложение № 1'!Q335</f>
        <v>6736649.9800000004</v>
      </c>
      <c r="R334" s="540">
        <f>'Приложение № 1'!W335</f>
        <v>2490350.02</v>
      </c>
      <c r="S334" s="540">
        <f>'Приложение № 1'!AC335</f>
        <v>0</v>
      </c>
      <c r="T334" s="540">
        <f>'Приложение № 1'!AD335</f>
        <v>0</v>
      </c>
      <c r="U334" s="545"/>
    </row>
    <row r="335" spans="1:21" x14ac:dyDescent="0.2">
      <c r="A335" s="393">
        <v>3</v>
      </c>
      <c r="B335" s="401" t="s">
        <v>1574</v>
      </c>
      <c r="C335" s="406" t="s">
        <v>1307</v>
      </c>
      <c r="D335" s="395">
        <v>41782</v>
      </c>
      <c r="E335" s="393" t="s">
        <v>1109</v>
      </c>
      <c r="F335" s="393" t="s">
        <v>1110</v>
      </c>
      <c r="G335" s="396">
        <f t="shared" si="116"/>
        <v>3</v>
      </c>
      <c r="H335" s="398">
        <v>3</v>
      </c>
      <c r="I335" s="397">
        <v>126.1</v>
      </c>
      <c r="J335" s="396">
        <v>3</v>
      </c>
      <c r="K335" s="398">
        <v>3</v>
      </c>
      <c r="L335" s="398">
        <v>0</v>
      </c>
      <c r="M335" s="397">
        <v>126.1</v>
      </c>
      <c r="N335" s="397">
        <v>126.1</v>
      </c>
      <c r="O335" s="397">
        <v>0</v>
      </c>
      <c r="P335" s="540">
        <f>'Приложение № 1'!P336</f>
        <v>5393000</v>
      </c>
      <c r="Q335" s="540">
        <f>'Приложение № 1'!Q336</f>
        <v>3934652.9</v>
      </c>
      <c r="R335" s="540">
        <f>'Приложение № 1'!W336</f>
        <v>1458347.1</v>
      </c>
      <c r="S335" s="540">
        <f>'Приложение № 1'!AC336</f>
        <v>0</v>
      </c>
      <c r="T335" s="540">
        <f>'Приложение № 1'!AD336</f>
        <v>0</v>
      </c>
      <c r="U335" s="545"/>
    </row>
    <row r="336" spans="1:21" x14ac:dyDescent="0.2">
      <c r="A336" s="393">
        <v>4</v>
      </c>
      <c r="B336" s="401" t="s">
        <v>1543</v>
      </c>
      <c r="C336" s="406" t="s">
        <v>1704</v>
      </c>
      <c r="D336" s="395">
        <v>42226</v>
      </c>
      <c r="E336" s="393" t="s">
        <v>1109</v>
      </c>
      <c r="F336" s="393" t="s">
        <v>1110</v>
      </c>
      <c r="G336" s="396">
        <f t="shared" si="116"/>
        <v>2</v>
      </c>
      <c r="H336" s="398">
        <v>2</v>
      </c>
      <c r="I336" s="397">
        <v>30.5</v>
      </c>
      <c r="J336" s="396">
        <v>1</v>
      </c>
      <c r="K336" s="398">
        <v>1</v>
      </c>
      <c r="L336" s="398">
        <v>0</v>
      </c>
      <c r="M336" s="397">
        <v>30.5</v>
      </c>
      <c r="N336" s="397">
        <v>30.5</v>
      </c>
      <c r="O336" s="397">
        <v>0</v>
      </c>
      <c r="P336" s="540">
        <f>'Приложение № 1'!P337</f>
        <v>1301000</v>
      </c>
      <c r="Q336" s="540">
        <f>'Приложение № 1'!Q337</f>
        <v>951680.52</v>
      </c>
      <c r="R336" s="540">
        <f>'Приложение № 1'!W337</f>
        <v>349319.48</v>
      </c>
      <c r="S336" s="540">
        <f>'Приложение № 1'!AC337</f>
        <v>0</v>
      </c>
      <c r="T336" s="540">
        <f>'Приложение № 1'!AD337</f>
        <v>0</v>
      </c>
      <c r="U336" s="545"/>
    </row>
    <row r="337" spans="1:21" x14ac:dyDescent="0.2">
      <c r="A337" s="393">
        <v>5</v>
      </c>
      <c r="B337" s="401" t="s">
        <v>853</v>
      </c>
      <c r="C337" s="406" t="s">
        <v>1705</v>
      </c>
      <c r="D337" s="395">
        <v>41782</v>
      </c>
      <c r="E337" s="393" t="s">
        <v>1109</v>
      </c>
      <c r="F337" s="393" t="s">
        <v>1110</v>
      </c>
      <c r="G337" s="396">
        <f t="shared" si="116"/>
        <v>25</v>
      </c>
      <c r="H337" s="398">
        <v>25</v>
      </c>
      <c r="I337" s="397">
        <v>459.3</v>
      </c>
      <c r="J337" s="396">
        <v>11</v>
      </c>
      <c r="K337" s="398">
        <v>11</v>
      </c>
      <c r="L337" s="398">
        <v>0</v>
      </c>
      <c r="M337" s="397">
        <v>459.3</v>
      </c>
      <c r="N337" s="397">
        <v>459.3</v>
      </c>
      <c r="O337" s="397">
        <v>0</v>
      </c>
      <c r="P337" s="540">
        <f>'Приложение № 1'!P338</f>
        <v>19675000</v>
      </c>
      <c r="Q337" s="540">
        <f>'Приложение № 1'!Q338</f>
        <v>14331372.57</v>
      </c>
      <c r="R337" s="540">
        <f>'Приложение № 1'!W338</f>
        <v>5343627.43</v>
      </c>
      <c r="S337" s="540">
        <f>'Приложение № 1'!AC338</f>
        <v>0</v>
      </c>
      <c r="T337" s="540">
        <f>'Приложение № 1'!AD338</f>
        <v>0</v>
      </c>
      <c r="U337" s="545"/>
    </row>
    <row r="338" spans="1:21" x14ac:dyDescent="0.2">
      <c r="A338" s="393">
        <v>6</v>
      </c>
      <c r="B338" s="401" t="s">
        <v>1557</v>
      </c>
      <c r="C338" s="406" t="s">
        <v>1706</v>
      </c>
      <c r="D338" s="395">
        <v>42143</v>
      </c>
      <c r="E338" s="393" t="s">
        <v>1109</v>
      </c>
      <c r="F338" s="393" t="s">
        <v>1110</v>
      </c>
      <c r="G338" s="396">
        <f t="shared" si="116"/>
        <v>8</v>
      </c>
      <c r="H338" s="398">
        <v>8</v>
      </c>
      <c r="I338" s="397">
        <v>191.3</v>
      </c>
      <c r="J338" s="396">
        <v>4</v>
      </c>
      <c r="K338" s="398">
        <v>4</v>
      </c>
      <c r="L338" s="398">
        <v>0</v>
      </c>
      <c r="M338" s="397">
        <v>191.3</v>
      </c>
      <c r="N338" s="397">
        <v>191.3</v>
      </c>
      <c r="O338" s="397">
        <v>0</v>
      </c>
      <c r="P338" s="540">
        <f>'Приложение № 1'!P339</f>
        <v>8136000</v>
      </c>
      <c r="Q338" s="540">
        <f>'Приложение № 1'!Q339</f>
        <v>5969065.04</v>
      </c>
      <c r="R338" s="540">
        <f>'Приложение № 1'!W339</f>
        <v>2166934.96</v>
      </c>
      <c r="S338" s="540">
        <f>'Приложение № 1'!AC339</f>
        <v>0</v>
      </c>
      <c r="T338" s="540">
        <f>'Приложение № 1'!AD339</f>
        <v>0</v>
      </c>
      <c r="U338" s="545"/>
    </row>
    <row r="339" spans="1:21" x14ac:dyDescent="0.2">
      <c r="A339" s="393">
        <v>7</v>
      </c>
      <c r="B339" s="401" t="s">
        <v>1556</v>
      </c>
      <c r="C339" s="406" t="s">
        <v>1707</v>
      </c>
      <c r="D339" s="395">
        <v>42212</v>
      </c>
      <c r="E339" s="393" t="s">
        <v>1109</v>
      </c>
      <c r="F339" s="393" t="s">
        <v>1110</v>
      </c>
      <c r="G339" s="396">
        <f t="shared" si="116"/>
        <v>7</v>
      </c>
      <c r="H339" s="398">
        <v>7</v>
      </c>
      <c r="I339" s="397">
        <v>209.2</v>
      </c>
      <c r="J339" s="396">
        <v>5</v>
      </c>
      <c r="K339" s="398">
        <v>5</v>
      </c>
      <c r="L339" s="398">
        <v>0</v>
      </c>
      <c r="M339" s="397">
        <v>205.7</v>
      </c>
      <c r="N339" s="397">
        <v>205.7</v>
      </c>
      <c r="O339" s="397">
        <v>0</v>
      </c>
      <c r="P339" s="540">
        <f>'Приложение № 1'!P340</f>
        <v>8852000</v>
      </c>
      <c r="Q339" s="540">
        <f>'Приложение № 1'!Q340</f>
        <v>6418383.0499999998</v>
      </c>
      <c r="R339" s="540">
        <f>'Приложение № 1'!W340</f>
        <v>2433616.9500000002</v>
      </c>
      <c r="S339" s="540">
        <f>'Приложение № 1'!AC340</f>
        <v>0</v>
      </c>
      <c r="T339" s="540">
        <f>'Приложение № 1'!AD340</f>
        <v>0</v>
      </c>
      <c r="U339" s="545"/>
    </row>
    <row r="340" spans="1:21" x14ac:dyDescent="0.2">
      <c r="A340" s="393">
        <v>8</v>
      </c>
      <c r="B340" s="401" t="s">
        <v>1696</v>
      </c>
      <c r="C340" s="406" t="s">
        <v>1708</v>
      </c>
      <c r="D340" s="395">
        <v>42226</v>
      </c>
      <c r="E340" s="393" t="s">
        <v>1109</v>
      </c>
      <c r="F340" s="393" t="s">
        <v>1110</v>
      </c>
      <c r="G340" s="396">
        <f t="shared" si="116"/>
        <v>9</v>
      </c>
      <c r="H340" s="398">
        <v>9</v>
      </c>
      <c r="I340" s="397">
        <v>206.5</v>
      </c>
      <c r="J340" s="396">
        <v>4</v>
      </c>
      <c r="K340" s="398">
        <v>4</v>
      </c>
      <c r="L340" s="398">
        <v>0</v>
      </c>
      <c r="M340" s="397">
        <v>206.5</v>
      </c>
      <c r="N340" s="397">
        <v>206.5</v>
      </c>
      <c r="O340" s="397">
        <v>0</v>
      </c>
      <c r="P340" s="540">
        <f>'Приложение № 1'!P341</f>
        <v>8804000</v>
      </c>
      <c r="Q340" s="540">
        <f>'Приложение № 1'!Q341</f>
        <v>6443345.1600000001</v>
      </c>
      <c r="R340" s="540">
        <f>'Приложение № 1'!W341</f>
        <v>2360654.84</v>
      </c>
      <c r="S340" s="540">
        <f>'Приложение № 1'!AC341</f>
        <v>0</v>
      </c>
      <c r="T340" s="540">
        <f>'Приложение № 1'!AD341</f>
        <v>0</v>
      </c>
      <c r="U340" s="545"/>
    </row>
    <row r="341" spans="1:21" x14ac:dyDescent="0.2">
      <c r="A341" s="393">
        <v>9</v>
      </c>
      <c r="B341" s="401" t="s">
        <v>1597</v>
      </c>
      <c r="C341" s="406" t="s">
        <v>1709</v>
      </c>
      <c r="D341" s="395">
        <v>42226</v>
      </c>
      <c r="E341" s="393" t="s">
        <v>1109</v>
      </c>
      <c r="F341" s="393" t="s">
        <v>1110</v>
      </c>
      <c r="G341" s="396">
        <f t="shared" si="116"/>
        <v>11</v>
      </c>
      <c r="H341" s="398">
        <v>11</v>
      </c>
      <c r="I341" s="397">
        <v>207.9</v>
      </c>
      <c r="J341" s="396">
        <v>5</v>
      </c>
      <c r="K341" s="398">
        <v>5</v>
      </c>
      <c r="L341" s="398">
        <v>0</v>
      </c>
      <c r="M341" s="397">
        <v>207.9</v>
      </c>
      <c r="N341" s="397">
        <v>207.9</v>
      </c>
      <c r="O341" s="397">
        <v>0</v>
      </c>
      <c r="P341" s="540">
        <f>'Приложение № 1'!P342</f>
        <v>8944000</v>
      </c>
      <c r="Q341" s="540">
        <f>'Приложение № 1'!Q342</f>
        <v>6487028.8600000003</v>
      </c>
      <c r="R341" s="540">
        <f>'Приложение № 1'!W342</f>
        <v>2456971.14</v>
      </c>
      <c r="S341" s="540">
        <f>'Приложение № 1'!AC342</f>
        <v>0</v>
      </c>
      <c r="T341" s="540">
        <f>'Приложение № 1'!AD342</f>
        <v>0</v>
      </c>
      <c r="U341" s="545"/>
    </row>
    <row r="342" spans="1:21" x14ac:dyDescent="0.2">
      <c r="A342" s="393">
        <v>10</v>
      </c>
      <c r="B342" s="401" t="s">
        <v>1478</v>
      </c>
      <c r="C342" s="406" t="s">
        <v>1710</v>
      </c>
      <c r="D342" s="395">
        <v>42212</v>
      </c>
      <c r="E342" s="393" t="s">
        <v>1109</v>
      </c>
      <c r="F342" s="393" t="s">
        <v>1110</v>
      </c>
      <c r="G342" s="396">
        <f t="shared" si="116"/>
        <v>3</v>
      </c>
      <c r="H342" s="398">
        <v>3</v>
      </c>
      <c r="I342" s="397">
        <v>91.9</v>
      </c>
      <c r="J342" s="396">
        <v>3</v>
      </c>
      <c r="K342" s="398">
        <v>3</v>
      </c>
      <c r="L342" s="398">
        <v>0</v>
      </c>
      <c r="M342" s="397">
        <v>91.9</v>
      </c>
      <c r="N342" s="397">
        <v>91.9</v>
      </c>
      <c r="O342" s="397">
        <v>0</v>
      </c>
      <c r="P342" s="540">
        <f>'Приложение № 1'!P343</f>
        <v>3928000</v>
      </c>
      <c r="Q342" s="540">
        <f>'Приложение № 1'!Q343</f>
        <v>2867522.61</v>
      </c>
      <c r="R342" s="540">
        <f>'Приложение № 1'!W343</f>
        <v>1060477.3899999999</v>
      </c>
      <c r="S342" s="540">
        <f>'Приложение № 1'!AC343</f>
        <v>0</v>
      </c>
      <c r="T342" s="540">
        <f>'Приложение № 1'!AD343</f>
        <v>0</v>
      </c>
      <c r="U342" s="545"/>
    </row>
    <row r="343" spans="1:21" x14ac:dyDescent="0.2">
      <c r="A343" s="393">
        <v>11</v>
      </c>
      <c r="B343" s="401" t="s">
        <v>1479</v>
      </c>
      <c r="C343" s="406" t="s">
        <v>1711</v>
      </c>
      <c r="D343" s="395">
        <v>42226</v>
      </c>
      <c r="E343" s="393" t="s">
        <v>1109</v>
      </c>
      <c r="F343" s="393" t="s">
        <v>1110</v>
      </c>
      <c r="G343" s="396">
        <f t="shared" si="116"/>
        <v>2</v>
      </c>
      <c r="H343" s="398">
        <v>2</v>
      </c>
      <c r="I343" s="397">
        <v>97.7</v>
      </c>
      <c r="J343" s="396">
        <v>2</v>
      </c>
      <c r="K343" s="398">
        <v>2</v>
      </c>
      <c r="L343" s="398">
        <v>0</v>
      </c>
      <c r="M343" s="397">
        <v>97.7</v>
      </c>
      <c r="N343" s="397">
        <v>97.7</v>
      </c>
      <c r="O343" s="397">
        <v>0</v>
      </c>
      <c r="P343" s="540">
        <f>'Приложение № 1'!P344</f>
        <v>4184000</v>
      </c>
      <c r="Q343" s="540">
        <f>'Приложение № 1'!Q344</f>
        <v>3048497.93</v>
      </c>
      <c r="R343" s="540">
        <f>'Приложение № 1'!W344</f>
        <v>1135502.07</v>
      </c>
      <c r="S343" s="540">
        <f>'Приложение № 1'!AC344</f>
        <v>0</v>
      </c>
      <c r="T343" s="540">
        <f>'Приложение № 1'!AD344</f>
        <v>0</v>
      </c>
      <c r="U343" s="545"/>
    </row>
    <row r="344" spans="1:21" x14ac:dyDescent="0.2">
      <c r="A344" s="393">
        <v>12</v>
      </c>
      <c r="B344" s="401" t="s">
        <v>1697</v>
      </c>
      <c r="C344" s="406" t="s">
        <v>1712</v>
      </c>
      <c r="D344" s="395">
        <v>42226</v>
      </c>
      <c r="E344" s="393" t="s">
        <v>1109</v>
      </c>
      <c r="F344" s="393" t="s">
        <v>1110</v>
      </c>
      <c r="G344" s="396">
        <f t="shared" si="116"/>
        <v>10</v>
      </c>
      <c r="H344" s="398">
        <v>10</v>
      </c>
      <c r="I344" s="397">
        <v>188.1</v>
      </c>
      <c r="J344" s="396">
        <v>4</v>
      </c>
      <c r="K344" s="398">
        <v>4</v>
      </c>
      <c r="L344" s="398">
        <v>0</v>
      </c>
      <c r="M344" s="397">
        <v>187.9</v>
      </c>
      <c r="N344" s="397">
        <v>187.9</v>
      </c>
      <c r="O344" s="397">
        <v>0</v>
      </c>
      <c r="P344" s="540">
        <f>'Приложение № 1'!P345</f>
        <v>7999000</v>
      </c>
      <c r="Q344" s="540">
        <f>'Приложение № 1'!Q345</f>
        <v>5862976.0599999996</v>
      </c>
      <c r="R344" s="540">
        <f>'Приложение № 1'!W345</f>
        <v>2136023.94</v>
      </c>
      <c r="S344" s="540">
        <f>'Приложение № 1'!AC345</f>
        <v>0</v>
      </c>
      <c r="T344" s="540">
        <f>'Приложение № 1'!AD345</f>
        <v>0</v>
      </c>
      <c r="U344" s="545"/>
    </row>
    <row r="345" spans="1:21" x14ac:dyDescent="0.2">
      <c r="A345" s="393">
        <v>13</v>
      </c>
      <c r="B345" s="401" t="s">
        <v>1544</v>
      </c>
      <c r="C345" s="406" t="s">
        <v>1713</v>
      </c>
      <c r="D345" s="395">
        <v>42226</v>
      </c>
      <c r="E345" s="393" t="s">
        <v>1109</v>
      </c>
      <c r="F345" s="393" t="s">
        <v>1110</v>
      </c>
      <c r="G345" s="396">
        <f t="shared" si="116"/>
        <v>6</v>
      </c>
      <c r="H345" s="398">
        <v>6</v>
      </c>
      <c r="I345" s="397">
        <v>156.19999999999999</v>
      </c>
      <c r="J345" s="396">
        <v>3</v>
      </c>
      <c r="K345" s="398">
        <v>3</v>
      </c>
      <c r="L345" s="398">
        <v>0</v>
      </c>
      <c r="M345" s="397">
        <v>125.1</v>
      </c>
      <c r="N345" s="397">
        <v>125.1</v>
      </c>
      <c r="O345" s="397">
        <v>0</v>
      </c>
      <c r="P345" s="540">
        <f>'Приложение № 1'!P346</f>
        <v>5348000</v>
      </c>
      <c r="Q345" s="540">
        <f>'Приложение № 1'!Q346</f>
        <v>3903450.26</v>
      </c>
      <c r="R345" s="540">
        <f>'Приложение № 1'!W346</f>
        <v>1444549.74</v>
      </c>
      <c r="S345" s="540">
        <f>'Приложение № 1'!AC346</f>
        <v>0</v>
      </c>
      <c r="T345" s="540">
        <f>'Приложение № 1'!AD346</f>
        <v>0</v>
      </c>
      <c r="U345" s="545"/>
    </row>
    <row r="346" spans="1:21" x14ac:dyDescent="0.2">
      <c r="A346" s="393">
        <v>14</v>
      </c>
      <c r="B346" s="401" t="s">
        <v>1554</v>
      </c>
      <c r="C346" s="406" t="s">
        <v>1714</v>
      </c>
      <c r="D346" s="395">
        <v>42226</v>
      </c>
      <c r="E346" s="393" t="s">
        <v>1109</v>
      </c>
      <c r="F346" s="393" t="s">
        <v>1110</v>
      </c>
      <c r="G346" s="396">
        <v>12</v>
      </c>
      <c r="H346" s="398">
        <v>12</v>
      </c>
      <c r="I346" s="397">
        <v>151.1</v>
      </c>
      <c r="J346" s="396">
        <v>5</v>
      </c>
      <c r="K346" s="398">
        <v>4</v>
      </c>
      <c r="L346" s="398">
        <v>1</v>
      </c>
      <c r="M346" s="397">
        <f>128.26+22.8</f>
        <v>151.06</v>
      </c>
      <c r="N346" s="397">
        <v>128.26</v>
      </c>
      <c r="O346" s="397">
        <v>22.8</v>
      </c>
      <c r="P346" s="540">
        <f>'Приложение № 1'!P347</f>
        <v>5499800</v>
      </c>
      <c r="Q346" s="540">
        <f>'Приложение № 1'!Q347</f>
        <v>4002050.61</v>
      </c>
      <c r="R346" s="540">
        <f>'Приложение № 1'!W347</f>
        <v>1497749.39</v>
      </c>
      <c r="S346" s="540">
        <f>'Приложение № 1'!AC347</f>
        <v>0</v>
      </c>
      <c r="T346" s="540">
        <f>'Приложение № 1'!AD347</f>
        <v>0</v>
      </c>
      <c r="U346" s="545"/>
    </row>
    <row r="347" spans="1:21" x14ac:dyDescent="0.2">
      <c r="A347" s="393">
        <v>15</v>
      </c>
      <c r="B347" s="401" t="s">
        <v>1553</v>
      </c>
      <c r="C347" s="406" t="s">
        <v>1302</v>
      </c>
      <c r="D347" s="395">
        <v>42212</v>
      </c>
      <c r="E347" s="393" t="s">
        <v>1109</v>
      </c>
      <c r="F347" s="393" t="s">
        <v>1110</v>
      </c>
      <c r="G347" s="396">
        <f t="shared" si="116"/>
        <v>3</v>
      </c>
      <c r="H347" s="398">
        <v>3</v>
      </c>
      <c r="I347" s="397">
        <v>75.3</v>
      </c>
      <c r="J347" s="396">
        <v>2</v>
      </c>
      <c r="K347" s="398">
        <v>2</v>
      </c>
      <c r="L347" s="398">
        <v>0</v>
      </c>
      <c r="M347" s="397">
        <v>74.92</v>
      </c>
      <c r="N347" s="397">
        <v>74.92</v>
      </c>
      <c r="O347" s="397">
        <v>0</v>
      </c>
      <c r="P347" s="540">
        <f>'Приложение № 1'!P348</f>
        <v>3230000</v>
      </c>
      <c r="Q347" s="540">
        <f>'Приложение № 1'!Q348</f>
        <v>2337701.79</v>
      </c>
      <c r="R347" s="540">
        <f>'Приложение № 1'!W348</f>
        <v>892298.21</v>
      </c>
      <c r="S347" s="540">
        <f>'Приложение № 1'!AC348</f>
        <v>0</v>
      </c>
      <c r="T347" s="540">
        <f>'Приложение № 1'!AD348</f>
        <v>0</v>
      </c>
      <c r="U347" s="545"/>
    </row>
    <row r="348" spans="1:21" x14ac:dyDescent="0.2">
      <c r="A348" s="393">
        <v>16</v>
      </c>
      <c r="B348" s="401" t="s">
        <v>1700</v>
      </c>
      <c r="C348" s="406" t="s">
        <v>1296</v>
      </c>
      <c r="D348" s="395">
        <v>42144</v>
      </c>
      <c r="E348" s="393" t="s">
        <v>1109</v>
      </c>
      <c r="F348" s="393" t="s">
        <v>1110</v>
      </c>
      <c r="G348" s="396">
        <f t="shared" si="116"/>
        <v>4</v>
      </c>
      <c r="H348" s="398">
        <v>4</v>
      </c>
      <c r="I348" s="397">
        <v>48.7</v>
      </c>
      <c r="J348" s="396">
        <v>1</v>
      </c>
      <c r="K348" s="398">
        <v>1</v>
      </c>
      <c r="L348" s="398">
        <v>0</v>
      </c>
      <c r="M348" s="397">
        <v>48.7</v>
      </c>
      <c r="N348" s="397">
        <v>48.7</v>
      </c>
      <c r="O348" s="397">
        <v>0</v>
      </c>
      <c r="P348" s="540">
        <f>'Приложение № 1'!P349</f>
        <v>2072000</v>
      </c>
      <c r="Q348" s="540">
        <f>'Приложение № 1'!Q349</f>
        <v>1519568.57</v>
      </c>
      <c r="R348" s="540">
        <f>'Приложение № 1'!W349</f>
        <v>552431.43000000005</v>
      </c>
      <c r="S348" s="540">
        <f>'Приложение № 1'!AC349</f>
        <v>0</v>
      </c>
      <c r="T348" s="540">
        <f>'Приложение № 1'!AD349</f>
        <v>0</v>
      </c>
      <c r="U348" s="545"/>
    </row>
    <row r="349" spans="1:21" x14ac:dyDescent="0.2">
      <c r="A349" s="393">
        <v>17</v>
      </c>
      <c r="B349" s="401" t="s">
        <v>1702</v>
      </c>
      <c r="C349" s="406" t="s">
        <v>1308</v>
      </c>
      <c r="D349" s="395">
        <v>41782</v>
      </c>
      <c r="E349" s="393" t="s">
        <v>1109</v>
      </c>
      <c r="F349" s="393" t="s">
        <v>1110</v>
      </c>
      <c r="G349" s="396">
        <f t="shared" si="116"/>
        <v>5</v>
      </c>
      <c r="H349" s="398">
        <v>5</v>
      </c>
      <c r="I349" s="397">
        <v>57.2</v>
      </c>
      <c r="J349" s="396">
        <v>2</v>
      </c>
      <c r="K349" s="398">
        <v>2</v>
      </c>
      <c r="L349" s="398">
        <v>0</v>
      </c>
      <c r="M349" s="397">
        <v>57.2</v>
      </c>
      <c r="N349" s="397">
        <v>57.2</v>
      </c>
      <c r="O349" s="397">
        <v>0</v>
      </c>
      <c r="P349" s="540">
        <f>'Приложение № 1'!P350</f>
        <v>2480000</v>
      </c>
      <c r="Q349" s="540">
        <f>'Приложение № 1'!Q350</f>
        <v>1784791.01</v>
      </c>
      <c r="R349" s="540">
        <f>'Приложение № 1'!W350</f>
        <v>695208.99</v>
      </c>
      <c r="S349" s="540">
        <f>'Приложение № 1'!AC350</f>
        <v>0</v>
      </c>
      <c r="T349" s="540">
        <f>'Приложение № 1'!AD350</f>
        <v>0</v>
      </c>
      <c r="U349" s="545"/>
    </row>
    <row r="350" spans="1:21" x14ac:dyDescent="0.2">
      <c r="A350" s="790" t="s">
        <v>2069</v>
      </c>
      <c r="B350" s="791"/>
      <c r="C350" s="791"/>
      <c r="D350" s="791"/>
      <c r="E350" s="791"/>
      <c r="F350" s="791"/>
      <c r="G350" s="413">
        <f t="shared" ref="G350:T350" si="117">SUM(G351:G356)</f>
        <v>58</v>
      </c>
      <c r="H350" s="413">
        <f t="shared" si="117"/>
        <v>58</v>
      </c>
      <c r="I350" s="414">
        <f t="shared" si="117"/>
        <v>731.7</v>
      </c>
      <c r="J350" s="413">
        <f t="shared" si="117"/>
        <v>25</v>
      </c>
      <c r="K350" s="413">
        <f t="shared" si="117"/>
        <v>7</v>
      </c>
      <c r="L350" s="413">
        <f t="shared" si="117"/>
        <v>18</v>
      </c>
      <c r="M350" s="414">
        <f t="shared" si="117"/>
        <v>731.7</v>
      </c>
      <c r="N350" s="414">
        <f t="shared" si="117"/>
        <v>253.7</v>
      </c>
      <c r="O350" s="414">
        <f t="shared" si="117"/>
        <v>478</v>
      </c>
      <c r="P350" s="414">
        <f t="shared" si="117"/>
        <v>30936276</v>
      </c>
      <c r="Q350" s="414">
        <f t="shared" si="117"/>
        <v>23047525.620000001</v>
      </c>
      <c r="R350" s="414">
        <f t="shared" si="117"/>
        <v>7888750.3799999999</v>
      </c>
      <c r="S350" s="414">
        <f t="shared" si="117"/>
        <v>0</v>
      </c>
      <c r="T350" s="414">
        <f t="shared" si="117"/>
        <v>0</v>
      </c>
      <c r="U350" s="545"/>
    </row>
    <row r="351" spans="1:21" x14ac:dyDescent="0.2">
      <c r="A351" s="393">
        <v>1</v>
      </c>
      <c r="B351" s="400" t="s">
        <v>1651</v>
      </c>
      <c r="C351" s="406">
        <v>6</v>
      </c>
      <c r="D351" s="395">
        <v>41652</v>
      </c>
      <c r="E351" s="393" t="s">
        <v>1109</v>
      </c>
      <c r="F351" s="393" t="s">
        <v>1110</v>
      </c>
      <c r="G351" s="396">
        <f>H351</f>
        <v>34</v>
      </c>
      <c r="H351" s="398">
        <v>34</v>
      </c>
      <c r="I351" s="397">
        <v>388</v>
      </c>
      <c r="J351" s="396">
        <v>13</v>
      </c>
      <c r="K351" s="398">
        <v>5</v>
      </c>
      <c r="L351" s="398">
        <v>8</v>
      </c>
      <c r="M351" s="397">
        <v>388</v>
      </c>
      <c r="N351" s="397">
        <v>91.5</v>
      </c>
      <c r="O351" s="397">
        <v>296.5</v>
      </c>
      <c r="P351" s="540">
        <f>'Приложение № 1'!P352</f>
        <v>16404640</v>
      </c>
      <c r="Q351" s="540">
        <f>'Приложение № 1'!Q352</f>
        <v>12221456.800000001</v>
      </c>
      <c r="R351" s="540">
        <f>'Приложение № 1'!W352</f>
        <v>4183183.2</v>
      </c>
      <c r="S351" s="540">
        <f>'Приложение № 1'!AC352</f>
        <v>0</v>
      </c>
      <c r="T351" s="540">
        <f>'Приложение № 1'!AD352</f>
        <v>0</v>
      </c>
      <c r="U351" s="545"/>
    </row>
    <row r="352" spans="1:21" x14ac:dyDescent="0.2">
      <c r="A352" s="393">
        <f>A351+1</f>
        <v>2</v>
      </c>
      <c r="B352" s="400" t="s">
        <v>1140</v>
      </c>
      <c r="C352" s="406">
        <v>44</v>
      </c>
      <c r="D352" s="395">
        <v>42034</v>
      </c>
      <c r="E352" s="393" t="s">
        <v>1109</v>
      </c>
      <c r="F352" s="393" t="s">
        <v>1822</v>
      </c>
      <c r="G352" s="396">
        <v>5</v>
      </c>
      <c r="H352" s="398">
        <v>5</v>
      </c>
      <c r="I352" s="397">
        <v>66.7</v>
      </c>
      <c r="J352" s="396">
        <v>3</v>
      </c>
      <c r="K352" s="398">
        <v>1</v>
      </c>
      <c r="L352" s="398">
        <v>2</v>
      </c>
      <c r="M352" s="397">
        <v>66.7</v>
      </c>
      <c r="N352" s="397">
        <v>22.3</v>
      </c>
      <c r="O352" s="397">
        <v>44.4</v>
      </c>
      <c r="P352" s="540">
        <f>'Приложение № 1'!P353</f>
        <v>2820076</v>
      </c>
      <c r="Q352" s="540">
        <f>'Приложение № 1'!Q353</f>
        <v>2100956.62</v>
      </c>
      <c r="R352" s="540">
        <f>'Приложение № 1'!W353</f>
        <v>719119.38</v>
      </c>
      <c r="S352" s="540">
        <f>'Приложение № 1'!AC353</f>
        <v>0</v>
      </c>
      <c r="T352" s="540">
        <f>'Приложение № 1'!AD353</f>
        <v>0</v>
      </c>
      <c r="U352" s="545"/>
    </row>
    <row r="353" spans="1:21" x14ac:dyDescent="0.2">
      <c r="A353" s="393">
        <f t="shared" ref="A353:A356" si="118">A352+1</f>
        <v>3</v>
      </c>
      <c r="B353" s="400" t="s">
        <v>1140</v>
      </c>
      <c r="C353" s="406">
        <v>44</v>
      </c>
      <c r="D353" s="395">
        <v>42034</v>
      </c>
      <c r="E353" s="393" t="s">
        <v>1822</v>
      </c>
      <c r="F353" s="393" t="s">
        <v>1822</v>
      </c>
      <c r="G353" s="396">
        <v>4</v>
      </c>
      <c r="H353" s="396">
        <v>4</v>
      </c>
      <c r="I353" s="397">
        <v>57</v>
      </c>
      <c r="J353" s="396">
        <v>3</v>
      </c>
      <c r="K353" s="396">
        <v>0</v>
      </c>
      <c r="L353" s="396">
        <v>3</v>
      </c>
      <c r="M353" s="397">
        <v>57</v>
      </c>
      <c r="N353" s="397">
        <v>41.8</v>
      </c>
      <c r="O353" s="397">
        <v>15.2</v>
      </c>
      <c r="P353" s="540">
        <f>'Приложение № 1'!P354</f>
        <v>2409960</v>
      </c>
      <c r="Q353" s="540">
        <f>'Приложение № 1'!Q354</f>
        <v>1795420.2</v>
      </c>
      <c r="R353" s="540">
        <f>'Приложение № 1'!W354</f>
        <v>614539.80000000005</v>
      </c>
      <c r="S353" s="540">
        <f>'Приложение № 1'!AC354</f>
        <v>0</v>
      </c>
      <c r="T353" s="540">
        <f>'Приложение № 1'!AD354</f>
        <v>0</v>
      </c>
      <c r="U353" s="545"/>
    </row>
    <row r="354" spans="1:21" x14ac:dyDescent="0.2">
      <c r="A354" s="393">
        <f t="shared" si="118"/>
        <v>4</v>
      </c>
      <c r="B354" s="400" t="s">
        <v>1141</v>
      </c>
      <c r="C354" s="406">
        <v>45</v>
      </c>
      <c r="D354" s="395">
        <v>42034</v>
      </c>
      <c r="E354" s="393" t="s">
        <v>1822</v>
      </c>
      <c r="F354" s="393" t="s">
        <v>1822</v>
      </c>
      <c r="G354" s="396">
        <v>6</v>
      </c>
      <c r="H354" s="398">
        <v>6</v>
      </c>
      <c r="I354" s="397">
        <v>97.2</v>
      </c>
      <c r="J354" s="396">
        <v>3</v>
      </c>
      <c r="K354" s="398">
        <v>0</v>
      </c>
      <c r="L354" s="398">
        <v>3</v>
      </c>
      <c r="M354" s="397">
        <v>97.2</v>
      </c>
      <c r="N354" s="397">
        <v>0</v>
      </c>
      <c r="O354" s="397">
        <v>97.2</v>
      </c>
      <c r="P354" s="540">
        <f>'Приложение № 1'!P355</f>
        <v>4109616</v>
      </c>
      <c r="Q354" s="540">
        <f>'Приложение № 1'!Q355</f>
        <v>3061663.92</v>
      </c>
      <c r="R354" s="540">
        <f>'Приложение № 1'!W355</f>
        <v>1047952.08</v>
      </c>
      <c r="S354" s="540">
        <f>'Приложение № 1'!AC355</f>
        <v>0</v>
      </c>
      <c r="T354" s="540">
        <f>'Приложение № 1'!AD355</f>
        <v>0</v>
      </c>
      <c r="U354" s="545"/>
    </row>
    <row r="355" spans="1:21" x14ac:dyDescent="0.2">
      <c r="A355" s="393">
        <f t="shared" si="118"/>
        <v>5</v>
      </c>
      <c r="B355" s="400" t="s">
        <v>1142</v>
      </c>
      <c r="C355" s="406">
        <v>43</v>
      </c>
      <c r="D355" s="395">
        <v>42034</v>
      </c>
      <c r="E355" s="393" t="s">
        <v>1109</v>
      </c>
      <c r="F355" s="393" t="s">
        <v>1822</v>
      </c>
      <c r="G355" s="396">
        <v>1</v>
      </c>
      <c r="H355" s="398">
        <v>1</v>
      </c>
      <c r="I355" s="397">
        <v>48</v>
      </c>
      <c r="J355" s="396">
        <v>1</v>
      </c>
      <c r="K355" s="398">
        <v>1</v>
      </c>
      <c r="L355" s="398">
        <v>0</v>
      </c>
      <c r="M355" s="397">
        <v>48</v>
      </c>
      <c r="N355" s="397">
        <v>48</v>
      </c>
      <c r="O355" s="397">
        <v>0</v>
      </c>
      <c r="P355" s="540">
        <f>'Приложение № 1'!P356</f>
        <v>2546947.2000000002</v>
      </c>
      <c r="Q355" s="540">
        <f>'Приложение № 1'!Q356</f>
        <v>2029440</v>
      </c>
      <c r="R355" s="540">
        <f>'Приложение № 1'!W356</f>
        <v>517507.2</v>
      </c>
      <c r="S355" s="540">
        <f>'Приложение № 1'!AC356</f>
        <v>0</v>
      </c>
      <c r="T355" s="540">
        <f>'Приложение № 1'!AD356</f>
        <v>0</v>
      </c>
      <c r="U355" s="545"/>
    </row>
    <row r="356" spans="1:21" x14ac:dyDescent="0.2">
      <c r="A356" s="393">
        <f t="shared" si="118"/>
        <v>6</v>
      </c>
      <c r="B356" s="400" t="s">
        <v>1142</v>
      </c>
      <c r="C356" s="406">
        <v>43</v>
      </c>
      <c r="D356" s="395">
        <v>42034</v>
      </c>
      <c r="E356" s="393" t="s">
        <v>1822</v>
      </c>
      <c r="F356" s="393" t="s">
        <v>1822</v>
      </c>
      <c r="G356" s="396">
        <v>8</v>
      </c>
      <c r="H356" s="396">
        <v>8</v>
      </c>
      <c r="I356" s="397">
        <v>74.8</v>
      </c>
      <c r="J356" s="396">
        <v>2</v>
      </c>
      <c r="K356" s="396">
        <v>0</v>
      </c>
      <c r="L356" s="396">
        <v>2</v>
      </c>
      <c r="M356" s="397">
        <v>74.8</v>
      </c>
      <c r="N356" s="397">
        <v>50.1</v>
      </c>
      <c r="O356" s="397">
        <v>24.7</v>
      </c>
      <c r="P356" s="540">
        <f>'Приложение № 1'!P357</f>
        <v>2645036.7999999998</v>
      </c>
      <c r="Q356" s="540">
        <f>'Приложение № 1'!Q357</f>
        <v>1838588.08</v>
      </c>
      <c r="R356" s="540">
        <f>'Приложение № 1'!W357</f>
        <v>806448.72</v>
      </c>
      <c r="S356" s="540">
        <f>'Приложение № 1'!AC357</f>
        <v>0</v>
      </c>
      <c r="T356" s="540">
        <f>'Приложение № 1'!AD357</f>
        <v>0</v>
      </c>
      <c r="U356" s="545"/>
    </row>
    <row r="357" spans="1:21" s="537" customFormat="1" x14ac:dyDescent="0.2">
      <c r="A357" s="792" t="s">
        <v>801</v>
      </c>
      <c r="B357" s="792"/>
      <c r="C357" s="792"/>
      <c r="D357" s="792"/>
      <c r="E357" s="792"/>
      <c r="F357" s="792"/>
      <c r="G357" s="391">
        <f>G358</f>
        <v>171</v>
      </c>
      <c r="H357" s="391">
        <f t="shared" ref="H357:O357" si="119">H358</f>
        <v>171</v>
      </c>
      <c r="I357" s="392">
        <f t="shared" si="119"/>
        <v>4130</v>
      </c>
      <c r="J357" s="391">
        <f t="shared" si="119"/>
        <v>89</v>
      </c>
      <c r="K357" s="391">
        <f t="shared" si="119"/>
        <v>76</v>
      </c>
      <c r="L357" s="391">
        <f t="shared" si="119"/>
        <v>13</v>
      </c>
      <c r="M357" s="392">
        <f t="shared" si="119"/>
        <v>4130</v>
      </c>
      <c r="N357" s="392">
        <f t="shared" si="119"/>
        <v>3405.5</v>
      </c>
      <c r="O357" s="392">
        <f t="shared" si="119"/>
        <v>724.5</v>
      </c>
      <c r="P357" s="392">
        <f>P358</f>
        <v>132257060.83</v>
      </c>
      <c r="Q357" s="392">
        <f t="shared" ref="Q357:T357" si="120">Q358</f>
        <v>98981009.629999995</v>
      </c>
      <c r="R357" s="392">
        <f t="shared" si="120"/>
        <v>33276051.199999999</v>
      </c>
      <c r="S357" s="392">
        <f t="shared" si="120"/>
        <v>0</v>
      </c>
      <c r="T357" s="392">
        <f t="shared" si="120"/>
        <v>0</v>
      </c>
      <c r="U357" s="545"/>
    </row>
    <row r="358" spans="1:21" x14ac:dyDescent="0.2">
      <c r="A358" s="393">
        <v>1</v>
      </c>
      <c r="B358" s="400" t="s">
        <v>911</v>
      </c>
      <c r="C358" s="406" t="s">
        <v>1158</v>
      </c>
      <c r="D358" s="395">
        <v>41800</v>
      </c>
      <c r="E358" s="393" t="s">
        <v>1822</v>
      </c>
      <c r="F358" s="393" t="s">
        <v>1822</v>
      </c>
      <c r="G358" s="396">
        <v>171</v>
      </c>
      <c r="H358" s="396">
        <v>171</v>
      </c>
      <c r="I358" s="397">
        <v>4130</v>
      </c>
      <c r="J358" s="396">
        <v>89</v>
      </c>
      <c r="K358" s="398">
        <v>76</v>
      </c>
      <c r="L358" s="398">
        <v>13</v>
      </c>
      <c r="M358" s="397">
        <v>4130</v>
      </c>
      <c r="N358" s="397">
        <v>3405.5</v>
      </c>
      <c r="O358" s="397">
        <f>M358-N358</f>
        <v>724.5</v>
      </c>
      <c r="P358" s="540">
        <f>'Приложение № 1'!P359</f>
        <v>132257060.83</v>
      </c>
      <c r="Q358" s="540">
        <f>'Приложение № 1'!Q359</f>
        <v>98981009.629999995</v>
      </c>
      <c r="R358" s="540">
        <f>'Приложение № 1'!W359</f>
        <v>33276051.199999999</v>
      </c>
      <c r="S358" s="540">
        <f>'Приложение № 1'!AC359</f>
        <v>0</v>
      </c>
      <c r="T358" s="540">
        <f>'Приложение № 1'!AD359</f>
        <v>0</v>
      </c>
      <c r="U358" s="545"/>
    </row>
    <row r="359" spans="1:21" x14ac:dyDescent="0.2">
      <c r="A359" s="792" t="s">
        <v>1942</v>
      </c>
      <c r="B359" s="792"/>
      <c r="C359" s="792"/>
      <c r="D359" s="792"/>
      <c r="E359" s="792"/>
      <c r="F359" s="792"/>
      <c r="G359" s="413">
        <f>SUM(G360:G361)</f>
        <v>32</v>
      </c>
      <c r="H359" s="413">
        <f t="shared" ref="H359:O359" si="121">SUM(H360:H361)</f>
        <v>32</v>
      </c>
      <c r="I359" s="414">
        <f t="shared" si="121"/>
        <v>818.9</v>
      </c>
      <c r="J359" s="413">
        <f t="shared" si="121"/>
        <v>18</v>
      </c>
      <c r="K359" s="413">
        <f t="shared" si="121"/>
        <v>12</v>
      </c>
      <c r="L359" s="413">
        <f t="shared" si="121"/>
        <v>6</v>
      </c>
      <c r="M359" s="414">
        <f t="shared" si="121"/>
        <v>818.9</v>
      </c>
      <c r="N359" s="414">
        <f t="shared" si="121"/>
        <v>537.79999999999995</v>
      </c>
      <c r="O359" s="414">
        <f t="shared" si="121"/>
        <v>281.10000000000002</v>
      </c>
      <c r="P359" s="414">
        <f>SUM(P360:P361)</f>
        <v>37673866.990000002</v>
      </c>
      <c r="Q359" s="414">
        <f t="shared" ref="Q359:T359" si="122">SUM(Q360:Q361)</f>
        <v>32321947.219999999</v>
      </c>
      <c r="R359" s="414">
        <f t="shared" si="122"/>
        <v>5351919.7699999996</v>
      </c>
      <c r="S359" s="414">
        <f t="shared" si="122"/>
        <v>0</v>
      </c>
      <c r="T359" s="414">
        <f t="shared" si="122"/>
        <v>0</v>
      </c>
      <c r="U359" s="545"/>
    </row>
    <row r="360" spans="1:21" x14ac:dyDescent="0.2">
      <c r="A360" s="393">
        <v>1</v>
      </c>
      <c r="B360" s="400" t="s">
        <v>912</v>
      </c>
      <c r="C360" s="406" t="s">
        <v>1135</v>
      </c>
      <c r="D360" s="395">
        <v>42004</v>
      </c>
      <c r="E360" s="393" t="s">
        <v>1109</v>
      </c>
      <c r="F360" s="393" t="s">
        <v>1110</v>
      </c>
      <c r="G360" s="396">
        <v>19</v>
      </c>
      <c r="H360" s="396">
        <v>19</v>
      </c>
      <c r="I360" s="397">
        <v>435.6</v>
      </c>
      <c r="J360" s="396">
        <v>11</v>
      </c>
      <c r="K360" s="398">
        <v>9</v>
      </c>
      <c r="L360" s="398">
        <v>2</v>
      </c>
      <c r="M360" s="397">
        <v>435.6</v>
      </c>
      <c r="N360" s="397">
        <f>M360-O360</f>
        <v>357.4</v>
      </c>
      <c r="O360" s="397">
        <v>78.2</v>
      </c>
      <c r="P360" s="540">
        <f>'Приложение № 1'!P361</f>
        <v>18423363.879999999</v>
      </c>
      <c r="Q360" s="540">
        <f>'Приложение № 1'!Q361</f>
        <v>15801930.140000001</v>
      </c>
      <c r="R360" s="540">
        <f>'Приложение № 1'!W361</f>
        <v>2621433.7400000002</v>
      </c>
      <c r="S360" s="540">
        <f>'Приложение № 1'!AC361</f>
        <v>0</v>
      </c>
      <c r="T360" s="540">
        <f>'Приложение № 1'!AD361</f>
        <v>0</v>
      </c>
      <c r="U360" s="545"/>
    </row>
    <row r="361" spans="1:21" x14ac:dyDescent="0.2">
      <c r="A361" s="393">
        <v>2</v>
      </c>
      <c r="B361" s="400" t="s">
        <v>913</v>
      </c>
      <c r="C361" s="406" t="s">
        <v>1135</v>
      </c>
      <c r="D361" s="395">
        <v>42004</v>
      </c>
      <c r="E361" s="393" t="s">
        <v>1109</v>
      </c>
      <c r="F361" s="393" t="s">
        <v>1110</v>
      </c>
      <c r="G361" s="396">
        <v>13</v>
      </c>
      <c r="H361" s="396">
        <v>13</v>
      </c>
      <c r="I361" s="397">
        <v>383.3</v>
      </c>
      <c r="J361" s="396">
        <v>7</v>
      </c>
      <c r="K361" s="398">
        <v>3</v>
      </c>
      <c r="L361" s="398">
        <v>4</v>
      </c>
      <c r="M361" s="397">
        <v>383.3</v>
      </c>
      <c r="N361" s="397">
        <v>180.4</v>
      </c>
      <c r="O361" s="397">
        <f>M361-N361</f>
        <v>202.9</v>
      </c>
      <c r="P361" s="540">
        <f>'Приложение № 1'!P362</f>
        <v>19250503.109999999</v>
      </c>
      <c r="Q361" s="540">
        <f>'Приложение № 1'!Q362</f>
        <v>16520017.08</v>
      </c>
      <c r="R361" s="540">
        <f>'Приложение № 1'!W362</f>
        <v>2730486.03</v>
      </c>
      <c r="S361" s="540">
        <f>'Приложение № 1'!AC362</f>
        <v>0</v>
      </c>
      <c r="T361" s="540">
        <f>'Приложение № 1'!AD362</f>
        <v>0</v>
      </c>
      <c r="U361" s="545"/>
    </row>
    <row r="362" spans="1:21" s="537" customFormat="1" x14ac:dyDescent="0.2">
      <c r="A362" s="790" t="s">
        <v>1943</v>
      </c>
      <c r="B362" s="790"/>
      <c r="C362" s="790"/>
      <c r="D362" s="790"/>
      <c r="E362" s="790"/>
      <c r="F362" s="790"/>
      <c r="G362" s="391">
        <f t="shared" ref="G362:T362" si="123">SUM(G363:G366)</f>
        <v>0</v>
      </c>
      <c r="H362" s="391">
        <f t="shared" si="123"/>
        <v>0</v>
      </c>
      <c r="I362" s="392">
        <f t="shared" si="123"/>
        <v>0</v>
      </c>
      <c r="J362" s="391">
        <f t="shared" si="123"/>
        <v>0</v>
      </c>
      <c r="K362" s="391">
        <f t="shared" si="123"/>
        <v>0</v>
      </c>
      <c r="L362" s="391">
        <f t="shared" si="123"/>
        <v>0</v>
      </c>
      <c r="M362" s="392">
        <f t="shared" si="123"/>
        <v>0</v>
      </c>
      <c r="N362" s="392">
        <f t="shared" si="123"/>
        <v>0</v>
      </c>
      <c r="O362" s="392">
        <f t="shared" si="123"/>
        <v>0</v>
      </c>
      <c r="P362" s="392">
        <f t="shared" si="123"/>
        <v>13076771.33</v>
      </c>
      <c r="Q362" s="392">
        <f t="shared" si="123"/>
        <v>9060949.8599999994</v>
      </c>
      <c r="R362" s="392">
        <f t="shared" si="123"/>
        <v>4015821.47</v>
      </c>
      <c r="S362" s="392">
        <f t="shared" si="123"/>
        <v>0</v>
      </c>
      <c r="T362" s="392">
        <f t="shared" si="123"/>
        <v>0</v>
      </c>
      <c r="U362" s="545"/>
    </row>
    <row r="363" spans="1:21" x14ac:dyDescent="0.2">
      <c r="A363" s="393">
        <v>1</v>
      </c>
      <c r="B363" s="401" t="s">
        <v>1266</v>
      </c>
      <c r="C363" s="393" t="s">
        <v>1298</v>
      </c>
      <c r="D363" s="395">
        <v>40919</v>
      </c>
      <c r="E363" s="393" t="s">
        <v>1110</v>
      </c>
      <c r="F363" s="393" t="s">
        <v>1112</v>
      </c>
      <c r="G363" s="396">
        <v>0</v>
      </c>
      <c r="H363" s="396">
        <v>0</v>
      </c>
      <c r="I363" s="397">
        <v>0</v>
      </c>
      <c r="J363" s="396">
        <v>0</v>
      </c>
      <c r="K363" s="398">
        <v>0</v>
      </c>
      <c r="L363" s="398">
        <v>0</v>
      </c>
      <c r="M363" s="397">
        <v>0</v>
      </c>
      <c r="N363" s="397">
        <v>0</v>
      </c>
      <c r="O363" s="397">
        <v>0</v>
      </c>
      <c r="P363" s="540">
        <f>'Приложение № 1'!P364</f>
        <v>2042114.58</v>
      </c>
      <c r="Q363" s="540">
        <f>'Приложение № 1'!Q364</f>
        <v>1238950.29</v>
      </c>
      <c r="R363" s="540">
        <f>'Приложение № 1'!W364</f>
        <v>803164.29</v>
      </c>
      <c r="S363" s="540">
        <f>'Приложение № 1'!AC364</f>
        <v>0</v>
      </c>
      <c r="T363" s="540">
        <f>'Приложение № 1'!AD364</f>
        <v>0</v>
      </c>
      <c r="U363" s="545"/>
    </row>
    <row r="364" spans="1:21" x14ac:dyDescent="0.2">
      <c r="A364" s="393">
        <v>2</v>
      </c>
      <c r="B364" s="401" t="s">
        <v>895</v>
      </c>
      <c r="C364" s="393" t="s">
        <v>1298</v>
      </c>
      <c r="D364" s="395">
        <v>40919</v>
      </c>
      <c r="E364" s="393" t="s">
        <v>1110</v>
      </c>
      <c r="F364" s="393" t="s">
        <v>1112</v>
      </c>
      <c r="G364" s="396">
        <v>0</v>
      </c>
      <c r="H364" s="396">
        <v>0</v>
      </c>
      <c r="I364" s="397">
        <v>0</v>
      </c>
      <c r="J364" s="396">
        <v>0</v>
      </c>
      <c r="K364" s="398">
        <v>0</v>
      </c>
      <c r="L364" s="398">
        <v>0</v>
      </c>
      <c r="M364" s="397">
        <v>0</v>
      </c>
      <c r="N364" s="397">
        <v>0</v>
      </c>
      <c r="O364" s="397">
        <v>0</v>
      </c>
      <c r="P364" s="540">
        <f>'Приложение № 1'!P365</f>
        <v>3879798.24</v>
      </c>
      <c r="Q364" s="540">
        <f>'Приложение № 1'!Q365</f>
        <v>2675051.7999999998</v>
      </c>
      <c r="R364" s="540">
        <f>'Приложение № 1'!W365</f>
        <v>1204746.44</v>
      </c>
      <c r="S364" s="540">
        <f>'Приложение № 1'!AC365</f>
        <v>0</v>
      </c>
      <c r="T364" s="540">
        <f>'Приложение № 1'!AD365</f>
        <v>0</v>
      </c>
      <c r="U364" s="545"/>
    </row>
    <row r="365" spans="1:21" x14ac:dyDescent="0.2">
      <c r="A365" s="393">
        <v>3</v>
      </c>
      <c r="B365" s="401" t="s">
        <v>896</v>
      </c>
      <c r="C365" s="393" t="s">
        <v>1298</v>
      </c>
      <c r="D365" s="395">
        <v>40919</v>
      </c>
      <c r="E365" s="393" t="s">
        <v>1110</v>
      </c>
      <c r="F365" s="393" t="s">
        <v>1112</v>
      </c>
      <c r="G365" s="396">
        <v>0</v>
      </c>
      <c r="H365" s="396">
        <v>0</v>
      </c>
      <c r="I365" s="397">
        <v>0</v>
      </c>
      <c r="J365" s="396">
        <v>0</v>
      </c>
      <c r="K365" s="398">
        <v>0</v>
      </c>
      <c r="L365" s="398">
        <v>0</v>
      </c>
      <c r="M365" s="397">
        <v>0</v>
      </c>
      <c r="N365" s="397">
        <v>0</v>
      </c>
      <c r="O365" s="397">
        <v>0</v>
      </c>
      <c r="P365" s="540">
        <f>'Приложение № 1'!P366</f>
        <v>1286260.71</v>
      </c>
      <c r="Q365" s="540">
        <f>'Приложение № 1'!Q366</f>
        <v>884678.56</v>
      </c>
      <c r="R365" s="540">
        <f>'Приложение № 1'!W366</f>
        <v>401582.15</v>
      </c>
      <c r="S365" s="540">
        <f>'Приложение № 1'!AC366</f>
        <v>0</v>
      </c>
      <c r="T365" s="540">
        <f>'Приложение № 1'!AD366</f>
        <v>0</v>
      </c>
      <c r="U365" s="545"/>
    </row>
    <row r="366" spans="1:21" x14ac:dyDescent="0.2">
      <c r="A366" s="393">
        <v>4</v>
      </c>
      <c r="B366" s="401" t="s">
        <v>890</v>
      </c>
      <c r="C366" s="406" t="s">
        <v>1104</v>
      </c>
      <c r="D366" s="395">
        <v>41976</v>
      </c>
      <c r="E366" s="393" t="s">
        <v>1110</v>
      </c>
      <c r="F366" s="393" t="s">
        <v>1112</v>
      </c>
      <c r="G366" s="396">
        <v>0</v>
      </c>
      <c r="H366" s="396">
        <v>0</v>
      </c>
      <c r="I366" s="397">
        <v>0</v>
      </c>
      <c r="J366" s="396">
        <v>0</v>
      </c>
      <c r="K366" s="398">
        <v>0</v>
      </c>
      <c r="L366" s="398">
        <v>0</v>
      </c>
      <c r="M366" s="397">
        <v>0</v>
      </c>
      <c r="N366" s="397">
        <v>0</v>
      </c>
      <c r="O366" s="397">
        <v>0</v>
      </c>
      <c r="P366" s="540">
        <f>'Приложение № 1'!P367</f>
        <v>5868597.7999999998</v>
      </c>
      <c r="Q366" s="540">
        <f>'Приложение № 1'!Q367</f>
        <v>4262269.21</v>
      </c>
      <c r="R366" s="540">
        <f>'Приложение № 1'!W367</f>
        <v>1606328.59</v>
      </c>
      <c r="S366" s="540">
        <f>'Приложение № 1'!AC367</f>
        <v>0</v>
      </c>
      <c r="T366" s="540">
        <f>'Приложение № 1'!AD367</f>
        <v>0</v>
      </c>
      <c r="U366" s="545"/>
    </row>
    <row r="367" spans="1:21" x14ac:dyDescent="0.2">
      <c r="A367" s="790" t="s">
        <v>1944</v>
      </c>
      <c r="B367" s="790"/>
      <c r="C367" s="790"/>
      <c r="D367" s="790"/>
      <c r="E367" s="790"/>
      <c r="F367" s="790"/>
      <c r="G367" s="413">
        <f>SUM(G368:G381)</f>
        <v>0</v>
      </c>
      <c r="H367" s="413">
        <f t="shared" ref="H367:O367" si="124">SUM(H368:H381)</f>
        <v>0</v>
      </c>
      <c r="I367" s="414">
        <f t="shared" si="124"/>
        <v>0</v>
      </c>
      <c r="J367" s="413">
        <f t="shared" si="124"/>
        <v>0</v>
      </c>
      <c r="K367" s="413">
        <f t="shared" si="124"/>
        <v>0</v>
      </c>
      <c r="L367" s="413">
        <f t="shared" si="124"/>
        <v>0</v>
      </c>
      <c r="M367" s="414">
        <f t="shared" si="124"/>
        <v>0</v>
      </c>
      <c r="N367" s="414">
        <f t="shared" si="124"/>
        <v>0</v>
      </c>
      <c r="O367" s="414">
        <f t="shared" si="124"/>
        <v>0</v>
      </c>
      <c r="P367" s="414">
        <f>SUM(P368:P381)</f>
        <v>62023530.119999997</v>
      </c>
      <c r="Q367" s="414">
        <f t="shared" ref="Q367:T367" si="125">SUM(Q368:Q381)</f>
        <v>37533703.460000001</v>
      </c>
      <c r="R367" s="414">
        <f t="shared" si="125"/>
        <v>24489826.66</v>
      </c>
      <c r="S367" s="414">
        <f t="shared" si="125"/>
        <v>0</v>
      </c>
      <c r="T367" s="414">
        <f t="shared" si="125"/>
        <v>0</v>
      </c>
      <c r="U367" s="545"/>
    </row>
    <row r="368" spans="1:21" x14ac:dyDescent="0.2">
      <c r="A368" s="393">
        <v>1</v>
      </c>
      <c r="B368" s="400" t="s">
        <v>1650</v>
      </c>
      <c r="C368" s="406">
        <v>1</v>
      </c>
      <c r="D368" s="395">
        <v>41971</v>
      </c>
      <c r="E368" s="393" t="s">
        <v>1110</v>
      </c>
      <c r="F368" s="393" t="s">
        <v>1112</v>
      </c>
      <c r="G368" s="396">
        <v>0</v>
      </c>
      <c r="H368" s="396">
        <v>0</v>
      </c>
      <c r="I368" s="397">
        <v>0</v>
      </c>
      <c r="J368" s="396">
        <v>0</v>
      </c>
      <c r="K368" s="398">
        <v>0</v>
      </c>
      <c r="L368" s="398">
        <v>0</v>
      </c>
      <c r="M368" s="397">
        <v>0</v>
      </c>
      <c r="N368" s="397">
        <v>0</v>
      </c>
      <c r="O368" s="397">
        <v>0</v>
      </c>
      <c r="P368" s="540">
        <f>'Приложение № 1'!P369</f>
        <v>3836656.32</v>
      </c>
      <c r="Q368" s="540">
        <f>'Приложение № 1'!Q369</f>
        <v>2175107.62</v>
      </c>
      <c r="R368" s="540">
        <f>'Приложение № 1'!W369</f>
        <v>1661548.7</v>
      </c>
      <c r="S368" s="540">
        <f>'Приложение № 1'!AC369</f>
        <v>0</v>
      </c>
      <c r="T368" s="540">
        <f>'Приложение № 1'!AD369</f>
        <v>0</v>
      </c>
      <c r="U368" s="545"/>
    </row>
    <row r="369" spans="1:21" x14ac:dyDescent="0.2">
      <c r="A369" s="393">
        <v>2</v>
      </c>
      <c r="B369" s="400" t="s">
        <v>1649</v>
      </c>
      <c r="C369" s="406">
        <v>2</v>
      </c>
      <c r="D369" s="395">
        <v>41971</v>
      </c>
      <c r="E369" s="393" t="s">
        <v>1110</v>
      </c>
      <c r="F369" s="393" t="s">
        <v>1112</v>
      </c>
      <c r="G369" s="396">
        <v>0</v>
      </c>
      <c r="H369" s="396">
        <v>0</v>
      </c>
      <c r="I369" s="397">
        <v>0</v>
      </c>
      <c r="J369" s="396">
        <v>0</v>
      </c>
      <c r="K369" s="398">
        <v>0</v>
      </c>
      <c r="L369" s="398">
        <v>0</v>
      </c>
      <c r="M369" s="397">
        <v>0</v>
      </c>
      <c r="N369" s="397">
        <v>0</v>
      </c>
      <c r="O369" s="397">
        <v>0</v>
      </c>
      <c r="P369" s="540">
        <f>'Приложение № 1'!P370</f>
        <v>5214519.24</v>
      </c>
      <c r="Q369" s="540">
        <f>'Приложение № 1'!Q370</f>
        <v>3162831.52</v>
      </c>
      <c r="R369" s="540">
        <f>'Приложение № 1'!W370</f>
        <v>2051687.72</v>
      </c>
      <c r="S369" s="540">
        <f>'Приложение № 1'!AC370</f>
        <v>0</v>
      </c>
      <c r="T369" s="540">
        <f>'Приложение № 1'!AD370</f>
        <v>0</v>
      </c>
      <c r="U369" s="545"/>
    </row>
    <row r="370" spans="1:21" x14ac:dyDescent="0.2">
      <c r="A370" s="393">
        <v>3</v>
      </c>
      <c r="B370" s="400" t="s">
        <v>1648</v>
      </c>
      <c r="C370" s="406">
        <v>3</v>
      </c>
      <c r="D370" s="395">
        <v>41971</v>
      </c>
      <c r="E370" s="393" t="s">
        <v>1110</v>
      </c>
      <c r="F370" s="393" t="s">
        <v>1112</v>
      </c>
      <c r="G370" s="396">
        <v>0</v>
      </c>
      <c r="H370" s="396">
        <v>0</v>
      </c>
      <c r="I370" s="397">
        <v>0</v>
      </c>
      <c r="J370" s="396">
        <v>0</v>
      </c>
      <c r="K370" s="398">
        <v>0</v>
      </c>
      <c r="L370" s="398">
        <v>0</v>
      </c>
      <c r="M370" s="397">
        <v>0</v>
      </c>
      <c r="N370" s="397">
        <v>0</v>
      </c>
      <c r="O370" s="397">
        <v>0</v>
      </c>
      <c r="P370" s="540">
        <f>'Приложение № 1'!P371</f>
        <v>5380425.96</v>
      </c>
      <c r="Q370" s="540">
        <f>'Приложение № 1'!Q371</f>
        <v>3410570.32</v>
      </c>
      <c r="R370" s="540">
        <f>'Приложение № 1'!W371</f>
        <v>1969855.64</v>
      </c>
      <c r="S370" s="540">
        <f>'Приложение № 1'!AC371</f>
        <v>0</v>
      </c>
      <c r="T370" s="540">
        <f>'Приложение № 1'!AD371</f>
        <v>0</v>
      </c>
      <c r="U370" s="545"/>
    </row>
    <row r="371" spans="1:21" x14ac:dyDescent="0.2">
      <c r="A371" s="393">
        <v>4</v>
      </c>
      <c r="B371" s="400" t="s">
        <v>1647</v>
      </c>
      <c r="C371" s="406">
        <v>4</v>
      </c>
      <c r="D371" s="395">
        <v>41971</v>
      </c>
      <c r="E371" s="393" t="s">
        <v>1110</v>
      </c>
      <c r="F371" s="393" t="s">
        <v>1112</v>
      </c>
      <c r="G371" s="396">
        <v>0</v>
      </c>
      <c r="H371" s="396">
        <v>0</v>
      </c>
      <c r="I371" s="397">
        <v>0</v>
      </c>
      <c r="J371" s="396">
        <v>0</v>
      </c>
      <c r="K371" s="398">
        <v>0</v>
      </c>
      <c r="L371" s="398">
        <v>0</v>
      </c>
      <c r="M371" s="397">
        <v>0</v>
      </c>
      <c r="N371" s="397">
        <v>0</v>
      </c>
      <c r="O371" s="397">
        <v>0</v>
      </c>
      <c r="P371" s="540">
        <f>'Приложение № 1'!P372</f>
        <v>4483794</v>
      </c>
      <c r="Q371" s="540">
        <f>'Приложение № 1'!Q372</f>
        <v>2788775.28</v>
      </c>
      <c r="R371" s="540">
        <f>'Приложение № 1'!W372</f>
        <v>1695018.72</v>
      </c>
      <c r="S371" s="540">
        <f>'Приложение № 1'!AC372</f>
        <v>0</v>
      </c>
      <c r="T371" s="540">
        <f>'Приложение № 1'!AD372</f>
        <v>0</v>
      </c>
      <c r="U371" s="545"/>
    </row>
    <row r="372" spans="1:21" x14ac:dyDescent="0.2">
      <c r="A372" s="393">
        <v>5</v>
      </c>
      <c r="B372" s="400" t="s">
        <v>1646</v>
      </c>
      <c r="C372" s="406">
        <v>5</v>
      </c>
      <c r="D372" s="395">
        <v>41971</v>
      </c>
      <c r="E372" s="393" t="s">
        <v>1110</v>
      </c>
      <c r="F372" s="393" t="s">
        <v>1112</v>
      </c>
      <c r="G372" s="396">
        <v>0</v>
      </c>
      <c r="H372" s="396">
        <v>0</v>
      </c>
      <c r="I372" s="397">
        <v>0</v>
      </c>
      <c r="J372" s="396">
        <v>0</v>
      </c>
      <c r="K372" s="398">
        <v>0</v>
      </c>
      <c r="L372" s="398">
        <v>0</v>
      </c>
      <c r="M372" s="397">
        <v>0</v>
      </c>
      <c r="N372" s="397">
        <v>0</v>
      </c>
      <c r="O372" s="397">
        <v>0</v>
      </c>
      <c r="P372" s="540">
        <f>'Приложение № 1'!P373</f>
        <v>3385740.12</v>
      </c>
      <c r="Q372" s="540">
        <f>'Приложение № 1'!Q373</f>
        <v>2246295.81</v>
      </c>
      <c r="R372" s="540">
        <f>'Приложение № 1'!W373</f>
        <v>1139444.31</v>
      </c>
      <c r="S372" s="540">
        <f>'Приложение № 1'!AC373</f>
        <v>0</v>
      </c>
      <c r="T372" s="540">
        <f>'Приложение № 1'!AD373</f>
        <v>0</v>
      </c>
      <c r="U372" s="545"/>
    </row>
    <row r="373" spans="1:21" x14ac:dyDescent="0.2">
      <c r="A373" s="393">
        <v>6</v>
      </c>
      <c r="B373" s="400" t="s">
        <v>1644</v>
      </c>
      <c r="C373" s="406">
        <v>6</v>
      </c>
      <c r="D373" s="395">
        <v>41971</v>
      </c>
      <c r="E373" s="393" t="s">
        <v>1110</v>
      </c>
      <c r="F373" s="393" t="s">
        <v>1112</v>
      </c>
      <c r="G373" s="396">
        <v>0</v>
      </c>
      <c r="H373" s="396">
        <v>0</v>
      </c>
      <c r="I373" s="397">
        <v>0</v>
      </c>
      <c r="J373" s="396">
        <v>0</v>
      </c>
      <c r="K373" s="398">
        <v>0</v>
      </c>
      <c r="L373" s="398">
        <v>0</v>
      </c>
      <c r="M373" s="397">
        <v>0</v>
      </c>
      <c r="N373" s="397">
        <v>0</v>
      </c>
      <c r="O373" s="397">
        <v>0</v>
      </c>
      <c r="P373" s="540">
        <f>'Приложение № 1'!P374</f>
        <v>3374197.68</v>
      </c>
      <c r="Q373" s="540">
        <f>'Приложение № 1'!Q374</f>
        <v>2172855.46</v>
      </c>
      <c r="R373" s="540">
        <f>'Приложение № 1'!W374</f>
        <v>1201342.22</v>
      </c>
      <c r="S373" s="540">
        <f>'Приложение № 1'!AC374</f>
        <v>0</v>
      </c>
      <c r="T373" s="540">
        <f>'Приложение № 1'!AD374</f>
        <v>0</v>
      </c>
      <c r="U373" s="545"/>
    </row>
    <row r="374" spans="1:21" x14ac:dyDescent="0.2">
      <c r="A374" s="393">
        <v>7</v>
      </c>
      <c r="B374" s="400" t="s">
        <v>1643</v>
      </c>
      <c r="C374" s="406">
        <v>7</v>
      </c>
      <c r="D374" s="395">
        <v>41971</v>
      </c>
      <c r="E374" s="393" t="s">
        <v>1110</v>
      </c>
      <c r="F374" s="393" t="s">
        <v>1112</v>
      </c>
      <c r="G374" s="396">
        <v>0</v>
      </c>
      <c r="H374" s="396">
        <v>0</v>
      </c>
      <c r="I374" s="397">
        <v>0</v>
      </c>
      <c r="J374" s="396">
        <v>0</v>
      </c>
      <c r="K374" s="398">
        <v>0</v>
      </c>
      <c r="L374" s="398">
        <v>0</v>
      </c>
      <c r="M374" s="397">
        <v>0</v>
      </c>
      <c r="N374" s="397">
        <v>0</v>
      </c>
      <c r="O374" s="397">
        <v>0</v>
      </c>
      <c r="P374" s="540">
        <f>'Приложение № 1'!P375</f>
        <v>3504589.2</v>
      </c>
      <c r="Q374" s="540">
        <f>'Приложение № 1'!Q375</f>
        <v>2238462.1800000002</v>
      </c>
      <c r="R374" s="540">
        <f>'Приложение № 1'!W375</f>
        <v>1266127.02</v>
      </c>
      <c r="S374" s="540">
        <f>'Приложение № 1'!AC375</f>
        <v>0</v>
      </c>
      <c r="T374" s="540">
        <f>'Приложение № 1'!AD375</f>
        <v>0</v>
      </c>
      <c r="U374" s="545"/>
    </row>
    <row r="375" spans="1:21" x14ac:dyDescent="0.2">
      <c r="A375" s="393">
        <v>8</v>
      </c>
      <c r="B375" s="400" t="s">
        <v>1645</v>
      </c>
      <c r="C375" s="406">
        <v>8</v>
      </c>
      <c r="D375" s="395">
        <v>41971</v>
      </c>
      <c r="E375" s="393" t="s">
        <v>1110</v>
      </c>
      <c r="F375" s="393" t="s">
        <v>1112</v>
      </c>
      <c r="G375" s="396">
        <v>0</v>
      </c>
      <c r="H375" s="396">
        <v>0</v>
      </c>
      <c r="I375" s="397">
        <v>0</v>
      </c>
      <c r="J375" s="396">
        <v>0</v>
      </c>
      <c r="K375" s="398">
        <v>0</v>
      </c>
      <c r="L375" s="398">
        <v>0</v>
      </c>
      <c r="M375" s="397">
        <v>0</v>
      </c>
      <c r="N375" s="397">
        <v>0</v>
      </c>
      <c r="O375" s="397">
        <v>0</v>
      </c>
      <c r="P375" s="540">
        <f>'Приложение № 1'!P376</f>
        <v>3370011.96</v>
      </c>
      <c r="Q375" s="540">
        <f>'Приложение № 1'!Q376</f>
        <v>2118999.2000000002</v>
      </c>
      <c r="R375" s="540">
        <f>'Приложение № 1'!W376</f>
        <v>1251012.76</v>
      </c>
      <c r="S375" s="540">
        <f>'Приложение № 1'!AC376</f>
        <v>0</v>
      </c>
      <c r="T375" s="540">
        <f>'Приложение № 1'!AD376</f>
        <v>0</v>
      </c>
      <c r="U375" s="545"/>
    </row>
    <row r="376" spans="1:21" x14ac:dyDescent="0.2">
      <c r="A376" s="393">
        <v>9</v>
      </c>
      <c r="B376" s="400" t="s">
        <v>1642</v>
      </c>
      <c r="C376" s="406">
        <v>11</v>
      </c>
      <c r="D376" s="395">
        <v>41971</v>
      </c>
      <c r="E376" s="393" t="s">
        <v>1110</v>
      </c>
      <c r="F376" s="393" t="s">
        <v>1112</v>
      </c>
      <c r="G376" s="396">
        <v>0</v>
      </c>
      <c r="H376" s="396">
        <v>0</v>
      </c>
      <c r="I376" s="397">
        <v>0</v>
      </c>
      <c r="J376" s="396">
        <v>0</v>
      </c>
      <c r="K376" s="398">
        <v>0</v>
      </c>
      <c r="L376" s="398">
        <v>0</v>
      </c>
      <c r="M376" s="397">
        <v>0</v>
      </c>
      <c r="N376" s="397">
        <v>0</v>
      </c>
      <c r="O376" s="397">
        <v>0</v>
      </c>
      <c r="P376" s="540">
        <f>'Приложение № 1'!P377</f>
        <v>4079554.92</v>
      </c>
      <c r="Q376" s="540">
        <f>'Приложение № 1'!Q377</f>
        <v>2591955.12</v>
      </c>
      <c r="R376" s="540">
        <f>'Приложение № 1'!W377</f>
        <v>1487599.8</v>
      </c>
      <c r="S376" s="540">
        <f>'Приложение № 1'!AC377</f>
        <v>0</v>
      </c>
      <c r="T376" s="540">
        <f>'Приложение № 1'!AD377</f>
        <v>0</v>
      </c>
      <c r="U376" s="545"/>
    </row>
    <row r="377" spans="1:21" x14ac:dyDescent="0.2">
      <c r="A377" s="393">
        <v>10</v>
      </c>
      <c r="B377" s="400" t="s">
        <v>1641</v>
      </c>
      <c r="C377" s="406">
        <v>14</v>
      </c>
      <c r="D377" s="395">
        <v>41971</v>
      </c>
      <c r="E377" s="393" t="s">
        <v>1110</v>
      </c>
      <c r="F377" s="393" t="s">
        <v>1112</v>
      </c>
      <c r="G377" s="396">
        <v>0</v>
      </c>
      <c r="H377" s="396">
        <v>0</v>
      </c>
      <c r="I377" s="397">
        <v>0</v>
      </c>
      <c r="J377" s="396">
        <v>0</v>
      </c>
      <c r="K377" s="398">
        <v>0</v>
      </c>
      <c r="L377" s="398">
        <v>0</v>
      </c>
      <c r="M377" s="397">
        <v>0</v>
      </c>
      <c r="N377" s="397">
        <v>0</v>
      </c>
      <c r="O377" s="397">
        <v>0</v>
      </c>
      <c r="P377" s="540">
        <f>'Приложение № 1'!P378</f>
        <v>4319409.3600000003</v>
      </c>
      <c r="Q377" s="540">
        <f>'Приложение № 1'!Q378</f>
        <v>2505785.09</v>
      </c>
      <c r="R377" s="540">
        <f>'Приложение № 1'!W378</f>
        <v>1813624.27</v>
      </c>
      <c r="S377" s="540">
        <f>'Приложение № 1'!AC378</f>
        <v>0</v>
      </c>
      <c r="T377" s="540">
        <f>'Приложение № 1'!AD378</f>
        <v>0</v>
      </c>
      <c r="U377" s="545"/>
    </row>
    <row r="378" spans="1:21" x14ac:dyDescent="0.2">
      <c r="A378" s="393">
        <v>11</v>
      </c>
      <c r="B378" s="400" t="s">
        <v>1640</v>
      </c>
      <c r="C378" s="406">
        <v>25</v>
      </c>
      <c r="D378" s="395">
        <v>41971</v>
      </c>
      <c r="E378" s="393" t="s">
        <v>1110</v>
      </c>
      <c r="F378" s="393" t="s">
        <v>1112</v>
      </c>
      <c r="G378" s="396">
        <v>0</v>
      </c>
      <c r="H378" s="396">
        <v>0</v>
      </c>
      <c r="I378" s="397">
        <v>0</v>
      </c>
      <c r="J378" s="396">
        <v>0</v>
      </c>
      <c r="K378" s="398">
        <v>0</v>
      </c>
      <c r="L378" s="398">
        <v>0</v>
      </c>
      <c r="M378" s="397">
        <v>0</v>
      </c>
      <c r="N378" s="397">
        <v>0</v>
      </c>
      <c r="O378" s="397">
        <v>0</v>
      </c>
      <c r="P378" s="540">
        <f>'Приложение № 1'!P379</f>
        <v>6184337.8799999999</v>
      </c>
      <c r="Q378" s="540">
        <f>'Приложение № 1'!Q379</f>
        <v>3467266.28</v>
      </c>
      <c r="R378" s="540">
        <f>'Приложение № 1'!W379</f>
        <v>2717071.6</v>
      </c>
      <c r="S378" s="540">
        <f>'Приложение № 1'!AC379</f>
        <v>0</v>
      </c>
      <c r="T378" s="540">
        <f>'Приложение № 1'!AD379</f>
        <v>0</v>
      </c>
      <c r="U378" s="545"/>
    </row>
    <row r="379" spans="1:21" x14ac:dyDescent="0.2">
      <c r="A379" s="393">
        <v>12</v>
      </c>
      <c r="B379" s="400" t="s">
        <v>1573</v>
      </c>
      <c r="C379" s="406">
        <v>26</v>
      </c>
      <c r="D379" s="395">
        <v>41971</v>
      </c>
      <c r="E379" s="393" t="s">
        <v>1110</v>
      </c>
      <c r="F379" s="393" t="s">
        <v>1112</v>
      </c>
      <c r="G379" s="396">
        <v>0</v>
      </c>
      <c r="H379" s="396">
        <v>0</v>
      </c>
      <c r="I379" s="397">
        <v>0</v>
      </c>
      <c r="J379" s="396">
        <v>0</v>
      </c>
      <c r="K379" s="398">
        <v>0</v>
      </c>
      <c r="L379" s="398">
        <v>0</v>
      </c>
      <c r="M379" s="397">
        <v>0</v>
      </c>
      <c r="N379" s="397">
        <v>0</v>
      </c>
      <c r="O379" s="397">
        <v>0</v>
      </c>
      <c r="P379" s="540">
        <f>'Приложение № 1'!P380</f>
        <v>4995631.92</v>
      </c>
      <c r="Q379" s="540">
        <f>'Приложение № 1'!Q380</f>
        <v>3092720.45</v>
      </c>
      <c r="R379" s="540">
        <f>'Приложение № 1'!W380</f>
        <v>1902911.47</v>
      </c>
      <c r="S379" s="540">
        <f>'Приложение № 1'!AC380</f>
        <v>0</v>
      </c>
      <c r="T379" s="540">
        <f>'Приложение № 1'!AD380</f>
        <v>0</v>
      </c>
      <c r="U379" s="545"/>
    </row>
    <row r="380" spans="1:21" x14ac:dyDescent="0.2">
      <c r="A380" s="393">
        <v>13</v>
      </c>
      <c r="B380" s="400" t="s">
        <v>1639</v>
      </c>
      <c r="C380" s="406" t="s">
        <v>874</v>
      </c>
      <c r="D380" s="395">
        <v>41971</v>
      </c>
      <c r="E380" s="393" t="s">
        <v>1110</v>
      </c>
      <c r="F380" s="393" t="s">
        <v>1112</v>
      </c>
      <c r="G380" s="396">
        <v>0</v>
      </c>
      <c r="H380" s="396">
        <v>0</v>
      </c>
      <c r="I380" s="397">
        <v>0</v>
      </c>
      <c r="J380" s="396">
        <v>0</v>
      </c>
      <c r="K380" s="398">
        <v>0</v>
      </c>
      <c r="L380" s="398">
        <v>0</v>
      </c>
      <c r="M380" s="397">
        <v>0</v>
      </c>
      <c r="N380" s="397">
        <v>0</v>
      </c>
      <c r="O380" s="397">
        <v>0</v>
      </c>
      <c r="P380" s="540">
        <f>'Приложение № 1'!P381</f>
        <v>5189278.08</v>
      </c>
      <c r="Q380" s="540">
        <f>'Приложение № 1'!Q381</f>
        <v>3000577.27</v>
      </c>
      <c r="R380" s="540">
        <f>'Приложение № 1'!W381</f>
        <v>2188700.81</v>
      </c>
      <c r="S380" s="540">
        <f>'Приложение № 1'!AC381</f>
        <v>0</v>
      </c>
      <c r="T380" s="540">
        <f>'Приложение № 1'!AD381</f>
        <v>0</v>
      </c>
      <c r="U380" s="545"/>
    </row>
    <row r="381" spans="1:21" x14ac:dyDescent="0.2">
      <c r="A381" s="393">
        <v>14</v>
      </c>
      <c r="B381" s="400" t="s">
        <v>1638</v>
      </c>
      <c r="C381" s="406" t="s">
        <v>875</v>
      </c>
      <c r="D381" s="395">
        <v>41971</v>
      </c>
      <c r="E381" s="393" t="s">
        <v>1110</v>
      </c>
      <c r="F381" s="393" t="s">
        <v>1112</v>
      </c>
      <c r="G381" s="396">
        <v>0</v>
      </c>
      <c r="H381" s="396">
        <v>0</v>
      </c>
      <c r="I381" s="397">
        <v>0</v>
      </c>
      <c r="J381" s="396">
        <v>0</v>
      </c>
      <c r="K381" s="398">
        <v>0</v>
      </c>
      <c r="L381" s="398">
        <v>0</v>
      </c>
      <c r="M381" s="397">
        <v>0</v>
      </c>
      <c r="N381" s="397">
        <v>0</v>
      </c>
      <c r="O381" s="397">
        <v>0</v>
      </c>
      <c r="P381" s="540">
        <f>'Приложение № 1'!P382</f>
        <v>4705383.4800000004</v>
      </c>
      <c r="Q381" s="540">
        <f>'Приложение № 1'!Q382</f>
        <v>2561501.86</v>
      </c>
      <c r="R381" s="540">
        <f>'Приложение № 1'!W382</f>
        <v>2143881.62</v>
      </c>
      <c r="S381" s="540">
        <f>'Приложение № 1'!AC382</f>
        <v>0</v>
      </c>
      <c r="T381" s="540">
        <f>'Приложение № 1'!AD382</f>
        <v>0</v>
      </c>
      <c r="U381" s="545"/>
    </row>
    <row r="382" spans="1:21" x14ac:dyDescent="0.2">
      <c r="A382" s="790" t="s">
        <v>2070</v>
      </c>
      <c r="B382" s="790"/>
      <c r="C382" s="790"/>
      <c r="D382" s="790"/>
      <c r="E382" s="790"/>
      <c r="F382" s="790"/>
      <c r="G382" s="413">
        <f t="shared" ref="G382:P382" si="126">SUM(G383:G404)</f>
        <v>520</v>
      </c>
      <c r="H382" s="413">
        <f t="shared" si="126"/>
        <v>520</v>
      </c>
      <c r="I382" s="414">
        <f t="shared" si="126"/>
        <v>6867.74</v>
      </c>
      <c r="J382" s="413">
        <f t="shared" si="126"/>
        <v>216</v>
      </c>
      <c r="K382" s="413">
        <f t="shared" si="126"/>
        <v>41</v>
      </c>
      <c r="L382" s="413">
        <f t="shared" si="126"/>
        <v>175</v>
      </c>
      <c r="M382" s="414">
        <f t="shared" si="126"/>
        <v>6697.03</v>
      </c>
      <c r="N382" s="414">
        <f t="shared" si="126"/>
        <v>1108.46</v>
      </c>
      <c r="O382" s="414">
        <f t="shared" si="126"/>
        <v>5588.57</v>
      </c>
      <c r="P382" s="414">
        <f t="shared" si="126"/>
        <v>273133596.81</v>
      </c>
      <c r="Q382" s="414">
        <f>SUM(Q383:Q404)</f>
        <v>174400916.75</v>
      </c>
      <c r="R382" s="414">
        <f>SUM(R383:R404)</f>
        <v>98732680.060000002</v>
      </c>
      <c r="S382" s="414">
        <f>SUM(S391:S404)</f>
        <v>0</v>
      </c>
      <c r="T382" s="414">
        <f>SUM(T391:T404)</f>
        <v>0</v>
      </c>
      <c r="U382" s="545"/>
    </row>
    <row r="383" spans="1:21" x14ac:dyDescent="0.2">
      <c r="A383" s="393">
        <v>1</v>
      </c>
      <c r="B383" s="400" t="s">
        <v>912</v>
      </c>
      <c r="C383" s="406" t="s">
        <v>1135</v>
      </c>
      <c r="D383" s="395">
        <v>42004</v>
      </c>
      <c r="E383" s="393" t="s">
        <v>1112</v>
      </c>
      <c r="F383" s="393" t="s">
        <v>1112</v>
      </c>
      <c r="G383" s="396">
        <v>1</v>
      </c>
      <c r="H383" s="396">
        <v>1</v>
      </c>
      <c r="I383" s="397">
        <v>39</v>
      </c>
      <c r="J383" s="396">
        <v>1</v>
      </c>
      <c r="K383" s="396">
        <v>1</v>
      </c>
      <c r="L383" s="396">
        <v>0</v>
      </c>
      <c r="M383" s="397">
        <v>39</v>
      </c>
      <c r="N383" s="397">
        <v>39</v>
      </c>
      <c r="O383" s="397">
        <v>0</v>
      </c>
      <c r="P383" s="540">
        <f>'Приложение № 1'!P384</f>
        <v>1642724.12</v>
      </c>
      <c r="Q383" s="540">
        <f>'Приложение № 1'!Q384</f>
        <v>1414773.36</v>
      </c>
      <c r="R383" s="540">
        <f>'Приложение № 1'!W384</f>
        <v>227950.76</v>
      </c>
      <c r="S383" s="540">
        <f>'Приложение № 1'!AC384</f>
        <v>0</v>
      </c>
      <c r="T383" s="540">
        <f>'Приложение № 1'!AD384</f>
        <v>0</v>
      </c>
      <c r="U383" s="545"/>
    </row>
    <row r="384" spans="1:21" x14ac:dyDescent="0.2">
      <c r="A384" s="393">
        <f>A383+1</f>
        <v>2</v>
      </c>
      <c r="B384" s="400" t="s">
        <v>913</v>
      </c>
      <c r="C384" s="406" t="s">
        <v>1135</v>
      </c>
      <c r="D384" s="395">
        <v>42004</v>
      </c>
      <c r="E384" s="393" t="s">
        <v>1110</v>
      </c>
      <c r="F384" s="393" t="s">
        <v>1112</v>
      </c>
      <c r="G384" s="396">
        <v>1</v>
      </c>
      <c r="H384" s="396">
        <v>1</v>
      </c>
      <c r="I384" s="397">
        <v>62.9</v>
      </c>
      <c r="J384" s="396">
        <v>1</v>
      </c>
      <c r="K384" s="396">
        <v>1</v>
      </c>
      <c r="L384" s="396">
        <v>0</v>
      </c>
      <c r="M384" s="397">
        <v>62.9</v>
      </c>
      <c r="N384" s="397">
        <v>62.9</v>
      </c>
      <c r="O384" s="397">
        <v>0</v>
      </c>
      <c r="P384" s="540">
        <f>'Приложение № 1'!P385</f>
        <v>2654636</v>
      </c>
      <c r="Q384" s="540">
        <f>'Приложение № 1'!Q385</f>
        <v>2277677.69</v>
      </c>
      <c r="R384" s="540">
        <f>'Приложение № 1'!W385</f>
        <v>376958.31</v>
      </c>
      <c r="S384" s="540">
        <f>'Приложение № 1'!AC385</f>
        <v>0</v>
      </c>
      <c r="T384" s="540">
        <f>'Приложение № 1'!AD385</f>
        <v>0</v>
      </c>
      <c r="U384" s="545"/>
    </row>
    <row r="385" spans="1:21" x14ac:dyDescent="0.2">
      <c r="A385" s="393">
        <f t="shared" ref="A385:A404" si="127">A384+1</f>
        <v>3</v>
      </c>
      <c r="B385" s="400" t="s">
        <v>913</v>
      </c>
      <c r="C385" s="406" t="s">
        <v>1135</v>
      </c>
      <c r="D385" s="395">
        <v>42004</v>
      </c>
      <c r="E385" s="393" t="s">
        <v>1112</v>
      </c>
      <c r="F385" s="393" t="s">
        <v>1112</v>
      </c>
      <c r="G385" s="396">
        <v>8</v>
      </c>
      <c r="H385" s="396">
        <v>8</v>
      </c>
      <c r="I385" s="397">
        <v>169.9</v>
      </c>
      <c r="J385" s="396">
        <v>3</v>
      </c>
      <c r="K385" s="396">
        <v>2</v>
      </c>
      <c r="L385" s="396">
        <v>1</v>
      </c>
      <c r="M385" s="397">
        <v>169.9</v>
      </c>
      <c r="N385" s="397">
        <v>75.7</v>
      </c>
      <c r="O385" s="397">
        <v>94.2</v>
      </c>
      <c r="P385" s="540">
        <f>'Приложение № 1'!P386</f>
        <v>6794524.8899999997</v>
      </c>
      <c r="Q385" s="540">
        <f>'Приложение № 1'!Q386</f>
        <v>5826616.9400000004</v>
      </c>
      <c r="R385" s="540">
        <f>'Приложение № 1'!W386</f>
        <v>967907.95</v>
      </c>
      <c r="S385" s="540">
        <f>'Приложение № 1'!AC386</f>
        <v>0</v>
      </c>
      <c r="T385" s="540">
        <f>'Приложение № 1'!AD386</f>
        <v>0</v>
      </c>
      <c r="U385" s="545"/>
    </row>
    <row r="386" spans="1:21" s="399" customFormat="1" x14ac:dyDescent="0.2">
      <c r="A386" s="393">
        <f t="shared" si="127"/>
        <v>4</v>
      </c>
      <c r="B386" s="401" t="s">
        <v>813</v>
      </c>
      <c r="C386" s="393">
        <v>5</v>
      </c>
      <c r="D386" s="395" t="s">
        <v>1134</v>
      </c>
      <c r="E386" s="393" t="s">
        <v>1111</v>
      </c>
      <c r="F386" s="393" t="s">
        <v>1109</v>
      </c>
      <c r="G386" s="396">
        <v>0</v>
      </c>
      <c r="H386" s="398">
        <v>0</v>
      </c>
      <c r="I386" s="397">
        <v>0</v>
      </c>
      <c r="J386" s="396">
        <v>0</v>
      </c>
      <c r="K386" s="398">
        <v>0</v>
      </c>
      <c r="L386" s="398">
        <v>0</v>
      </c>
      <c r="M386" s="397">
        <v>0</v>
      </c>
      <c r="N386" s="397">
        <v>0</v>
      </c>
      <c r="O386" s="397">
        <v>0</v>
      </c>
      <c r="P386" s="540">
        <f>'Приложение № 1'!P387</f>
        <v>1641000</v>
      </c>
      <c r="Q386" s="540">
        <f>'Приложение № 1'!Q387</f>
        <v>1105201.5</v>
      </c>
      <c r="R386" s="540">
        <f>'Приложение № 1'!W387</f>
        <v>535798.5</v>
      </c>
      <c r="S386" s="540">
        <f>'Приложение № 1'!AC387</f>
        <v>0</v>
      </c>
      <c r="T386" s="540">
        <f>'Приложение № 1'!AD387</f>
        <v>0</v>
      </c>
      <c r="U386" s="545"/>
    </row>
    <row r="387" spans="1:21" x14ac:dyDescent="0.2">
      <c r="A387" s="393">
        <f t="shared" si="127"/>
        <v>5</v>
      </c>
      <c r="B387" s="401" t="s">
        <v>1266</v>
      </c>
      <c r="C387" s="393" t="s">
        <v>1298</v>
      </c>
      <c r="D387" s="395">
        <v>40919</v>
      </c>
      <c r="E387" s="393" t="s">
        <v>1112</v>
      </c>
      <c r="F387" s="393" t="s">
        <v>1112</v>
      </c>
      <c r="G387" s="396">
        <v>3</v>
      </c>
      <c r="H387" s="398">
        <v>3</v>
      </c>
      <c r="I387" s="397">
        <v>123.8</v>
      </c>
      <c r="J387" s="396">
        <v>1</v>
      </c>
      <c r="K387" s="398">
        <v>0</v>
      </c>
      <c r="L387" s="398">
        <v>1</v>
      </c>
      <c r="M387" s="397">
        <v>123.8</v>
      </c>
      <c r="N387" s="397">
        <v>0</v>
      </c>
      <c r="O387" s="397">
        <v>123.8</v>
      </c>
      <c r="P387" s="540">
        <f>'Приложение № 1'!P388</f>
        <v>4202719.03</v>
      </c>
      <c r="Q387" s="540">
        <f>'Приложение № 1'!Q388</f>
        <v>2890884.01</v>
      </c>
      <c r="R387" s="540">
        <f>'Приложение № 1'!W388</f>
        <v>1311835.02</v>
      </c>
      <c r="S387" s="540">
        <f>'Приложение № 1'!AC388</f>
        <v>0</v>
      </c>
      <c r="T387" s="540">
        <f>'Приложение № 1'!AD388</f>
        <v>0</v>
      </c>
      <c r="U387" s="545"/>
    </row>
    <row r="388" spans="1:21" x14ac:dyDescent="0.2">
      <c r="A388" s="393">
        <f t="shared" si="127"/>
        <v>6</v>
      </c>
      <c r="B388" s="401" t="s">
        <v>895</v>
      </c>
      <c r="C388" s="393" t="s">
        <v>1298</v>
      </c>
      <c r="D388" s="395">
        <v>40919</v>
      </c>
      <c r="E388" s="393" t="s">
        <v>1112</v>
      </c>
      <c r="F388" s="393" t="s">
        <v>1112</v>
      </c>
      <c r="G388" s="396">
        <v>21</v>
      </c>
      <c r="H388" s="398">
        <v>21</v>
      </c>
      <c r="I388" s="397">
        <v>267.3</v>
      </c>
      <c r="J388" s="396">
        <v>8</v>
      </c>
      <c r="K388" s="398">
        <v>0</v>
      </c>
      <c r="L388" s="398">
        <v>8</v>
      </c>
      <c r="M388" s="397">
        <v>267.3</v>
      </c>
      <c r="N388" s="397">
        <v>0</v>
      </c>
      <c r="O388" s="397">
        <v>267.3</v>
      </c>
      <c r="P388" s="540">
        <f>'Приложение № 1'!P389</f>
        <v>9052862.5500000007</v>
      </c>
      <c r="Q388" s="540">
        <f>'Приложение № 1'!Q389</f>
        <v>6241787.5199999996</v>
      </c>
      <c r="R388" s="540">
        <f>'Приложение № 1'!W389</f>
        <v>2811075.03</v>
      </c>
      <c r="S388" s="540">
        <f>'Приложение № 1'!AC389</f>
        <v>0</v>
      </c>
      <c r="T388" s="540">
        <f>'Приложение № 1'!AD389</f>
        <v>0</v>
      </c>
      <c r="U388" s="545"/>
    </row>
    <row r="389" spans="1:21" x14ac:dyDescent="0.2">
      <c r="A389" s="393">
        <f t="shared" si="127"/>
        <v>7</v>
      </c>
      <c r="B389" s="401" t="s">
        <v>896</v>
      </c>
      <c r="C389" s="393" t="s">
        <v>1298</v>
      </c>
      <c r="D389" s="395">
        <v>40919</v>
      </c>
      <c r="E389" s="393" t="s">
        <v>1112</v>
      </c>
      <c r="F389" s="393" t="s">
        <v>1112</v>
      </c>
      <c r="G389" s="396">
        <v>4</v>
      </c>
      <c r="H389" s="398">
        <v>4</v>
      </c>
      <c r="I389" s="397">
        <v>88.4</v>
      </c>
      <c r="J389" s="396">
        <v>2</v>
      </c>
      <c r="K389" s="398">
        <v>1</v>
      </c>
      <c r="L389" s="398">
        <v>1</v>
      </c>
      <c r="M389" s="397">
        <v>88.4</v>
      </c>
      <c r="N389" s="397">
        <v>43.4</v>
      </c>
      <c r="O389" s="397">
        <v>45</v>
      </c>
      <c r="P389" s="540">
        <f>'Приложение № 1'!P390</f>
        <v>3001274.98</v>
      </c>
      <c r="Q389" s="540">
        <f>'Приложение № 1'!Q390</f>
        <v>2064249.97</v>
      </c>
      <c r="R389" s="540">
        <f>'Приложение № 1'!W390</f>
        <v>937025.01</v>
      </c>
      <c r="S389" s="540">
        <f>'Приложение № 1'!AC390</f>
        <v>0</v>
      </c>
      <c r="T389" s="540">
        <f>'Приложение № 1'!AD390</f>
        <v>0</v>
      </c>
      <c r="U389" s="545"/>
    </row>
    <row r="390" spans="1:21" x14ac:dyDescent="0.2">
      <c r="A390" s="393">
        <f t="shared" si="127"/>
        <v>8</v>
      </c>
      <c r="B390" s="401" t="s">
        <v>890</v>
      </c>
      <c r="C390" s="406" t="s">
        <v>1104</v>
      </c>
      <c r="D390" s="395">
        <v>41976</v>
      </c>
      <c r="E390" s="393" t="s">
        <v>1112</v>
      </c>
      <c r="F390" s="393" t="s">
        <v>1112</v>
      </c>
      <c r="G390" s="396">
        <v>20</v>
      </c>
      <c r="H390" s="398">
        <v>20</v>
      </c>
      <c r="I390" s="397">
        <v>425.9</v>
      </c>
      <c r="J390" s="396">
        <v>11</v>
      </c>
      <c r="K390" s="398">
        <v>4</v>
      </c>
      <c r="L390" s="398">
        <v>7</v>
      </c>
      <c r="M390" s="397">
        <v>425.9</v>
      </c>
      <c r="N390" s="397">
        <v>187.2</v>
      </c>
      <c r="O390" s="397">
        <v>238.7</v>
      </c>
      <c r="P390" s="540">
        <f>'Приложение № 1'!P391</f>
        <v>14255609.869999999</v>
      </c>
      <c r="Q390" s="540">
        <f>'Приложение № 1'!Q391</f>
        <v>9945294.8200000003</v>
      </c>
      <c r="R390" s="540">
        <f>'Приложение № 1'!W391</f>
        <v>4310315.05</v>
      </c>
      <c r="S390" s="540">
        <f>'Приложение № 1'!AC391</f>
        <v>0</v>
      </c>
      <c r="T390" s="540">
        <f>'Приложение № 1'!AD391</f>
        <v>0</v>
      </c>
      <c r="U390" s="545"/>
    </row>
    <row r="391" spans="1:21" x14ac:dyDescent="0.2">
      <c r="A391" s="393">
        <f t="shared" si="127"/>
        <v>9</v>
      </c>
      <c r="B391" s="400" t="s">
        <v>1650</v>
      </c>
      <c r="C391" s="406">
        <v>1</v>
      </c>
      <c r="D391" s="395">
        <v>41971</v>
      </c>
      <c r="E391" s="393" t="s">
        <v>1822</v>
      </c>
      <c r="F391" s="393" t="s">
        <v>1822</v>
      </c>
      <c r="G391" s="396">
        <v>48</v>
      </c>
      <c r="H391" s="398">
        <v>48</v>
      </c>
      <c r="I391" s="397">
        <v>421.9</v>
      </c>
      <c r="J391" s="396">
        <v>18</v>
      </c>
      <c r="K391" s="398">
        <v>5</v>
      </c>
      <c r="L391" s="398">
        <v>13</v>
      </c>
      <c r="M391" s="397">
        <v>421.9</v>
      </c>
      <c r="N391" s="397">
        <v>110.4</v>
      </c>
      <c r="O391" s="397">
        <v>311.5</v>
      </c>
      <c r="P391" s="540">
        <f>'Приложение № 1'!P392</f>
        <v>19663823.899999999</v>
      </c>
      <c r="Q391" s="540">
        <f>'Приложение № 1'!Q392</f>
        <v>11595775.880000001</v>
      </c>
      <c r="R391" s="540">
        <f>'Приложение № 1'!W392</f>
        <v>8068048.0199999996</v>
      </c>
      <c r="S391" s="540">
        <f>'Приложение № 1'!AC392</f>
        <v>0</v>
      </c>
      <c r="T391" s="540">
        <f>'Приложение № 1'!AD392</f>
        <v>0</v>
      </c>
      <c r="U391" s="545"/>
    </row>
    <row r="392" spans="1:21" x14ac:dyDescent="0.2">
      <c r="A392" s="393">
        <f t="shared" si="127"/>
        <v>10</v>
      </c>
      <c r="B392" s="400" t="s">
        <v>1649</v>
      </c>
      <c r="C392" s="406">
        <v>2</v>
      </c>
      <c r="D392" s="395">
        <v>41971</v>
      </c>
      <c r="E392" s="393" t="s">
        <v>1822</v>
      </c>
      <c r="F392" s="393" t="s">
        <v>1822</v>
      </c>
      <c r="G392" s="396">
        <v>29</v>
      </c>
      <c r="H392" s="398">
        <v>29</v>
      </c>
      <c r="I392" s="397">
        <v>398.5</v>
      </c>
      <c r="J392" s="396">
        <v>13</v>
      </c>
      <c r="K392" s="398">
        <v>4</v>
      </c>
      <c r="L392" s="398">
        <v>9</v>
      </c>
      <c r="M392" s="397">
        <v>398.5</v>
      </c>
      <c r="N392" s="397">
        <v>94.3</v>
      </c>
      <c r="O392" s="397">
        <f>M392-N392</f>
        <v>304.2</v>
      </c>
      <c r="P392" s="540">
        <f>'Приложение № 1'!P393</f>
        <v>16513531.619999999</v>
      </c>
      <c r="Q392" s="540">
        <f>'Приложение № 1'!Q393</f>
        <v>9844272.2599999998</v>
      </c>
      <c r="R392" s="540">
        <f>'Приложение № 1'!W393</f>
        <v>6669259.3600000003</v>
      </c>
      <c r="S392" s="540">
        <f>'Приложение № 1'!AC393</f>
        <v>0</v>
      </c>
      <c r="T392" s="540">
        <f>'Приложение № 1'!AD393</f>
        <v>0</v>
      </c>
      <c r="U392" s="545"/>
    </row>
    <row r="393" spans="1:21" x14ac:dyDescent="0.2">
      <c r="A393" s="393">
        <f t="shared" si="127"/>
        <v>11</v>
      </c>
      <c r="B393" s="400" t="s">
        <v>1648</v>
      </c>
      <c r="C393" s="406">
        <v>3</v>
      </c>
      <c r="D393" s="395">
        <v>41971</v>
      </c>
      <c r="E393" s="393" t="s">
        <v>1822</v>
      </c>
      <c r="F393" s="393" t="s">
        <v>1822</v>
      </c>
      <c r="G393" s="396">
        <v>31</v>
      </c>
      <c r="H393" s="398">
        <v>31</v>
      </c>
      <c r="I393" s="397">
        <v>400.7</v>
      </c>
      <c r="J393" s="396">
        <v>12</v>
      </c>
      <c r="K393" s="398">
        <v>0</v>
      </c>
      <c r="L393" s="398">
        <v>12</v>
      </c>
      <c r="M393" s="397">
        <v>400.7</v>
      </c>
      <c r="N393" s="397">
        <v>0</v>
      </c>
      <c r="O393" s="397">
        <v>400.7</v>
      </c>
      <c r="P393" s="540">
        <f>'Приложение № 1'!P394</f>
        <v>15310452.199999999</v>
      </c>
      <c r="Q393" s="540">
        <f>'Приложение № 1'!Q394</f>
        <v>9668341.8000000007</v>
      </c>
      <c r="R393" s="540">
        <f>'Приложение № 1'!W394</f>
        <v>5642110.4000000004</v>
      </c>
      <c r="S393" s="540">
        <f>'Приложение № 1'!AC394</f>
        <v>0</v>
      </c>
      <c r="T393" s="540">
        <f>'Приложение № 1'!AD394</f>
        <v>0</v>
      </c>
      <c r="U393" s="545"/>
    </row>
    <row r="394" spans="1:21" x14ac:dyDescent="0.2">
      <c r="A394" s="393">
        <f t="shared" si="127"/>
        <v>12</v>
      </c>
      <c r="B394" s="400" t="s">
        <v>1647</v>
      </c>
      <c r="C394" s="406">
        <v>4</v>
      </c>
      <c r="D394" s="395">
        <v>41971</v>
      </c>
      <c r="E394" s="393" t="s">
        <v>1822</v>
      </c>
      <c r="F394" s="393" t="s">
        <v>1822</v>
      </c>
      <c r="G394" s="396">
        <v>25</v>
      </c>
      <c r="H394" s="398">
        <v>25</v>
      </c>
      <c r="I394" s="397">
        <v>320.39999999999998</v>
      </c>
      <c r="J394" s="396">
        <v>10</v>
      </c>
      <c r="K394" s="398">
        <v>1</v>
      </c>
      <c r="L394" s="398">
        <v>9</v>
      </c>
      <c r="M394" s="397">
        <v>320.39999999999998</v>
      </c>
      <c r="N394" s="397">
        <v>22.7</v>
      </c>
      <c r="O394" s="397">
        <f>M394-N394</f>
        <v>297.7</v>
      </c>
      <c r="P394" s="540">
        <f>'Приложение № 1'!P395</f>
        <v>13086238.039999999</v>
      </c>
      <c r="Q394" s="540">
        <f>'Приложение № 1'!Q395</f>
        <v>7669131.9800000004</v>
      </c>
      <c r="R394" s="540">
        <f>'Приложение № 1'!W395</f>
        <v>5417106.0599999996</v>
      </c>
      <c r="S394" s="540">
        <f>'Приложение № 1'!AC395</f>
        <v>0</v>
      </c>
      <c r="T394" s="540">
        <f>'Приложение № 1'!AD395</f>
        <v>0</v>
      </c>
      <c r="U394" s="545"/>
    </row>
    <row r="395" spans="1:21" x14ac:dyDescent="0.2">
      <c r="A395" s="393">
        <f t="shared" si="127"/>
        <v>13</v>
      </c>
      <c r="B395" s="400" t="s">
        <v>1646</v>
      </c>
      <c r="C395" s="406">
        <v>5</v>
      </c>
      <c r="D395" s="395">
        <v>41971</v>
      </c>
      <c r="E395" s="393" t="s">
        <v>1822</v>
      </c>
      <c r="F395" s="393" t="s">
        <v>1822</v>
      </c>
      <c r="G395" s="396">
        <v>35</v>
      </c>
      <c r="H395" s="398">
        <v>35</v>
      </c>
      <c r="I395" s="397">
        <v>421.5</v>
      </c>
      <c r="J395" s="396">
        <v>14</v>
      </c>
      <c r="K395" s="398">
        <v>3</v>
      </c>
      <c r="L395" s="398">
        <v>11</v>
      </c>
      <c r="M395" s="397">
        <v>421.5</v>
      </c>
      <c r="N395" s="397">
        <v>53</v>
      </c>
      <c r="O395" s="397">
        <v>368.5</v>
      </c>
      <c r="P395" s="540">
        <f>'Приложение № 1'!P396</f>
        <v>16592645.630000001</v>
      </c>
      <c r="Q395" s="540">
        <f>'Приложение № 1'!Q396</f>
        <v>11511531.630000001</v>
      </c>
      <c r="R395" s="540">
        <f>'Приложение № 1'!W396</f>
        <v>5081114</v>
      </c>
      <c r="S395" s="540">
        <f>'Приложение № 1'!AC396</f>
        <v>0</v>
      </c>
      <c r="T395" s="540">
        <f>'Приложение № 1'!AD396</f>
        <v>0</v>
      </c>
      <c r="U395" s="545"/>
    </row>
    <row r="396" spans="1:21" x14ac:dyDescent="0.2">
      <c r="A396" s="393">
        <f t="shared" si="127"/>
        <v>14</v>
      </c>
      <c r="B396" s="400" t="s">
        <v>1644</v>
      </c>
      <c r="C396" s="406">
        <v>6</v>
      </c>
      <c r="D396" s="395">
        <v>41971</v>
      </c>
      <c r="E396" s="393" t="s">
        <v>1822</v>
      </c>
      <c r="F396" s="393" t="s">
        <v>1822</v>
      </c>
      <c r="G396" s="396">
        <v>42</v>
      </c>
      <c r="H396" s="398">
        <v>42</v>
      </c>
      <c r="I396" s="397">
        <v>420.1</v>
      </c>
      <c r="J396" s="396">
        <v>14</v>
      </c>
      <c r="K396" s="398">
        <v>1</v>
      </c>
      <c r="L396" s="398">
        <v>13</v>
      </c>
      <c r="M396" s="397">
        <v>420.1</v>
      </c>
      <c r="N396" s="397">
        <v>22.8</v>
      </c>
      <c r="O396" s="397">
        <v>397.3</v>
      </c>
      <c r="P396" s="540">
        <f>'Приложение № 1'!P397</f>
        <v>16684923.75</v>
      </c>
      <c r="Q396" s="540">
        <f>'Приложение № 1'!Q397</f>
        <v>11539275.76</v>
      </c>
      <c r="R396" s="540">
        <f>'Приложение № 1'!W397</f>
        <v>5145647.99</v>
      </c>
      <c r="S396" s="540">
        <f>'Приложение № 1'!AC397</f>
        <v>0</v>
      </c>
      <c r="T396" s="540">
        <f>'Приложение № 1'!AD397</f>
        <v>0</v>
      </c>
      <c r="U396" s="545"/>
    </row>
    <row r="397" spans="1:21" x14ac:dyDescent="0.2">
      <c r="A397" s="393">
        <f t="shared" si="127"/>
        <v>15</v>
      </c>
      <c r="B397" s="400" t="s">
        <v>1643</v>
      </c>
      <c r="C397" s="406">
        <v>7</v>
      </c>
      <c r="D397" s="395">
        <v>41971</v>
      </c>
      <c r="E397" s="393" t="s">
        <v>1822</v>
      </c>
      <c r="F397" s="393" t="s">
        <v>1822</v>
      </c>
      <c r="G397" s="396">
        <v>28</v>
      </c>
      <c r="H397" s="398">
        <v>28</v>
      </c>
      <c r="I397" s="397">
        <v>421.4</v>
      </c>
      <c r="J397" s="396">
        <v>12</v>
      </c>
      <c r="K397" s="398">
        <v>5</v>
      </c>
      <c r="L397" s="398">
        <v>7</v>
      </c>
      <c r="M397" s="397">
        <v>421.4</v>
      </c>
      <c r="N397" s="397">
        <v>140.5</v>
      </c>
      <c r="O397" s="397">
        <v>280.89999999999998</v>
      </c>
      <c r="P397" s="540">
        <f>'Приложение № 1'!P398</f>
        <v>16498284.1</v>
      </c>
      <c r="Q397" s="540">
        <f>'Приложение № 1'!Q398</f>
        <v>11516101.24</v>
      </c>
      <c r="R397" s="540">
        <f>'Приложение № 1'!W398</f>
        <v>4982182.8600000003</v>
      </c>
      <c r="S397" s="540">
        <f>'Приложение № 1'!AC398</f>
        <v>0</v>
      </c>
      <c r="T397" s="540">
        <f>'Приложение № 1'!AD398</f>
        <v>0</v>
      </c>
      <c r="U397" s="545"/>
    </row>
    <row r="398" spans="1:21" x14ac:dyDescent="0.2">
      <c r="A398" s="393">
        <f t="shared" si="127"/>
        <v>16</v>
      </c>
      <c r="B398" s="400" t="s">
        <v>1645</v>
      </c>
      <c r="C398" s="406">
        <v>8</v>
      </c>
      <c r="D398" s="395">
        <v>41971</v>
      </c>
      <c r="E398" s="393" t="s">
        <v>1822</v>
      </c>
      <c r="F398" s="393" t="s">
        <v>1822</v>
      </c>
      <c r="G398" s="396">
        <v>21</v>
      </c>
      <c r="H398" s="398">
        <v>21</v>
      </c>
      <c r="I398" s="397">
        <v>419.9</v>
      </c>
      <c r="J398" s="396">
        <v>12</v>
      </c>
      <c r="K398" s="398">
        <v>3</v>
      </c>
      <c r="L398" s="398">
        <v>9</v>
      </c>
      <c r="M398" s="397">
        <v>401.1</v>
      </c>
      <c r="N398" s="397">
        <v>62.4</v>
      </c>
      <c r="O398" s="397">
        <f>M398-N398</f>
        <v>338.7</v>
      </c>
      <c r="P398" s="540">
        <f>'Приложение № 1'!P399</f>
        <v>16531341.310000001</v>
      </c>
      <c r="Q398" s="540">
        <f>'Приложение № 1'!Q399</f>
        <v>10972968.98</v>
      </c>
      <c r="R398" s="540">
        <f>'Приложение № 1'!W399</f>
        <v>5558372.3300000001</v>
      </c>
      <c r="S398" s="540">
        <f>'Приложение № 1'!AC399</f>
        <v>0</v>
      </c>
      <c r="T398" s="540">
        <f>'Приложение № 1'!AD399</f>
        <v>0</v>
      </c>
      <c r="U398" s="545"/>
    </row>
    <row r="399" spans="1:21" x14ac:dyDescent="0.2">
      <c r="A399" s="393">
        <f t="shared" si="127"/>
        <v>17</v>
      </c>
      <c r="B399" s="400" t="s">
        <v>1642</v>
      </c>
      <c r="C399" s="406">
        <v>11</v>
      </c>
      <c r="D399" s="395">
        <v>41971</v>
      </c>
      <c r="E399" s="393" t="s">
        <v>1822</v>
      </c>
      <c r="F399" s="393" t="s">
        <v>1822</v>
      </c>
      <c r="G399" s="396">
        <v>35</v>
      </c>
      <c r="H399" s="398">
        <v>35</v>
      </c>
      <c r="I399" s="397">
        <v>422.9</v>
      </c>
      <c r="J399" s="396">
        <v>16</v>
      </c>
      <c r="K399" s="398">
        <v>2</v>
      </c>
      <c r="L399" s="398">
        <v>14</v>
      </c>
      <c r="M399" s="397">
        <v>422.9</v>
      </c>
      <c r="N399" s="397">
        <v>30.1</v>
      </c>
      <c r="O399" s="397">
        <v>392.8</v>
      </c>
      <c r="P399" s="540">
        <f>'Приложение № 1'!P400</f>
        <v>17042987.149999999</v>
      </c>
      <c r="Q399" s="540">
        <f>'Приложение № 1'!Q400</f>
        <v>11211568.539999999</v>
      </c>
      <c r="R399" s="540">
        <f>'Приложение № 1'!W400</f>
        <v>5831418.6100000003</v>
      </c>
      <c r="S399" s="540">
        <f>'Приложение № 1'!AC400</f>
        <v>0</v>
      </c>
      <c r="T399" s="540">
        <f>'Приложение № 1'!AD400</f>
        <v>0</v>
      </c>
      <c r="U399" s="545"/>
    </row>
    <row r="400" spans="1:21" x14ac:dyDescent="0.2">
      <c r="A400" s="393">
        <f t="shared" si="127"/>
        <v>18</v>
      </c>
      <c r="B400" s="400" t="s">
        <v>1641</v>
      </c>
      <c r="C400" s="406">
        <v>14</v>
      </c>
      <c r="D400" s="395">
        <v>41971</v>
      </c>
      <c r="E400" s="393" t="s">
        <v>1822</v>
      </c>
      <c r="F400" s="393" t="s">
        <v>1822</v>
      </c>
      <c r="G400" s="396">
        <v>27</v>
      </c>
      <c r="H400" s="398">
        <v>27</v>
      </c>
      <c r="I400" s="397">
        <v>426.1</v>
      </c>
      <c r="J400" s="396">
        <v>13</v>
      </c>
      <c r="K400" s="398">
        <v>3</v>
      </c>
      <c r="L400" s="398">
        <v>10</v>
      </c>
      <c r="M400" s="397">
        <v>386.7</v>
      </c>
      <c r="N400" s="397">
        <v>66.5</v>
      </c>
      <c r="O400" s="397">
        <v>320.2</v>
      </c>
      <c r="P400" s="540">
        <f>'Приложение № 1'!P401</f>
        <v>17305980.420000002</v>
      </c>
      <c r="Q400" s="540">
        <f>'Приложение № 1'!Q401</f>
        <v>10116164.779999999</v>
      </c>
      <c r="R400" s="540">
        <f>'Приложение № 1'!W401</f>
        <v>7189815.6399999997</v>
      </c>
      <c r="S400" s="540">
        <f>'Приложение № 1'!AC401</f>
        <v>0</v>
      </c>
      <c r="T400" s="540">
        <f>'Приложение № 1'!AD401</f>
        <v>0</v>
      </c>
      <c r="U400" s="545"/>
    </row>
    <row r="401" spans="1:21" x14ac:dyDescent="0.2">
      <c r="A401" s="393">
        <f t="shared" si="127"/>
        <v>19</v>
      </c>
      <c r="B401" s="400" t="s">
        <v>1640</v>
      </c>
      <c r="C401" s="406">
        <v>25</v>
      </c>
      <c r="D401" s="395">
        <v>41971</v>
      </c>
      <c r="E401" s="393" t="s">
        <v>1822</v>
      </c>
      <c r="F401" s="393" t="s">
        <v>1822</v>
      </c>
      <c r="G401" s="396">
        <v>41</v>
      </c>
      <c r="H401" s="398">
        <v>41</v>
      </c>
      <c r="I401" s="397">
        <v>424.3</v>
      </c>
      <c r="J401" s="396">
        <v>14</v>
      </c>
      <c r="K401" s="398">
        <v>1</v>
      </c>
      <c r="L401" s="398">
        <v>13</v>
      </c>
      <c r="M401" s="397">
        <v>376.45</v>
      </c>
      <c r="N401" s="397">
        <v>18.2</v>
      </c>
      <c r="O401" s="397">
        <v>358.25</v>
      </c>
      <c r="P401" s="540">
        <f>'Приложение № 1'!P402</f>
        <v>17548236.449999999</v>
      </c>
      <c r="Q401" s="540">
        <f>'Приложение № 1'!Q402</f>
        <v>8820121.9499999993</v>
      </c>
      <c r="R401" s="540">
        <f>'Приложение № 1'!W402</f>
        <v>8728114.5</v>
      </c>
      <c r="S401" s="540">
        <f>'Приложение № 1'!AC402</f>
        <v>0</v>
      </c>
      <c r="T401" s="540">
        <f>'Приложение № 1'!AD402</f>
        <v>0</v>
      </c>
      <c r="U401" s="545"/>
    </row>
    <row r="402" spans="1:21" x14ac:dyDescent="0.2">
      <c r="A402" s="393">
        <f t="shared" si="127"/>
        <v>20</v>
      </c>
      <c r="B402" s="400" t="s">
        <v>1573</v>
      </c>
      <c r="C402" s="406">
        <v>26</v>
      </c>
      <c r="D402" s="395">
        <v>41971</v>
      </c>
      <c r="E402" s="393" t="s">
        <v>1822</v>
      </c>
      <c r="F402" s="393" t="s">
        <v>1822</v>
      </c>
      <c r="G402" s="396">
        <v>31</v>
      </c>
      <c r="H402" s="398">
        <v>31</v>
      </c>
      <c r="I402" s="397">
        <v>411.41</v>
      </c>
      <c r="J402" s="396">
        <v>15</v>
      </c>
      <c r="K402" s="398">
        <v>2</v>
      </c>
      <c r="L402" s="398">
        <v>13</v>
      </c>
      <c r="M402" s="397">
        <v>381.91</v>
      </c>
      <c r="N402" s="397">
        <v>39.090000000000003</v>
      </c>
      <c r="O402" s="397">
        <f>M402-N402</f>
        <v>342.82</v>
      </c>
      <c r="P402" s="540">
        <f>'Приложение № 1'!P403</f>
        <v>14676410.859999999</v>
      </c>
      <c r="Q402" s="540">
        <f>'Приложение № 1'!Q403</f>
        <v>9372883.0500000007</v>
      </c>
      <c r="R402" s="540">
        <f>'Приложение № 1'!W403</f>
        <v>5303527.8099999996</v>
      </c>
      <c r="S402" s="540">
        <f>'Приложение № 1'!AC403</f>
        <v>0</v>
      </c>
      <c r="T402" s="540">
        <f>'Приложение № 1'!AD403</f>
        <v>0</v>
      </c>
      <c r="U402" s="545"/>
    </row>
    <row r="403" spans="1:21" x14ac:dyDescent="0.2">
      <c r="A403" s="393">
        <f t="shared" si="127"/>
        <v>21</v>
      </c>
      <c r="B403" s="400" t="s">
        <v>1639</v>
      </c>
      <c r="C403" s="406" t="s">
        <v>874</v>
      </c>
      <c r="D403" s="395">
        <v>41971</v>
      </c>
      <c r="E403" s="393" t="s">
        <v>1822</v>
      </c>
      <c r="F403" s="393" t="s">
        <v>1822</v>
      </c>
      <c r="G403" s="396">
        <v>38</v>
      </c>
      <c r="H403" s="398">
        <v>38</v>
      </c>
      <c r="I403" s="397">
        <v>381.99</v>
      </c>
      <c r="J403" s="396">
        <v>12</v>
      </c>
      <c r="K403" s="398">
        <v>0</v>
      </c>
      <c r="L403" s="398">
        <v>12</v>
      </c>
      <c r="M403" s="397">
        <v>381.99</v>
      </c>
      <c r="N403" s="397">
        <v>0</v>
      </c>
      <c r="O403" s="397">
        <v>381.99</v>
      </c>
      <c r="P403" s="540">
        <f>'Приложение № 1'!P404</f>
        <v>17247728.059999999</v>
      </c>
      <c r="Q403" s="540">
        <f>'Приложение № 1'!Q404</f>
        <v>9467637.4499999993</v>
      </c>
      <c r="R403" s="540">
        <f>'Приложение № 1'!W404</f>
        <v>7780090.6100000003</v>
      </c>
      <c r="S403" s="540">
        <f>'Приложение № 1'!AC404</f>
        <v>0</v>
      </c>
      <c r="T403" s="540">
        <f>'Приложение № 1'!AD404</f>
        <v>0</v>
      </c>
      <c r="U403" s="545"/>
    </row>
    <row r="404" spans="1:21" x14ac:dyDescent="0.2">
      <c r="A404" s="393">
        <f t="shared" si="127"/>
        <v>22</v>
      </c>
      <c r="B404" s="400" t="s">
        <v>1638</v>
      </c>
      <c r="C404" s="406" t="s">
        <v>875</v>
      </c>
      <c r="D404" s="395">
        <v>41971</v>
      </c>
      <c r="E404" s="393" t="s">
        <v>1822</v>
      </c>
      <c r="F404" s="393" t="s">
        <v>1822</v>
      </c>
      <c r="G404" s="396">
        <v>31</v>
      </c>
      <c r="H404" s="398">
        <v>31</v>
      </c>
      <c r="I404" s="397">
        <v>399.44</v>
      </c>
      <c r="J404" s="396">
        <v>14</v>
      </c>
      <c r="K404" s="398">
        <v>2</v>
      </c>
      <c r="L404" s="398">
        <v>12</v>
      </c>
      <c r="M404" s="397">
        <v>364.28</v>
      </c>
      <c r="N404" s="397">
        <v>40.270000000000003</v>
      </c>
      <c r="O404" s="397">
        <f>M404-N404</f>
        <v>324.01</v>
      </c>
      <c r="P404" s="540">
        <f>'Приложение № 1'!P405</f>
        <v>15185661.880000001</v>
      </c>
      <c r="Q404" s="540">
        <f>'Приложение № 1'!Q405</f>
        <v>9328655.6400000006</v>
      </c>
      <c r="R404" s="540">
        <f>'Приложение № 1'!W405</f>
        <v>5857006.2400000002</v>
      </c>
      <c r="S404" s="540">
        <f>'Приложение № 1'!AC405</f>
        <v>0</v>
      </c>
      <c r="T404" s="540">
        <f>'Приложение № 1'!AD405</f>
        <v>0</v>
      </c>
      <c r="U404" s="545"/>
    </row>
    <row r="405" spans="1:21" s="537" customFormat="1" x14ac:dyDescent="0.2">
      <c r="A405" s="790" t="s">
        <v>2071</v>
      </c>
      <c r="B405" s="790"/>
      <c r="C405" s="790"/>
      <c r="D405" s="790"/>
      <c r="E405" s="790"/>
      <c r="F405" s="790"/>
      <c r="G405" s="391">
        <f t="shared" ref="G405:T405" si="128">SUM(G406:G412)</f>
        <v>20</v>
      </c>
      <c r="H405" s="391">
        <f t="shared" si="128"/>
        <v>20</v>
      </c>
      <c r="I405" s="392">
        <f t="shared" si="128"/>
        <v>533.72</v>
      </c>
      <c r="J405" s="391">
        <f t="shared" si="128"/>
        <v>15</v>
      </c>
      <c r="K405" s="391">
        <f t="shared" si="128"/>
        <v>15</v>
      </c>
      <c r="L405" s="391">
        <f t="shared" si="128"/>
        <v>0</v>
      </c>
      <c r="M405" s="392">
        <f t="shared" si="128"/>
        <v>533.72</v>
      </c>
      <c r="N405" s="392">
        <f t="shared" si="128"/>
        <v>533.72</v>
      </c>
      <c r="O405" s="392">
        <f t="shared" si="128"/>
        <v>0</v>
      </c>
      <c r="P405" s="392">
        <f t="shared" si="128"/>
        <v>22565681.600000001</v>
      </c>
      <c r="Q405" s="392">
        <f t="shared" si="128"/>
        <v>21437397.52</v>
      </c>
      <c r="R405" s="392">
        <f t="shared" si="128"/>
        <v>1128284.08</v>
      </c>
      <c r="S405" s="392">
        <f t="shared" si="128"/>
        <v>0</v>
      </c>
      <c r="T405" s="392">
        <f t="shared" si="128"/>
        <v>0</v>
      </c>
      <c r="U405" s="545"/>
    </row>
    <row r="406" spans="1:21" x14ac:dyDescent="0.2">
      <c r="A406" s="393">
        <v>1</v>
      </c>
      <c r="B406" s="401" t="s">
        <v>782</v>
      </c>
      <c r="C406" s="393">
        <v>1163</v>
      </c>
      <c r="D406" s="395">
        <v>41850</v>
      </c>
      <c r="E406" s="393" t="s">
        <v>1109</v>
      </c>
      <c r="F406" s="393" t="s">
        <v>1112</v>
      </c>
      <c r="G406" s="396">
        <v>2</v>
      </c>
      <c r="H406" s="396">
        <v>2</v>
      </c>
      <c r="I406" s="397">
        <v>66.7</v>
      </c>
      <c r="J406" s="396">
        <v>3</v>
      </c>
      <c r="K406" s="396">
        <v>3</v>
      </c>
      <c r="L406" s="396">
        <v>0</v>
      </c>
      <c r="M406" s="397">
        <v>66.7</v>
      </c>
      <c r="N406" s="397">
        <v>66.7</v>
      </c>
      <c r="O406" s="397">
        <v>0</v>
      </c>
      <c r="P406" s="540">
        <f>'Приложение № 1'!P407</f>
        <v>2808914.61</v>
      </c>
      <c r="Q406" s="540">
        <f>'Приложение № 1'!Q407</f>
        <v>2669187.4500000002</v>
      </c>
      <c r="R406" s="540">
        <f>'Приложение № 1'!W407</f>
        <v>139727.16</v>
      </c>
      <c r="S406" s="540">
        <f>'Приложение № 1'!AC407</f>
        <v>0</v>
      </c>
      <c r="T406" s="540">
        <f>'Приложение № 1'!AD407</f>
        <v>0</v>
      </c>
      <c r="U406" s="545"/>
    </row>
    <row r="407" spans="1:21" x14ac:dyDescent="0.2">
      <c r="A407" s="393">
        <f>A406+1</f>
        <v>2</v>
      </c>
      <c r="B407" s="401" t="s">
        <v>782</v>
      </c>
      <c r="C407" s="393">
        <v>1163</v>
      </c>
      <c r="D407" s="395">
        <v>41850</v>
      </c>
      <c r="E407" s="393" t="s">
        <v>1110</v>
      </c>
      <c r="F407" s="393" t="s">
        <v>1112</v>
      </c>
      <c r="G407" s="396">
        <v>2</v>
      </c>
      <c r="H407" s="398">
        <v>2</v>
      </c>
      <c r="I407" s="397">
        <v>48.4</v>
      </c>
      <c r="J407" s="396">
        <v>2</v>
      </c>
      <c r="K407" s="398">
        <v>2</v>
      </c>
      <c r="L407" s="398">
        <v>0</v>
      </c>
      <c r="M407" s="397">
        <v>48.4</v>
      </c>
      <c r="N407" s="397">
        <v>48.4</v>
      </c>
      <c r="O407" s="397">
        <v>0</v>
      </c>
      <c r="P407" s="540">
        <f>'Приложение № 1'!P408</f>
        <v>0</v>
      </c>
      <c r="Q407" s="540">
        <f>'Приложение № 1'!Q408</f>
        <v>0</v>
      </c>
      <c r="R407" s="540">
        <f>'Приложение № 1'!W408</f>
        <v>0</v>
      </c>
      <c r="S407" s="540">
        <f>'Приложение № 1'!AC408</f>
        <v>0</v>
      </c>
      <c r="T407" s="540">
        <f>'Приложение № 1'!AD408</f>
        <v>0</v>
      </c>
      <c r="U407" s="545"/>
    </row>
    <row r="408" spans="1:21" x14ac:dyDescent="0.2">
      <c r="A408" s="393">
        <f t="shared" ref="A408:A412" si="129">A407+1</f>
        <v>3</v>
      </c>
      <c r="B408" s="401" t="s">
        <v>782</v>
      </c>
      <c r="C408" s="393">
        <v>1163</v>
      </c>
      <c r="D408" s="395">
        <v>41850</v>
      </c>
      <c r="E408" s="393" t="s">
        <v>1112</v>
      </c>
      <c r="F408" s="393" t="s">
        <v>1112</v>
      </c>
      <c r="G408" s="396">
        <v>2</v>
      </c>
      <c r="H408" s="396">
        <v>2</v>
      </c>
      <c r="I408" s="397">
        <v>25.53</v>
      </c>
      <c r="J408" s="396">
        <v>1</v>
      </c>
      <c r="K408" s="396">
        <v>1</v>
      </c>
      <c r="L408" s="396">
        <v>0</v>
      </c>
      <c r="M408" s="397">
        <v>25.53</v>
      </c>
      <c r="N408" s="397">
        <v>25.53</v>
      </c>
      <c r="O408" s="397">
        <v>0</v>
      </c>
      <c r="P408" s="540">
        <f>'Приложение № 1'!P409</f>
        <v>3136921.79</v>
      </c>
      <c r="Q408" s="540">
        <f>'Приложение № 1'!Q409</f>
        <v>2979357.13</v>
      </c>
      <c r="R408" s="540">
        <f>'Приложение № 1'!W409</f>
        <v>157564.66</v>
      </c>
      <c r="S408" s="540">
        <f>'Приложение № 1'!AC409</f>
        <v>0</v>
      </c>
      <c r="T408" s="540">
        <f>'Приложение № 1'!AD409</f>
        <v>0</v>
      </c>
      <c r="U408" s="545"/>
    </row>
    <row r="409" spans="1:21" x14ac:dyDescent="0.2">
      <c r="A409" s="393">
        <f t="shared" si="129"/>
        <v>4</v>
      </c>
      <c r="B409" s="401" t="s">
        <v>1125</v>
      </c>
      <c r="C409" s="393">
        <v>91</v>
      </c>
      <c r="D409" s="395">
        <v>42054</v>
      </c>
      <c r="E409" s="393" t="s">
        <v>1109</v>
      </c>
      <c r="F409" s="393" t="s">
        <v>1112</v>
      </c>
      <c r="G409" s="396">
        <v>1</v>
      </c>
      <c r="H409" s="396">
        <v>1</v>
      </c>
      <c r="I409" s="397">
        <v>29.8</v>
      </c>
      <c r="J409" s="396">
        <v>1</v>
      </c>
      <c r="K409" s="396">
        <v>1</v>
      </c>
      <c r="L409" s="396">
        <v>0</v>
      </c>
      <c r="M409" s="397">
        <v>29.8</v>
      </c>
      <c r="N409" s="397">
        <v>29.8</v>
      </c>
      <c r="O409" s="397">
        <v>0</v>
      </c>
      <c r="P409" s="540">
        <f>'Приложение № 1'!P410</f>
        <v>4200818.4400000004</v>
      </c>
      <c r="Q409" s="540">
        <f>'Приложение № 1'!Q410</f>
        <v>3991604.74</v>
      </c>
      <c r="R409" s="540">
        <f>'Приложение № 1'!W410</f>
        <v>209213.7</v>
      </c>
      <c r="S409" s="540">
        <f>'Приложение № 1'!AC410</f>
        <v>0</v>
      </c>
      <c r="T409" s="540">
        <f>'Приложение № 1'!AD410</f>
        <v>0</v>
      </c>
      <c r="U409" s="545"/>
    </row>
    <row r="410" spans="1:21" x14ac:dyDescent="0.2">
      <c r="A410" s="393">
        <f t="shared" si="129"/>
        <v>5</v>
      </c>
      <c r="B410" s="401" t="s">
        <v>1125</v>
      </c>
      <c r="C410" s="393">
        <v>91</v>
      </c>
      <c r="D410" s="395">
        <v>42054</v>
      </c>
      <c r="E410" s="393" t="s">
        <v>1110</v>
      </c>
      <c r="F410" s="393" t="s">
        <v>1112</v>
      </c>
      <c r="G410" s="396">
        <v>7</v>
      </c>
      <c r="H410" s="398">
        <v>7</v>
      </c>
      <c r="I410" s="397">
        <v>90.89</v>
      </c>
      <c r="J410" s="396">
        <v>3</v>
      </c>
      <c r="K410" s="398">
        <v>3</v>
      </c>
      <c r="L410" s="398">
        <v>0</v>
      </c>
      <c r="M410" s="397">
        <v>90.89</v>
      </c>
      <c r="N410" s="397">
        <v>90.89</v>
      </c>
      <c r="O410" s="397">
        <v>0</v>
      </c>
      <c r="P410" s="540">
        <f>'Приложение № 1'!P411</f>
        <v>901954.76</v>
      </c>
      <c r="Q410" s="540">
        <f>'Приложение № 1'!Q411</f>
        <v>856029.8</v>
      </c>
      <c r="R410" s="540">
        <f>'Приложение № 1'!W411</f>
        <v>45924.959999999999</v>
      </c>
      <c r="S410" s="540">
        <f>'Приложение № 1'!AC411</f>
        <v>0</v>
      </c>
      <c r="T410" s="540">
        <f>'Приложение № 1'!AD411</f>
        <v>0</v>
      </c>
      <c r="U410" s="545"/>
    </row>
    <row r="411" spans="1:21" x14ac:dyDescent="0.2">
      <c r="A411" s="393">
        <f t="shared" si="129"/>
        <v>6</v>
      </c>
      <c r="B411" s="401" t="s">
        <v>1124</v>
      </c>
      <c r="C411" s="393">
        <v>94</v>
      </c>
      <c r="D411" s="395">
        <v>42054</v>
      </c>
      <c r="E411" s="393" t="s">
        <v>1109</v>
      </c>
      <c r="F411" s="393" t="s">
        <v>1112</v>
      </c>
      <c r="G411" s="396">
        <v>3</v>
      </c>
      <c r="H411" s="396">
        <v>3</v>
      </c>
      <c r="I411" s="397">
        <v>92.7</v>
      </c>
      <c r="J411" s="396">
        <v>2</v>
      </c>
      <c r="K411" s="396">
        <v>2</v>
      </c>
      <c r="L411" s="396">
        <v>0</v>
      </c>
      <c r="M411" s="397">
        <v>92.7</v>
      </c>
      <c r="N411" s="397">
        <v>92.7</v>
      </c>
      <c r="O411" s="397">
        <v>0</v>
      </c>
      <c r="P411" s="540">
        <f>'Приложение № 1'!P412</f>
        <v>11455564.609999999</v>
      </c>
      <c r="Q411" s="540">
        <f>'Приложение № 1'!Q412</f>
        <v>10885469.550000001</v>
      </c>
      <c r="R411" s="540">
        <f>'Приложение № 1'!W412</f>
        <v>570095.06000000006</v>
      </c>
      <c r="S411" s="540">
        <f>'Приложение № 1'!AC412</f>
        <v>0</v>
      </c>
      <c r="T411" s="540">
        <f>'Приложение № 1'!AD412</f>
        <v>0</v>
      </c>
      <c r="U411" s="545"/>
    </row>
    <row r="412" spans="1:21" x14ac:dyDescent="0.2">
      <c r="A412" s="393">
        <f t="shared" si="129"/>
        <v>7</v>
      </c>
      <c r="B412" s="401" t="s">
        <v>1124</v>
      </c>
      <c r="C412" s="393">
        <v>94</v>
      </c>
      <c r="D412" s="395">
        <v>42054</v>
      </c>
      <c r="E412" s="393" t="s">
        <v>1110</v>
      </c>
      <c r="F412" s="393" t="s">
        <v>1112</v>
      </c>
      <c r="G412" s="396">
        <v>3</v>
      </c>
      <c r="H412" s="398">
        <v>3</v>
      </c>
      <c r="I412" s="397">
        <v>179.7</v>
      </c>
      <c r="J412" s="396">
        <v>3</v>
      </c>
      <c r="K412" s="398">
        <v>3</v>
      </c>
      <c r="L412" s="398">
        <v>0</v>
      </c>
      <c r="M412" s="397">
        <v>179.7</v>
      </c>
      <c r="N412" s="397">
        <v>179.7</v>
      </c>
      <c r="O412" s="397">
        <v>0</v>
      </c>
      <c r="P412" s="540">
        <f>'Приложение № 1'!P413</f>
        <v>61507.39</v>
      </c>
      <c r="Q412" s="540">
        <f>'Приложение № 1'!Q413</f>
        <v>55748.85</v>
      </c>
      <c r="R412" s="540">
        <f>'Приложение № 1'!W413</f>
        <v>5758.54</v>
      </c>
      <c r="S412" s="540">
        <f>'Приложение № 1'!AC413</f>
        <v>0</v>
      </c>
      <c r="T412" s="540">
        <f>'Приложение № 1'!AD413</f>
        <v>0</v>
      </c>
      <c r="U412" s="545"/>
    </row>
    <row r="413" spans="1:21" x14ac:dyDescent="0.2">
      <c r="A413" s="790" t="s">
        <v>1945</v>
      </c>
      <c r="B413" s="790"/>
      <c r="C413" s="790"/>
      <c r="D413" s="790"/>
      <c r="E413" s="790"/>
      <c r="F413" s="790"/>
      <c r="G413" s="413">
        <f>SUM(G414:G415)</f>
        <v>23</v>
      </c>
      <c r="H413" s="413">
        <f t="shared" ref="H413:O413" si="130">SUM(H414:H415)</f>
        <v>23</v>
      </c>
      <c r="I413" s="414">
        <f t="shared" si="130"/>
        <v>322.89999999999998</v>
      </c>
      <c r="J413" s="413">
        <f t="shared" si="130"/>
        <v>6</v>
      </c>
      <c r="K413" s="413">
        <f t="shared" si="130"/>
        <v>3</v>
      </c>
      <c r="L413" s="413">
        <f t="shared" si="130"/>
        <v>3</v>
      </c>
      <c r="M413" s="414">
        <f t="shared" si="130"/>
        <v>322.89999999999998</v>
      </c>
      <c r="N413" s="414">
        <f t="shared" si="130"/>
        <v>155</v>
      </c>
      <c r="O413" s="414">
        <f t="shared" si="130"/>
        <v>167.9</v>
      </c>
      <c r="P413" s="414">
        <f>SUM(P414:P415)</f>
        <v>13453496</v>
      </c>
      <c r="Q413" s="414">
        <f t="shared" ref="Q413:T413" si="131">SUM(Q414:Q415)</f>
        <v>11368204.119999999</v>
      </c>
      <c r="R413" s="414">
        <f t="shared" si="131"/>
        <v>2085291.88</v>
      </c>
      <c r="S413" s="414">
        <f t="shared" si="131"/>
        <v>0</v>
      </c>
      <c r="T413" s="414">
        <f t="shared" si="131"/>
        <v>0</v>
      </c>
      <c r="U413" s="545"/>
    </row>
    <row r="414" spans="1:21" s="399" customFormat="1" x14ac:dyDescent="0.2">
      <c r="A414" s="393">
        <v>1</v>
      </c>
      <c r="B414" s="401" t="s">
        <v>781</v>
      </c>
      <c r="C414" s="393">
        <v>214</v>
      </c>
      <c r="D414" s="395">
        <v>41272</v>
      </c>
      <c r="E414" s="393" t="s">
        <v>1109</v>
      </c>
      <c r="F414" s="393" t="s">
        <v>1110</v>
      </c>
      <c r="G414" s="396">
        <v>4</v>
      </c>
      <c r="H414" s="398">
        <v>4</v>
      </c>
      <c r="I414" s="397">
        <v>50.5</v>
      </c>
      <c r="J414" s="396">
        <v>1</v>
      </c>
      <c r="K414" s="398">
        <v>0</v>
      </c>
      <c r="L414" s="398">
        <v>1</v>
      </c>
      <c r="M414" s="397">
        <v>50.5</v>
      </c>
      <c r="N414" s="397">
        <v>0</v>
      </c>
      <c r="O414" s="397">
        <v>50.5</v>
      </c>
      <c r="P414" s="540">
        <f>'Приложение № 1'!P415</f>
        <v>2135140</v>
      </c>
      <c r="Q414" s="540">
        <f>'Приложение № 1'!Q415</f>
        <v>1804193.3</v>
      </c>
      <c r="R414" s="540">
        <f>'Приложение № 1'!W415</f>
        <v>330946.7</v>
      </c>
      <c r="S414" s="540">
        <f>'Приложение № 1'!AC415</f>
        <v>0</v>
      </c>
      <c r="T414" s="540">
        <f>'Приложение № 1'!AD415</f>
        <v>0</v>
      </c>
      <c r="U414" s="545"/>
    </row>
    <row r="415" spans="1:21" x14ac:dyDescent="0.2">
      <c r="A415" s="393">
        <v>2</v>
      </c>
      <c r="B415" s="401" t="s">
        <v>1260</v>
      </c>
      <c r="C415" s="393">
        <v>213</v>
      </c>
      <c r="D415" s="395">
        <v>41272</v>
      </c>
      <c r="E415" s="393" t="s">
        <v>1109</v>
      </c>
      <c r="F415" s="393" t="s">
        <v>1110</v>
      </c>
      <c r="G415" s="396">
        <v>19</v>
      </c>
      <c r="H415" s="398">
        <v>19</v>
      </c>
      <c r="I415" s="397">
        <v>272.39999999999998</v>
      </c>
      <c r="J415" s="396">
        <v>5</v>
      </c>
      <c r="K415" s="398">
        <v>3</v>
      </c>
      <c r="L415" s="398">
        <v>2</v>
      </c>
      <c r="M415" s="397">
        <v>272.39999999999998</v>
      </c>
      <c r="N415" s="397">
        <v>155</v>
      </c>
      <c r="O415" s="397">
        <v>117.4</v>
      </c>
      <c r="P415" s="540">
        <f>'Приложение № 1'!P416</f>
        <v>11318356</v>
      </c>
      <c r="Q415" s="540">
        <f>'Приложение № 1'!Q416</f>
        <v>9564010.8200000003</v>
      </c>
      <c r="R415" s="540">
        <f>'Приложение № 1'!W416</f>
        <v>1754345.18</v>
      </c>
      <c r="S415" s="540">
        <f>'Приложение № 1'!AC416</f>
        <v>0</v>
      </c>
      <c r="T415" s="540">
        <f>'Приложение № 1'!AD416</f>
        <v>0</v>
      </c>
      <c r="U415" s="545"/>
    </row>
    <row r="416" spans="1:21" s="537" customFormat="1" x14ac:dyDescent="0.2">
      <c r="A416" s="790" t="s">
        <v>1946</v>
      </c>
      <c r="B416" s="790"/>
      <c r="C416" s="790"/>
      <c r="D416" s="790"/>
      <c r="E416" s="790"/>
      <c r="F416" s="790"/>
      <c r="G416" s="391">
        <f t="shared" ref="G416:T416" si="132">SUM(G417:G423)</f>
        <v>62</v>
      </c>
      <c r="H416" s="391">
        <f t="shared" si="132"/>
        <v>62</v>
      </c>
      <c r="I416" s="392">
        <f t="shared" si="132"/>
        <v>1628.16</v>
      </c>
      <c r="J416" s="391">
        <f t="shared" si="132"/>
        <v>31</v>
      </c>
      <c r="K416" s="391">
        <f t="shared" si="132"/>
        <v>24</v>
      </c>
      <c r="L416" s="391">
        <f t="shared" si="132"/>
        <v>7</v>
      </c>
      <c r="M416" s="392">
        <f t="shared" si="132"/>
        <v>1628.16</v>
      </c>
      <c r="N416" s="392">
        <f t="shared" si="132"/>
        <v>1260.7</v>
      </c>
      <c r="O416" s="392">
        <f t="shared" si="132"/>
        <v>367.46</v>
      </c>
      <c r="P416" s="392">
        <f t="shared" si="132"/>
        <v>68838604.799999997</v>
      </c>
      <c r="Q416" s="392">
        <f t="shared" si="132"/>
        <v>61569529.560000002</v>
      </c>
      <c r="R416" s="392">
        <f t="shared" si="132"/>
        <v>7269075.2400000002</v>
      </c>
      <c r="S416" s="392">
        <f t="shared" si="132"/>
        <v>0</v>
      </c>
      <c r="T416" s="392">
        <f t="shared" si="132"/>
        <v>0</v>
      </c>
      <c r="U416" s="545"/>
    </row>
    <row r="417" spans="1:21" x14ac:dyDescent="0.2">
      <c r="A417" s="393">
        <v>1</v>
      </c>
      <c r="B417" s="400" t="s">
        <v>916</v>
      </c>
      <c r="C417" s="406" t="s">
        <v>1321</v>
      </c>
      <c r="D417" s="395">
        <v>42002</v>
      </c>
      <c r="E417" s="393" t="s">
        <v>1109</v>
      </c>
      <c r="F417" s="393" t="s">
        <v>1110</v>
      </c>
      <c r="G417" s="396">
        <v>11</v>
      </c>
      <c r="H417" s="396">
        <v>11</v>
      </c>
      <c r="I417" s="397">
        <v>263.2</v>
      </c>
      <c r="J417" s="396">
        <v>6</v>
      </c>
      <c r="K417" s="398">
        <v>4</v>
      </c>
      <c r="L417" s="398">
        <v>2</v>
      </c>
      <c r="M417" s="397">
        <v>263.2</v>
      </c>
      <c r="N417" s="397">
        <v>164</v>
      </c>
      <c r="O417" s="397">
        <f>M417-N417</f>
        <v>99.2</v>
      </c>
      <c r="P417" s="540">
        <f>'Приложение № 1'!P418</f>
        <v>11128096</v>
      </c>
      <c r="Q417" s="540">
        <f>'Приложение № 1'!Q418</f>
        <v>9970774.0199999996</v>
      </c>
      <c r="R417" s="540">
        <f>'Приложение № 1'!W418</f>
        <v>1157321.98</v>
      </c>
      <c r="S417" s="540">
        <f>'Приложение № 1'!AC418</f>
        <v>0</v>
      </c>
      <c r="T417" s="540">
        <f>'Приложение № 1'!AD418</f>
        <v>0</v>
      </c>
      <c r="U417" s="545"/>
    </row>
    <row r="418" spans="1:21" x14ac:dyDescent="0.2">
      <c r="A418" s="393">
        <v>2</v>
      </c>
      <c r="B418" s="400" t="s">
        <v>1571</v>
      </c>
      <c r="C418" s="406" t="s">
        <v>1321</v>
      </c>
      <c r="D418" s="395">
        <v>42002</v>
      </c>
      <c r="E418" s="393" t="s">
        <v>1109</v>
      </c>
      <c r="F418" s="393" t="s">
        <v>1110</v>
      </c>
      <c r="G418" s="396">
        <v>6</v>
      </c>
      <c r="H418" s="396">
        <v>6</v>
      </c>
      <c r="I418" s="397">
        <v>116.7</v>
      </c>
      <c r="J418" s="396">
        <v>3</v>
      </c>
      <c r="K418" s="398">
        <v>2</v>
      </c>
      <c r="L418" s="398">
        <v>1</v>
      </c>
      <c r="M418" s="397">
        <f>114.5+2.2</f>
        <v>116.7</v>
      </c>
      <c r="N418" s="397">
        <v>77.7</v>
      </c>
      <c r="O418" s="397">
        <f t="shared" ref="O418:O423" si="133">M418-N418</f>
        <v>39</v>
      </c>
      <c r="P418" s="540">
        <f>'Приложение № 1'!P419</f>
        <v>4934076</v>
      </c>
      <c r="Q418" s="540">
        <f>'Приложение № 1'!Q419</f>
        <v>4420932.0999999996</v>
      </c>
      <c r="R418" s="540">
        <f>'Приложение № 1'!W419</f>
        <v>513143.9</v>
      </c>
      <c r="S418" s="540">
        <f>'Приложение № 1'!AC419</f>
        <v>0</v>
      </c>
      <c r="T418" s="540">
        <f>'Приложение № 1'!AD419</f>
        <v>0</v>
      </c>
      <c r="U418" s="545"/>
    </row>
    <row r="419" spans="1:21" x14ac:dyDescent="0.2">
      <c r="A419" s="393">
        <v>3</v>
      </c>
      <c r="B419" s="400" t="s">
        <v>1570</v>
      </c>
      <c r="C419" s="406" t="s">
        <v>1321</v>
      </c>
      <c r="D419" s="395">
        <v>42002</v>
      </c>
      <c r="E419" s="393" t="s">
        <v>1109</v>
      </c>
      <c r="F419" s="393" t="s">
        <v>1110</v>
      </c>
      <c r="G419" s="396">
        <v>2</v>
      </c>
      <c r="H419" s="396">
        <v>2</v>
      </c>
      <c r="I419" s="397">
        <v>105.4</v>
      </c>
      <c r="J419" s="396">
        <v>2</v>
      </c>
      <c r="K419" s="398">
        <v>2</v>
      </c>
      <c r="L419" s="398">
        <v>0</v>
      </c>
      <c r="M419" s="397">
        <v>105.4</v>
      </c>
      <c r="N419" s="397">
        <v>105.4</v>
      </c>
      <c r="O419" s="397">
        <f t="shared" si="133"/>
        <v>0</v>
      </c>
      <c r="P419" s="540">
        <f>'Приложение № 1'!P420</f>
        <v>4456312</v>
      </c>
      <c r="Q419" s="540">
        <f>'Приложение № 1'!Q420</f>
        <v>3992855.55</v>
      </c>
      <c r="R419" s="540">
        <f>'Приложение № 1'!W420</f>
        <v>463456.45</v>
      </c>
      <c r="S419" s="540">
        <f>'Приложение № 1'!AC420</f>
        <v>0</v>
      </c>
      <c r="T419" s="540">
        <f>'Приложение № 1'!AD420</f>
        <v>0</v>
      </c>
      <c r="U419" s="545"/>
    </row>
    <row r="420" spans="1:21" x14ac:dyDescent="0.2">
      <c r="A420" s="393">
        <v>4</v>
      </c>
      <c r="B420" s="400" t="s">
        <v>1572</v>
      </c>
      <c r="C420" s="406" t="s">
        <v>1321</v>
      </c>
      <c r="D420" s="395">
        <v>42002</v>
      </c>
      <c r="E420" s="393" t="s">
        <v>1109</v>
      </c>
      <c r="F420" s="393" t="s">
        <v>1110</v>
      </c>
      <c r="G420" s="396">
        <v>9</v>
      </c>
      <c r="H420" s="396">
        <v>9</v>
      </c>
      <c r="I420" s="397">
        <v>232.6</v>
      </c>
      <c r="J420" s="396">
        <v>4</v>
      </c>
      <c r="K420" s="398">
        <v>3</v>
      </c>
      <c r="L420" s="398">
        <v>1</v>
      </c>
      <c r="M420" s="397">
        <v>232.6</v>
      </c>
      <c r="N420" s="397">
        <v>177.6</v>
      </c>
      <c r="O420" s="397">
        <f t="shared" si="133"/>
        <v>55</v>
      </c>
      <c r="P420" s="540">
        <f>'Приложение № 1'!P421</f>
        <v>9834328</v>
      </c>
      <c r="Q420" s="540">
        <f>'Приложение № 1'!Q421</f>
        <v>8811557.8900000006</v>
      </c>
      <c r="R420" s="540">
        <f>'Приложение № 1'!W421</f>
        <v>1022770.11</v>
      </c>
      <c r="S420" s="540">
        <f>'Приложение № 1'!AC421</f>
        <v>0</v>
      </c>
      <c r="T420" s="540">
        <f>'Приложение № 1'!AD421</f>
        <v>0</v>
      </c>
      <c r="U420" s="545"/>
    </row>
    <row r="421" spans="1:21" x14ac:dyDescent="0.2">
      <c r="A421" s="393">
        <v>5</v>
      </c>
      <c r="B421" s="401" t="s">
        <v>917</v>
      </c>
      <c r="C421" s="393">
        <v>267</v>
      </c>
      <c r="D421" s="395">
        <v>42002</v>
      </c>
      <c r="E421" s="393" t="s">
        <v>1109</v>
      </c>
      <c r="F421" s="393" t="s">
        <v>1110</v>
      </c>
      <c r="G421" s="396">
        <v>7</v>
      </c>
      <c r="H421" s="398">
        <v>7</v>
      </c>
      <c r="I421" s="397">
        <v>173.1</v>
      </c>
      <c r="J421" s="396">
        <v>4</v>
      </c>
      <c r="K421" s="398">
        <v>4</v>
      </c>
      <c r="L421" s="398">
        <v>0</v>
      </c>
      <c r="M421" s="397">
        <v>173.1</v>
      </c>
      <c r="N421" s="397">
        <v>173.1</v>
      </c>
      <c r="O421" s="397">
        <f t="shared" si="133"/>
        <v>0</v>
      </c>
      <c r="P421" s="540">
        <f>'Приложение № 1'!P422</f>
        <v>7318668</v>
      </c>
      <c r="Q421" s="540">
        <f>'Приложение № 1'!Q422</f>
        <v>6557526.5300000003</v>
      </c>
      <c r="R421" s="540">
        <f>'Приложение № 1'!W422</f>
        <v>761141.47</v>
      </c>
      <c r="S421" s="540">
        <f>'Приложение № 1'!AC422</f>
        <v>0</v>
      </c>
      <c r="T421" s="540">
        <f>'Приложение № 1'!AD422</f>
        <v>0</v>
      </c>
      <c r="U421" s="545"/>
    </row>
    <row r="422" spans="1:21" x14ac:dyDescent="0.2">
      <c r="A422" s="393">
        <v>6</v>
      </c>
      <c r="B422" s="400" t="s">
        <v>918</v>
      </c>
      <c r="C422" s="406" t="s">
        <v>1321</v>
      </c>
      <c r="D422" s="395">
        <v>42002</v>
      </c>
      <c r="E422" s="393" t="s">
        <v>1109</v>
      </c>
      <c r="F422" s="393" t="s">
        <v>1110</v>
      </c>
      <c r="G422" s="396">
        <v>7</v>
      </c>
      <c r="H422" s="396">
        <v>7</v>
      </c>
      <c r="I422" s="397">
        <v>225.9</v>
      </c>
      <c r="J422" s="396">
        <v>4</v>
      </c>
      <c r="K422" s="398">
        <v>3</v>
      </c>
      <c r="L422" s="398">
        <v>1</v>
      </c>
      <c r="M422" s="397">
        <v>225.9</v>
      </c>
      <c r="N422" s="397">
        <v>170.7</v>
      </c>
      <c r="O422" s="397">
        <f t="shared" si="133"/>
        <v>55.2</v>
      </c>
      <c r="P422" s="540">
        <f>'Приложение № 1'!P423</f>
        <v>9551052</v>
      </c>
      <c r="Q422" s="540">
        <f>'Приложение № 1'!Q423</f>
        <v>8447882.2400000002</v>
      </c>
      <c r="R422" s="540">
        <f>'Приложение № 1'!W423</f>
        <v>1103169.76</v>
      </c>
      <c r="S422" s="540">
        <f>'Приложение № 1'!AC423</f>
        <v>0</v>
      </c>
      <c r="T422" s="540">
        <f>'Приложение № 1'!AD423</f>
        <v>0</v>
      </c>
      <c r="U422" s="545"/>
    </row>
    <row r="423" spans="1:21" x14ac:dyDescent="0.2">
      <c r="A423" s="393">
        <v>7</v>
      </c>
      <c r="B423" s="401" t="s">
        <v>1569</v>
      </c>
      <c r="C423" s="393">
        <v>267</v>
      </c>
      <c r="D423" s="395">
        <v>42002</v>
      </c>
      <c r="E423" s="393" t="s">
        <v>1109</v>
      </c>
      <c r="F423" s="393" t="s">
        <v>1110</v>
      </c>
      <c r="G423" s="396">
        <v>20</v>
      </c>
      <c r="H423" s="398">
        <v>20</v>
      </c>
      <c r="I423" s="397">
        <v>511.26</v>
      </c>
      <c r="J423" s="396">
        <v>8</v>
      </c>
      <c r="K423" s="398">
        <v>6</v>
      </c>
      <c r="L423" s="398">
        <v>2</v>
      </c>
      <c r="M423" s="397">
        <v>511.26</v>
      </c>
      <c r="N423" s="397">
        <v>392.2</v>
      </c>
      <c r="O423" s="397">
        <f t="shared" si="133"/>
        <v>119.06</v>
      </c>
      <c r="P423" s="540">
        <f>'Приложение № 1'!P424</f>
        <v>21616072.800000001</v>
      </c>
      <c r="Q423" s="540">
        <f>'Приложение № 1'!Q424</f>
        <v>19368001.23</v>
      </c>
      <c r="R423" s="540">
        <f>'Приложение № 1'!W424</f>
        <v>2248071.5699999998</v>
      </c>
      <c r="S423" s="540">
        <f>'Приложение № 1'!AC424</f>
        <v>0</v>
      </c>
      <c r="T423" s="540">
        <f>'Приложение № 1'!AD424</f>
        <v>0</v>
      </c>
      <c r="U423" s="545"/>
    </row>
    <row r="424" spans="1:21" s="537" customFormat="1" x14ac:dyDescent="0.2">
      <c r="A424" s="792" t="s">
        <v>2072</v>
      </c>
      <c r="B424" s="792"/>
      <c r="C424" s="792"/>
      <c r="D424" s="792"/>
      <c r="E424" s="792"/>
      <c r="F424" s="792"/>
      <c r="G424" s="391">
        <f t="shared" ref="G424:T424" si="134">SUM(G425:G435)</f>
        <v>54</v>
      </c>
      <c r="H424" s="391">
        <f t="shared" si="134"/>
        <v>54</v>
      </c>
      <c r="I424" s="392">
        <f t="shared" si="134"/>
        <v>732.2</v>
      </c>
      <c r="J424" s="391">
        <f t="shared" si="134"/>
        <v>28</v>
      </c>
      <c r="K424" s="391">
        <f t="shared" si="134"/>
        <v>23</v>
      </c>
      <c r="L424" s="391">
        <f t="shared" si="134"/>
        <v>5</v>
      </c>
      <c r="M424" s="392">
        <f t="shared" si="134"/>
        <v>732.2</v>
      </c>
      <c r="N424" s="392">
        <f t="shared" si="134"/>
        <v>604.9</v>
      </c>
      <c r="O424" s="392">
        <f t="shared" si="134"/>
        <v>127.3</v>
      </c>
      <c r="P424" s="392">
        <f t="shared" si="134"/>
        <v>31874292.449999999</v>
      </c>
      <c r="Q424" s="392">
        <f t="shared" si="134"/>
        <v>26592420.350000001</v>
      </c>
      <c r="R424" s="392">
        <f t="shared" si="134"/>
        <v>5281872.0999999996</v>
      </c>
      <c r="S424" s="392">
        <f t="shared" si="134"/>
        <v>0</v>
      </c>
      <c r="T424" s="392">
        <f t="shared" si="134"/>
        <v>0</v>
      </c>
      <c r="U424" s="545"/>
    </row>
    <row r="425" spans="1:21" x14ac:dyDescent="0.2">
      <c r="A425" s="393">
        <v>1</v>
      </c>
      <c r="B425" s="401" t="s">
        <v>1051</v>
      </c>
      <c r="C425" s="415" t="s">
        <v>1105</v>
      </c>
      <c r="D425" s="408">
        <v>41992</v>
      </c>
      <c r="E425" s="393" t="s">
        <v>1109</v>
      </c>
      <c r="F425" s="393" t="s">
        <v>1112</v>
      </c>
      <c r="G425" s="396">
        <v>7</v>
      </c>
      <c r="H425" s="396">
        <v>7</v>
      </c>
      <c r="I425" s="397">
        <v>134.1</v>
      </c>
      <c r="J425" s="396">
        <v>2</v>
      </c>
      <c r="K425" s="396">
        <v>1</v>
      </c>
      <c r="L425" s="396">
        <v>1</v>
      </c>
      <c r="M425" s="397">
        <v>134.1</v>
      </c>
      <c r="N425" s="397">
        <v>82.6</v>
      </c>
      <c r="O425" s="397">
        <v>51.5</v>
      </c>
      <c r="P425" s="540">
        <f>'Приложение № 1'!P426</f>
        <v>5766920.1200000001</v>
      </c>
      <c r="Q425" s="540">
        <f>'Приложение № 1'!Q426</f>
        <v>4870313.53</v>
      </c>
      <c r="R425" s="540">
        <f>'Приложение № 1'!W426</f>
        <v>896606.59</v>
      </c>
      <c r="S425" s="540">
        <f>'Приложение № 1'!AC426</f>
        <v>0</v>
      </c>
      <c r="T425" s="540">
        <f>'Приложение № 1'!AD426</f>
        <v>0</v>
      </c>
      <c r="U425" s="545"/>
    </row>
    <row r="426" spans="1:21" x14ac:dyDescent="0.2">
      <c r="A426" s="393">
        <f>A425+1</f>
        <v>2</v>
      </c>
      <c r="B426" s="401" t="s">
        <v>1051</v>
      </c>
      <c r="C426" s="415" t="s">
        <v>1105</v>
      </c>
      <c r="D426" s="408">
        <v>41992</v>
      </c>
      <c r="E426" s="393" t="s">
        <v>1110</v>
      </c>
      <c r="F426" s="393" t="s">
        <v>1112</v>
      </c>
      <c r="G426" s="396">
        <v>2</v>
      </c>
      <c r="H426" s="398">
        <v>2</v>
      </c>
      <c r="I426" s="397">
        <v>47.1</v>
      </c>
      <c r="J426" s="396">
        <v>2</v>
      </c>
      <c r="K426" s="398">
        <v>2</v>
      </c>
      <c r="L426" s="398">
        <v>0</v>
      </c>
      <c r="M426" s="397">
        <v>47.1</v>
      </c>
      <c r="N426" s="397">
        <v>47.1</v>
      </c>
      <c r="O426" s="397">
        <v>0</v>
      </c>
      <c r="P426" s="540">
        <f>'Приложение № 1'!P427</f>
        <v>2038767.44</v>
      </c>
      <c r="Q426" s="540">
        <f>'Приложение № 1'!Q427</f>
        <v>1699678.39</v>
      </c>
      <c r="R426" s="540">
        <f>'Приложение № 1'!W427</f>
        <v>339089.05</v>
      </c>
      <c r="S426" s="540">
        <f>'Приложение № 1'!AC427</f>
        <v>0</v>
      </c>
      <c r="T426" s="540">
        <f>'Приложение № 1'!AD427</f>
        <v>0</v>
      </c>
      <c r="U426" s="545"/>
    </row>
    <row r="427" spans="1:21" x14ac:dyDescent="0.2">
      <c r="A427" s="393">
        <f t="shared" ref="A427:A435" si="135">A426+1</f>
        <v>3</v>
      </c>
      <c r="B427" s="401" t="s">
        <v>1051</v>
      </c>
      <c r="C427" s="415" t="s">
        <v>1105</v>
      </c>
      <c r="D427" s="408">
        <v>41992</v>
      </c>
      <c r="E427" s="393" t="s">
        <v>1112</v>
      </c>
      <c r="F427" s="393" t="s">
        <v>1112</v>
      </c>
      <c r="G427" s="396">
        <v>2</v>
      </c>
      <c r="H427" s="396">
        <v>2</v>
      </c>
      <c r="I427" s="397">
        <v>12.1</v>
      </c>
      <c r="J427" s="396">
        <v>1</v>
      </c>
      <c r="K427" s="396">
        <v>0</v>
      </c>
      <c r="L427" s="396">
        <v>1</v>
      </c>
      <c r="M427" s="397">
        <v>12.1</v>
      </c>
      <c r="N427" s="397">
        <v>0</v>
      </c>
      <c r="O427" s="397">
        <v>12.1</v>
      </c>
      <c r="P427" s="540">
        <f>'Приложение № 1'!P428</f>
        <v>450378</v>
      </c>
      <c r="Q427" s="540">
        <f>'Приложение № 1'!Q428</f>
        <v>450378</v>
      </c>
      <c r="R427" s="540">
        <f>'Приложение № 1'!W428</f>
        <v>0</v>
      </c>
      <c r="S427" s="540">
        <f>'Приложение № 1'!AC428</f>
        <v>0</v>
      </c>
      <c r="T427" s="540">
        <f>'Приложение № 1'!AD428</f>
        <v>0</v>
      </c>
      <c r="U427" s="545"/>
    </row>
    <row r="428" spans="1:21" x14ac:dyDescent="0.2">
      <c r="A428" s="393">
        <f t="shared" si="135"/>
        <v>4</v>
      </c>
      <c r="B428" s="401" t="s">
        <v>1054</v>
      </c>
      <c r="C428" s="415" t="s">
        <v>1105</v>
      </c>
      <c r="D428" s="408">
        <v>41992</v>
      </c>
      <c r="E428" s="393" t="s">
        <v>1109</v>
      </c>
      <c r="F428" s="393" t="s">
        <v>1112</v>
      </c>
      <c r="G428" s="396">
        <v>3</v>
      </c>
      <c r="H428" s="396">
        <v>3</v>
      </c>
      <c r="I428" s="397">
        <v>71.900000000000006</v>
      </c>
      <c r="J428" s="396">
        <v>2</v>
      </c>
      <c r="K428" s="396">
        <v>2</v>
      </c>
      <c r="L428" s="396">
        <v>0</v>
      </c>
      <c r="M428" s="397">
        <v>71.900000000000006</v>
      </c>
      <c r="N428" s="397">
        <v>71.900000000000006</v>
      </c>
      <c r="O428" s="397">
        <v>0</v>
      </c>
      <c r="P428" s="540">
        <f>'Приложение № 1'!P429</f>
        <v>3035840.23</v>
      </c>
      <c r="Q428" s="540">
        <f>'Приложение № 1'!Q429</f>
        <v>2607209.8199999998</v>
      </c>
      <c r="R428" s="540">
        <f>'Приложение № 1'!W429</f>
        <v>428630.41</v>
      </c>
      <c r="S428" s="540">
        <f>'Приложение № 1'!AC429</f>
        <v>0</v>
      </c>
      <c r="T428" s="540">
        <f>'Приложение № 1'!AD429</f>
        <v>0</v>
      </c>
      <c r="U428" s="545"/>
    </row>
    <row r="429" spans="1:21" x14ac:dyDescent="0.2">
      <c r="A429" s="393">
        <f t="shared" si="135"/>
        <v>5</v>
      </c>
      <c r="B429" s="401" t="s">
        <v>1054</v>
      </c>
      <c r="C429" s="415" t="s">
        <v>1105</v>
      </c>
      <c r="D429" s="408">
        <v>41992</v>
      </c>
      <c r="E429" s="393" t="s">
        <v>1110</v>
      </c>
      <c r="F429" s="393" t="s">
        <v>1112</v>
      </c>
      <c r="G429" s="396">
        <v>8</v>
      </c>
      <c r="H429" s="398">
        <v>8</v>
      </c>
      <c r="I429" s="397">
        <v>87</v>
      </c>
      <c r="J429" s="396">
        <v>2</v>
      </c>
      <c r="K429" s="398">
        <v>2</v>
      </c>
      <c r="L429" s="398">
        <v>0</v>
      </c>
      <c r="M429" s="397">
        <v>87</v>
      </c>
      <c r="N429" s="397">
        <v>87</v>
      </c>
      <c r="O429" s="397">
        <v>0</v>
      </c>
      <c r="P429" s="540">
        <f>'Приложение № 1'!P430</f>
        <v>4245453.58</v>
      </c>
      <c r="Q429" s="540">
        <f>'Приложение № 1'!Q430</f>
        <v>3039803.6</v>
      </c>
      <c r="R429" s="540">
        <f>'Приложение № 1'!W430</f>
        <v>1205649.98</v>
      </c>
      <c r="S429" s="540">
        <f>'Приложение № 1'!AC430</f>
        <v>0</v>
      </c>
      <c r="T429" s="540">
        <f>'Приложение № 1'!AD430</f>
        <v>0</v>
      </c>
      <c r="U429" s="545"/>
    </row>
    <row r="430" spans="1:21" x14ac:dyDescent="0.2">
      <c r="A430" s="393">
        <f t="shared" si="135"/>
        <v>6</v>
      </c>
      <c r="B430" s="401" t="s">
        <v>1054</v>
      </c>
      <c r="C430" s="415" t="s">
        <v>1105</v>
      </c>
      <c r="D430" s="408">
        <v>41992</v>
      </c>
      <c r="E430" s="393" t="s">
        <v>1112</v>
      </c>
      <c r="F430" s="393" t="s">
        <v>1112</v>
      </c>
      <c r="G430" s="396">
        <v>6</v>
      </c>
      <c r="H430" s="396">
        <v>6</v>
      </c>
      <c r="I430" s="397">
        <v>67.599999999999994</v>
      </c>
      <c r="J430" s="396">
        <v>3</v>
      </c>
      <c r="K430" s="396">
        <v>3</v>
      </c>
      <c r="L430" s="396">
        <v>0</v>
      </c>
      <c r="M430" s="397">
        <v>67.599999999999994</v>
      </c>
      <c r="N430" s="397">
        <v>67.599999999999994</v>
      </c>
      <c r="O430" s="397">
        <v>0</v>
      </c>
      <c r="P430" s="540">
        <f>'Приложение № 1'!P431</f>
        <v>2579131.36</v>
      </c>
      <c r="Q430" s="540">
        <f>'Приложение № 1'!Q431</f>
        <v>2579131.36</v>
      </c>
      <c r="R430" s="540">
        <f>'Приложение № 1'!W431</f>
        <v>0</v>
      </c>
      <c r="S430" s="540">
        <f>'Приложение № 1'!AC431</f>
        <v>0</v>
      </c>
      <c r="T430" s="540">
        <f>'Приложение № 1'!AD431</f>
        <v>0</v>
      </c>
      <c r="U430" s="545"/>
    </row>
    <row r="431" spans="1:21" x14ac:dyDescent="0.2">
      <c r="A431" s="393">
        <f t="shared" si="135"/>
        <v>7</v>
      </c>
      <c r="B431" s="401" t="s">
        <v>1059</v>
      </c>
      <c r="C431" s="415" t="s">
        <v>1105</v>
      </c>
      <c r="D431" s="408">
        <v>41992</v>
      </c>
      <c r="E431" s="393" t="s">
        <v>1109</v>
      </c>
      <c r="F431" s="393" t="s">
        <v>1112</v>
      </c>
      <c r="G431" s="396">
        <v>2</v>
      </c>
      <c r="H431" s="396">
        <v>2</v>
      </c>
      <c r="I431" s="397">
        <v>17.399999999999999</v>
      </c>
      <c r="J431" s="396">
        <v>1</v>
      </c>
      <c r="K431" s="396">
        <v>1</v>
      </c>
      <c r="L431" s="396">
        <v>0</v>
      </c>
      <c r="M431" s="397">
        <v>17.399999999999999</v>
      </c>
      <c r="N431" s="397">
        <v>17.399999999999999</v>
      </c>
      <c r="O431" s="397">
        <v>0</v>
      </c>
      <c r="P431" s="540">
        <f>'Приложение № 1'!P432</f>
        <v>735358.11</v>
      </c>
      <c r="Q431" s="540">
        <f>'Приложение № 1'!Q432</f>
        <v>631628.36</v>
      </c>
      <c r="R431" s="540">
        <f>'Приложение № 1'!W432</f>
        <v>103729.75</v>
      </c>
      <c r="S431" s="540">
        <f>'Приложение № 1'!AC432</f>
        <v>0</v>
      </c>
      <c r="T431" s="540">
        <f>'Приложение № 1'!AD432</f>
        <v>0</v>
      </c>
      <c r="U431" s="545"/>
    </row>
    <row r="432" spans="1:21" x14ac:dyDescent="0.2">
      <c r="A432" s="393">
        <f t="shared" si="135"/>
        <v>8</v>
      </c>
      <c r="B432" s="401" t="s">
        <v>1059</v>
      </c>
      <c r="C432" s="415" t="s">
        <v>1105</v>
      </c>
      <c r="D432" s="408">
        <v>41992</v>
      </c>
      <c r="E432" s="393" t="s">
        <v>1110</v>
      </c>
      <c r="F432" s="393" t="s">
        <v>1112</v>
      </c>
      <c r="G432" s="396">
        <v>1</v>
      </c>
      <c r="H432" s="398">
        <v>1</v>
      </c>
      <c r="I432" s="397">
        <v>21.7</v>
      </c>
      <c r="J432" s="396">
        <v>1</v>
      </c>
      <c r="K432" s="398">
        <v>0</v>
      </c>
      <c r="L432" s="398">
        <v>1</v>
      </c>
      <c r="M432" s="397">
        <v>21.7</v>
      </c>
      <c r="N432" s="397">
        <v>0</v>
      </c>
      <c r="O432" s="397">
        <v>21.7</v>
      </c>
      <c r="P432" s="540">
        <f>'Приложение № 1'!P433</f>
        <v>1802575.46</v>
      </c>
      <c r="Q432" s="540">
        <f>'Приложение № 1'!Q433</f>
        <v>709955.16</v>
      </c>
      <c r="R432" s="540">
        <f>'Приложение № 1'!W433</f>
        <v>1092620.3</v>
      </c>
      <c r="S432" s="540">
        <f>'Приложение № 1'!AC433</f>
        <v>0</v>
      </c>
      <c r="T432" s="540">
        <f>'Приложение № 1'!AD433</f>
        <v>0</v>
      </c>
      <c r="U432" s="545"/>
    </row>
    <row r="433" spans="1:21" x14ac:dyDescent="0.2">
      <c r="A433" s="393">
        <f t="shared" si="135"/>
        <v>9</v>
      </c>
      <c r="B433" s="401" t="s">
        <v>1059</v>
      </c>
      <c r="C433" s="415" t="s">
        <v>1105</v>
      </c>
      <c r="D433" s="408">
        <v>41992</v>
      </c>
      <c r="E433" s="393" t="s">
        <v>1112</v>
      </c>
      <c r="F433" s="393" t="s">
        <v>1112</v>
      </c>
      <c r="G433" s="396">
        <v>12</v>
      </c>
      <c r="H433" s="396">
        <v>12</v>
      </c>
      <c r="I433" s="397">
        <v>114.9</v>
      </c>
      <c r="J433" s="396">
        <v>6</v>
      </c>
      <c r="K433" s="396">
        <v>6</v>
      </c>
      <c r="L433" s="396">
        <v>0</v>
      </c>
      <c r="M433" s="397">
        <v>114.9</v>
      </c>
      <c r="N433" s="397">
        <v>114.9</v>
      </c>
      <c r="O433" s="397">
        <v>0</v>
      </c>
      <c r="P433" s="540">
        <f>'Приложение № 1'!P434</f>
        <v>4251468.5599999996</v>
      </c>
      <c r="Q433" s="540">
        <f>'Приложение № 1'!Q434</f>
        <v>4251468.5599999996</v>
      </c>
      <c r="R433" s="540">
        <f>'Приложение № 1'!W434</f>
        <v>0</v>
      </c>
      <c r="S433" s="540">
        <f>'Приложение № 1'!AC434</f>
        <v>0</v>
      </c>
      <c r="T433" s="540">
        <f>'Приложение № 1'!AD434</f>
        <v>0</v>
      </c>
      <c r="U433" s="545"/>
    </row>
    <row r="434" spans="1:21" x14ac:dyDescent="0.2">
      <c r="A434" s="393">
        <f t="shared" si="135"/>
        <v>10</v>
      </c>
      <c r="B434" s="401" t="s">
        <v>1234</v>
      </c>
      <c r="C434" s="415" t="s">
        <v>1105</v>
      </c>
      <c r="D434" s="408">
        <v>41992</v>
      </c>
      <c r="E434" s="393" t="s">
        <v>1110</v>
      </c>
      <c r="F434" s="393" t="s">
        <v>1112</v>
      </c>
      <c r="G434" s="396">
        <v>10</v>
      </c>
      <c r="H434" s="396">
        <v>10</v>
      </c>
      <c r="I434" s="397">
        <v>144.9</v>
      </c>
      <c r="J434" s="396">
        <v>7</v>
      </c>
      <c r="K434" s="398">
        <v>5</v>
      </c>
      <c r="L434" s="398">
        <v>2</v>
      </c>
      <c r="M434" s="397">
        <v>144.9</v>
      </c>
      <c r="N434" s="397">
        <v>102.9</v>
      </c>
      <c r="O434" s="397">
        <v>42</v>
      </c>
      <c r="P434" s="540">
        <f>'Приложение № 1'!P435</f>
        <v>6364213.2400000002</v>
      </c>
      <c r="Q434" s="540">
        <f>'Приложение № 1'!Q435</f>
        <v>5233916.38</v>
      </c>
      <c r="R434" s="540">
        <f>'Приложение № 1'!W435</f>
        <v>1130296.8600000001</v>
      </c>
      <c r="S434" s="540">
        <f>'Приложение № 1'!AC435</f>
        <v>0</v>
      </c>
      <c r="T434" s="540">
        <f>'Приложение № 1'!AD435</f>
        <v>0</v>
      </c>
      <c r="U434" s="545"/>
    </row>
    <row r="435" spans="1:21" x14ac:dyDescent="0.2">
      <c r="A435" s="393">
        <f t="shared" si="135"/>
        <v>11</v>
      </c>
      <c r="B435" s="401" t="s">
        <v>1234</v>
      </c>
      <c r="C435" s="415" t="s">
        <v>1105</v>
      </c>
      <c r="D435" s="408">
        <v>41992</v>
      </c>
      <c r="E435" s="393" t="s">
        <v>1109</v>
      </c>
      <c r="F435" s="393" t="s">
        <v>1112</v>
      </c>
      <c r="G435" s="396">
        <v>1</v>
      </c>
      <c r="H435" s="396">
        <v>1</v>
      </c>
      <c r="I435" s="397">
        <v>13.5</v>
      </c>
      <c r="J435" s="396">
        <v>1</v>
      </c>
      <c r="K435" s="396">
        <v>1</v>
      </c>
      <c r="L435" s="396">
        <v>0</v>
      </c>
      <c r="M435" s="397">
        <v>13.5</v>
      </c>
      <c r="N435" s="397">
        <v>13.5</v>
      </c>
      <c r="O435" s="397">
        <v>0</v>
      </c>
      <c r="P435" s="540">
        <f>'Приложение № 1'!P436</f>
        <v>604186.35</v>
      </c>
      <c r="Q435" s="540">
        <f>'Приложение № 1'!Q436</f>
        <v>518937.19</v>
      </c>
      <c r="R435" s="540">
        <f>'Приложение № 1'!W436</f>
        <v>85249.16</v>
      </c>
      <c r="S435" s="540">
        <f>'Приложение № 1'!AC436</f>
        <v>0</v>
      </c>
      <c r="T435" s="540">
        <f>'Приложение № 1'!AD436</f>
        <v>0</v>
      </c>
      <c r="U435" s="545"/>
    </row>
    <row r="436" spans="1:21" x14ac:dyDescent="0.2">
      <c r="A436" s="792" t="s">
        <v>1816</v>
      </c>
      <c r="B436" s="792"/>
      <c r="C436" s="792"/>
      <c r="D436" s="792"/>
      <c r="E436" s="792"/>
      <c r="F436" s="792"/>
      <c r="G436" s="413">
        <f t="shared" ref="G436:O436" si="136">SUM(G437:G459)</f>
        <v>320</v>
      </c>
      <c r="H436" s="413">
        <f t="shared" si="136"/>
        <v>320</v>
      </c>
      <c r="I436" s="414">
        <f t="shared" si="136"/>
        <v>4852.3900000000003</v>
      </c>
      <c r="J436" s="413">
        <f t="shared" si="136"/>
        <v>153</v>
      </c>
      <c r="K436" s="413">
        <f t="shared" si="136"/>
        <v>85</v>
      </c>
      <c r="L436" s="413">
        <f t="shared" si="136"/>
        <v>68</v>
      </c>
      <c r="M436" s="414">
        <f t="shared" si="136"/>
        <v>4852.3900000000003</v>
      </c>
      <c r="N436" s="414">
        <f t="shared" si="136"/>
        <v>2745.9</v>
      </c>
      <c r="O436" s="414">
        <f t="shared" si="136"/>
        <v>2106.4899999999998</v>
      </c>
      <c r="P436" s="414">
        <f>SUM(P437:P459)</f>
        <v>205159049.19999999</v>
      </c>
      <c r="Q436" s="414">
        <v>167614943.22</v>
      </c>
      <c r="R436" s="414">
        <f t="shared" ref="R436:T436" si="137">SUM(R437:R459)</f>
        <v>37544105.979999997</v>
      </c>
      <c r="S436" s="414">
        <f t="shared" si="137"/>
        <v>0</v>
      </c>
      <c r="T436" s="414">
        <f t="shared" si="137"/>
        <v>0</v>
      </c>
      <c r="U436" s="545"/>
    </row>
    <row r="437" spans="1:21" x14ac:dyDescent="0.2">
      <c r="A437" s="393">
        <v>1</v>
      </c>
      <c r="B437" s="401" t="s">
        <v>1492</v>
      </c>
      <c r="C437" s="393" t="s">
        <v>1322</v>
      </c>
      <c r="D437" s="395">
        <v>42004</v>
      </c>
      <c r="E437" s="393" t="s">
        <v>1822</v>
      </c>
      <c r="F437" s="393" t="s">
        <v>1822</v>
      </c>
      <c r="G437" s="396">
        <v>10</v>
      </c>
      <c r="H437" s="398">
        <v>10</v>
      </c>
      <c r="I437" s="540">
        <v>204.9</v>
      </c>
      <c r="J437" s="396">
        <v>8</v>
      </c>
      <c r="K437" s="541">
        <v>6</v>
      </c>
      <c r="L437" s="541">
        <v>2</v>
      </c>
      <c r="M437" s="397">
        <v>204.9</v>
      </c>
      <c r="N437" s="540">
        <v>147</v>
      </c>
      <c r="O437" s="540">
        <v>57.9</v>
      </c>
      <c r="P437" s="540">
        <f>'Приложение № 1'!P438</f>
        <v>8663172</v>
      </c>
      <c r="Q437" s="540">
        <f>'Приложение № 1'!Q438</f>
        <v>7077811.5199999996</v>
      </c>
      <c r="R437" s="540">
        <f>'Приложение № 1'!W438</f>
        <v>1585360.48</v>
      </c>
      <c r="S437" s="540">
        <f>'Приложение № 1'!AC438</f>
        <v>0</v>
      </c>
      <c r="T437" s="540">
        <f>'Приложение № 1'!AD438</f>
        <v>0</v>
      </c>
      <c r="U437" s="545"/>
    </row>
    <row r="438" spans="1:21" x14ac:dyDescent="0.2">
      <c r="A438" s="393">
        <v>2</v>
      </c>
      <c r="B438" s="401" t="s">
        <v>1250</v>
      </c>
      <c r="C438" s="393" t="s">
        <v>1288</v>
      </c>
      <c r="D438" s="395">
        <v>42059</v>
      </c>
      <c r="E438" s="393" t="s">
        <v>1822</v>
      </c>
      <c r="F438" s="393" t="s">
        <v>1822</v>
      </c>
      <c r="G438" s="396">
        <v>10</v>
      </c>
      <c r="H438" s="398">
        <v>10</v>
      </c>
      <c r="I438" s="540">
        <v>154.69999999999999</v>
      </c>
      <c r="J438" s="396">
        <v>6</v>
      </c>
      <c r="K438" s="541">
        <v>2</v>
      </c>
      <c r="L438" s="541">
        <v>4</v>
      </c>
      <c r="M438" s="397">
        <v>154.69999999999999</v>
      </c>
      <c r="N438" s="540">
        <v>52.1</v>
      </c>
      <c r="O438" s="540">
        <f>M438-N438</f>
        <v>102.6</v>
      </c>
      <c r="P438" s="540">
        <f>'Приложение № 1'!P439</f>
        <v>6870500</v>
      </c>
      <c r="Q438" s="540">
        <f>'Приложение № 1'!Q439</f>
        <v>5613198.5</v>
      </c>
      <c r="R438" s="540">
        <f>'Приложение № 1'!W439</f>
        <v>1257301.5</v>
      </c>
      <c r="S438" s="540">
        <f>'Приложение № 1'!AC439</f>
        <v>0</v>
      </c>
      <c r="T438" s="540">
        <f>'Приложение № 1'!AD439</f>
        <v>0</v>
      </c>
      <c r="U438" s="545"/>
    </row>
    <row r="439" spans="1:21" x14ac:dyDescent="0.2">
      <c r="A439" s="393">
        <v>3</v>
      </c>
      <c r="B439" s="401" t="s">
        <v>1251</v>
      </c>
      <c r="C439" s="393" t="s">
        <v>1288</v>
      </c>
      <c r="D439" s="395">
        <v>42059</v>
      </c>
      <c r="E439" s="393" t="s">
        <v>1822</v>
      </c>
      <c r="F439" s="393" t="s">
        <v>1822</v>
      </c>
      <c r="G439" s="396">
        <v>10</v>
      </c>
      <c r="H439" s="398">
        <v>10</v>
      </c>
      <c r="I439" s="540">
        <v>206.6</v>
      </c>
      <c r="J439" s="396">
        <v>8</v>
      </c>
      <c r="K439" s="541">
        <v>3</v>
      </c>
      <c r="L439" s="541">
        <v>5</v>
      </c>
      <c r="M439" s="397">
        <v>206.6</v>
      </c>
      <c r="N439" s="540">
        <v>81.599999999999994</v>
      </c>
      <c r="O439" s="540">
        <v>125</v>
      </c>
      <c r="P439" s="540">
        <f>'Приложение № 1'!P440</f>
        <v>8735048</v>
      </c>
      <c r="Q439" s="540">
        <f>'Приложение № 1'!Q440</f>
        <v>7136534.2199999997</v>
      </c>
      <c r="R439" s="540">
        <f>'Приложение № 1'!W440</f>
        <v>1598513.78</v>
      </c>
      <c r="S439" s="540">
        <f>'Приложение № 1'!AC440</f>
        <v>0</v>
      </c>
      <c r="T439" s="540">
        <f>'Приложение № 1'!AD440</f>
        <v>0</v>
      </c>
      <c r="U439" s="545"/>
    </row>
    <row r="440" spans="1:21" x14ac:dyDescent="0.2">
      <c r="A440" s="393">
        <v>4</v>
      </c>
      <c r="B440" s="401" t="s">
        <v>1252</v>
      </c>
      <c r="C440" s="393" t="s">
        <v>1288</v>
      </c>
      <c r="D440" s="395">
        <v>42059</v>
      </c>
      <c r="E440" s="393" t="s">
        <v>1822</v>
      </c>
      <c r="F440" s="393" t="s">
        <v>1822</v>
      </c>
      <c r="G440" s="396">
        <v>6</v>
      </c>
      <c r="H440" s="398">
        <v>6</v>
      </c>
      <c r="I440" s="540">
        <v>147.30000000000001</v>
      </c>
      <c r="J440" s="396">
        <v>5</v>
      </c>
      <c r="K440" s="541">
        <v>2</v>
      </c>
      <c r="L440" s="541">
        <v>3</v>
      </c>
      <c r="M440" s="397">
        <v>147.30000000000001</v>
      </c>
      <c r="N440" s="540">
        <v>50.6</v>
      </c>
      <c r="O440" s="540">
        <v>96.7</v>
      </c>
      <c r="P440" s="540">
        <f>'Приложение № 1'!P441</f>
        <v>6227844</v>
      </c>
      <c r="Q440" s="540">
        <f>'Приложение № 1'!Q441</f>
        <v>5088148.55</v>
      </c>
      <c r="R440" s="540">
        <f>'Приложение № 1'!W441</f>
        <v>1139695.45</v>
      </c>
      <c r="S440" s="540">
        <f>'Приложение № 1'!AC441</f>
        <v>0</v>
      </c>
      <c r="T440" s="540">
        <f>'Приложение № 1'!AD441</f>
        <v>0</v>
      </c>
      <c r="U440" s="545"/>
    </row>
    <row r="441" spans="1:21" x14ac:dyDescent="0.2">
      <c r="A441" s="393">
        <v>5</v>
      </c>
      <c r="B441" s="401" t="s">
        <v>1253</v>
      </c>
      <c r="C441" s="393" t="s">
        <v>1288</v>
      </c>
      <c r="D441" s="395">
        <v>42059</v>
      </c>
      <c r="E441" s="393" t="s">
        <v>1822</v>
      </c>
      <c r="F441" s="393" t="s">
        <v>1822</v>
      </c>
      <c r="G441" s="396">
        <v>12</v>
      </c>
      <c r="H441" s="398">
        <v>12</v>
      </c>
      <c r="I441" s="540">
        <v>207.3</v>
      </c>
      <c r="J441" s="396">
        <v>6</v>
      </c>
      <c r="K441" s="541">
        <v>0</v>
      </c>
      <c r="L441" s="541">
        <v>6</v>
      </c>
      <c r="M441" s="397">
        <v>207.3</v>
      </c>
      <c r="N441" s="540">
        <v>0</v>
      </c>
      <c r="O441" s="540">
        <v>207.3</v>
      </c>
      <c r="P441" s="540">
        <f>'Приложение № 1'!P442</f>
        <v>8764644</v>
      </c>
      <c r="Q441" s="540">
        <f>'Приложение № 1'!Q442</f>
        <v>7160714.1500000004</v>
      </c>
      <c r="R441" s="540">
        <f>'Приложение № 1'!W442</f>
        <v>1603929.85</v>
      </c>
      <c r="S441" s="540">
        <f>'Приложение № 1'!AC442</f>
        <v>0</v>
      </c>
      <c r="T441" s="540">
        <f>'Приложение № 1'!AD442</f>
        <v>0</v>
      </c>
      <c r="U441" s="545"/>
    </row>
    <row r="442" spans="1:21" x14ac:dyDescent="0.2">
      <c r="A442" s="393">
        <v>6</v>
      </c>
      <c r="B442" s="401" t="s">
        <v>1254</v>
      </c>
      <c r="C442" s="393" t="s">
        <v>1288</v>
      </c>
      <c r="D442" s="395">
        <v>42059</v>
      </c>
      <c r="E442" s="393" t="s">
        <v>1822</v>
      </c>
      <c r="F442" s="393" t="s">
        <v>1822</v>
      </c>
      <c r="G442" s="396">
        <v>11</v>
      </c>
      <c r="H442" s="398">
        <v>11</v>
      </c>
      <c r="I442" s="540">
        <v>162.19999999999999</v>
      </c>
      <c r="J442" s="396">
        <v>6</v>
      </c>
      <c r="K442" s="541">
        <v>4</v>
      </c>
      <c r="L442" s="541">
        <v>2</v>
      </c>
      <c r="M442" s="397">
        <v>162.19999999999999</v>
      </c>
      <c r="N442" s="540">
        <v>112.2</v>
      </c>
      <c r="O442" s="540">
        <v>50</v>
      </c>
      <c r="P442" s="540">
        <f>'Приложение № 1'!P443</f>
        <v>6528032</v>
      </c>
      <c r="Q442" s="540">
        <f>'Приложение № 1'!Q443</f>
        <v>5333402.1500000004</v>
      </c>
      <c r="R442" s="540">
        <f>'Приложение № 1'!W443</f>
        <v>1194629.8500000001</v>
      </c>
      <c r="S442" s="540">
        <f>'Приложение № 1'!AC443</f>
        <v>0</v>
      </c>
      <c r="T442" s="540">
        <f>'Приложение № 1'!AD443</f>
        <v>0</v>
      </c>
      <c r="U442" s="545"/>
    </row>
    <row r="443" spans="1:21" x14ac:dyDescent="0.2">
      <c r="A443" s="393">
        <v>7</v>
      </c>
      <c r="B443" s="401" t="s">
        <v>1151</v>
      </c>
      <c r="C443" s="393" t="s">
        <v>1288</v>
      </c>
      <c r="D443" s="395">
        <v>42059</v>
      </c>
      <c r="E443" s="393" t="s">
        <v>1822</v>
      </c>
      <c r="F443" s="393" t="s">
        <v>1822</v>
      </c>
      <c r="G443" s="396">
        <v>8</v>
      </c>
      <c r="H443" s="398">
        <v>8</v>
      </c>
      <c r="I443" s="540">
        <v>111.8</v>
      </c>
      <c r="J443" s="396">
        <v>4</v>
      </c>
      <c r="K443" s="541">
        <v>0</v>
      </c>
      <c r="L443" s="541">
        <v>4</v>
      </c>
      <c r="M443" s="397">
        <v>111.8</v>
      </c>
      <c r="N443" s="540">
        <v>0</v>
      </c>
      <c r="O443" s="540">
        <v>111.8</v>
      </c>
      <c r="P443" s="540">
        <f>'Приложение № 1'!P444</f>
        <v>4726904</v>
      </c>
      <c r="Q443" s="540">
        <f>'Приложение № 1'!Q444</f>
        <v>3861880.57</v>
      </c>
      <c r="R443" s="540">
        <f>'Приложение № 1'!W444</f>
        <v>865023.43</v>
      </c>
      <c r="S443" s="540">
        <f>'Приложение № 1'!AC444</f>
        <v>0</v>
      </c>
      <c r="T443" s="540">
        <f>'Приложение № 1'!AD444</f>
        <v>0</v>
      </c>
      <c r="U443" s="545"/>
    </row>
    <row r="444" spans="1:21" x14ac:dyDescent="0.2">
      <c r="A444" s="393">
        <v>8</v>
      </c>
      <c r="B444" s="401" t="s">
        <v>1255</v>
      </c>
      <c r="C444" s="393" t="s">
        <v>1288</v>
      </c>
      <c r="D444" s="395">
        <v>42059</v>
      </c>
      <c r="E444" s="393" t="s">
        <v>1822</v>
      </c>
      <c r="F444" s="393" t="s">
        <v>1822</v>
      </c>
      <c r="G444" s="396">
        <v>6</v>
      </c>
      <c r="H444" s="398">
        <v>6</v>
      </c>
      <c r="I444" s="540">
        <v>118.8</v>
      </c>
      <c r="J444" s="396">
        <v>4</v>
      </c>
      <c r="K444" s="541">
        <v>3</v>
      </c>
      <c r="L444" s="541">
        <v>1</v>
      </c>
      <c r="M444" s="397">
        <v>118.8</v>
      </c>
      <c r="N444" s="540">
        <v>80.5</v>
      </c>
      <c r="O444" s="540">
        <v>38.299999999999997</v>
      </c>
      <c r="P444" s="540">
        <f>'Приложение № 1'!P445</f>
        <v>5022864</v>
      </c>
      <c r="Q444" s="540">
        <f>'Приложение № 1'!Q445</f>
        <v>4103679.89</v>
      </c>
      <c r="R444" s="540">
        <f>'Приложение № 1'!W445</f>
        <v>919184.11</v>
      </c>
      <c r="S444" s="540">
        <f>'Приложение № 1'!AC445</f>
        <v>0</v>
      </c>
      <c r="T444" s="540">
        <f>'Приложение № 1'!AD445</f>
        <v>0</v>
      </c>
      <c r="U444" s="545"/>
    </row>
    <row r="445" spans="1:21" x14ac:dyDescent="0.2">
      <c r="A445" s="393">
        <v>9</v>
      </c>
      <c r="B445" s="401" t="s">
        <v>1246</v>
      </c>
      <c r="C445" s="393" t="s">
        <v>1288</v>
      </c>
      <c r="D445" s="395">
        <v>42059</v>
      </c>
      <c r="E445" s="393" t="s">
        <v>1822</v>
      </c>
      <c r="F445" s="393" t="s">
        <v>1822</v>
      </c>
      <c r="G445" s="396">
        <v>3</v>
      </c>
      <c r="H445" s="398">
        <v>3</v>
      </c>
      <c r="I445" s="540">
        <v>216.6</v>
      </c>
      <c r="J445" s="396">
        <v>4</v>
      </c>
      <c r="K445" s="541">
        <v>3</v>
      </c>
      <c r="L445" s="541">
        <v>1</v>
      </c>
      <c r="M445" s="397">
        <v>216.6</v>
      </c>
      <c r="N445" s="540">
        <v>162.9</v>
      </c>
      <c r="O445" s="540">
        <v>53.7</v>
      </c>
      <c r="P445" s="540">
        <f>'Приложение № 1'!P446</f>
        <v>9157848</v>
      </c>
      <c r="Q445" s="540">
        <f>'Приложение № 1'!Q446</f>
        <v>7481961.8200000003</v>
      </c>
      <c r="R445" s="540">
        <f>'Приложение № 1'!W446</f>
        <v>1675886.18</v>
      </c>
      <c r="S445" s="540">
        <f>'Приложение № 1'!AC446</f>
        <v>0</v>
      </c>
      <c r="T445" s="540">
        <f>'Приложение № 1'!AD446</f>
        <v>0</v>
      </c>
      <c r="U445" s="545"/>
    </row>
    <row r="446" spans="1:21" x14ac:dyDescent="0.2">
      <c r="A446" s="393">
        <v>10</v>
      </c>
      <c r="B446" s="401" t="s">
        <v>1244</v>
      </c>
      <c r="C446" s="393" t="s">
        <v>1288</v>
      </c>
      <c r="D446" s="395">
        <v>42059</v>
      </c>
      <c r="E446" s="393" t="s">
        <v>1822</v>
      </c>
      <c r="F446" s="393" t="s">
        <v>1822</v>
      </c>
      <c r="G446" s="396">
        <v>8</v>
      </c>
      <c r="H446" s="398">
        <v>8</v>
      </c>
      <c r="I446" s="540">
        <v>177.5</v>
      </c>
      <c r="J446" s="396">
        <v>4</v>
      </c>
      <c r="K446" s="541">
        <v>2</v>
      </c>
      <c r="L446" s="541">
        <v>2</v>
      </c>
      <c r="M446" s="397">
        <v>177.5</v>
      </c>
      <c r="N446" s="540">
        <v>87.2</v>
      </c>
      <c r="O446" s="540">
        <v>90.3</v>
      </c>
      <c r="P446" s="540">
        <f>'Приложение № 1'!P447</f>
        <v>7504700</v>
      </c>
      <c r="Q446" s="540">
        <f>'Приложение № 1'!Q447</f>
        <v>6131339.9000000004</v>
      </c>
      <c r="R446" s="540">
        <f>'Приложение № 1'!W447</f>
        <v>1373360.1</v>
      </c>
      <c r="S446" s="540">
        <f>'Приложение № 1'!AC447</f>
        <v>0</v>
      </c>
      <c r="T446" s="540">
        <f>'Приложение № 1'!AD447</f>
        <v>0</v>
      </c>
      <c r="U446" s="545"/>
    </row>
    <row r="447" spans="1:21" x14ac:dyDescent="0.2">
      <c r="A447" s="393">
        <v>11</v>
      </c>
      <c r="B447" s="401" t="s">
        <v>1483</v>
      </c>
      <c r="C447" s="393" t="s">
        <v>1322</v>
      </c>
      <c r="D447" s="395">
        <v>42004</v>
      </c>
      <c r="E447" s="393" t="s">
        <v>1822</v>
      </c>
      <c r="F447" s="393" t="s">
        <v>1822</v>
      </c>
      <c r="G447" s="396">
        <v>5</v>
      </c>
      <c r="H447" s="398">
        <v>5</v>
      </c>
      <c r="I447" s="540">
        <v>88.5</v>
      </c>
      <c r="J447" s="396">
        <v>4</v>
      </c>
      <c r="K447" s="541">
        <v>0</v>
      </c>
      <c r="L447" s="541">
        <v>4</v>
      </c>
      <c r="M447" s="397">
        <v>88.5</v>
      </c>
      <c r="N447" s="540">
        <v>0</v>
      </c>
      <c r="O447" s="540">
        <v>88.5</v>
      </c>
      <c r="P447" s="540">
        <f>'Приложение № 1'!P448</f>
        <v>3741780</v>
      </c>
      <c r="Q447" s="540">
        <f>'Приложение № 1'!Q448</f>
        <v>3057034.26</v>
      </c>
      <c r="R447" s="540">
        <f>'Приложение № 1'!W448</f>
        <v>684745.74</v>
      </c>
      <c r="S447" s="540">
        <f>'Приложение № 1'!AC448</f>
        <v>0</v>
      </c>
      <c r="T447" s="540">
        <f>'Приложение № 1'!AD448</f>
        <v>0</v>
      </c>
      <c r="U447" s="545"/>
    </row>
    <row r="448" spans="1:21" x14ac:dyDescent="0.2">
      <c r="A448" s="393">
        <v>12</v>
      </c>
      <c r="B448" s="401" t="s">
        <v>1485</v>
      </c>
      <c r="C448" s="393" t="s">
        <v>1322</v>
      </c>
      <c r="D448" s="395">
        <v>42004</v>
      </c>
      <c r="E448" s="393" t="s">
        <v>1822</v>
      </c>
      <c r="F448" s="393" t="s">
        <v>1822</v>
      </c>
      <c r="G448" s="396">
        <v>5</v>
      </c>
      <c r="H448" s="398">
        <v>5</v>
      </c>
      <c r="I448" s="540">
        <v>40</v>
      </c>
      <c r="J448" s="396">
        <v>2</v>
      </c>
      <c r="K448" s="541">
        <v>2</v>
      </c>
      <c r="L448" s="541">
        <v>0</v>
      </c>
      <c r="M448" s="397">
        <v>40</v>
      </c>
      <c r="N448" s="540">
        <v>40</v>
      </c>
      <c r="O448" s="540">
        <v>0</v>
      </c>
      <c r="P448" s="540">
        <f>'Приложение № 1'!P449</f>
        <v>1691200</v>
      </c>
      <c r="Q448" s="540">
        <f>'Приложение № 1'!Q449</f>
        <v>1381710.4</v>
      </c>
      <c r="R448" s="540">
        <f>'Приложение № 1'!W449</f>
        <v>309489.59999999998</v>
      </c>
      <c r="S448" s="540">
        <f>'Приложение № 1'!AC449</f>
        <v>0</v>
      </c>
      <c r="T448" s="540">
        <f>'Приложение № 1'!AD449</f>
        <v>0</v>
      </c>
      <c r="U448" s="545"/>
    </row>
    <row r="449" spans="1:21" x14ac:dyDescent="0.2">
      <c r="A449" s="393">
        <v>13</v>
      </c>
      <c r="B449" s="401" t="s">
        <v>1241</v>
      </c>
      <c r="C449" s="393" t="s">
        <v>1288</v>
      </c>
      <c r="D449" s="395">
        <v>42059</v>
      </c>
      <c r="E449" s="393" t="s">
        <v>1822</v>
      </c>
      <c r="F449" s="393" t="s">
        <v>1822</v>
      </c>
      <c r="G449" s="396">
        <v>13</v>
      </c>
      <c r="H449" s="398">
        <v>13</v>
      </c>
      <c r="I449" s="540">
        <v>197.9</v>
      </c>
      <c r="J449" s="396">
        <v>6</v>
      </c>
      <c r="K449" s="541">
        <v>2</v>
      </c>
      <c r="L449" s="541">
        <v>4</v>
      </c>
      <c r="M449" s="397">
        <v>197.9</v>
      </c>
      <c r="N449" s="540">
        <v>88.5</v>
      </c>
      <c r="O449" s="540">
        <v>109.4</v>
      </c>
      <c r="P449" s="540">
        <f>'Приложение № 1'!P450</f>
        <v>8367212</v>
      </c>
      <c r="Q449" s="540">
        <f>'Приложение № 1'!Q450</f>
        <v>6836012.2000000002</v>
      </c>
      <c r="R449" s="540">
        <f>'Приложение № 1'!W450</f>
        <v>1531199.8</v>
      </c>
      <c r="S449" s="540">
        <f>'Приложение № 1'!AC450</f>
        <v>0</v>
      </c>
      <c r="T449" s="540">
        <f>'Приложение № 1'!AD450</f>
        <v>0</v>
      </c>
      <c r="U449" s="545"/>
    </row>
    <row r="450" spans="1:21" x14ac:dyDescent="0.2">
      <c r="A450" s="393">
        <v>14</v>
      </c>
      <c r="B450" s="401" t="s">
        <v>1475</v>
      </c>
      <c r="C450" s="393" t="s">
        <v>1288</v>
      </c>
      <c r="D450" s="395">
        <v>42059</v>
      </c>
      <c r="E450" s="393" t="s">
        <v>1822</v>
      </c>
      <c r="F450" s="393" t="s">
        <v>1822</v>
      </c>
      <c r="G450" s="396">
        <v>16</v>
      </c>
      <c r="H450" s="398">
        <v>16</v>
      </c>
      <c r="I450" s="540">
        <v>290</v>
      </c>
      <c r="J450" s="396">
        <v>8</v>
      </c>
      <c r="K450" s="541">
        <v>4</v>
      </c>
      <c r="L450" s="541">
        <v>4</v>
      </c>
      <c r="M450" s="397">
        <v>290</v>
      </c>
      <c r="N450" s="540">
        <v>125.9</v>
      </c>
      <c r="O450" s="540">
        <v>164.1</v>
      </c>
      <c r="P450" s="540">
        <f>'Приложение № 1'!P451</f>
        <v>12261200</v>
      </c>
      <c r="Q450" s="540">
        <f>'Приложение № 1'!Q451</f>
        <v>10017400.4</v>
      </c>
      <c r="R450" s="540">
        <f>'Приложение № 1'!W451</f>
        <v>2243799.6</v>
      </c>
      <c r="S450" s="540">
        <f>'Приложение № 1'!AC451</f>
        <v>0</v>
      </c>
      <c r="T450" s="540">
        <f>'Приложение № 1'!AD451</f>
        <v>0</v>
      </c>
      <c r="U450" s="545"/>
    </row>
    <row r="451" spans="1:21" x14ac:dyDescent="0.2">
      <c r="A451" s="393">
        <v>15</v>
      </c>
      <c r="B451" s="401" t="s">
        <v>1484</v>
      </c>
      <c r="C451" s="393" t="s">
        <v>1322</v>
      </c>
      <c r="D451" s="395">
        <v>42004</v>
      </c>
      <c r="E451" s="393" t="s">
        <v>1822</v>
      </c>
      <c r="F451" s="393" t="s">
        <v>1822</v>
      </c>
      <c r="G451" s="396">
        <v>29</v>
      </c>
      <c r="H451" s="398">
        <v>29</v>
      </c>
      <c r="I451" s="540">
        <v>206.1</v>
      </c>
      <c r="J451" s="396">
        <v>8</v>
      </c>
      <c r="K451" s="541">
        <v>8</v>
      </c>
      <c r="L451" s="541">
        <v>0</v>
      </c>
      <c r="M451" s="397">
        <v>206.1</v>
      </c>
      <c r="N451" s="540">
        <v>206.1</v>
      </c>
      <c r="O451" s="540">
        <v>0</v>
      </c>
      <c r="P451" s="540">
        <f>'Приложение № 1'!P452</f>
        <v>8713908</v>
      </c>
      <c r="Q451" s="540">
        <f>'Приложение № 1'!Q452</f>
        <v>7119262.8399999999</v>
      </c>
      <c r="R451" s="540">
        <f>'Приложение № 1'!W452</f>
        <v>1594645.16</v>
      </c>
      <c r="S451" s="540">
        <f>'Приложение № 1'!AC452</f>
        <v>0</v>
      </c>
      <c r="T451" s="540">
        <f>'Приложение № 1'!AD452</f>
        <v>0</v>
      </c>
      <c r="U451" s="545"/>
    </row>
    <row r="452" spans="1:21" x14ac:dyDescent="0.2">
      <c r="A452" s="393">
        <v>16</v>
      </c>
      <c r="B452" s="401" t="s">
        <v>1242</v>
      </c>
      <c r="C452" s="393" t="s">
        <v>1288</v>
      </c>
      <c r="D452" s="395">
        <v>42059</v>
      </c>
      <c r="E452" s="393" t="s">
        <v>1822</v>
      </c>
      <c r="F452" s="393" t="s">
        <v>1822</v>
      </c>
      <c r="G452" s="396">
        <v>32</v>
      </c>
      <c r="H452" s="398">
        <v>32</v>
      </c>
      <c r="I452" s="540">
        <v>344</v>
      </c>
      <c r="J452" s="396">
        <v>13</v>
      </c>
      <c r="K452" s="541">
        <v>7</v>
      </c>
      <c r="L452" s="541">
        <v>6</v>
      </c>
      <c r="M452" s="397">
        <v>344</v>
      </c>
      <c r="N452" s="540">
        <v>180.9</v>
      </c>
      <c r="O452" s="540">
        <v>163.1</v>
      </c>
      <c r="P452" s="540">
        <f>'Приложение № 1'!P453</f>
        <v>14544320</v>
      </c>
      <c r="Q452" s="540">
        <f>'Приложение № 1'!Q453</f>
        <v>11882709.439999999</v>
      </c>
      <c r="R452" s="540">
        <f>'Приложение № 1'!W453</f>
        <v>2661610.56</v>
      </c>
      <c r="S452" s="540">
        <f>'Приложение № 1'!AC453</f>
        <v>0</v>
      </c>
      <c r="T452" s="540">
        <f>'Приложение № 1'!AD453</f>
        <v>0</v>
      </c>
      <c r="U452" s="545"/>
    </row>
    <row r="453" spans="1:21" x14ac:dyDescent="0.2">
      <c r="A453" s="393">
        <v>17</v>
      </c>
      <c r="B453" s="401" t="s">
        <v>1245</v>
      </c>
      <c r="C453" s="393" t="s">
        <v>1288</v>
      </c>
      <c r="D453" s="395">
        <v>42059</v>
      </c>
      <c r="E453" s="393" t="s">
        <v>1822</v>
      </c>
      <c r="F453" s="393" t="s">
        <v>1822</v>
      </c>
      <c r="G453" s="396">
        <v>14</v>
      </c>
      <c r="H453" s="398">
        <v>14</v>
      </c>
      <c r="I453" s="540">
        <v>222.7</v>
      </c>
      <c r="J453" s="396">
        <v>7</v>
      </c>
      <c r="K453" s="541">
        <v>3</v>
      </c>
      <c r="L453" s="541">
        <v>4</v>
      </c>
      <c r="M453" s="397">
        <v>222.7</v>
      </c>
      <c r="N453" s="540">
        <v>93.6</v>
      </c>
      <c r="O453" s="540">
        <v>129.1</v>
      </c>
      <c r="P453" s="540">
        <f>'Приложение № 1'!P454</f>
        <v>9415756</v>
      </c>
      <c r="Q453" s="540">
        <f>'Приложение № 1'!Q454</f>
        <v>7692672.6500000004</v>
      </c>
      <c r="R453" s="540">
        <f>'Приложение № 1'!W454</f>
        <v>1723083.35</v>
      </c>
      <c r="S453" s="540">
        <f>'Приложение № 1'!AC454</f>
        <v>0</v>
      </c>
      <c r="T453" s="540">
        <f>'Приложение № 1'!AD454</f>
        <v>0</v>
      </c>
      <c r="U453" s="545"/>
    </row>
    <row r="454" spans="1:21" x14ac:dyDescent="0.2">
      <c r="A454" s="393">
        <v>18</v>
      </c>
      <c r="B454" s="401" t="s">
        <v>1247</v>
      </c>
      <c r="C454" s="393" t="s">
        <v>1288</v>
      </c>
      <c r="D454" s="395">
        <v>42059</v>
      </c>
      <c r="E454" s="393" t="s">
        <v>1822</v>
      </c>
      <c r="F454" s="393" t="s">
        <v>1822</v>
      </c>
      <c r="G454" s="396">
        <v>11</v>
      </c>
      <c r="H454" s="398">
        <v>11</v>
      </c>
      <c r="I454" s="540">
        <v>187.1</v>
      </c>
      <c r="J454" s="396">
        <v>7</v>
      </c>
      <c r="K454" s="541">
        <v>1</v>
      </c>
      <c r="L454" s="541">
        <v>6</v>
      </c>
      <c r="M454" s="397">
        <v>187.1</v>
      </c>
      <c r="N454" s="540">
        <v>19.600000000000001</v>
      </c>
      <c r="O454" s="540">
        <v>167.5</v>
      </c>
      <c r="P454" s="540">
        <f>'Приложение № 1'!P455</f>
        <v>7910588</v>
      </c>
      <c r="Q454" s="540">
        <f>'Приложение № 1'!Q455</f>
        <v>6462950.4000000004</v>
      </c>
      <c r="R454" s="540">
        <f>'Приложение № 1'!W455</f>
        <v>1447637.6</v>
      </c>
      <c r="S454" s="540">
        <f>'Приложение № 1'!AC455</f>
        <v>0</v>
      </c>
      <c r="T454" s="540">
        <f>'Приложение № 1'!AD455</f>
        <v>0</v>
      </c>
      <c r="U454" s="545"/>
    </row>
    <row r="455" spans="1:21" x14ac:dyDescent="0.2">
      <c r="A455" s="393">
        <v>19</v>
      </c>
      <c r="B455" s="401" t="s">
        <v>1248</v>
      </c>
      <c r="C455" s="393" t="s">
        <v>1288</v>
      </c>
      <c r="D455" s="395">
        <v>42059</v>
      </c>
      <c r="E455" s="393" t="s">
        <v>1822</v>
      </c>
      <c r="F455" s="393" t="s">
        <v>1822</v>
      </c>
      <c r="G455" s="396">
        <v>12</v>
      </c>
      <c r="H455" s="398">
        <v>12</v>
      </c>
      <c r="I455" s="540">
        <v>120</v>
      </c>
      <c r="J455" s="396">
        <v>3</v>
      </c>
      <c r="K455" s="541">
        <v>2</v>
      </c>
      <c r="L455" s="541">
        <v>1</v>
      </c>
      <c r="M455" s="397">
        <v>120</v>
      </c>
      <c r="N455" s="540">
        <v>79.2</v>
      </c>
      <c r="O455" s="540">
        <v>40.799999999999997</v>
      </c>
      <c r="P455" s="540">
        <f>'Приложение № 1'!P456</f>
        <v>5073600</v>
      </c>
      <c r="Q455" s="540">
        <f>'Приложение № 1'!Q456</f>
        <v>4145131.2</v>
      </c>
      <c r="R455" s="540">
        <f>'Приложение № 1'!W456</f>
        <v>928468.8</v>
      </c>
      <c r="S455" s="540">
        <f>'Приложение № 1'!AC456</f>
        <v>0</v>
      </c>
      <c r="T455" s="540">
        <f>'Приложение № 1'!AD456</f>
        <v>0</v>
      </c>
      <c r="U455" s="545"/>
    </row>
    <row r="456" spans="1:21" x14ac:dyDescent="0.2">
      <c r="A456" s="393">
        <v>20</v>
      </c>
      <c r="B456" s="401" t="s">
        <v>1249</v>
      </c>
      <c r="C456" s="393" t="s">
        <v>1288</v>
      </c>
      <c r="D456" s="395">
        <v>42059</v>
      </c>
      <c r="E456" s="393" t="s">
        <v>1822</v>
      </c>
      <c r="F456" s="393" t="s">
        <v>1822</v>
      </c>
      <c r="G456" s="396">
        <v>18</v>
      </c>
      <c r="H456" s="398">
        <v>18</v>
      </c>
      <c r="I456" s="540">
        <v>254.59</v>
      </c>
      <c r="J456" s="396">
        <v>10</v>
      </c>
      <c r="K456" s="541">
        <v>5</v>
      </c>
      <c r="L456" s="541">
        <v>5</v>
      </c>
      <c r="M456" s="397">
        <v>254.59</v>
      </c>
      <c r="N456" s="540">
        <v>99.1</v>
      </c>
      <c r="O456" s="540">
        <v>155.49</v>
      </c>
      <c r="P456" s="540">
        <f>'Приложение № 1'!P457</f>
        <v>10764065.199999999</v>
      </c>
      <c r="Q456" s="540">
        <f>'Приложение № 1'!Q457</f>
        <v>8794241.2699999996</v>
      </c>
      <c r="R456" s="540">
        <f>'Приложение № 1'!W457</f>
        <v>1969823.93</v>
      </c>
      <c r="S456" s="540">
        <f>'Приложение № 1'!AC457</f>
        <v>0</v>
      </c>
      <c r="T456" s="540">
        <f>'Приложение № 1'!AD457</f>
        <v>0</v>
      </c>
      <c r="U456" s="545"/>
    </row>
    <row r="457" spans="1:21" x14ac:dyDescent="0.2">
      <c r="A457" s="393">
        <v>21</v>
      </c>
      <c r="B457" s="401" t="s">
        <v>1476</v>
      </c>
      <c r="C457" s="393" t="s">
        <v>1322</v>
      </c>
      <c r="D457" s="395">
        <v>42004</v>
      </c>
      <c r="E457" s="393" t="s">
        <v>1822</v>
      </c>
      <c r="F457" s="393" t="s">
        <v>1822</v>
      </c>
      <c r="G457" s="396">
        <v>32</v>
      </c>
      <c r="H457" s="398">
        <v>32</v>
      </c>
      <c r="I457" s="540">
        <v>618.70000000000005</v>
      </c>
      <c r="J457" s="396">
        <v>16</v>
      </c>
      <c r="K457" s="541">
        <v>14</v>
      </c>
      <c r="L457" s="541">
        <v>2</v>
      </c>
      <c r="M457" s="397">
        <v>618.70000000000005</v>
      </c>
      <c r="N457" s="540">
        <v>523.79999999999995</v>
      </c>
      <c r="O457" s="540">
        <v>94.9</v>
      </c>
      <c r="P457" s="540">
        <f>'Приложение № 1'!P458</f>
        <v>26158636</v>
      </c>
      <c r="Q457" s="540">
        <f>'Приложение № 1'!Q458</f>
        <v>21371605.609999999</v>
      </c>
      <c r="R457" s="540">
        <f>'Приложение № 1'!W458</f>
        <v>4787030.3899999997</v>
      </c>
      <c r="S457" s="540">
        <f>'Приложение № 1'!AC458</f>
        <v>0</v>
      </c>
      <c r="T457" s="540">
        <f>'Приложение № 1'!AD458</f>
        <v>0</v>
      </c>
      <c r="U457" s="545"/>
    </row>
    <row r="458" spans="1:21" x14ac:dyDescent="0.2">
      <c r="A458" s="393">
        <v>22</v>
      </c>
      <c r="B458" s="401" t="s">
        <v>1477</v>
      </c>
      <c r="C458" s="393" t="s">
        <v>1322</v>
      </c>
      <c r="D458" s="395">
        <v>42004</v>
      </c>
      <c r="E458" s="393" t="s">
        <v>1822</v>
      </c>
      <c r="F458" s="393" t="s">
        <v>1822</v>
      </c>
      <c r="G458" s="396">
        <v>33</v>
      </c>
      <c r="H458" s="398">
        <v>33</v>
      </c>
      <c r="I458" s="540">
        <v>502.5</v>
      </c>
      <c r="J458" s="396">
        <v>12</v>
      </c>
      <c r="K458" s="541">
        <v>10</v>
      </c>
      <c r="L458" s="541">
        <v>2</v>
      </c>
      <c r="M458" s="397">
        <v>502.5</v>
      </c>
      <c r="N458" s="540">
        <v>442.5</v>
      </c>
      <c r="O458" s="540">
        <v>60</v>
      </c>
      <c r="P458" s="540">
        <f>'Приложение № 1'!P459</f>
        <v>21245700</v>
      </c>
      <c r="Q458" s="540">
        <f>'Приложение № 1'!Q459</f>
        <v>17357736.899999999</v>
      </c>
      <c r="R458" s="540">
        <f>'Приложение № 1'!W459</f>
        <v>3887963.1</v>
      </c>
      <c r="S458" s="540">
        <f>'Приложение № 1'!AC459</f>
        <v>0</v>
      </c>
      <c r="T458" s="540">
        <f>'Приложение № 1'!AD459</f>
        <v>0</v>
      </c>
      <c r="U458" s="545"/>
    </row>
    <row r="459" spans="1:21" x14ac:dyDescent="0.2">
      <c r="A459" s="393">
        <v>23</v>
      </c>
      <c r="B459" s="401" t="s">
        <v>1269</v>
      </c>
      <c r="C459" s="393" t="s">
        <v>1322</v>
      </c>
      <c r="D459" s="395">
        <v>42004</v>
      </c>
      <c r="E459" s="393" t="s">
        <v>1822</v>
      </c>
      <c r="F459" s="393" t="s">
        <v>1822</v>
      </c>
      <c r="G459" s="396">
        <v>16</v>
      </c>
      <c r="H459" s="398">
        <v>16</v>
      </c>
      <c r="I459" s="540">
        <v>72.599999999999994</v>
      </c>
      <c r="J459" s="396">
        <v>2</v>
      </c>
      <c r="K459" s="541">
        <v>2</v>
      </c>
      <c r="L459" s="541">
        <v>0</v>
      </c>
      <c r="M459" s="397">
        <v>72.599999999999994</v>
      </c>
      <c r="N459" s="540">
        <v>72.599999999999994</v>
      </c>
      <c r="O459" s="540">
        <v>0</v>
      </c>
      <c r="P459" s="540">
        <f>'Приложение № 1'!P460</f>
        <v>3069528</v>
      </c>
      <c r="Q459" s="540">
        <f>'Приложение № 1'!Q460</f>
        <v>2507804.38</v>
      </c>
      <c r="R459" s="540">
        <f>'Приложение № 1'!W460</f>
        <v>561723.62</v>
      </c>
      <c r="S459" s="540">
        <f>'Приложение № 1'!AC460</f>
        <v>0</v>
      </c>
      <c r="T459" s="540">
        <f>'Приложение № 1'!AD460</f>
        <v>0</v>
      </c>
      <c r="U459" s="545"/>
    </row>
    <row r="460" spans="1:21" s="537" customFormat="1" x14ac:dyDescent="0.2">
      <c r="A460" s="792" t="s">
        <v>1209</v>
      </c>
      <c r="B460" s="792"/>
      <c r="C460" s="792"/>
      <c r="D460" s="792"/>
      <c r="E460" s="792"/>
      <c r="F460" s="792"/>
      <c r="G460" s="391">
        <f>SUM(G461:G463)</f>
        <v>87</v>
      </c>
      <c r="H460" s="391">
        <f t="shared" ref="H460:O460" si="138">SUM(H461:H463)</f>
        <v>87</v>
      </c>
      <c r="I460" s="392">
        <f t="shared" si="138"/>
        <v>1138.3</v>
      </c>
      <c r="J460" s="391">
        <f t="shared" si="138"/>
        <v>32</v>
      </c>
      <c r="K460" s="391">
        <f t="shared" si="138"/>
        <v>17</v>
      </c>
      <c r="L460" s="391">
        <f t="shared" si="138"/>
        <v>15</v>
      </c>
      <c r="M460" s="392">
        <f t="shared" si="138"/>
        <v>1138.3</v>
      </c>
      <c r="N460" s="392">
        <f t="shared" si="138"/>
        <v>651.70000000000005</v>
      </c>
      <c r="O460" s="392">
        <f t="shared" si="138"/>
        <v>486.6</v>
      </c>
      <c r="P460" s="392">
        <f>SUM(P461:P463)</f>
        <v>48127324</v>
      </c>
      <c r="Q460" s="392">
        <f t="shared" ref="Q460:T460" si="139">SUM(Q461:Q463)</f>
        <v>39897551.590000004</v>
      </c>
      <c r="R460" s="392">
        <f t="shared" si="139"/>
        <v>8229772.4100000001</v>
      </c>
      <c r="S460" s="392">
        <f t="shared" si="139"/>
        <v>0</v>
      </c>
      <c r="T460" s="392">
        <f t="shared" si="139"/>
        <v>0</v>
      </c>
      <c r="U460" s="545"/>
    </row>
    <row r="461" spans="1:21" s="399" customFormat="1" x14ac:dyDescent="0.2">
      <c r="A461" s="393">
        <v>1</v>
      </c>
      <c r="B461" s="401" t="s">
        <v>1113</v>
      </c>
      <c r="C461" s="393">
        <v>1085</v>
      </c>
      <c r="D461" s="395">
        <v>42004</v>
      </c>
      <c r="E461" s="393" t="s">
        <v>1112</v>
      </c>
      <c r="F461" s="393" t="s">
        <v>1112</v>
      </c>
      <c r="G461" s="396">
        <v>22</v>
      </c>
      <c r="H461" s="398">
        <v>22</v>
      </c>
      <c r="I461" s="397">
        <v>407.6</v>
      </c>
      <c r="J461" s="396">
        <v>8</v>
      </c>
      <c r="K461" s="398">
        <v>6</v>
      </c>
      <c r="L461" s="398">
        <v>2</v>
      </c>
      <c r="M461" s="397">
        <v>407.6</v>
      </c>
      <c r="N461" s="397">
        <v>293.5</v>
      </c>
      <c r="O461" s="397">
        <v>114.1</v>
      </c>
      <c r="P461" s="540">
        <f>'Приложение № 1'!P462</f>
        <v>17233328</v>
      </c>
      <c r="Q461" s="540">
        <f>'Приложение № 1'!Q462</f>
        <v>14286428.91</v>
      </c>
      <c r="R461" s="540">
        <f>'Приложение № 1'!W462</f>
        <v>2946899.09</v>
      </c>
      <c r="S461" s="540">
        <f>'Приложение № 1'!AC462</f>
        <v>0</v>
      </c>
      <c r="T461" s="540">
        <f>'Приложение № 1'!AD462</f>
        <v>0</v>
      </c>
      <c r="U461" s="545"/>
    </row>
    <row r="462" spans="1:21" s="399" customFormat="1" x14ac:dyDescent="0.2">
      <c r="A462" s="393">
        <v>2</v>
      </c>
      <c r="B462" s="401" t="s">
        <v>1114</v>
      </c>
      <c r="C462" s="393">
        <v>1085</v>
      </c>
      <c r="D462" s="395">
        <v>42004</v>
      </c>
      <c r="E462" s="393" t="s">
        <v>1112</v>
      </c>
      <c r="F462" s="393" t="s">
        <v>1112</v>
      </c>
      <c r="G462" s="396">
        <v>24</v>
      </c>
      <c r="H462" s="398">
        <v>24</v>
      </c>
      <c r="I462" s="397">
        <v>313.10000000000002</v>
      </c>
      <c r="J462" s="396">
        <v>8</v>
      </c>
      <c r="K462" s="398">
        <v>7</v>
      </c>
      <c r="L462" s="398">
        <v>1</v>
      </c>
      <c r="M462" s="397">
        <v>313.10000000000002</v>
      </c>
      <c r="N462" s="397">
        <v>270.39999999999998</v>
      </c>
      <c r="O462" s="397">
        <v>42.7</v>
      </c>
      <c r="P462" s="540">
        <f>'Приложение № 1'!P463</f>
        <v>13237868</v>
      </c>
      <c r="Q462" s="540">
        <f>'Приложение № 1'!Q463</f>
        <v>10974192.57</v>
      </c>
      <c r="R462" s="540">
        <f>'Приложение № 1'!W463</f>
        <v>2263675.4300000002</v>
      </c>
      <c r="S462" s="540">
        <f>'Приложение № 1'!AC463</f>
        <v>0</v>
      </c>
      <c r="T462" s="540">
        <f>'Приложение № 1'!AD463</f>
        <v>0</v>
      </c>
      <c r="U462" s="545"/>
    </row>
    <row r="463" spans="1:21" s="399" customFormat="1" x14ac:dyDescent="0.2">
      <c r="A463" s="393">
        <v>3</v>
      </c>
      <c r="B463" s="401" t="s">
        <v>1146</v>
      </c>
      <c r="C463" s="539">
        <v>1085</v>
      </c>
      <c r="D463" s="395">
        <v>42004</v>
      </c>
      <c r="E463" s="393" t="s">
        <v>1112</v>
      </c>
      <c r="F463" s="393" t="s">
        <v>1112</v>
      </c>
      <c r="G463" s="396">
        <v>41</v>
      </c>
      <c r="H463" s="398">
        <v>41</v>
      </c>
      <c r="I463" s="397">
        <v>417.6</v>
      </c>
      <c r="J463" s="396">
        <v>16</v>
      </c>
      <c r="K463" s="398">
        <v>4</v>
      </c>
      <c r="L463" s="398">
        <v>12</v>
      </c>
      <c r="M463" s="397">
        <v>417.6</v>
      </c>
      <c r="N463" s="397">
        <v>87.8</v>
      </c>
      <c r="O463" s="397">
        <v>329.8</v>
      </c>
      <c r="P463" s="540">
        <f>'Приложение № 1'!P464</f>
        <v>17656128</v>
      </c>
      <c r="Q463" s="540">
        <f>'Приложение № 1'!Q464</f>
        <v>14636930.109999999</v>
      </c>
      <c r="R463" s="540">
        <f>'Приложение № 1'!W464</f>
        <v>3019197.89</v>
      </c>
      <c r="S463" s="540">
        <f>'Приложение № 1'!AC464</f>
        <v>0</v>
      </c>
      <c r="T463" s="540">
        <f>'Приложение № 1'!AD464</f>
        <v>0</v>
      </c>
      <c r="U463" s="545"/>
    </row>
    <row r="464" spans="1:21" s="399" customFormat="1" ht="36.75" customHeight="1" x14ac:dyDescent="0.2">
      <c r="A464" s="792" t="s">
        <v>2030</v>
      </c>
      <c r="B464" s="792"/>
      <c r="C464" s="792"/>
      <c r="D464" s="792"/>
      <c r="E464" s="792"/>
      <c r="F464" s="802"/>
      <c r="G464" s="413">
        <f t="shared" ref="G464:L464" si="140">G465+G478+G483+G485+G488+G490</f>
        <v>366</v>
      </c>
      <c r="H464" s="413">
        <f t="shared" si="140"/>
        <v>366</v>
      </c>
      <c r="I464" s="414">
        <f t="shared" si="140"/>
        <v>5813.29</v>
      </c>
      <c r="J464" s="413">
        <f t="shared" si="140"/>
        <v>132</v>
      </c>
      <c r="K464" s="413">
        <f t="shared" si="140"/>
        <v>64</v>
      </c>
      <c r="L464" s="413">
        <f t="shared" si="140"/>
        <v>68</v>
      </c>
      <c r="M464" s="414">
        <f>M465+M478+M483+M485+M488+M490</f>
        <v>5571.81</v>
      </c>
      <c r="N464" s="414">
        <f>N465+N478+N483+N485+N488+N490</f>
        <v>2673.94</v>
      </c>
      <c r="O464" s="414">
        <f>O465+O478+O483+O485+O488+O490</f>
        <v>2897.87</v>
      </c>
      <c r="P464" s="414">
        <f>P465+P478+P490+P488+P483+P485</f>
        <v>8390466</v>
      </c>
      <c r="Q464" s="414">
        <f t="shared" ref="Q464:T464" si="141">Q465+Q478+Q490+Q488+Q483+Q485</f>
        <v>0</v>
      </c>
      <c r="R464" s="414">
        <f t="shared" si="141"/>
        <v>8390466</v>
      </c>
      <c r="S464" s="414">
        <f t="shared" si="141"/>
        <v>0</v>
      </c>
      <c r="T464" s="414">
        <f t="shared" si="141"/>
        <v>0</v>
      </c>
      <c r="U464" s="545"/>
    </row>
    <row r="465" spans="1:21" s="399" customFormat="1" x14ac:dyDescent="0.2">
      <c r="A465" s="792" t="s">
        <v>1913</v>
      </c>
      <c r="B465" s="792"/>
      <c r="C465" s="792"/>
      <c r="D465" s="792"/>
      <c r="E465" s="792"/>
      <c r="F465" s="792"/>
      <c r="G465" s="413">
        <f>SUM(G466:G477)</f>
        <v>323</v>
      </c>
      <c r="H465" s="413">
        <f t="shared" ref="H465:T465" si="142">SUM(H466:H477)</f>
        <v>323</v>
      </c>
      <c r="I465" s="414">
        <f t="shared" si="142"/>
        <v>5151.75</v>
      </c>
      <c r="J465" s="413">
        <f t="shared" si="142"/>
        <v>121</v>
      </c>
      <c r="K465" s="413">
        <f t="shared" si="142"/>
        <v>64</v>
      </c>
      <c r="L465" s="413">
        <f t="shared" si="142"/>
        <v>57</v>
      </c>
      <c r="M465" s="414">
        <f>SUM(M466:M477)</f>
        <v>5151.75</v>
      </c>
      <c r="N465" s="414">
        <f t="shared" si="142"/>
        <v>2673.94</v>
      </c>
      <c r="O465" s="414">
        <f t="shared" si="142"/>
        <v>2477.81</v>
      </c>
      <c r="P465" s="414">
        <f t="shared" si="142"/>
        <v>0</v>
      </c>
      <c r="Q465" s="414">
        <f t="shared" si="142"/>
        <v>0</v>
      </c>
      <c r="R465" s="414">
        <f t="shared" si="142"/>
        <v>0</v>
      </c>
      <c r="S465" s="414">
        <f t="shared" si="142"/>
        <v>0</v>
      </c>
      <c r="T465" s="414">
        <f t="shared" si="142"/>
        <v>0</v>
      </c>
      <c r="U465" s="545"/>
    </row>
    <row r="466" spans="1:21" s="399" customFormat="1" x14ac:dyDescent="0.2">
      <c r="A466" s="393">
        <v>1</v>
      </c>
      <c r="B466" s="401" t="s">
        <v>755</v>
      </c>
      <c r="C466" s="539">
        <v>703</v>
      </c>
      <c r="D466" s="395">
        <v>41272</v>
      </c>
      <c r="E466" s="393" t="s">
        <v>1109</v>
      </c>
      <c r="F466" s="393" t="s">
        <v>1110</v>
      </c>
      <c r="G466" s="396">
        <v>33</v>
      </c>
      <c r="H466" s="398">
        <v>33</v>
      </c>
      <c r="I466" s="397">
        <v>675.8</v>
      </c>
      <c r="J466" s="396">
        <v>13</v>
      </c>
      <c r="K466" s="398">
        <v>1</v>
      </c>
      <c r="L466" s="398">
        <v>12</v>
      </c>
      <c r="M466" s="397">
        <v>675.8</v>
      </c>
      <c r="N466" s="397">
        <v>68.2</v>
      </c>
      <c r="O466" s="397">
        <v>607.6</v>
      </c>
      <c r="P466" s="540">
        <f>'Приложение № 1'!P467</f>
        <v>0</v>
      </c>
      <c r="Q466" s="540">
        <f>'Приложение № 1'!Q467</f>
        <v>0</v>
      </c>
      <c r="R466" s="540">
        <f>'Приложение № 1'!W467</f>
        <v>0</v>
      </c>
      <c r="S466" s="540">
        <f>'Приложение № 1'!AC467</f>
        <v>0</v>
      </c>
      <c r="T466" s="540">
        <f>'Приложение № 1'!AD467</f>
        <v>0</v>
      </c>
      <c r="U466" s="545"/>
    </row>
    <row r="467" spans="1:21" s="399" customFormat="1" x14ac:dyDescent="0.2">
      <c r="A467" s="393">
        <v>2</v>
      </c>
      <c r="B467" s="401" t="s">
        <v>757</v>
      </c>
      <c r="C467" s="539">
        <v>720</v>
      </c>
      <c r="D467" s="395">
        <v>41638</v>
      </c>
      <c r="E467" s="393" t="s">
        <v>1109</v>
      </c>
      <c r="F467" s="393" t="s">
        <v>1110</v>
      </c>
      <c r="G467" s="396">
        <v>13</v>
      </c>
      <c r="H467" s="398">
        <v>13</v>
      </c>
      <c r="I467" s="397">
        <v>151.33000000000001</v>
      </c>
      <c r="J467" s="396">
        <v>5</v>
      </c>
      <c r="K467" s="398">
        <v>3</v>
      </c>
      <c r="L467" s="398">
        <v>2</v>
      </c>
      <c r="M467" s="397">
        <v>151.33000000000001</v>
      </c>
      <c r="N467" s="397">
        <v>88.5</v>
      </c>
      <c r="O467" s="397">
        <v>62.83</v>
      </c>
      <c r="P467" s="540">
        <f>'Приложение № 1'!P468</f>
        <v>0</v>
      </c>
      <c r="Q467" s="540">
        <f>'Приложение № 1'!Q468</f>
        <v>0</v>
      </c>
      <c r="R467" s="540">
        <f>'Приложение № 1'!W468</f>
        <v>0</v>
      </c>
      <c r="S467" s="540">
        <f>'Приложение № 1'!AC468</f>
        <v>0</v>
      </c>
      <c r="T467" s="540">
        <f>'Приложение № 1'!AD468</f>
        <v>0</v>
      </c>
      <c r="U467" s="545"/>
    </row>
    <row r="468" spans="1:21" s="399" customFormat="1" x14ac:dyDescent="0.2">
      <c r="A468" s="393">
        <v>3</v>
      </c>
      <c r="B468" s="401" t="s">
        <v>756</v>
      </c>
      <c r="C468" s="539">
        <v>709</v>
      </c>
      <c r="D468" s="395">
        <v>41635</v>
      </c>
      <c r="E468" s="393" t="s">
        <v>1109</v>
      </c>
      <c r="F468" s="393" t="s">
        <v>1110</v>
      </c>
      <c r="G468" s="396">
        <v>97</v>
      </c>
      <c r="H468" s="398">
        <v>97</v>
      </c>
      <c r="I468" s="397">
        <v>1669.3</v>
      </c>
      <c r="J468" s="396">
        <v>39</v>
      </c>
      <c r="K468" s="398">
        <v>28</v>
      </c>
      <c r="L468" s="398">
        <v>11</v>
      </c>
      <c r="M468" s="397">
        <v>1669.3</v>
      </c>
      <c r="N468" s="397">
        <v>1282.79</v>
      </c>
      <c r="O468" s="397">
        <v>386.51</v>
      </c>
      <c r="P468" s="540">
        <f>'Приложение № 1'!P469</f>
        <v>0</v>
      </c>
      <c r="Q468" s="540">
        <f>'Приложение № 1'!Q469</f>
        <v>0</v>
      </c>
      <c r="R468" s="540">
        <f>'Приложение № 1'!W469</f>
        <v>0</v>
      </c>
      <c r="S468" s="540">
        <f>'Приложение № 1'!AC469</f>
        <v>0</v>
      </c>
      <c r="T468" s="540">
        <f>'Приложение № 1'!AD469</f>
        <v>0</v>
      </c>
      <c r="U468" s="545"/>
    </row>
    <row r="469" spans="1:21" s="399" customFormat="1" x14ac:dyDescent="0.2">
      <c r="A469" s="393">
        <v>4</v>
      </c>
      <c r="B469" s="401" t="s">
        <v>758</v>
      </c>
      <c r="C469" s="539">
        <v>721</v>
      </c>
      <c r="D469" s="395">
        <v>41638</v>
      </c>
      <c r="E469" s="393" t="s">
        <v>1109</v>
      </c>
      <c r="F469" s="393" t="s">
        <v>1110</v>
      </c>
      <c r="G469" s="396">
        <v>21</v>
      </c>
      <c r="H469" s="398">
        <v>21</v>
      </c>
      <c r="I469" s="397">
        <v>404.34</v>
      </c>
      <c r="J469" s="396">
        <v>10</v>
      </c>
      <c r="K469" s="398">
        <v>6</v>
      </c>
      <c r="L469" s="398">
        <v>4</v>
      </c>
      <c r="M469" s="397">
        <v>404.34</v>
      </c>
      <c r="N469" s="397">
        <v>255.98</v>
      </c>
      <c r="O469" s="397">
        <v>148.36000000000001</v>
      </c>
      <c r="P469" s="540">
        <f>'Приложение № 1'!P470</f>
        <v>0</v>
      </c>
      <c r="Q469" s="540">
        <f>'Приложение № 1'!Q470</f>
        <v>0</v>
      </c>
      <c r="R469" s="540">
        <f>'Приложение № 1'!W470</f>
        <v>0</v>
      </c>
      <c r="S469" s="540">
        <f>'Приложение № 1'!AC470</f>
        <v>0</v>
      </c>
      <c r="T469" s="540">
        <f>'Приложение № 1'!AD470</f>
        <v>0</v>
      </c>
      <c r="U469" s="545"/>
    </row>
    <row r="470" spans="1:21" s="399" customFormat="1" x14ac:dyDescent="0.2">
      <c r="A470" s="393">
        <v>5</v>
      </c>
      <c r="B470" s="401" t="s">
        <v>759</v>
      </c>
      <c r="C470" s="539">
        <v>190</v>
      </c>
      <c r="D470" s="395">
        <v>41747</v>
      </c>
      <c r="E470" s="393" t="s">
        <v>1109</v>
      </c>
      <c r="F470" s="393" t="s">
        <v>1110</v>
      </c>
      <c r="G470" s="396">
        <v>48</v>
      </c>
      <c r="H470" s="398">
        <v>48</v>
      </c>
      <c r="I470" s="397">
        <v>608.29999999999995</v>
      </c>
      <c r="J470" s="396">
        <v>17</v>
      </c>
      <c r="K470" s="398">
        <v>10</v>
      </c>
      <c r="L470" s="398">
        <v>7</v>
      </c>
      <c r="M470" s="397">
        <v>608.29999999999995</v>
      </c>
      <c r="N470" s="397">
        <v>330.79</v>
      </c>
      <c r="O470" s="397">
        <v>277.51</v>
      </c>
      <c r="P470" s="540">
        <f>'Приложение № 1'!P471</f>
        <v>0</v>
      </c>
      <c r="Q470" s="540">
        <f>'Приложение № 1'!Q471</f>
        <v>0</v>
      </c>
      <c r="R470" s="540">
        <f>'Приложение № 1'!W471</f>
        <v>0</v>
      </c>
      <c r="S470" s="540">
        <f>'Приложение № 1'!AC471</f>
        <v>0</v>
      </c>
      <c r="T470" s="540">
        <f>'Приложение № 1'!AD471</f>
        <v>0</v>
      </c>
      <c r="U470" s="545"/>
    </row>
    <row r="471" spans="1:21" s="399" customFormat="1" x14ac:dyDescent="0.2">
      <c r="A471" s="393">
        <v>6</v>
      </c>
      <c r="B471" s="401" t="s">
        <v>1461</v>
      </c>
      <c r="C471" s="539">
        <v>271</v>
      </c>
      <c r="D471" s="395">
        <v>41794</v>
      </c>
      <c r="E471" s="393" t="s">
        <v>1109</v>
      </c>
      <c r="F471" s="393" t="s">
        <v>1110</v>
      </c>
      <c r="G471" s="396">
        <v>6</v>
      </c>
      <c r="H471" s="398">
        <v>6</v>
      </c>
      <c r="I471" s="397">
        <v>94.4</v>
      </c>
      <c r="J471" s="396">
        <v>2</v>
      </c>
      <c r="K471" s="398">
        <v>1</v>
      </c>
      <c r="L471" s="398">
        <v>1</v>
      </c>
      <c r="M471" s="397">
        <v>94.4</v>
      </c>
      <c r="N471" s="397">
        <v>52.4</v>
      </c>
      <c r="O471" s="397">
        <v>42</v>
      </c>
      <c r="P471" s="540">
        <f>'Приложение № 1'!P472</f>
        <v>0</v>
      </c>
      <c r="Q471" s="540">
        <f>'Приложение № 1'!Q472</f>
        <v>0</v>
      </c>
      <c r="R471" s="540">
        <f>'Приложение № 1'!W472</f>
        <v>0</v>
      </c>
      <c r="S471" s="540">
        <f>'Приложение № 1'!AC472</f>
        <v>0</v>
      </c>
      <c r="T471" s="540">
        <f>'Приложение № 1'!AD472</f>
        <v>0</v>
      </c>
      <c r="U471" s="545"/>
    </row>
    <row r="472" spans="1:21" s="399" customFormat="1" x14ac:dyDescent="0.2">
      <c r="A472" s="393">
        <v>7</v>
      </c>
      <c r="B472" s="401" t="s">
        <v>1568</v>
      </c>
      <c r="C472" s="539">
        <v>440</v>
      </c>
      <c r="D472" s="395">
        <v>41873</v>
      </c>
      <c r="E472" s="393" t="s">
        <v>1109</v>
      </c>
      <c r="F472" s="393" t="s">
        <v>1110</v>
      </c>
      <c r="G472" s="396">
        <v>23</v>
      </c>
      <c r="H472" s="398">
        <v>23</v>
      </c>
      <c r="I472" s="397">
        <v>371</v>
      </c>
      <c r="J472" s="396">
        <v>8</v>
      </c>
      <c r="K472" s="398">
        <v>2</v>
      </c>
      <c r="L472" s="398">
        <v>6</v>
      </c>
      <c r="M472" s="397">
        <v>371</v>
      </c>
      <c r="N472" s="397">
        <v>88.8</v>
      </c>
      <c r="O472" s="397">
        <v>282.2</v>
      </c>
      <c r="P472" s="540">
        <f>'Приложение № 1'!P473</f>
        <v>0</v>
      </c>
      <c r="Q472" s="540">
        <f>'Приложение № 1'!Q473</f>
        <v>0</v>
      </c>
      <c r="R472" s="540">
        <f>'Приложение № 1'!W473</f>
        <v>0</v>
      </c>
      <c r="S472" s="540">
        <f>'Приложение № 1'!AC473</f>
        <v>0</v>
      </c>
      <c r="T472" s="540">
        <f>'Приложение № 1'!AD473</f>
        <v>0</v>
      </c>
      <c r="U472" s="545"/>
    </row>
    <row r="473" spans="1:21" s="399" customFormat="1" x14ac:dyDescent="0.2">
      <c r="A473" s="393">
        <v>8</v>
      </c>
      <c r="B473" s="401" t="s">
        <v>1636</v>
      </c>
      <c r="C473" s="539">
        <v>702</v>
      </c>
      <c r="D473" s="395">
        <v>41272</v>
      </c>
      <c r="E473" s="393" t="s">
        <v>1109</v>
      </c>
      <c r="F473" s="393" t="s">
        <v>1110</v>
      </c>
      <c r="G473" s="396">
        <v>27</v>
      </c>
      <c r="H473" s="398">
        <v>27</v>
      </c>
      <c r="I473" s="397">
        <v>471.5</v>
      </c>
      <c r="J473" s="396">
        <v>9</v>
      </c>
      <c r="K473" s="398">
        <v>3</v>
      </c>
      <c r="L473" s="398">
        <v>6</v>
      </c>
      <c r="M473" s="397">
        <v>471.5</v>
      </c>
      <c r="N473" s="397">
        <v>95.5</v>
      </c>
      <c r="O473" s="397">
        <v>376</v>
      </c>
      <c r="P473" s="540">
        <f>'Приложение № 1'!P474</f>
        <v>0</v>
      </c>
      <c r="Q473" s="540">
        <f>'Приложение № 1'!Q474</f>
        <v>0</v>
      </c>
      <c r="R473" s="540">
        <f>'Приложение № 1'!W474</f>
        <v>0</v>
      </c>
      <c r="S473" s="540">
        <f>'Приложение № 1'!AC474</f>
        <v>0</v>
      </c>
      <c r="T473" s="540">
        <f>'Приложение № 1'!AD474</f>
        <v>0</v>
      </c>
      <c r="U473" s="545"/>
    </row>
    <row r="474" spans="1:21" x14ac:dyDescent="0.2">
      <c r="A474" s="393">
        <v>9</v>
      </c>
      <c r="B474" s="404" t="s">
        <v>753</v>
      </c>
      <c r="C474" s="393">
        <v>573</v>
      </c>
      <c r="D474" s="395">
        <v>41225</v>
      </c>
      <c r="E474" s="393" t="s">
        <v>1109</v>
      </c>
      <c r="F474" s="393" t="s">
        <v>1110</v>
      </c>
      <c r="G474" s="396">
        <v>8</v>
      </c>
      <c r="H474" s="398">
        <v>8</v>
      </c>
      <c r="I474" s="397">
        <v>22.6</v>
      </c>
      <c r="J474" s="396">
        <v>1</v>
      </c>
      <c r="K474" s="398">
        <v>0</v>
      </c>
      <c r="L474" s="398">
        <v>1</v>
      </c>
      <c r="M474" s="397">
        <v>22.6</v>
      </c>
      <c r="N474" s="397">
        <v>22.6</v>
      </c>
      <c r="O474" s="397">
        <f>M474-N474</f>
        <v>0</v>
      </c>
      <c r="P474" s="540">
        <f>'Приложение № 1'!P475</f>
        <v>0</v>
      </c>
      <c r="Q474" s="540">
        <f>'Приложение № 1'!Q475</f>
        <v>0</v>
      </c>
      <c r="R474" s="540">
        <f>'Приложение № 1'!W475</f>
        <v>0</v>
      </c>
      <c r="S474" s="540">
        <f>'Приложение № 1'!AC475</f>
        <v>0</v>
      </c>
      <c r="T474" s="540">
        <f>'Приложение № 1'!AD475</f>
        <v>0</v>
      </c>
      <c r="U474" s="545"/>
    </row>
    <row r="475" spans="1:21" x14ac:dyDescent="0.2">
      <c r="A475" s="393">
        <v>10</v>
      </c>
      <c r="B475" s="404" t="s">
        <v>754</v>
      </c>
      <c r="C475" s="393">
        <v>714</v>
      </c>
      <c r="D475" s="395">
        <v>41635</v>
      </c>
      <c r="E475" s="393" t="s">
        <v>1109</v>
      </c>
      <c r="F475" s="393" t="s">
        <v>1110</v>
      </c>
      <c r="G475" s="396">
        <v>4</v>
      </c>
      <c r="H475" s="398">
        <v>4</v>
      </c>
      <c r="I475" s="397">
        <v>45.5</v>
      </c>
      <c r="J475" s="396">
        <v>1</v>
      </c>
      <c r="K475" s="398">
        <v>1</v>
      </c>
      <c r="L475" s="398">
        <v>0</v>
      </c>
      <c r="M475" s="397">
        <v>45.5</v>
      </c>
      <c r="N475" s="397">
        <v>45.5</v>
      </c>
      <c r="O475" s="397">
        <v>0</v>
      </c>
      <c r="P475" s="540">
        <f>'Приложение № 1'!P476</f>
        <v>0</v>
      </c>
      <c r="Q475" s="540">
        <f>'Приложение № 1'!Q476</f>
        <v>0</v>
      </c>
      <c r="R475" s="540">
        <f>'Приложение № 1'!W476</f>
        <v>0</v>
      </c>
      <c r="S475" s="540">
        <f>'Приложение № 1'!AC476</f>
        <v>0</v>
      </c>
      <c r="T475" s="540">
        <f>'Приложение № 1'!AD476</f>
        <v>0</v>
      </c>
      <c r="U475" s="545"/>
    </row>
    <row r="476" spans="1:21" s="399" customFormat="1" x14ac:dyDescent="0.2">
      <c r="A476" s="393">
        <v>11</v>
      </c>
      <c r="B476" s="401" t="s">
        <v>1637</v>
      </c>
      <c r="C476" s="539">
        <v>13</v>
      </c>
      <c r="D476" s="395">
        <v>42166</v>
      </c>
      <c r="E476" s="393" t="s">
        <v>1109</v>
      </c>
      <c r="F476" s="393" t="s">
        <v>1110</v>
      </c>
      <c r="G476" s="396">
        <v>41</v>
      </c>
      <c r="H476" s="398">
        <v>41</v>
      </c>
      <c r="I476" s="397">
        <v>593.38</v>
      </c>
      <c r="J476" s="396">
        <v>15</v>
      </c>
      <c r="K476" s="398">
        <v>8</v>
      </c>
      <c r="L476" s="398">
        <v>7</v>
      </c>
      <c r="M476" s="397">
        <v>593.38</v>
      </c>
      <c r="N476" s="397">
        <v>298.58</v>
      </c>
      <c r="O476" s="397">
        <v>294.8</v>
      </c>
      <c r="P476" s="540">
        <f>'Приложение № 1'!P477</f>
        <v>0</v>
      </c>
      <c r="Q476" s="540">
        <f>'Приложение № 1'!Q477</f>
        <v>0</v>
      </c>
      <c r="R476" s="540">
        <f>'Приложение № 1'!W477</f>
        <v>0</v>
      </c>
      <c r="S476" s="540">
        <f>'Приложение № 1'!AC477</f>
        <v>0</v>
      </c>
      <c r="T476" s="540">
        <f>'Приложение № 1'!AD477</f>
        <v>0</v>
      </c>
      <c r="U476" s="545"/>
    </row>
    <row r="477" spans="1:21" x14ac:dyDescent="0.2">
      <c r="A477" s="393">
        <v>12</v>
      </c>
      <c r="B477" s="404" t="s">
        <v>805</v>
      </c>
      <c r="C477" s="393">
        <v>574</v>
      </c>
      <c r="D477" s="395">
        <v>41225</v>
      </c>
      <c r="E477" s="393" t="s">
        <v>1109</v>
      </c>
      <c r="F477" s="393" t="s">
        <v>1110</v>
      </c>
      <c r="G477" s="396">
        <v>2</v>
      </c>
      <c r="H477" s="398">
        <v>2</v>
      </c>
      <c r="I477" s="397">
        <v>44.3</v>
      </c>
      <c r="J477" s="396">
        <v>1</v>
      </c>
      <c r="K477" s="398">
        <v>1</v>
      </c>
      <c r="L477" s="398">
        <v>0</v>
      </c>
      <c r="M477" s="397">
        <v>44.3</v>
      </c>
      <c r="N477" s="397">
        <v>44.3</v>
      </c>
      <c r="O477" s="397">
        <v>0</v>
      </c>
      <c r="P477" s="540">
        <f>'Приложение № 1'!P478</f>
        <v>0</v>
      </c>
      <c r="Q477" s="540">
        <f>'Приложение № 1'!Q478</f>
        <v>0</v>
      </c>
      <c r="R477" s="540">
        <f>'Приложение № 1'!W478</f>
        <v>0</v>
      </c>
      <c r="S477" s="540">
        <f>'Приложение № 1'!AC478</f>
        <v>0</v>
      </c>
      <c r="T477" s="540">
        <f>'Приложение № 1'!AD478</f>
        <v>0</v>
      </c>
      <c r="U477" s="545"/>
    </row>
    <row r="478" spans="1:21" s="399" customFormat="1" x14ac:dyDescent="0.2">
      <c r="A478" s="792" t="s">
        <v>1947</v>
      </c>
      <c r="B478" s="792"/>
      <c r="C478" s="792"/>
      <c r="D478" s="792"/>
      <c r="E478" s="792"/>
      <c r="F478" s="792"/>
      <c r="G478" s="413">
        <f>SUM(G479:G482)</f>
        <v>16</v>
      </c>
      <c r="H478" s="413">
        <f t="shared" ref="H478:T478" si="143">SUM(H479:H482)</f>
        <v>16</v>
      </c>
      <c r="I478" s="414">
        <f t="shared" si="143"/>
        <v>130.51</v>
      </c>
      <c r="J478" s="413">
        <f t="shared" si="143"/>
        <v>4</v>
      </c>
      <c r="K478" s="413">
        <f t="shared" si="143"/>
        <v>0</v>
      </c>
      <c r="L478" s="413">
        <f t="shared" si="143"/>
        <v>4</v>
      </c>
      <c r="M478" s="414">
        <f t="shared" si="143"/>
        <v>130.51</v>
      </c>
      <c r="N478" s="414">
        <f t="shared" si="143"/>
        <v>0</v>
      </c>
      <c r="O478" s="414">
        <f t="shared" si="143"/>
        <v>130.51</v>
      </c>
      <c r="P478" s="414">
        <f t="shared" si="143"/>
        <v>0</v>
      </c>
      <c r="Q478" s="414">
        <f t="shared" si="143"/>
        <v>0</v>
      </c>
      <c r="R478" s="414">
        <f t="shared" si="143"/>
        <v>0</v>
      </c>
      <c r="S478" s="414">
        <f t="shared" si="143"/>
        <v>0</v>
      </c>
      <c r="T478" s="414">
        <f t="shared" si="143"/>
        <v>0</v>
      </c>
      <c r="U478" s="545"/>
    </row>
    <row r="479" spans="1:21" s="399" customFormat="1" x14ac:dyDescent="0.2">
      <c r="A479" s="393">
        <v>1</v>
      </c>
      <c r="B479" s="401" t="s">
        <v>936</v>
      </c>
      <c r="C479" s="539">
        <v>272</v>
      </c>
      <c r="D479" s="395">
        <v>41799</v>
      </c>
      <c r="E479" s="393" t="s">
        <v>1109</v>
      </c>
      <c r="F479" s="393" t="s">
        <v>1110</v>
      </c>
      <c r="G479" s="396">
        <v>1</v>
      </c>
      <c r="H479" s="398">
        <v>1</v>
      </c>
      <c r="I479" s="397">
        <v>20.21</v>
      </c>
      <c r="J479" s="396">
        <v>1</v>
      </c>
      <c r="K479" s="398">
        <v>0</v>
      </c>
      <c r="L479" s="398">
        <v>1</v>
      </c>
      <c r="M479" s="397">
        <v>20.21</v>
      </c>
      <c r="N479" s="397">
        <v>0</v>
      </c>
      <c r="O479" s="397">
        <v>20.21</v>
      </c>
      <c r="P479" s="540">
        <f>'Приложение № 1'!P480</f>
        <v>0</v>
      </c>
      <c r="Q479" s="540">
        <f>'Приложение № 1'!Q480</f>
        <v>0</v>
      </c>
      <c r="R479" s="540">
        <f>'Приложение № 1'!W480</f>
        <v>0</v>
      </c>
      <c r="S479" s="540">
        <f>'Приложение № 1'!AC480</f>
        <v>0</v>
      </c>
      <c r="T479" s="540">
        <f>'Приложение № 1'!AD480</f>
        <v>0</v>
      </c>
      <c r="U479" s="545"/>
    </row>
    <row r="480" spans="1:21" s="399" customFormat="1" x14ac:dyDescent="0.2">
      <c r="A480" s="393">
        <v>2</v>
      </c>
      <c r="B480" s="401" t="s">
        <v>937</v>
      </c>
      <c r="C480" s="539">
        <v>273</v>
      </c>
      <c r="D480" s="395">
        <v>41799</v>
      </c>
      <c r="E480" s="393" t="s">
        <v>1109</v>
      </c>
      <c r="F480" s="393" t="s">
        <v>1110</v>
      </c>
      <c r="G480" s="396">
        <v>5</v>
      </c>
      <c r="H480" s="398">
        <v>5</v>
      </c>
      <c r="I480" s="397">
        <v>37.1</v>
      </c>
      <c r="J480" s="396">
        <v>1</v>
      </c>
      <c r="K480" s="398">
        <v>0</v>
      </c>
      <c r="L480" s="398">
        <v>1</v>
      </c>
      <c r="M480" s="397">
        <v>37.1</v>
      </c>
      <c r="N480" s="397">
        <v>0</v>
      </c>
      <c r="O480" s="397">
        <v>37.1</v>
      </c>
      <c r="P480" s="540">
        <f>'Приложение № 1'!P481</f>
        <v>0</v>
      </c>
      <c r="Q480" s="540">
        <f>'Приложение № 1'!Q481</f>
        <v>0</v>
      </c>
      <c r="R480" s="540">
        <f>'Приложение № 1'!W481</f>
        <v>0</v>
      </c>
      <c r="S480" s="540">
        <f>'Приложение № 1'!AC481</f>
        <v>0</v>
      </c>
      <c r="T480" s="540">
        <f>'Приложение № 1'!AD481</f>
        <v>0</v>
      </c>
      <c r="U480" s="545"/>
    </row>
    <row r="481" spans="1:21" s="399" customFormat="1" x14ac:dyDescent="0.2">
      <c r="A481" s="393">
        <v>3</v>
      </c>
      <c r="B481" s="401" t="s">
        <v>1593</v>
      </c>
      <c r="C481" s="539">
        <v>274</v>
      </c>
      <c r="D481" s="395">
        <v>41799</v>
      </c>
      <c r="E481" s="393" t="s">
        <v>1109</v>
      </c>
      <c r="F481" s="393" t="s">
        <v>1110</v>
      </c>
      <c r="G481" s="396">
        <v>5</v>
      </c>
      <c r="H481" s="398">
        <v>5</v>
      </c>
      <c r="I481" s="397">
        <v>39.200000000000003</v>
      </c>
      <c r="J481" s="396">
        <v>1</v>
      </c>
      <c r="K481" s="398">
        <v>0</v>
      </c>
      <c r="L481" s="398">
        <v>1</v>
      </c>
      <c r="M481" s="397">
        <v>39.200000000000003</v>
      </c>
      <c r="N481" s="397">
        <v>0</v>
      </c>
      <c r="O481" s="397">
        <v>39.200000000000003</v>
      </c>
      <c r="P481" s="540">
        <f>'Приложение № 1'!P482</f>
        <v>0</v>
      </c>
      <c r="Q481" s="540">
        <f>'Приложение № 1'!Q482</f>
        <v>0</v>
      </c>
      <c r="R481" s="540">
        <f>'Приложение № 1'!W482</f>
        <v>0</v>
      </c>
      <c r="S481" s="540">
        <f>'Приложение № 1'!AC482</f>
        <v>0</v>
      </c>
      <c r="T481" s="540">
        <f>'Приложение № 1'!AD482</f>
        <v>0</v>
      </c>
      <c r="U481" s="545"/>
    </row>
    <row r="482" spans="1:21" x14ac:dyDescent="0.2">
      <c r="A482" s="393">
        <v>4</v>
      </c>
      <c r="B482" s="401" t="s">
        <v>1750</v>
      </c>
      <c r="C482" s="428">
        <v>138</v>
      </c>
      <c r="D482" s="429">
        <v>41729</v>
      </c>
      <c r="E482" s="393" t="s">
        <v>1109</v>
      </c>
      <c r="F482" s="393" t="s">
        <v>1110</v>
      </c>
      <c r="G482" s="396">
        <v>5</v>
      </c>
      <c r="H482" s="398">
        <v>5</v>
      </c>
      <c r="I482" s="397">
        <v>34</v>
      </c>
      <c r="J482" s="396">
        <v>1</v>
      </c>
      <c r="K482" s="398">
        <v>0</v>
      </c>
      <c r="L482" s="398">
        <v>1</v>
      </c>
      <c r="M482" s="397">
        <v>34</v>
      </c>
      <c r="N482" s="397">
        <v>0</v>
      </c>
      <c r="O482" s="397">
        <v>34</v>
      </c>
      <c r="P482" s="540">
        <f>'Приложение № 1'!P483</f>
        <v>0</v>
      </c>
      <c r="Q482" s="540">
        <f>'Приложение № 1'!Q483</f>
        <v>0</v>
      </c>
      <c r="R482" s="540">
        <f>'Приложение № 1'!W483</f>
        <v>0</v>
      </c>
      <c r="S482" s="540">
        <f>'Приложение № 1'!AC483</f>
        <v>0</v>
      </c>
      <c r="T482" s="540">
        <f>'Приложение № 1'!AD483</f>
        <v>0</v>
      </c>
      <c r="U482" s="545"/>
    </row>
    <row r="483" spans="1:21" s="399" customFormat="1" x14ac:dyDescent="0.2">
      <c r="A483" s="790" t="s">
        <v>1948</v>
      </c>
      <c r="B483" s="790"/>
      <c r="C483" s="790"/>
      <c r="D483" s="790"/>
      <c r="E483" s="790"/>
      <c r="F483" s="790"/>
      <c r="G483" s="413">
        <f>G484</f>
        <v>1</v>
      </c>
      <c r="H483" s="413">
        <f t="shared" ref="H483:T483" si="144">H484</f>
        <v>1</v>
      </c>
      <c r="I483" s="414">
        <f t="shared" si="144"/>
        <v>13.1</v>
      </c>
      <c r="J483" s="413">
        <f t="shared" si="144"/>
        <v>1</v>
      </c>
      <c r="K483" s="413">
        <f t="shared" si="144"/>
        <v>0</v>
      </c>
      <c r="L483" s="413">
        <f t="shared" si="144"/>
        <v>1</v>
      </c>
      <c r="M483" s="414">
        <f t="shared" si="144"/>
        <v>13.1</v>
      </c>
      <c r="N483" s="414">
        <f t="shared" si="144"/>
        <v>0</v>
      </c>
      <c r="O483" s="414">
        <f t="shared" si="144"/>
        <v>13.1</v>
      </c>
      <c r="P483" s="414">
        <f t="shared" si="144"/>
        <v>1454432</v>
      </c>
      <c r="Q483" s="414">
        <f t="shared" si="144"/>
        <v>0</v>
      </c>
      <c r="R483" s="414">
        <f t="shared" si="144"/>
        <v>1454432</v>
      </c>
      <c r="S483" s="414">
        <f t="shared" si="144"/>
        <v>0</v>
      </c>
      <c r="T483" s="414">
        <f t="shared" si="144"/>
        <v>0</v>
      </c>
      <c r="U483" s="545"/>
    </row>
    <row r="484" spans="1:21" x14ac:dyDescent="0.2">
      <c r="A484" s="431">
        <v>1</v>
      </c>
      <c r="B484" s="543" t="s">
        <v>1587</v>
      </c>
      <c r="C484" s="428" t="s">
        <v>1497</v>
      </c>
      <c r="D484" s="429">
        <v>41613</v>
      </c>
      <c r="E484" s="393" t="s">
        <v>1112</v>
      </c>
      <c r="F484" s="393" t="s">
        <v>1112</v>
      </c>
      <c r="G484" s="396">
        <v>1</v>
      </c>
      <c r="H484" s="396">
        <v>1</v>
      </c>
      <c r="I484" s="397">
        <v>13.1</v>
      </c>
      <c r="J484" s="396">
        <v>1</v>
      </c>
      <c r="K484" s="396">
        <v>0</v>
      </c>
      <c r="L484" s="396">
        <v>1</v>
      </c>
      <c r="M484" s="397">
        <v>13.1</v>
      </c>
      <c r="N484" s="397">
        <v>0</v>
      </c>
      <c r="O484" s="397">
        <v>13.1</v>
      </c>
      <c r="P484" s="540">
        <f>'Приложение № 1'!P485</f>
        <v>1454432</v>
      </c>
      <c r="Q484" s="540">
        <f>'Приложение № 1'!Q485</f>
        <v>0</v>
      </c>
      <c r="R484" s="540">
        <f>'Приложение № 1'!W485</f>
        <v>1454432</v>
      </c>
      <c r="S484" s="540">
        <f>'Приложение № 1'!AC485</f>
        <v>0</v>
      </c>
      <c r="T484" s="540">
        <f>'Приложение № 1'!AD485</f>
        <v>0</v>
      </c>
      <c r="U484" s="545"/>
    </row>
    <row r="485" spans="1:21" x14ac:dyDescent="0.2">
      <c r="A485" s="790" t="s">
        <v>1799</v>
      </c>
      <c r="B485" s="790"/>
      <c r="C485" s="790"/>
      <c r="D485" s="790"/>
      <c r="E485" s="790"/>
      <c r="F485" s="790"/>
      <c r="G485" s="413">
        <f>SUM(G486:G487)</f>
        <v>16</v>
      </c>
      <c r="H485" s="413">
        <f t="shared" ref="H485:T485" si="145">SUM(H486:H487)</f>
        <v>16</v>
      </c>
      <c r="I485" s="414">
        <f t="shared" si="145"/>
        <v>405.53</v>
      </c>
      <c r="J485" s="413">
        <f t="shared" si="145"/>
        <v>4</v>
      </c>
      <c r="K485" s="413">
        <f t="shared" si="145"/>
        <v>0</v>
      </c>
      <c r="L485" s="413">
        <f t="shared" si="145"/>
        <v>4</v>
      </c>
      <c r="M485" s="414">
        <f t="shared" si="145"/>
        <v>164.05</v>
      </c>
      <c r="N485" s="414">
        <f t="shared" si="145"/>
        <v>0</v>
      </c>
      <c r="O485" s="414">
        <f t="shared" si="145"/>
        <v>164.05</v>
      </c>
      <c r="P485" s="414">
        <f t="shared" si="145"/>
        <v>6936034</v>
      </c>
      <c r="Q485" s="414">
        <f t="shared" si="145"/>
        <v>0</v>
      </c>
      <c r="R485" s="414">
        <f t="shared" si="145"/>
        <v>6936034</v>
      </c>
      <c r="S485" s="414">
        <f t="shared" si="145"/>
        <v>0</v>
      </c>
      <c r="T485" s="414">
        <f t="shared" si="145"/>
        <v>0</v>
      </c>
      <c r="U485" s="545"/>
    </row>
    <row r="486" spans="1:21" x14ac:dyDescent="0.2">
      <c r="A486" s="539">
        <v>1</v>
      </c>
      <c r="B486" s="404" t="s">
        <v>1399</v>
      </c>
      <c r="C486" s="428" t="s">
        <v>1326</v>
      </c>
      <c r="D486" s="429">
        <v>42129</v>
      </c>
      <c r="E486" s="393" t="s">
        <v>1112</v>
      </c>
      <c r="F486" s="393" t="s">
        <v>1822</v>
      </c>
      <c r="G486" s="396">
        <v>13</v>
      </c>
      <c r="H486" s="398">
        <v>13</v>
      </c>
      <c r="I486" s="397">
        <v>119.93</v>
      </c>
      <c r="J486" s="396">
        <v>3</v>
      </c>
      <c r="K486" s="398">
        <v>0</v>
      </c>
      <c r="L486" s="398">
        <v>3</v>
      </c>
      <c r="M486" s="397">
        <v>119.93</v>
      </c>
      <c r="N486" s="397">
        <v>0</v>
      </c>
      <c r="O486" s="397">
        <v>119.93</v>
      </c>
      <c r="P486" s="540">
        <f>'Приложение № 1'!P487</f>
        <v>5070640.4000000004</v>
      </c>
      <c r="Q486" s="540">
        <f>'Приложение № 1'!Q487</f>
        <v>0</v>
      </c>
      <c r="R486" s="540">
        <f>'Приложение № 1'!W487</f>
        <v>5070640.4000000004</v>
      </c>
      <c r="S486" s="540">
        <f>'Приложение № 1'!AC487</f>
        <v>0</v>
      </c>
      <c r="T486" s="540">
        <f>'Приложение № 1'!AD487</f>
        <v>0</v>
      </c>
      <c r="U486" s="545"/>
    </row>
    <row r="487" spans="1:21" x14ac:dyDescent="0.2">
      <c r="A487" s="539">
        <v>2</v>
      </c>
      <c r="B487" s="404" t="s">
        <v>1400</v>
      </c>
      <c r="C487" s="428" t="s">
        <v>1326</v>
      </c>
      <c r="D487" s="429">
        <v>42129</v>
      </c>
      <c r="E487" s="393" t="s">
        <v>1112</v>
      </c>
      <c r="F487" s="393" t="s">
        <v>1822</v>
      </c>
      <c r="G487" s="396">
        <v>3</v>
      </c>
      <c r="H487" s="398">
        <v>3</v>
      </c>
      <c r="I487" s="397">
        <v>285.60000000000002</v>
      </c>
      <c r="J487" s="396">
        <v>1</v>
      </c>
      <c r="K487" s="398">
        <v>0</v>
      </c>
      <c r="L487" s="398">
        <v>1</v>
      </c>
      <c r="M487" s="397">
        <v>44.12</v>
      </c>
      <c r="N487" s="397">
        <v>0</v>
      </c>
      <c r="O487" s="397">
        <f>M487-N487</f>
        <v>44.12</v>
      </c>
      <c r="P487" s="540">
        <f>'Приложение № 1'!P488</f>
        <v>1865393.6</v>
      </c>
      <c r="Q487" s="540">
        <f>'Приложение № 1'!Q488</f>
        <v>0</v>
      </c>
      <c r="R487" s="540">
        <f>'Приложение № 1'!W488</f>
        <v>1865393.6</v>
      </c>
      <c r="S487" s="540">
        <f>'Приложение № 1'!AC488</f>
        <v>0</v>
      </c>
      <c r="T487" s="540">
        <f>'Приложение № 1'!AD488</f>
        <v>0</v>
      </c>
      <c r="U487" s="545"/>
    </row>
    <row r="488" spans="1:21" x14ac:dyDescent="0.2">
      <c r="A488" s="792" t="s">
        <v>1797</v>
      </c>
      <c r="B488" s="792"/>
      <c r="C488" s="792"/>
      <c r="D488" s="792"/>
      <c r="E488" s="792"/>
      <c r="F488" s="792"/>
      <c r="G488" s="413">
        <f>G489</f>
        <v>5</v>
      </c>
      <c r="H488" s="413">
        <f t="shared" ref="H488:T488" si="146">H489</f>
        <v>5</v>
      </c>
      <c r="I488" s="414">
        <f t="shared" si="146"/>
        <v>49.5</v>
      </c>
      <c r="J488" s="413">
        <f t="shared" si="146"/>
        <v>1</v>
      </c>
      <c r="K488" s="413">
        <f t="shared" si="146"/>
        <v>0</v>
      </c>
      <c r="L488" s="413">
        <f t="shared" si="146"/>
        <v>1</v>
      </c>
      <c r="M488" s="414">
        <f t="shared" si="146"/>
        <v>49.5</v>
      </c>
      <c r="N488" s="414">
        <f t="shared" si="146"/>
        <v>0</v>
      </c>
      <c r="O488" s="414">
        <f t="shared" si="146"/>
        <v>49.5</v>
      </c>
      <c r="P488" s="414">
        <f t="shared" si="146"/>
        <v>0</v>
      </c>
      <c r="Q488" s="414">
        <f t="shared" si="146"/>
        <v>0</v>
      </c>
      <c r="R488" s="414">
        <f t="shared" si="146"/>
        <v>0</v>
      </c>
      <c r="S488" s="414">
        <f t="shared" si="146"/>
        <v>0</v>
      </c>
      <c r="T488" s="414">
        <f t="shared" si="146"/>
        <v>0</v>
      </c>
      <c r="U488" s="545"/>
    </row>
    <row r="489" spans="1:21" x14ac:dyDescent="0.2">
      <c r="A489" s="393">
        <v>1</v>
      </c>
      <c r="B489" s="400" t="s">
        <v>1541</v>
      </c>
      <c r="C489" s="393">
        <v>1327</v>
      </c>
      <c r="D489" s="395">
        <v>40984</v>
      </c>
      <c r="E489" s="393" t="s">
        <v>1109</v>
      </c>
      <c r="F489" s="393" t="s">
        <v>1110</v>
      </c>
      <c r="G489" s="396">
        <v>5</v>
      </c>
      <c r="H489" s="398">
        <v>5</v>
      </c>
      <c r="I489" s="397">
        <v>49.5</v>
      </c>
      <c r="J489" s="396">
        <v>1</v>
      </c>
      <c r="K489" s="398">
        <v>0</v>
      </c>
      <c r="L489" s="398">
        <v>1</v>
      </c>
      <c r="M489" s="397">
        <v>49.5</v>
      </c>
      <c r="N489" s="397">
        <v>0</v>
      </c>
      <c r="O489" s="397">
        <v>49.5</v>
      </c>
      <c r="P489" s="540">
        <f>'Приложение № 1'!P490</f>
        <v>0</v>
      </c>
      <c r="Q489" s="540">
        <f>'Приложение № 1'!Q490</f>
        <v>0</v>
      </c>
      <c r="R489" s="540">
        <f>'Приложение № 1'!W490</f>
        <v>0</v>
      </c>
      <c r="S489" s="540">
        <f>'Приложение № 1'!AC490</f>
        <v>0</v>
      </c>
      <c r="T489" s="540">
        <f>'Приложение № 1'!AD490</f>
        <v>0</v>
      </c>
      <c r="U489" s="545"/>
    </row>
    <row r="490" spans="1:21" x14ac:dyDescent="0.2">
      <c r="A490" s="792" t="s">
        <v>1949</v>
      </c>
      <c r="B490" s="792"/>
      <c r="C490" s="792"/>
      <c r="D490" s="792"/>
      <c r="E490" s="792"/>
      <c r="F490" s="792"/>
      <c r="G490" s="413">
        <f>G491</f>
        <v>5</v>
      </c>
      <c r="H490" s="413">
        <f t="shared" ref="H490:T490" si="147">H491</f>
        <v>5</v>
      </c>
      <c r="I490" s="414">
        <f t="shared" si="147"/>
        <v>62.9</v>
      </c>
      <c r="J490" s="413">
        <f t="shared" si="147"/>
        <v>1</v>
      </c>
      <c r="K490" s="413">
        <f t="shared" si="147"/>
        <v>0</v>
      </c>
      <c r="L490" s="413">
        <f t="shared" si="147"/>
        <v>1</v>
      </c>
      <c r="M490" s="414">
        <f t="shared" si="147"/>
        <v>62.9</v>
      </c>
      <c r="N490" s="414">
        <f t="shared" si="147"/>
        <v>0</v>
      </c>
      <c r="O490" s="414">
        <f t="shared" si="147"/>
        <v>62.9</v>
      </c>
      <c r="P490" s="414">
        <f t="shared" si="147"/>
        <v>0</v>
      </c>
      <c r="Q490" s="414">
        <f t="shared" si="147"/>
        <v>0</v>
      </c>
      <c r="R490" s="414">
        <f t="shared" si="147"/>
        <v>0</v>
      </c>
      <c r="S490" s="414">
        <f t="shared" si="147"/>
        <v>0</v>
      </c>
      <c r="T490" s="414">
        <f t="shared" si="147"/>
        <v>0</v>
      </c>
      <c r="U490" s="545"/>
    </row>
    <row r="491" spans="1:21" x14ac:dyDescent="0.2">
      <c r="A491" s="393">
        <v>1</v>
      </c>
      <c r="B491" s="401" t="s">
        <v>913</v>
      </c>
      <c r="C491" s="428" t="s">
        <v>1135</v>
      </c>
      <c r="D491" s="429">
        <v>42004</v>
      </c>
      <c r="E491" s="393" t="s">
        <v>1109</v>
      </c>
      <c r="F491" s="393" t="s">
        <v>1110</v>
      </c>
      <c r="G491" s="396">
        <v>5</v>
      </c>
      <c r="H491" s="398">
        <v>5</v>
      </c>
      <c r="I491" s="397">
        <v>62.9</v>
      </c>
      <c r="J491" s="396">
        <v>1</v>
      </c>
      <c r="K491" s="398">
        <v>0</v>
      </c>
      <c r="L491" s="398">
        <v>1</v>
      </c>
      <c r="M491" s="397">
        <v>62.9</v>
      </c>
      <c r="N491" s="397">
        <v>0</v>
      </c>
      <c r="O491" s="397">
        <v>62.9</v>
      </c>
      <c r="P491" s="540">
        <f>'Приложение № 1'!P492</f>
        <v>0</v>
      </c>
      <c r="Q491" s="540">
        <f>'Приложение № 1'!Q492</f>
        <v>0</v>
      </c>
      <c r="R491" s="540">
        <f>'Приложение № 1'!W492</f>
        <v>0</v>
      </c>
      <c r="S491" s="540">
        <f>'Приложение № 1'!AC492</f>
        <v>0</v>
      </c>
      <c r="T491" s="540">
        <f>'Приложение № 1'!AD492</f>
        <v>0</v>
      </c>
      <c r="U491" s="545"/>
    </row>
    <row r="492" spans="1:21" s="399" customFormat="1" ht="36.75" customHeight="1" x14ac:dyDescent="0.2">
      <c r="A492" s="792" t="s">
        <v>2033</v>
      </c>
      <c r="B492" s="792"/>
      <c r="C492" s="792"/>
      <c r="D492" s="792"/>
      <c r="E492" s="792"/>
      <c r="F492" s="803"/>
      <c r="G492" s="413">
        <f t="shared" ref="G492:T492" si="148">G493+G791</f>
        <v>4862</v>
      </c>
      <c r="H492" s="413">
        <f t="shared" si="148"/>
        <v>4862</v>
      </c>
      <c r="I492" s="414">
        <f t="shared" si="148"/>
        <v>78526.039999999994</v>
      </c>
      <c r="J492" s="413">
        <f t="shared" si="148"/>
        <v>1929</v>
      </c>
      <c r="K492" s="413">
        <f t="shared" si="148"/>
        <v>917</v>
      </c>
      <c r="L492" s="413">
        <f t="shared" si="148"/>
        <v>1012</v>
      </c>
      <c r="M492" s="414">
        <f t="shared" si="148"/>
        <v>77611.77</v>
      </c>
      <c r="N492" s="414">
        <f t="shared" si="148"/>
        <v>37893.1</v>
      </c>
      <c r="O492" s="414">
        <f t="shared" si="148"/>
        <v>39718.67</v>
      </c>
      <c r="P492" s="414" t="e">
        <f t="shared" si="148"/>
        <v>#REF!</v>
      </c>
      <c r="Q492" s="414" t="e">
        <f t="shared" si="148"/>
        <v>#REF!</v>
      </c>
      <c r="R492" s="414" t="e">
        <f t="shared" si="148"/>
        <v>#REF!</v>
      </c>
      <c r="S492" s="414" t="e">
        <f t="shared" si="148"/>
        <v>#REF!</v>
      </c>
      <c r="T492" s="414" t="e">
        <f t="shared" si="148"/>
        <v>#REF!</v>
      </c>
      <c r="U492" s="545"/>
    </row>
    <row r="493" spans="1:21" s="537" customFormat="1" ht="36.75" customHeight="1" x14ac:dyDescent="0.2">
      <c r="A493" s="792" t="s">
        <v>2034</v>
      </c>
      <c r="B493" s="792"/>
      <c r="C493" s="792"/>
      <c r="D493" s="792"/>
      <c r="E493" s="792"/>
      <c r="F493" s="803"/>
      <c r="G493" s="413">
        <f t="shared" ref="G493:L493" si="149">G540+G562+G578+G585+G616+G693+G697+G726+G741+G769+G786+G635+G524+G600+G593+G654+G783+G526+G590+G656+G632+G638+G559+G494+G522+G554+G582+G604+G641+G749+G501+G515+G520+G724+G533+G570+G622+G753+G707</f>
        <v>4732</v>
      </c>
      <c r="H493" s="413">
        <f t="shared" si="149"/>
        <v>4732</v>
      </c>
      <c r="I493" s="414">
        <f t="shared" si="149"/>
        <v>76046.44</v>
      </c>
      <c r="J493" s="413">
        <f t="shared" si="149"/>
        <v>1872</v>
      </c>
      <c r="K493" s="413">
        <f t="shared" si="149"/>
        <v>917</v>
      </c>
      <c r="L493" s="413">
        <f t="shared" si="149"/>
        <v>955</v>
      </c>
      <c r="M493" s="414">
        <f t="shared" ref="M493:Q493" si="150">M494+M501+M515+M520+M522+M524+M526+M533+M540+M554+M559+M562+M570+M578+M582+M585+M590+M593+M600+M604+M616+M622+M632+M635+M638+M641+M654+M656+M693+M697+M707+M724+M726+M741+M749+M753+M769+M783+M786</f>
        <v>75132.17</v>
      </c>
      <c r="N493" s="414">
        <f t="shared" si="150"/>
        <v>37893.1</v>
      </c>
      <c r="O493" s="414">
        <f t="shared" si="150"/>
        <v>37239.07</v>
      </c>
      <c r="P493" s="414" t="e">
        <f t="shared" si="150"/>
        <v>#REF!</v>
      </c>
      <c r="Q493" s="414" t="e">
        <f t="shared" si="150"/>
        <v>#REF!</v>
      </c>
      <c r="R493" s="414" t="e">
        <f t="shared" ref="R493:T493" si="151">R540+R562+R578+R585+R616+R693+R697+R726+R741+R769+R786+R635+R524+R600+R593+R654+R783+R526+R590+R656+R632+R638+R559+R494+R522+R554+R582+R604+R641+R749+R501+R515+R520+R724+R533+R570+R622+R753+R707</f>
        <v>#REF!</v>
      </c>
      <c r="S493" s="414" t="e">
        <f t="shared" si="151"/>
        <v>#REF!</v>
      </c>
      <c r="T493" s="414" t="e">
        <f t="shared" si="151"/>
        <v>#REF!</v>
      </c>
      <c r="U493" s="545"/>
    </row>
    <row r="494" spans="1:21" s="537" customFormat="1" x14ac:dyDescent="0.2">
      <c r="A494" s="792" t="s">
        <v>2002</v>
      </c>
      <c r="B494" s="792"/>
      <c r="C494" s="792"/>
      <c r="D494" s="792"/>
      <c r="E494" s="792"/>
      <c r="F494" s="792"/>
      <c r="G494" s="391">
        <f t="shared" ref="G494:T494" si="152">SUM(G495:G500)</f>
        <v>88</v>
      </c>
      <c r="H494" s="391">
        <f t="shared" si="152"/>
        <v>88</v>
      </c>
      <c r="I494" s="414">
        <f t="shared" si="152"/>
        <v>1686.2</v>
      </c>
      <c r="J494" s="391">
        <f t="shared" si="152"/>
        <v>39</v>
      </c>
      <c r="K494" s="391">
        <f t="shared" si="152"/>
        <v>30</v>
      </c>
      <c r="L494" s="391">
        <f t="shared" si="152"/>
        <v>9</v>
      </c>
      <c r="M494" s="414">
        <f t="shared" si="152"/>
        <v>1686.2</v>
      </c>
      <c r="N494" s="414">
        <f t="shared" si="152"/>
        <v>1295.9000000000001</v>
      </c>
      <c r="O494" s="414">
        <f t="shared" si="152"/>
        <v>390.3</v>
      </c>
      <c r="P494" s="414">
        <f t="shared" si="152"/>
        <v>52285142.399999999</v>
      </c>
      <c r="Q494" s="414">
        <f t="shared" si="152"/>
        <v>41242774.350000001</v>
      </c>
      <c r="R494" s="414">
        <f t="shared" si="152"/>
        <v>11042368.050000001</v>
      </c>
      <c r="S494" s="414">
        <f t="shared" si="152"/>
        <v>0</v>
      </c>
      <c r="T494" s="414">
        <f t="shared" si="152"/>
        <v>0</v>
      </c>
      <c r="U494" s="545"/>
    </row>
    <row r="495" spans="1:21" s="399" customFormat="1" x14ac:dyDescent="0.2">
      <c r="A495" s="393">
        <v>1</v>
      </c>
      <c r="B495" s="401" t="s">
        <v>1039</v>
      </c>
      <c r="C495" s="393">
        <v>63</v>
      </c>
      <c r="D495" s="395">
        <v>41689</v>
      </c>
      <c r="E495" s="393" t="s">
        <v>1110</v>
      </c>
      <c r="F495" s="393" t="s">
        <v>1112</v>
      </c>
      <c r="G495" s="396">
        <v>5</v>
      </c>
      <c r="H495" s="398">
        <v>5</v>
      </c>
      <c r="I495" s="397">
        <v>74.38</v>
      </c>
      <c r="J495" s="398">
        <v>2</v>
      </c>
      <c r="K495" s="398">
        <v>2</v>
      </c>
      <c r="L495" s="398">
        <v>0</v>
      </c>
      <c r="M495" s="397">
        <v>74.38</v>
      </c>
      <c r="N495" s="397">
        <v>74.38</v>
      </c>
      <c r="O495" s="397">
        <v>0</v>
      </c>
      <c r="P495" s="540">
        <f>'Приложение № 1'!P496</f>
        <v>2724663.37</v>
      </c>
      <c r="Q495" s="540">
        <f>'Приложение № 1'!Q496</f>
        <v>2149752.81</v>
      </c>
      <c r="R495" s="540">
        <f>'Приложение № 1'!W496</f>
        <v>574910.56000000006</v>
      </c>
      <c r="S495" s="540">
        <f>'Приложение № 1'!AC496</f>
        <v>0</v>
      </c>
      <c r="T495" s="540">
        <f>'Приложение № 1'!AD496</f>
        <v>0</v>
      </c>
      <c r="U495" s="545"/>
    </row>
    <row r="496" spans="1:21" s="399" customFormat="1" x14ac:dyDescent="0.2">
      <c r="A496" s="393">
        <f>A495+1</f>
        <v>2</v>
      </c>
      <c r="B496" s="401" t="s">
        <v>1039</v>
      </c>
      <c r="C496" s="393">
        <v>63</v>
      </c>
      <c r="D496" s="395">
        <v>41689</v>
      </c>
      <c r="E496" s="393" t="s">
        <v>1112</v>
      </c>
      <c r="F496" s="393" t="s">
        <v>1112</v>
      </c>
      <c r="G496" s="396">
        <v>15</v>
      </c>
      <c r="H496" s="396">
        <v>15</v>
      </c>
      <c r="I496" s="397">
        <v>218.32</v>
      </c>
      <c r="J496" s="396">
        <v>5</v>
      </c>
      <c r="K496" s="396">
        <v>2</v>
      </c>
      <c r="L496" s="396">
        <v>3</v>
      </c>
      <c r="M496" s="397">
        <v>218.32</v>
      </c>
      <c r="N496" s="397">
        <v>69.72</v>
      </c>
      <c r="O496" s="397">
        <v>148.6</v>
      </c>
      <c r="P496" s="540">
        <f>'Приложение № 1'!P497</f>
        <v>7944275.0300000003</v>
      </c>
      <c r="Q496" s="540">
        <f>'Приложение № 1'!Q497</f>
        <v>6257836.5899999999</v>
      </c>
      <c r="R496" s="540">
        <f>'Приложение № 1'!W497</f>
        <v>1686438.44</v>
      </c>
      <c r="S496" s="540">
        <f>'Приложение № 1'!AC497</f>
        <v>0</v>
      </c>
      <c r="T496" s="540">
        <f>'Приложение № 1'!AD497</f>
        <v>0</v>
      </c>
      <c r="U496" s="545"/>
    </row>
    <row r="497" spans="1:21" x14ac:dyDescent="0.2">
      <c r="A497" s="393">
        <f t="shared" ref="A497:A500" si="153">A496+1</f>
        <v>3</v>
      </c>
      <c r="B497" s="401" t="s">
        <v>1086</v>
      </c>
      <c r="C497" s="393">
        <v>134</v>
      </c>
      <c r="D497" s="395">
        <v>41729</v>
      </c>
      <c r="E497" s="393" t="s">
        <v>1110</v>
      </c>
      <c r="F497" s="393" t="s">
        <v>1112</v>
      </c>
      <c r="G497" s="396">
        <v>8</v>
      </c>
      <c r="H497" s="398">
        <v>8</v>
      </c>
      <c r="I497" s="540">
        <v>297.8</v>
      </c>
      <c r="J497" s="398">
        <v>12</v>
      </c>
      <c r="K497" s="541">
        <v>12</v>
      </c>
      <c r="L497" s="541">
        <v>0</v>
      </c>
      <c r="M497" s="540">
        <v>297.8</v>
      </c>
      <c r="N497" s="397">
        <v>297.8</v>
      </c>
      <c r="O497" s="397">
        <v>0</v>
      </c>
      <c r="P497" s="540">
        <f>'Приложение № 1'!P498</f>
        <v>28077410.350000001</v>
      </c>
      <c r="Q497" s="540">
        <f>'Приложение № 1'!Q498</f>
        <v>22162465.600000001</v>
      </c>
      <c r="R497" s="540">
        <f>'Приложение № 1'!W498</f>
        <v>5914944.75</v>
      </c>
      <c r="S497" s="540">
        <f>'Приложение № 1'!AC498</f>
        <v>0</v>
      </c>
      <c r="T497" s="540">
        <f>'Приложение № 1'!AD498</f>
        <v>0</v>
      </c>
      <c r="U497" s="545"/>
    </row>
    <row r="498" spans="1:21" x14ac:dyDescent="0.2">
      <c r="A498" s="393">
        <f t="shared" si="153"/>
        <v>4</v>
      </c>
      <c r="B498" s="401" t="s">
        <v>1086</v>
      </c>
      <c r="C498" s="393">
        <v>134</v>
      </c>
      <c r="D498" s="395">
        <v>41729</v>
      </c>
      <c r="E498" s="393" t="s">
        <v>1112</v>
      </c>
      <c r="F498" s="393" t="s">
        <v>1112</v>
      </c>
      <c r="G498" s="396">
        <v>50</v>
      </c>
      <c r="H498" s="398">
        <v>50</v>
      </c>
      <c r="I498" s="540">
        <v>947.6</v>
      </c>
      <c r="J498" s="398">
        <v>14</v>
      </c>
      <c r="K498" s="541">
        <v>11</v>
      </c>
      <c r="L498" s="541">
        <v>3</v>
      </c>
      <c r="M498" s="540">
        <v>947.6</v>
      </c>
      <c r="N498" s="540">
        <v>772.2</v>
      </c>
      <c r="O498" s="540">
        <v>175.4</v>
      </c>
      <c r="P498" s="540">
        <f>'Приложение № 1'!P499</f>
        <v>9048657.6500000004</v>
      </c>
      <c r="Q498" s="540">
        <f>'Приложение № 1'!Q499</f>
        <v>7130002.0499999998</v>
      </c>
      <c r="R498" s="540">
        <f>'Приложение № 1'!W499</f>
        <v>1918655.6</v>
      </c>
      <c r="S498" s="540">
        <f>'Приложение № 1'!AC499</f>
        <v>0</v>
      </c>
      <c r="T498" s="540">
        <f>'Приложение № 1'!AD499</f>
        <v>0</v>
      </c>
      <c r="U498" s="545"/>
    </row>
    <row r="499" spans="1:21" x14ac:dyDescent="0.2">
      <c r="A499" s="393">
        <f t="shared" si="153"/>
        <v>5</v>
      </c>
      <c r="B499" s="401" t="s">
        <v>1089</v>
      </c>
      <c r="C499" s="393">
        <v>143</v>
      </c>
      <c r="D499" s="395">
        <v>41731</v>
      </c>
      <c r="E499" s="393" t="s">
        <v>1110</v>
      </c>
      <c r="F499" s="393" t="s">
        <v>1112</v>
      </c>
      <c r="G499" s="396">
        <v>3</v>
      </c>
      <c r="H499" s="398">
        <v>3</v>
      </c>
      <c r="I499" s="540">
        <v>22.2</v>
      </c>
      <c r="J499" s="398">
        <v>1</v>
      </c>
      <c r="K499" s="541">
        <v>1</v>
      </c>
      <c r="L499" s="541">
        <v>0</v>
      </c>
      <c r="M499" s="540">
        <v>22.2</v>
      </c>
      <c r="N499" s="540">
        <v>22.2</v>
      </c>
      <c r="O499" s="540">
        <v>0</v>
      </c>
      <c r="P499" s="540">
        <f>'Приложение № 1'!P500</f>
        <v>2202994.6800000002</v>
      </c>
      <c r="Q499" s="540">
        <f>'Приложение № 1'!Q500</f>
        <v>1738005</v>
      </c>
      <c r="R499" s="540">
        <f>'Приложение № 1'!W500</f>
        <v>464989.68</v>
      </c>
      <c r="S499" s="540">
        <f>'Приложение № 1'!AC500</f>
        <v>0</v>
      </c>
      <c r="T499" s="540">
        <f>'Приложение № 1'!AD500</f>
        <v>0</v>
      </c>
      <c r="U499" s="545"/>
    </row>
    <row r="500" spans="1:21" x14ac:dyDescent="0.2">
      <c r="A500" s="393">
        <f t="shared" si="153"/>
        <v>6</v>
      </c>
      <c r="B500" s="401" t="s">
        <v>1089</v>
      </c>
      <c r="C500" s="393">
        <v>143</v>
      </c>
      <c r="D500" s="395">
        <v>41731</v>
      </c>
      <c r="E500" s="393" t="s">
        <v>1112</v>
      </c>
      <c r="F500" s="393" t="s">
        <v>1112</v>
      </c>
      <c r="G500" s="396">
        <v>7</v>
      </c>
      <c r="H500" s="396">
        <v>7</v>
      </c>
      <c r="I500" s="540">
        <v>125.9</v>
      </c>
      <c r="J500" s="396">
        <v>5</v>
      </c>
      <c r="K500" s="396">
        <v>2</v>
      </c>
      <c r="L500" s="396">
        <v>3</v>
      </c>
      <c r="M500" s="540">
        <v>125.9</v>
      </c>
      <c r="N500" s="540">
        <v>59.6</v>
      </c>
      <c r="O500" s="540">
        <v>66.3</v>
      </c>
      <c r="P500" s="540">
        <f>'Приложение № 1'!P501</f>
        <v>2287141.3199999998</v>
      </c>
      <c r="Q500" s="540">
        <f>'Приложение № 1'!Q501</f>
        <v>1804712.3</v>
      </c>
      <c r="R500" s="540">
        <f>'Приложение № 1'!W501</f>
        <v>482429.02</v>
      </c>
      <c r="S500" s="540">
        <f>'Приложение № 1'!AC501</f>
        <v>0</v>
      </c>
      <c r="T500" s="540">
        <f>'Приложение № 1'!AD501</f>
        <v>0</v>
      </c>
      <c r="U500" s="545"/>
    </row>
    <row r="501" spans="1:21" s="537" customFormat="1" x14ac:dyDescent="0.2">
      <c r="A501" s="792" t="s">
        <v>2073</v>
      </c>
      <c r="B501" s="792"/>
      <c r="C501" s="792"/>
      <c r="D501" s="792"/>
      <c r="E501" s="792"/>
      <c r="F501" s="792"/>
      <c r="G501" s="391">
        <f>SUM(G502:G514)</f>
        <v>125</v>
      </c>
      <c r="H501" s="391">
        <f>SUM(H502:H514)</f>
        <v>125</v>
      </c>
      <c r="I501" s="392">
        <f>SUM(I502:I514)</f>
        <v>1874.8</v>
      </c>
      <c r="J501" s="391">
        <f>SUM(J502:J514)</f>
        <v>49</v>
      </c>
      <c r="K501" s="391">
        <f t="shared" ref="K501:T501" si="154">SUM(K502:K514)</f>
        <v>2</v>
      </c>
      <c r="L501" s="391">
        <f t="shared" si="154"/>
        <v>47</v>
      </c>
      <c r="M501" s="392">
        <f t="shared" si="154"/>
        <v>1900.7</v>
      </c>
      <c r="N501" s="392">
        <f t="shared" si="154"/>
        <v>99.8</v>
      </c>
      <c r="O501" s="392">
        <f t="shared" si="154"/>
        <v>1800.9</v>
      </c>
      <c r="P501" s="392">
        <f t="shared" si="154"/>
        <v>77938952</v>
      </c>
      <c r="Q501" s="392">
        <f t="shared" si="154"/>
        <v>74042004.400000006</v>
      </c>
      <c r="R501" s="392">
        <f t="shared" si="154"/>
        <v>3896947.6</v>
      </c>
      <c r="S501" s="392">
        <f t="shared" si="154"/>
        <v>0</v>
      </c>
      <c r="T501" s="392">
        <f t="shared" si="154"/>
        <v>0</v>
      </c>
      <c r="U501" s="545"/>
    </row>
    <row r="502" spans="1:21" s="537" customFormat="1" x14ac:dyDescent="0.2">
      <c r="A502" s="544">
        <v>1</v>
      </c>
      <c r="B502" s="410" t="s">
        <v>1771</v>
      </c>
      <c r="C502" s="393">
        <v>179</v>
      </c>
      <c r="D502" s="395">
        <v>42835</v>
      </c>
      <c r="E502" s="393" t="s">
        <v>1110</v>
      </c>
      <c r="F502" s="393" t="s">
        <v>1822</v>
      </c>
      <c r="G502" s="396">
        <v>7</v>
      </c>
      <c r="H502" s="398">
        <v>7</v>
      </c>
      <c r="I502" s="397">
        <v>235.9</v>
      </c>
      <c r="J502" s="396">
        <v>6</v>
      </c>
      <c r="K502" s="398">
        <v>0</v>
      </c>
      <c r="L502" s="398">
        <v>6</v>
      </c>
      <c r="M502" s="397">
        <v>235.9</v>
      </c>
      <c r="N502" s="397">
        <v>0</v>
      </c>
      <c r="O502" s="397">
        <v>235.9</v>
      </c>
      <c r="P502" s="540">
        <f>'Приложение № 1'!P503</f>
        <v>11613756</v>
      </c>
      <c r="Q502" s="540">
        <f>'Приложение № 1'!Q503</f>
        <v>11033068.199999999</v>
      </c>
      <c r="R502" s="540">
        <f>'Приложение № 1'!W503</f>
        <v>580687.80000000005</v>
      </c>
      <c r="S502" s="540">
        <f>'Приложение № 1'!AC503</f>
        <v>0</v>
      </c>
      <c r="T502" s="540">
        <f>'Приложение № 1'!AD503</f>
        <v>0</v>
      </c>
      <c r="U502" s="545"/>
    </row>
    <row r="503" spans="1:21" s="537" customFormat="1" x14ac:dyDescent="0.2">
      <c r="A503" s="544">
        <f>A502+1</f>
        <v>2</v>
      </c>
      <c r="B503" s="410" t="s">
        <v>1771</v>
      </c>
      <c r="C503" s="393">
        <v>179</v>
      </c>
      <c r="D503" s="395">
        <v>42835</v>
      </c>
      <c r="E503" s="393" t="s">
        <v>1822</v>
      </c>
      <c r="F503" s="393" t="s">
        <v>1822</v>
      </c>
      <c r="G503" s="396">
        <v>3</v>
      </c>
      <c r="H503" s="398">
        <v>3</v>
      </c>
      <c r="I503" s="397">
        <f>301.5-I502</f>
        <v>65.599999999999994</v>
      </c>
      <c r="J503" s="396">
        <v>2</v>
      </c>
      <c r="K503" s="398">
        <v>0</v>
      </c>
      <c r="L503" s="398">
        <v>2</v>
      </c>
      <c r="M503" s="397">
        <v>65.599999999999994</v>
      </c>
      <c r="N503" s="397">
        <v>0</v>
      </c>
      <c r="O503" s="397">
        <v>65.599999999999994</v>
      </c>
      <c r="P503" s="540">
        <f>'Приложение № 1'!P504</f>
        <v>1133664</v>
      </c>
      <c r="Q503" s="540">
        <f>'Приложение № 1'!Q504</f>
        <v>1076980.8</v>
      </c>
      <c r="R503" s="540">
        <f>'Приложение № 1'!W504</f>
        <v>56683.199999999997</v>
      </c>
      <c r="S503" s="540">
        <f>'Приложение № 1'!AC504</f>
        <v>0</v>
      </c>
      <c r="T503" s="540">
        <f>'Приложение № 1'!AD504</f>
        <v>0</v>
      </c>
      <c r="U503" s="545"/>
    </row>
    <row r="504" spans="1:21" s="537" customFormat="1" x14ac:dyDescent="0.2">
      <c r="A504" s="544">
        <f t="shared" ref="A504:A514" si="155">A503+1</f>
        <v>3</v>
      </c>
      <c r="B504" s="410" t="s">
        <v>1772</v>
      </c>
      <c r="C504" s="393">
        <v>179</v>
      </c>
      <c r="D504" s="395">
        <v>42835</v>
      </c>
      <c r="E504" s="393" t="s">
        <v>1110</v>
      </c>
      <c r="F504" s="393" t="s">
        <v>1822</v>
      </c>
      <c r="G504" s="396">
        <v>7</v>
      </c>
      <c r="H504" s="398">
        <v>7</v>
      </c>
      <c r="I504" s="397">
        <v>37</v>
      </c>
      <c r="J504" s="396">
        <v>2</v>
      </c>
      <c r="K504" s="398">
        <v>0</v>
      </c>
      <c r="L504" s="398">
        <v>2</v>
      </c>
      <c r="M504" s="397">
        <f>N504+O504</f>
        <v>37</v>
      </c>
      <c r="N504" s="397">
        <v>0</v>
      </c>
      <c r="O504" s="397">
        <v>37</v>
      </c>
      <c r="P504" s="540">
        <f>'Приложение № 1'!P505</f>
        <v>1564360</v>
      </c>
      <c r="Q504" s="540">
        <f>'Приложение № 1'!Q505</f>
        <v>1486142</v>
      </c>
      <c r="R504" s="540">
        <f>'Приложение № 1'!W505</f>
        <v>78218</v>
      </c>
      <c r="S504" s="540">
        <f>'Приложение № 1'!AC505</f>
        <v>0</v>
      </c>
      <c r="T504" s="540">
        <f>'Приложение № 1'!AD505</f>
        <v>0</v>
      </c>
      <c r="U504" s="545"/>
    </row>
    <row r="505" spans="1:21" s="537" customFormat="1" x14ac:dyDescent="0.2">
      <c r="A505" s="544">
        <f t="shared" si="155"/>
        <v>4</v>
      </c>
      <c r="B505" s="410" t="s">
        <v>1772</v>
      </c>
      <c r="C505" s="393">
        <v>179</v>
      </c>
      <c r="D505" s="395">
        <v>42835</v>
      </c>
      <c r="E505" s="393" t="s">
        <v>1822</v>
      </c>
      <c r="F505" s="393" t="s">
        <v>1822</v>
      </c>
      <c r="G505" s="396">
        <v>5</v>
      </c>
      <c r="H505" s="398">
        <v>5</v>
      </c>
      <c r="I505" s="397">
        <v>25.9</v>
      </c>
      <c r="J505" s="396">
        <v>1</v>
      </c>
      <c r="K505" s="398">
        <v>0</v>
      </c>
      <c r="L505" s="398">
        <v>1</v>
      </c>
      <c r="M505" s="397">
        <f>N505+O505</f>
        <v>51.8</v>
      </c>
      <c r="N505" s="397">
        <v>25.9</v>
      </c>
      <c r="O505" s="397">
        <v>25.9</v>
      </c>
      <c r="P505" s="540">
        <f>'Приложение № 1'!P506</f>
        <v>1095052</v>
      </c>
      <c r="Q505" s="540">
        <f>'Приложение № 1'!Q506</f>
        <v>1040299.4</v>
      </c>
      <c r="R505" s="540">
        <f>'Приложение № 1'!W506</f>
        <v>54752.6</v>
      </c>
      <c r="S505" s="540">
        <f>'Приложение № 1'!AC506</f>
        <v>0</v>
      </c>
      <c r="T505" s="540">
        <f>'Приложение № 1'!AD506</f>
        <v>0</v>
      </c>
      <c r="U505" s="545"/>
    </row>
    <row r="506" spans="1:21" s="537" customFormat="1" x14ac:dyDescent="0.2">
      <c r="A506" s="544">
        <f t="shared" si="155"/>
        <v>5</v>
      </c>
      <c r="B506" s="410" t="s">
        <v>1773</v>
      </c>
      <c r="C506" s="393">
        <v>179</v>
      </c>
      <c r="D506" s="395">
        <v>42835</v>
      </c>
      <c r="E506" s="393" t="s">
        <v>1110</v>
      </c>
      <c r="F506" s="393" t="s">
        <v>1822</v>
      </c>
      <c r="G506" s="396">
        <v>7</v>
      </c>
      <c r="H506" s="398">
        <v>7</v>
      </c>
      <c r="I506" s="397">
        <v>153.80000000000001</v>
      </c>
      <c r="J506" s="396">
        <v>3</v>
      </c>
      <c r="K506" s="398">
        <v>2</v>
      </c>
      <c r="L506" s="398">
        <v>1</v>
      </c>
      <c r="M506" s="397">
        <f t="shared" ref="M506" si="156">N506+O506</f>
        <v>153.80000000000001</v>
      </c>
      <c r="N506" s="397">
        <v>73.900000000000006</v>
      </c>
      <c r="O506" s="397">
        <v>79.900000000000006</v>
      </c>
      <c r="P506" s="540">
        <f>'Приложение № 1'!P507</f>
        <v>6502664</v>
      </c>
      <c r="Q506" s="540">
        <f>'Приложение № 1'!Q507</f>
        <v>6177530.7999999998</v>
      </c>
      <c r="R506" s="540">
        <f>'Приложение № 1'!W507</f>
        <v>325133.2</v>
      </c>
      <c r="S506" s="540">
        <f>'Приложение № 1'!AC507</f>
        <v>0</v>
      </c>
      <c r="T506" s="540">
        <f>'Приложение № 1'!AD507</f>
        <v>0</v>
      </c>
      <c r="U506" s="545"/>
    </row>
    <row r="507" spans="1:21" s="537" customFormat="1" x14ac:dyDescent="0.2">
      <c r="A507" s="544">
        <f t="shared" si="155"/>
        <v>6</v>
      </c>
      <c r="B507" s="410" t="s">
        <v>1774</v>
      </c>
      <c r="C507" s="393">
        <v>967</v>
      </c>
      <c r="D507" s="395">
        <v>42461</v>
      </c>
      <c r="E507" s="393" t="s">
        <v>1110</v>
      </c>
      <c r="F507" s="393" t="s">
        <v>1822</v>
      </c>
      <c r="G507" s="396">
        <v>26</v>
      </c>
      <c r="H507" s="398">
        <v>26</v>
      </c>
      <c r="I507" s="397">
        <v>336.8</v>
      </c>
      <c r="J507" s="396">
        <v>7</v>
      </c>
      <c r="K507" s="398">
        <v>0</v>
      </c>
      <c r="L507" s="398">
        <v>7</v>
      </c>
      <c r="M507" s="397">
        <v>336.8</v>
      </c>
      <c r="N507" s="397">
        <v>0</v>
      </c>
      <c r="O507" s="397">
        <v>336.8</v>
      </c>
      <c r="P507" s="540">
        <f>'Приложение № 1'!P508</f>
        <v>14239904</v>
      </c>
      <c r="Q507" s="540">
        <f>'Приложение № 1'!Q508</f>
        <v>13527908.800000001</v>
      </c>
      <c r="R507" s="540">
        <f>'Приложение № 1'!W508</f>
        <v>711995.2</v>
      </c>
      <c r="S507" s="540">
        <f>'Приложение № 1'!AC508</f>
        <v>0</v>
      </c>
      <c r="T507" s="540">
        <f>'Приложение № 1'!AD508</f>
        <v>0</v>
      </c>
      <c r="U507" s="545"/>
    </row>
    <row r="508" spans="1:21" s="537" customFormat="1" x14ac:dyDescent="0.2">
      <c r="A508" s="544">
        <f t="shared" si="155"/>
        <v>7</v>
      </c>
      <c r="B508" s="410" t="s">
        <v>1774</v>
      </c>
      <c r="C508" s="393">
        <v>967</v>
      </c>
      <c r="D508" s="395">
        <v>42461</v>
      </c>
      <c r="E508" s="393" t="s">
        <v>1822</v>
      </c>
      <c r="F508" s="393" t="s">
        <v>1822</v>
      </c>
      <c r="G508" s="396">
        <v>2</v>
      </c>
      <c r="H508" s="398">
        <v>2</v>
      </c>
      <c r="I508" s="397">
        <v>42.2</v>
      </c>
      <c r="J508" s="396">
        <v>1</v>
      </c>
      <c r="K508" s="398">
        <v>0</v>
      </c>
      <c r="L508" s="398">
        <v>1</v>
      </c>
      <c r="M508" s="397">
        <v>42.2</v>
      </c>
      <c r="N508" s="397">
        <v>0</v>
      </c>
      <c r="O508" s="397">
        <v>42.2</v>
      </c>
      <c r="P508" s="540">
        <f>'Приложение № 1'!P509</f>
        <v>1784216</v>
      </c>
      <c r="Q508" s="540">
        <f>'Приложение № 1'!Q509</f>
        <v>1695005.2</v>
      </c>
      <c r="R508" s="540">
        <f>'Приложение № 1'!W509</f>
        <v>89210.8</v>
      </c>
      <c r="S508" s="540">
        <f>'Приложение № 1'!AC509</f>
        <v>0</v>
      </c>
      <c r="T508" s="540">
        <f>'Приложение № 1'!AD509</f>
        <v>0</v>
      </c>
      <c r="U508" s="545"/>
    </row>
    <row r="509" spans="1:21" s="537" customFormat="1" x14ac:dyDescent="0.2">
      <c r="A509" s="544">
        <f t="shared" si="155"/>
        <v>8</v>
      </c>
      <c r="B509" s="410" t="s">
        <v>1776</v>
      </c>
      <c r="C509" s="393">
        <v>179</v>
      </c>
      <c r="D509" s="395">
        <v>42835</v>
      </c>
      <c r="E509" s="393" t="s">
        <v>1110</v>
      </c>
      <c r="F509" s="393" t="s">
        <v>1822</v>
      </c>
      <c r="G509" s="396">
        <v>20</v>
      </c>
      <c r="H509" s="398">
        <v>20</v>
      </c>
      <c r="I509" s="397">
        <v>199.8</v>
      </c>
      <c r="J509" s="396">
        <v>6</v>
      </c>
      <c r="K509" s="398">
        <v>0</v>
      </c>
      <c r="L509" s="398">
        <v>6</v>
      </c>
      <c r="M509" s="397">
        <v>199.8</v>
      </c>
      <c r="N509" s="397">
        <v>0</v>
      </c>
      <c r="O509" s="397">
        <v>199.8</v>
      </c>
      <c r="P509" s="540">
        <f>'Приложение № 1'!P510</f>
        <v>6314912</v>
      </c>
      <c r="Q509" s="540">
        <f>'Приложение № 1'!Q510</f>
        <v>5999166.4000000004</v>
      </c>
      <c r="R509" s="540">
        <f>'Приложение № 1'!W510</f>
        <v>315745.59999999998</v>
      </c>
      <c r="S509" s="540">
        <f>'Приложение № 1'!AC510</f>
        <v>0</v>
      </c>
      <c r="T509" s="540">
        <f>'Приложение № 1'!AD510</f>
        <v>0</v>
      </c>
      <c r="U509" s="545"/>
    </row>
    <row r="510" spans="1:21" s="537" customFormat="1" x14ac:dyDescent="0.2">
      <c r="A510" s="544">
        <f t="shared" si="155"/>
        <v>9</v>
      </c>
      <c r="B510" s="410" t="s">
        <v>1776</v>
      </c>
      <c r="C510" s="393">
        <v>179</v>
      </c>
      <c r="D510" s="395">
        <v>42835</v>
      </c>
      <c r="E510" s="393" t="s">
        <v>1822</v>
      </c>
      <c r="F510" s="393" t="s">
        <v>1822</v>
      </c>
      <c r="G510" s="396">
        <v>16</v>
      </c>
      <c r="H510" s="398">
        <v>16</v>
      </c>
      <c r="I510" s="397">
        <v>155.30000000000001</v>
      </c>
      <c r="J510" s="396">
        <v>5</v>
      </c>
      <c r="K510" s="398">
        <v>0</v>
      </c>
      <c r="L510" s="398">
        <v>5</v>
      </c>
      <c r="M510" s="397">
        <v>155.30000000000001</v>
      </c>
      <c r="N510" s="397">
        <v>0</v>
      </c>
      <c r="O510" s="397">
        <v>155.30000000000001</v>
      </c>
      <c r="P510" s="540">
        <f>'Приложение № 1'!P511</f>
        <v>7371124</v>
      </c>
      <c r="Q510" s="540">
        <f>'Приложение № 1'!Q511</f>
        <v>7002567.7999999998</v>
      </c>
      <c r="R510" s="540">
        <f>'Приложение № 1'!W511</f>
        <v>368556.2</v>
      </c>
      <c r="S510" s="540">
        <f>'Приложение № 1'!AC511</f>
        <v>0</v>
      </c>
      <c r="T510" s="540">
        <f>'Приложение № 1'!AD511</f>
        <v>0</v>
      </c>
      <c r="U510" s="545"/>
    </row>
    <row r="511" spans="1:21" s="537" customFormat="1" x14ac:dyDescent="0.2">
      <c r="A511" s="544">
        <f t="shared" si="155"/>
        <v>10</v>
      </c>
      <c r="B511" s="410" t="s">
        <v>1777</v>
      </c>
      <c r="C511" s="393">
        <v>179</v>
      </c>
      <c r="D511" s="395">
        <v>42835</v>
      </c>
      <c r="E511" s="393" t="s">
        <v>1110</v>
      </c>
      <c r="F511" s="393" t="s">
        <v>1822</v>
      </c>
      <c r="G511" s="396">
        <v>1</v>
      </c>
      <c r="H511" s="398">
        <v>1</v>
      </c>
      <c r="I511" s="397">
        <v>54</v>
      </c>
      <c r="J511" s="396">
        <v>2</v>
      </c>
      <c r="K511" s="398">
        <v>0</v>
      </c>
      <c r="L511" s="398">
        <v>2</v>
      </c>
      <c r="M511" s="397">
        <v>54</v>
      </c>
      <c r="N511" s="397">
        <v>0</v>
      </c>
      <c r="O511" s="397">
        <v>54</v>
      </c>
      <c r="P511" s="540">
        <f>'Приложение № 1'!P512</f>
        <v>2235000</v>
      </c>
      <c r="Q511" s="540">
        <f>'Приложение № 1'!Q512</f>
        <v>2123250</v>
      </c>
      <c r="R511" s="540">
        <f>'Приложение № 1'!W512</f>
        <v>111750</v>
      </c>
      <c r="S511" s="540">
        <f>'Приложение № 1'!AC512</f>
        <v>0</v>
      </c>
      <c r="T511" s="540">
        <f>'Приложение № 1'!AD512</f>
        <v>0</v>
      </c>
      <c r="U511" s="545"/>
    </row>
    <row r="512" spans="1:21" s="537" customFormat="1" x14ac:dyDescent="0.2">
      <c r="A512" s="544">
        <f t="shared" si="155"/>
        <v>11</v>
      </c>
      <c r="B512" s="410" t="s">
        <v>1777</v>
      </c>
      <c r="C512" s="393">
        <v>179</v>
      </c>
      <c r="D512" s="395">
        <v>42835</v>
      </c>
      <c r="E512" s="393" t="s">
        <v>1822</v>
      </c>
      <c r="F512" s="393" t="s">
        <v>1822</v>
      </c>
      <c r="G512" s="396">
        <v>11</v>
      </c>
      <c r="H512" s="398">
        <v>11</v>
      </c>
      <c r="I512" s="397">
        <v>156.4</v>
      </c>
      <c r="J512" s="396">
        <v>6</v>
      </c>
      <c r="K512" s="398">
        <v>0</v>
      </c>
      <c r="L512" s="398">
        <v>6</v>
      </c>
      <c r="M512" s="397">
        <v>156.4</v>
      </c>
      <c r="N512" s="397">
        <v>0</v>
      </c>
      <c r="O512" s="397">
        <v>156.4</v>
      </c>
      <c r="P512" s="540">
        <f>'Приложение № 1'!P513</f>
        <v>6660712</v>
      </c>
      <c r="Q512" s="540">
        <f>'Приложение № 1'!Q513</f>
        <v>6327676.4000000004</v>
      </c>
      <c r="R512" s="540">
        <f>'Приложение № 1'!W513</f>
        <v>333035.59999999998</v>
      </c>
      <c r="S512" s="540">
        <f>'Приложение № 1'!AC513</f>
        <v>0</v>
      </c>
      <c r="T512" s="540">
        <f>'Приложение № 1'!AD513</f>
        <v>0</v>
      </c>
      <c r="U512" s="545"/>
    </row>
    <row r="513" spans="1:21" s="537" customFormat="1" x14ac:dyDescent="0.2">
      <c r="A513" s="544">
        <f t="shared" si="155"/>
        <v>12</v>
      </c>
      <c r="B513" s="410" t="s">
        <v>1778</v>
      </c>
      <c r="C513" s="393">
        <v>179</v>
      </c>
      <c r="D513" s="395">
        <v>42835</v>
      </c>
      <c r="E513" s="393" t="s">
        <v>1110</v>
      </c>
      <c r="F513" s="393" t="s">
        <v>1822</v>
      </c>
      <c r="G513" s="396">
        <v>17</v>
      </c>
      <c r="H513" s="398">
        <v>17</v>
      </c>
      <c r="I513" s="397">
        <v>353.9</v>
      </c>
      <c r="J513" s="396">
        <v>7</v>
      </c>
      <c r="K513" s="398">
        <v>0</v>
      </c>
      <c r="L513" s="398">
        <v>7</v>
      </c>
      <c r="M513" s="397">
        <v>353.9</v>
      </c>
      <c r="N513" s="397">
        <v>0</v>
      </c>
      <c r="O513" s="397">
        <v>353.9</v>
      </c>
      <c r="P513" s="540">
        <f>'Приложение № 1'!P514</f>
        <v>14962892</v>
      </c>
      <c r="Q513" s="540">
        <f>'Приложение № 1'!Q514</f>
        <v>14214747.4</v>
      </c>
      <c r="R513" s="540">
        <f>'Приложение № 1'!W514</f>
        <v>748144.6</v>
      </c>
      <c r="S513" s="540">
        <f>'Приложение № 1'!AC514</f>
        <v>0</v>
      </c>
      <c r="T513" s="540">
        <f>'Приложение № 1'!AD514</f>
        <v>0</v>
      </c>
      <c r="U513" s="545"/>
    </row>
    <row r="514" spans="1:21" s="537" customFormat="1" x14ac:dyDescent="0.2">
      <c r="A514" s="544">
        <f t="shared" si="155"/>
        <v>13</v>
      </c>
      <c r="B514" s="410" t="s">
        <v>1778</v>
      </c>
      <c r="C514" s="393">
        <v>179</v>
      </c>
      <c r="D514" s="395">
        <v>42835</v>
      </c>
      <c r="E514" s="393" t="s">
        <v>1822</v>
      </c>
      <c r="F514" s="393" t="s">
        <v>1822</v>
      </c>
      <c r="G514" s="396">
        <v>3</v>
      </c>
      <c r="H514" s="398">
        <v>3</v>
      </c>
      <c r="I514" s="397">
        <v>58.2</v>
      </c>
      <c r="J514" s="396">
        <v>1</v>
      </c>
      <c r="K514" s="398">
        <v>0</v>
      </c>
      <c r="L514" s="398">
        <v>1</v>
      </c>
      <c r="M514" s="397">
        <v>58.2</v>
      </c>
      <c r="N514" s="397">
        <v>0</v>
      </c>
      <c r="O514" s="397">
        <v>58.2</v>
      </c>
      <c r="P514" s="540">
        <f>'Приложение № 1'!P515</f>
        <v>2460696</v>
      </c>
      <c r="Q514" s="540">
        <f>'Приложение № 1'!Q515</f>
        <v>2337661.2000000002</v>
      </c>
      <c r="R514" s="540">
        <f>'Приложение № 1'!W515</f>
        <v>123034.8</v>
      </c>
      <c r="S514" s="540">
        <f>'Приложение № 1'!AC515</f>
        <v>0</v>
      </c>
      <c r="T514" s="540">
        <f>'Приложение № 1'!AD515</f>
        <v>0</v>
      </c>
      <c r="U514" s="545"/>
    </row>
    <row r="515" spans="1:21" s="537" customFormat="1" x14ac:dyDescent="0.2">
      <c r="A515" s="792" t="s">
        <v>2074</v>
      </c>
      <c r="B515" s="792"/>
      <c r="C515" s="792"/>
      <c r="D515" s="792"/>
      <c r="E515" s="792"/>
      <c r="F515" s="792"/>
      <c r="G515" s="391">
        <f t="shared" ref="G515:T515" si="157">SUM(G516:G519)</f>
        <v>61</v>
      </c>
      <c r="H515" s="391">
        <f t="shared" si="157"/>
        <v>61</v>
      </c>
      <c r="I515" s="392">
        <f t="shared" si="157"/>
        <v>797.1</v>
      </c>
      <c r="J515" s="391">
        <f t="shared" si="157"/>
        <v>26</v>
      </c>
      <c r="K515" s="391">
        <f t="shared" si="157"/>
        <v>6</v>
      </c>
      <c r="L515" s="391">
        <f t="shared" si="157"/>
        <v>20</v>
      </c>
      <c r="M515" s="392">
        <f t="shared" si="157"/>
        <v>797.1</v>
      </c>
      <c r="N515" s="392">
        <f t="shared" si="157"/>
        <v>228.9</v>
      </c>
      <c r="O515" s="392">
        <f t="shared" si="157"/>
        <v>568.20000000000005</v>
      </c>
      <c r="P515" s="392">
        <f t="shared" si="157"/>
        <v>33701388</v>
      </c>
      <c r="Q515" s="392">
        <f t="shared" si="157"/>
        <v>31274888.059999999</v>
      </c>
      <c r="R515" s="392">
        <f t="shared" si="157"/>
        <v>2426499.94</v>
      </c>
      <c r="S515" s="392">
        <f t="shared" si="157"/>
        <v>0</v>
      </c>
      <c r="T515" s="392">
        <f t="shared" si="157"/>
        <v>0</v>
      </c>
      <c r="U515" s="545"/>
    </row>
    <row r="516" spans="1:21" x14ac:dyDescent="0.2">
      <c r="A516" s="393">
        <v>1</v>
      </c>
      <c r="B516" s="410" t="s">
        <v>1779</v>
      </c>
      <c r="C516" s="393">
        <v>7</v>
      </c>
      <c r="D516" s="395">
        <v>42800</v>
      </c>
      <c r="E516" s="393" t="s">
        <v>1110</v>
      </c>
      <c r="F516" s="393" t="s">
        <v>1822</v>
      </c>
      <c r="G516" s="396">
        <v>8</v>
      </c>
      <c r="H516" s="398">
        <v>8</v>
      </c>
      <c r="I516" s="397">
        <v>336.7</v>
      </c>
      <c r="J516" s="396">
        <v>8</v>
      </c>
      <c r="K516" s="398">
        <v>3</v>
      </c>
      <c r="L516" s="398">
        <v>5</v>
      </c>
      <c r="M516" s="397">
        <v>336.7</v>
      </c>
      <c r="N516" s="397">
        <v>132.5</v>
      </c>
      <c r="O516" s="433">
        <v>204.2</v>
      </c>
      <c r="P516" s="540">
        <f>'Приложение № 1'!P517</f>
        <v>14196174</v>
      </c>
      <c r="Q516" s="540">
        <f>'Приложение № 1'!Q517</f>
        <v>13173253.24</v>
      </c>
      <c r="R516" s="540">
        <f>'Приложение № 1'!W517</f>
        <v>1022920.76</v>
      </c>
      <c r="S516" s="540">
        <f>'Приложение № 1'!AC517</f>
        <v>0</v>
      </c>
      <c r="T516" s="540">
        <f>'Приложение № 1'!AD517</f>
        <v>0</v>
      </c>
      <c r="U516" s="545"/>
    </row>
    <row r="517" spans="1:21" x14ac:dyDescent="0.2">
      <c r="A517" s="393">
        <v>2</v>
      </c>
      <c r="B517" s="410" t="s">
        <v>1779</v>
      </c>
      <c r="C517" s="393">
        <v>7</v>
      </c>
      <c r="D517" s="395">
        <v>42800</v>
      </c>
      <c r="E517" s="393" t="s">
        <v>1112</v>
      </c>
      <c r="F517" s="393" t="s">
        <v>1822</v>
      </c>
      <c r="G517" s="396">
        <v>16</v>
      </c>
      <c r="H517" s="396">
        <v>16</v>
      </c>
      <c r="I517" s="397">
        <v>158.1</v>
      </c>
      <c r="J517" s="396">
        <v>5</v>
      </c>
      <c r="K517" s="396">
        <v>2</v>
      </c>
      <c r="L517" s="396">
        <v>3</v>
      </c>
      <c r="M517" s="397">
        <v>158.1</v>
      </c>
      <c r="N517" s="397">
        <f>M517-O517</f>
        <v>69.599999999999994</v>
      </c>
      <c r="O517" s="397">
        <v>88.5</v>
      </c>
      <c r="P517" s="540">
        <f>'Приложение № 1'!P518</f>
        <v>6723970</v>
      </c>
      <c r="Q517" s="540">
        <f>'Приложение № 1'!Q518</f>
        <v>6240640.3899999997</v>
      </c>
      <c r="R517" s="540">
        <f>'Приложение № 1'!W518</f>
        <v>483329.61</v>
      </c>
      <c r="S517" s="540">
        <f>'Приложение № 1'!AC518</f>
        <v>0</v>
      </c>
      <c r="T517" s="540">
        <f>'Приложение № 1'!AD518</f>
        <v>0</v>
      </c>
      <c r="U517" s="545"/>
    </row>
    <row r="518" spans="1:21" ht="31.5" x14ac:dyDescent="0.2">
      <c r="A518" s="393">
        <v>3</v>
      </c>
      <c r="B518" s="410" t="s">
        <v>1780</v>
      </c>
      <c r="C518" s="393">
        <v>6</v>
      </c>
      <c r="D518" s="395">
        <v>42800</v>
      </c>
      <c r="E518" s="393" t="s">
        <v>1110</v>
      </c>
      <c r="F518" s="393" t="s">
        <v>1822</v>
      </c>
      <c r="G518" s="393">
        <v>8</v>
      </c>
      <c r="H518" s="393">
        <v>8</v>
      </c>
      <c r="I518" s="434">
        <v>48.2</v>
      </c>
      <c r="J518" s="393">
        <v>3</v>
      </c>
      <c r="K518" s="393">
        <v>0</v>
      </c>
      <c r="L518" s="393">
        <v>3</v>
      </c>
      <c r="M518" s="397">
        <v>48.2</v>
      </c>
      <c r="N518" s="434">
        <v>0</v>
      </c>
      <c r="O518" s="435">
        <v>48.2</v>
      </c>
      <c r="P518" s="540">
        <f>'Приложение № 1'!P519</f>
        <v>2038298</v>
      </c>
      <c r="Q518" s="540">
        <f>'Приложение № 1'!Q519</f>
        <v>1891167.49</v>
      </c>
      <c r="R518" s="540">
        <f>'Приложение № 1'!W519</f>
        <v>147130.51</v>
      </c>
      <c r="S518" s="540">
        <f>'Приложение № 1'!AC519</f>
        <v>0</v>
      </c>
      <c r="T518" s="540">
        <f>'Приложение № 1'!AD519</f>
        <v>0</v>
      </c>
      <c r="U518" s="545"/>
    </row>
    <row r="519" spans="1:21" ht="31.5" x14ac:dyDescent="0.2">
      <c r="A519" s="393">
        <v>4</v>
      </c>
      <c r="B519" s="410" t="s">
        <v>1780</v>
      </c>
      <c r="C519" s="393">
        <v>6</v>
      </c>
      <c r="D519" s="395">
        <v>42800</v>
      </c>
      <c r="E519" s="393" t="s">
        <v>1822</v>
      </c>
      <c r="F519" s="393" t="s">
        <v>1822</v>
      </c>
      <c r="G519" s="396">
        <v>29</v>
      </c>
      <c r="H519" s="396">
        <v>29</v>
      </c>
      <c r="I519" s="397">
        <v>254.1</v>
      </c>
      <c r="J519" s="396">
        <v>10</v>
      </c>
      <c r="K519" s="396">
        <v>1</v>
      </c>
      <c r="L519" s="396">
        <v>9</v>
      </c>
      <c r="M519" s="397">
        <v>254.1</v>
      </c>
      <c r="N519" s="397">
        <v>26.8</v>
      </c>
      <c r="O519" s="397">
        <v>227.3</v>
      </c>
      <c r="P519" s="540">
        <f>'Приложение № 1'!P520</f>
        <v>10742946</v>
      </c>
      <c r="Q519" s="540">
        <f>'Приложение № 1'!Q520</f>
        <v>9969826.9399999995</v>
      </c>
      <c r="R519" s="540">
        <f>'Приложение № 1'!W520</f>
        <v>773119.06</v>
      </c>
      <c r="S519" s="540">
        <f>'Приложение № 1'!AC520</f>
        <v>0</v>
      </c>
      <c r="T519" s="540">
        <f>'Приложение № 1'!AD520</f>
        <v>0</v>
      </c>
      <c r="U519" s="545"/>
    </row>
    <row r="520" spans="1:21" s="537" customFormat="1" x14ac:dyDescent="0.2">
      <c r="A520" s="792" t="s">
        <v>2041</v>
      </c>
      <c r="B520" s="792"/>
      <c r="C520" s="792"/>
      <c r="D520" s="792"/>
      <c r="E520" s="792"/>
      <c r="F520" s="792"/>
      <c r="G520" s="391">
        <f>SUM(G521)</f>
        <v>40</v>
      </c>
      <c r="H520" s="391">
        <f t="shared" ref="H520:T520" si="158">SUM(H521)</f>
        <v>40</v>
      </c>
      <c r="I520" s="392">
        <f t="shared" si="158"/>
        <v>693.2</v>
      </c>
      <c r="J520" s="391">
        <f t="shared" si="158"/>
        <v>17</v>
      </c>
      <c r="K520" s="391">
        <f t="shared" si="158"/>
        <v>14</v>
      </c>
      <c r="L520" s="391">
        <f t="shared" si="158"/>
        <v>3</v>
      </c>
      <c r="M520" s="392">
        <f t="shared" si="158"/>
        <v>693.2</v>
      </c>
      <c r="N520" s="392">
        <f t="shared" si="158"/>
        <v>572</v>
      </c>
      <c r="O520" s="392">
        <f t="shared" si="158"/>
        <v>121.2</v>
      </c>
      <c r="P520" s="392">
        <f t="shared" si="158"/>
        <v>29600084</v>
      </c>
      <c r="Q520" s="392">
        <f t="shared" si="158"/>
        <v>23039525.879999999</v>
      </c>
      <c r="R520" s="392">
        <f t="shared" si="158"/>
        <v>6560558.1200000001</v>
      </c>
      <c r="S520" s="392">
        <f t="shared" si="158"/>
        <v>0</v>
      </c>
      <c r="T520" s="392">
        <f t="shared" si="158"/>
        <v>0</v>
      </c>
      <c r="U520" s="545"/>
    </row>
    <row r="521" spans="1:21" x14ac:dyDescent="0.2">
      <c r="A521" s="393">
        <v>1</v>
      </c>
      <c r="B521" s="410" t="s">
        <v>1781</v>
      </c>
      <c r="C521" s="393">
        <v>29</v>
      </c>
      <c r="D521" s="395">
        <v>42774</v>
      </c>
      <c r="E521" s="393" t="s">
        <v>1110</v>
      </c>
      <c r="F521" s="393" t="s">
        <v>1822</v>
      </c>
      <c r="G521" s="396">
        <v>40</v>
      </c>
      <c r="H521" s="398">
        <v>40</v>
      </c>
      <c r="I521" s="397">
        <v>693.2</v>
      </c>
      <c r="J521" s="396">
        <v>17</v>
      </c>
      <c r="K521" s="398">
        <v>14</v>
      </c>
      <c r="L521" s="398">
        <v>3</v>
      </c>
      <c r="M521" s="397">
        <v>693.2</v>
      </c>
      <c r="N521" s="397">
        <v>572</v>
      </c>
      <c r="O521" s="433">
        <v>121.2</v>
      </c>
      <c r="P521" s="540">
        <f>'Приложение № 1'!P522</f>
        <v>29600084</v>
      </c>
      <c r="Q521" s="540">
        <f>'Приложение № 1'!Q522</f>
        <v>23039525.879999999</v>
      </c>
      <c r="R521" s="540">
        <f>'Приложение № 1'!W522</f>
        <v>6560558.1200000001</v>
      </c>
      <c r="S521" s="540">
        <f>'Приложение № 1'!AC522</f>
        <v>0</v>
      </c>
      <c r="T521" s="540">
        <f>'Приложение № 1'!AD522</f>
        <v>0</v>
      </c>
      <c r="U521" s="545"/>
    </row>
    <row r="522" spans="1:21" x14ac:dyDescent="0.2">
      <c r="A522" s="792" t="s">
        <v>2086</v>
      </c>
      <c r="B522" s="792"/>
      <c r="C522" s="792"/>
      <c r="D522" s="792"/>
      <c r="E522" s="792"/>
      <c r="F522" s="792"/>
      <c r="G522" s="413">
        <f t="shared" ref="G522:T522" si="159">SUM(G523:G523)</f>
        <v>0</v>
      </c>
      <c r="H522" s="413">
        <f t="shared" si="159"/>
        <v>0</v>
      </c>
      <c r="I522" s="414">
        <f t="shared" si="159"/>
        <v>0</v>
      </c>
      <c r="J522" s="413">
        <f t="shared" si="159"/>
        <v>0</v>
      </c>
      <c r="K522" s="413">
        <f t="shared" si="159"/>
        <v>0</v>
      </c>
      <c r="L522" s="413">
        <f t="shared" si="159"/>
        <v>0</v>
      </c>
      <c r="M522" s="414">
        <f t="shared" si="159"/>
        <v>0</v>
      </c>
      <c r="N522" s="414">
        <f t="shared" si="159"/>
        <v>0</v>
      </c>
      <c r="O522" s="414">
        <f t="shared" si="159"/>
        <v>0</v>
      </c>
      <c r="P522" s="414">
        <f t="shared" si="159"/>
        <v>1456544.97</v>
      </c>
      <c r="Q522" s="414">
        <f t="shared" si="159"/>
        <v>830412</v>
      </c>
      <c r="R522" s="414">
        <f t="shared" si="159"/>
        <v>626132.97</v>
      </c>
      <c r="S522" s="414">
        <f t="shared" si="159"/>
        <v>0</v>
      </c>
      <c r="T522" s="414">
        <f t="shared" si="159"/>
        <v>0</v>
      </c>
      <c r="U522" s="545"/>
    </row>
    <row r="523" spans="1:21" x14ac:dyDescent="0.2">
      <c r="A523" s="393">
        <v>1</v>
      </c>
      <c r="B523" s="403" t="s">
        <v>1522</v>
      </c>
      <c r="C523" s="393" t="s">
        <v>1290</v>
      </c>
      <c r="D523" s="395">
        <v>42138</v>
      </c>
      <c r="E523" s="393" t="s">
        <v>1822</v>
      </c>
      <c r="F523" s="393" t="s">
        <v>1822</v>
      </c>
      <c r="G523" s="396">
        <v>0</v>
      </c>
      <c r="H523" s="398">
        <v>0</v>
      </c>
      <c r="I523" s="540">
        <v>0</v>
      </c>
      <c r="J523" s="396">
        <v>0</v>
      </c>
      <c r="K523" s="541">
        <v>0</v>
      </c>
      <c r="L523" s="541">
        <v>0</v>
      </c>
      <c r="M523" s="397">
        <v>0</v>
      </c>
      <c r="N523" s="540">
        <v>0</v>
      </c>
      <c r="O523" s="540">
        <v>0</v>
      </c>
      <c r="P523" s="540">
        <f>'Приложение № 1'!P524</f>
        <v>1456544.97</v>
      </c>
      <c r="Q523" s="540">
        <f>'Приложение № 1'!Q524</f>
        <v>830412</v>
      </c>
      <c r="R523" s="540">
        <f>'Приложение № 1'!W524</f>
        <v>626132.97</v>
      </c>
      <c r="S523" s="540">
        <f>'Приложение № 1'!AC524</f>
        <v>0</v>
      </c>
      <c r="T523" s="540">
        <f>'Приложение № 1'!AD524</f>
        <v>0</v>
      </c>
      <c r="U523" s="545"/>
    </row>
    <row r="524" spans="1:21" s="537" customFormat="1" x14ac:dyDescent="0.2">
      <c r="A524" s="792" t="s">
        <v>1950</v>
      </c>
      <c r="B524" s="793"/>
      <c r="C524" s="793"/>
      <c r="D524" s="793"/>
      <c r="E524" s="793"/>
      <c r="F524" s="793"/>
      <c r="G524" s="391">
        <f t="shared" ref="G524:T524" si="160">SUM(G525:G525)</f>
        <v>1</v>
      </c>
      <c r="H524" s="391">
        <f t="shared" si="160"/>
        <v>1</v>
      </c>
      <c r="I524" s="392">
        <f t="shared" si="160"/>
        <v>23.4</v>
      </c>
      <c r="J524" s="391">
        <f t="shared" si="160"/>
        <v>1</v>
      </c>
      <c r="K524" s="391">
        <f t="shared" si="160"/>
        <v>0</v>
      </c>
      <c r="L524" s="391">
        <f t="shared" si="160"/>
        <v>1</v>
      </c>
      <c r="M524" s="392">
        <f t="shared" si="160"/>
        <v>23.4</v>
      </c>
      <c r="N524" s="392">
        <f t="shared" si="160"/>
        <v>0</v>
      </c>
      <c r="O524" s="392">
        <f t="shared" si="160"/>
        <v>23.4</v>
      </c>
      <c r="P524" s="392">
        <f t="shared" si="160"/>
        <v>989352</v>
      </c>
      <c r="Q524" s="392">
        <f t="shared" si="160"/>
        <v>807311.23</v>
      </c>
      <c r="R524" s="392">
        <f t="shared" si="160"/>
        <v>182040.77</v>
      </c>
      <c r="S524" s="392">
        <f t="shared" si="160"/>
        <v>0</v>
      </c>
      <c r="T524" s="392">
        <f t="shared" si="160"/>
        <v>0</v>
      </c>
      <c r="U524" s="545"/>
    </row>
    <row r="525" spans="1:21" s="399" customFormat="1" x14ac:dyDescent="0.2">
      <c r="A525" s="393">
        <v>1</v>
      </c>
      <c r="B525" s="401" t="s">
        <v>1198</v>
      </c>
      <c r="C525" s="393">
        <v>1</v>
      </c>
      <c r="D525" s="395">
        <v>42185</v>
      </c>
      <c r="E525" s="393" t="s">
        <v>1822</v>
      </c>
      <c r="F525" s="393" t="s">
        <v>1112</v>
      </c>
      <c r="G525" s="396">
        <v>1</v>
      </c>
      <c r="H525" s="398">
        <v>1</v>
      </c>
      <c r="I525" s="540">
        <v>23.4</v>
      </c>
      <c r="J525" s="396">
        <v>1</v>
      </c>
      <c r="K525" s="541">
        <v>0</v>
      </c>
      <c r="L525" s="541">
        <v>1</v>
      </c>
      <c r="M525" s="397">
        <v>23.4</v>
      </c>
      <c r="N525" s="540">
        <v>0</v>
      </c>
      <c r="O525" s="540">
        <v>23.4</v>
      </c>
      <c r="P525" s="540">
        <f>'Приложение № 1'!P526</f>
        <v>989352</v>
      </c>
      <c r="Q525" s="540">
        <f>'Приложение № 1'!Q526</f>
        <v>807311.23</v>
      </c>
      <c r="R525" s="540">
        <f>'Приложение № 1'!W526</f>
        <v>182040.77</v>
      </c>
      <c r="S525" s="540">
        <f>'Приложение № 1'!AC526</f>
        <v>0</v>
      </c>
      <c r="T525" s="540">
        <f>'Приложение № 1'!AD526</f>
        <v>0</v>
      </c>
      <c r="U525" s="545"/>
    </row>
    <row r="526" spans="1:21" s="537" customFormat="1" x14ac:dyDescent="0.2">
      <c r="A526" s="792" t="s">
        <v>1951</v>
      </c>
      <c r="B526" s="792"/>
      <c r="C526" s="792"/>
      <c r="D526" s="792"/>
      <c r="E526" s="792"/>
      <c r="F526" s="792"/>
      <c r="G526" s="391">
        <f t="shared" ref="G526:Q526" si="161">SUM(G527:G532)</f>
        <v>0</v>
      </c>
      <c r="H526" s="391">
        <f t="shared" si="161"/>
        <v>0</v>
      </c>
      <c r="I526" s="392">
        <f t="shared" si="161"/>
        <v>0</v>
      </c>
      <c r="J526" s="391">
        <f t="shared" si="161"/>
        <v>0</v>
      </c>
      <c r="K526" s="391">
        <f t="shared" si="161"/>
        <v>0</v>
      </c>
      <c r="L526" s="391">
        <f t="shared" si="161"/>
        <v>0</v>
      </c>
      <c r="M526" s="392">
        <f t="shared" si="161"/>
        <v>0</v>
      </c>
      <c r="N526" s="392">
        <f t="shared" si="161"/>
        <v>0</v>
      </c>
      <c r="O526" s="392">
        <f t="shared" si="161"/>
        <v>0</v>
      </c>
      <c r="P526" s="392">
        <f t="shared" si="161"/>
        <v>54521067.689999998</v>
      </c>
      <c r="Q526" s="392">
        <f t="shared" si="161"/>
        <v>39184600.609999999</v>
      </c>
      <c r="R526" s="392">
        <f>SUM(R527:R532)</f>
        <v>15336467.08</v>
      </c>
      <c r="S526" s="392">
        <f>SUM(S527:S532)</f>
        <v>0</v>
      </c>
      <c r="T526" s="392">
        <f>SUM(T527:T532)</f>
        <v>0</v>
      </c>
      <c r="U526" s="545"/>
    </row>
    <row r="527" spans="1:21" s="537" customFormat="1" x14ac:dyDescent="0.2">
      <c r="A527" s="539">
        <v>1</v>
      </c>
      <c r="B527" s="401" t="s">
        <v>1634</v>
      </c>
      <c r="C527" s="393">
        <v>275</v>
      </c>
      <c r="D527" s="395">
        <v>41799</v>
      </c>
      <c r="E527" s="393" t="s">
        <v>1110</v>
      </c>
      <c r="F527" s="393" t="s">
        <v>1822</v>
      </c>
      <c r="G527" s="390">
        <v>0</v>
      </c>
      <c r="H527" s="390">
        <v>0</v>
      </c>
      <c r="I527" s="540">
        <v>0</v>
      </c>
      <c r="J527" s="390">
        <v>0</v>
      </c>
      <c r="K527" s="390">
        <v>0</v>
      </c>
      <c r="L527" s="390">
        <v>0</v>
      </c>
      <c r="M527" s="540">
        <v>0</v>
      </c>
      <c r="N527" s="540">
        <v>0</v>
      </c>
      <c r="O527" s="540">
        <v>0</v>
      </c>
      <c r="P527" s="540">
        <f>'Приложение № 1'!P528</f>
        <v>4752859.7</v>
      </c>
      <c r="Q527" s="540">
        <f>'Приложение № 1'!Q528</f>
        <v>3282289.42</v>
      </c>
      <c r="R527" s="540">
        <f>'Приложение № 1'!W528</f>
        <v>1470570.28</v>
      </c>
      <c r="S527" s="540">
        <f>'Приложение № 1'!AC528</f>
        <v>0</v>
      </c>
      <c r="T527" s="540">
        <f>'Приложение № 1'!AD528</f>
        <v>0</v>
      </c>
      <c r="U527" s="545"/>
    </row>
    <row r="528" spans="1:21" s="537" customFormat="1" x14ac:dyDescent="0.2">
      <c r="A528" s="539">
        <v>2</v>
      </c>
      <c r="B528" s="401" t="s">
        <v>1635</v>
      </c>
      <c r="C528" s="393">
        <v>276</v>
      </c>
      <c r="D528" s="395">
        <v>41799</v>
      </c>
      <c r="E528" s="393" t="s">
        <v>1110</v>
      </c>
      <c r="F528" s="393" t="s">
        <v>1822</v>
      </c>
      <c r="G528" s="390">
        <v>0</v>
      </c>
      <c r="H528" s="390">
        <v>0</v>
      </c>
      <c r="I528" s="540">
        <v>0</v>
      </c>
      <c r="J528" s="390">
        <v>0</v>
      </c>
      <c r="K528" s="390">
        <v>0</v>
      </c>
      <c r="L528" s="390">
        <v>0</v>
      </c>
      <c r="M528" s="540">
        <v>0</v>
      </c>
      <c r="N528" s="540">
        <v>0</v>
      </c>
      <c r="O528" s="540">
        <v>0</v>
      </c>
      <c r="P528" s="540">
        <f>'Приложение № 1'!P529</f>
        <v>13280148</v>
      </c>
      <c r="Q528" s="540">
        <f>'Приложение № 1'!Q529</f>
        <v>9707788.1899999995</v>
      </c>
      <c r="R528" s="540">
        <f>'Приложение № 1'!W529</f>
        <v>3572359.81</v>
      </c>
      <c r="S528" s="540">
        <f>'Приложение № 1'!AC529</f>
        <v>0</v>
      </c>
      <c r="T528" s="540">
        <f>'Приложение № 1'!AD529</f>
        <v>0</v>
      </c>
      <c r="U528" s="545"/>
    </row>
    <row r="529" spans="1:21" s="537" customFormat="1" x14ac:dyDescent="0.2">
      <c r="A529" s="539">
        <v>3</v>
      </c>
      <c r="B529" s="401" t="s">
        <v>1525</v>
      </c>
      <c r="C529" s="393">
        <v>140</v>
      </c>
      <c r="D529" s="395">
        <v>41729</v>
      </c>
      <c r="E529" s="393" t="s">
        <v>1110</v>
      </c>
      <c r="F529" s="393" t="s">
        <v>1822</v>
      </c>
      <c r="G529" s="390">
        <v>0</v>
      </c>
      <c r="H529" s="390">
        <v>0</v>
      </c>
      <c r="I529" s="540">
        <v>0</v>
      </c>
      <c r="J529" s="390">
        <v>0</v>
      </c>
      <c r="K529" s="390">
        <v>0</v>
      </c>
      <c r="L529" s="390">
        <v>0</v>
      </c>
      <c r="M529" s="540">
        <v>0</v>
      </c>
      <c r="N529" s="540">
        <v>0</v>
      </c>
      <c r="O529" s="540">
        <v>0</v>
      </c>
      <c r="P529" s="540">
        <f>'Приложение № 1'!P530</f>
        <v>7111496</v>
      </c>
      <c r="Q529" s="540">
        <f>'Приложение № 1'!Q530</f>
        <v>5198503.58</v>
      </c>
      <c r="R529" s="540">
        <f>'Приложение № 1'!W530</f>
        <v>1912992.42</v>
      </c>
      <c r="S529" s="540">
        <f>'Приложение № 1'!AC530</f>
        <v>0</v>
      </c>
      <c r="T529" s="540">
        <f>'Приложение № 1'!AD530</f>
        <v>0</v>
      </c>
      <c r="U529" s="545"/>
    </row>
    <row r="530" spans="1:21" s="537" customFormat="1" x14ac:dyDescent="0.2">
      <c r="A530" s="539">
        <v>4</v>
      </c>
      <c r="B530" s="401" t="s">
        <v>931</v>
      </c>
      <c r="C530" s="393">
        <v>139</v>
      </c>
      <c r="D530" s="395">
        <v>41729</v>
      </c>
      <c r="E530" s="393" t="s">
        <v>1110</v>
      </c>
      <c r="F530" s="393" t="s">
        <v>1822</v>
      </c>
      <c r="G530" s="390">
        <v>0</v>
      </c>
      <c r="H530" s="390">
        <v>0</v>
      </c>
      <c r="I530" s="540">
        <v>0</v>
      </c>
      <c r="J530" s="390">
        <v>0</v>
      </c>
      <c r="K530" s="390">
        <v>0</v>
      </c>
      <c r="L530" s="390">
        <v>0</v>
      </c>
      <c r="M530" s="540">
        <v>0</v>
      </c>
      <c r="N530" s="540">
        <v>0</v>
      </c>
      <c r="O530" s="540">
        <v>0</v>
      </c>
      <c r="P530" s="540">
        <f>'Приложение № 1'!P531</f>
        <v>20873103.260000002</v>
      </c>
      <c r="Q530" s="540">
        <f>'Приложение № 1'!Q531</f>
        <v>14804299.710000001</v>
      </c>
      <c r="R530" s="540">
        <f>'Приложение № 1'!W531</f>
        <v>6068803.5499999998</v>
      </c>
      <c r="S530" s="540">
        <f>'Приложение № 1'!AC531</f>
        <v>0</v>
      </c>
      <c r="T530" s="540">
        <f>'Приложение № 1'!AD531</f>
        <v>0</v>
      </c>
      <c r="U530" s="545"/>
    </row>
    <row r="531" spans="1:21" x14ac:dyDescent="0.2">
      <c r="A531" s="539">
        <v>5</v>
      </c>
      <c r="B531" s="401" t="s">
        <v>1262</v>
      </c>
      <c r="C531" s="393">
        <v>145</v>
      </c>
      <c r="D531" s="395">
        <v>41729</v>
      </c>
      <c r="E531" s="393" t="s">
        <v>1110</v>
      </c>
      <c r="F531" s="393" t="s">
        <v>1822</v>
      </c>
      <c r="G531" s="398">
        <v>0</v>
      </c>
      <c r="H531" s="398">
        <v>0</v>
      </c>
      <c r="I531" s="397">
        <v>0</v>
      </c>
      <c r="J531" s="396">
        <v>0</v>
      </c>
      <c r="K531" s="398">
        <v>0</v>
      </c>
      <c r="L531" s="398">
        <v>0</v>
      </c>
      <c r="M531" s="397">
        <v>0</v>
      </c>
      <c r="N531" s="397">
        <v>0</v>
      </c>
      <c r="O531" s="397">
        <v>0</v>
      </c>
      <c r="P531" s="540">
        <f>'Приложение № 1'!P532</f>
        <v>6808032.7300000004</v>
      </c>
      <c r="Q531" s="540">
        <f>'Приложение № 1'!Q532</f>
        <v>4952361.84</v>
      </c>
      <c r="R531" s="540">
        <f>'Приложение № 1'!W532</f>
        <v>1855670.89</v>
      </c>
      <c r="S531" s="540">
        <f>'Приложение № 1'!AC532</f>
        <v>0</v>
      </c>
      <c r="T531" s="540">
        <f>'Приложение № 1'!AD532</f>
        <v>0</v>
      </c>
      <c r="U531" s="545"/>
    </row>
    <row r="532" spans="1:21" x14ac:dyDescent="0.2">
      <c r="A532" s="539">
        <v>6</v>
      </c>
      <c r="B532" s="401" t="s">
        <v>1593</v>
      </c>
      <c r="C532" s="393">
        <v>274</v>
      </c>
      <c r="D532" s="395">
        <v>41799</v>
      </c>
      <c r="E532" s="393" t="s">
        <v>1110</v>
      </c>
      <c r="F532" s="393" t="s">
        <v>1822</v>
      </c>
      <c r="G532" s="398">
        <v>0</v>
      </c>
      <c r="H532" s="398">
        <v>0</v>
      </c>
      <c r="I532" s="397">
        <v>0</v>
      </c>
      <c r="J532" s="396">
        <v>0</v>
      </c>
      <c r="K532" s="396">
        <v>0</v>
      </c>
      <c r="L532" s="396">
        <v>0</v>
      </c>
      <c r="M532" s="397">
        <v>0</v>
      </c>
      <c r="N532" s="397">
        <v>0</v>
      </c>
      <c r="O532" s="397">
        <v>0</v>
      </c>
      <c r="P532" s="540">
        <f>'Приложение № 1'!P533</f>
        <v>1695428</v>
      </c>
      <c r="Q532" s="540">
        <f>'Приложение № 1'!Q533</f>
        <v>1239357.8700000001</v>
      </c>
      <c r="R532" s="540">
        <f>'Приложение № 1'!W533</f>
        <v>456070.13</v>
      </c>
      <c r="S532" s="540">
        <f>'Приложение № 1'!AC533</f>
        <v>0</v>
      </c>
      <c r="T532" s="540">
        <f>'Приложение № 1'!AD533</f>
        <v>0</v>
      </c>
      <c r="U532" s="545"/>
    </row>
    <row r="533" spans="1:21" s="399" customFormat="1" x14ac:dyDescent="0.2">
      <c r="A533" s="792" t="s">
        <v>2075</v>
      </c>
      <c r="B533" s="792"/>
      <c r="C533" s="792"/>
      <c r="D533" s="792"/>
      <c r="E533" s="792"/>
      <c r="F533" s="792"/>
      <c r="G533" s="413">
        <f t="shared" ref="G533:T533" si="162">SUM(G534:G539)</f>
        <v>31</v>
      </c>
      <c r="H533" s="413">
        <f t="shared" si="162"/>
        <v>31</v>
      </c>
      <c r="I533" s="414">
        <f t="shared" si="162"/>
        <v>488.36</v>
      </c>
      <c r="J533" s="413">
        <f t="shared" si="162"/>
        <v>11</v>
      </c>
      <c r="K533" s="413">
        <f t="shared" si="162"/>
        <v>5</v>
      </c>
      <c r="L533" s="413">
        <f t="shared" si="162"/>
        <v>6</v>
      </c>
      <c r="M533" s="414">
        <f t="shared" si="162"/>
        <v>488.36</v>
      </c>
      <c r="N533" s="414">
        <f t="shared" si="162"/>
        <v>294.39999999999998</v>
      </c>
      <c r="O533" s="414">
        <f t="shared" si="162"/>
        <v>193.96</v>
      </c>
      <c r="P533" s="414">
        <f t="shared" si="162"/>
        <v>2798706.25</v>
      </c>
      <c r="Q533" s="414">
        <f t="shared" si="162"/>
        <v>0</v>
      </c>
      <c r="R533" s="414">
        <f t="shared" si="162"/>
        <v>2798706.25</v>
      </c>
      <c r="S533" s="414">
        <f t="shared" si="162"/>
        <v>0</v>
      </c>
      <c r="T533" s="414">
        <f t="shared" si="162"/>
        <v>0</v>
      </c>
      <c r="U533" s="545"/>
    </row>
    <row r="534" spans="1:21" x14ac:dyDescent="0.2">
      <c r="A534" s="393">
        <v>1</v>
      </c>
      <c r="B534" s="403" t="s">
        <v>1522</v>
      </c>
      <c r="C534" s="393" t="s">
        <v>1290</v>
      </c>
      <c r="D534" s="395">
        <v>42138</v>
      </c>
      <c r="E534" s="393" t="s">
        <v>1110</v>
      </c>
      <c r="F534" s="393" t="s">
        <v>1822</v>
      </c>
      <c r="G534" s="396">
        <v>1</v>
      </c>
      <c r="H534" s="398">
        <v>1</v>
      </c>
      <c r="I534" s="540">
        <v>49.2</v>
      </c>
      <c r="J534" s="396">
        <v>1</v>
      </c>
      <c r="K534" s="541">
        <v>1</v>
      </c>
      <c r="L534" s="541">
        <v>0</v>
      </c>
      <c r="M534" s="397">
        <v>49.2</v>
      </c>
      <c r="N534" s="540">
        <v>49.2</v>
      </c>
      <c r="O534" s="540">
        <v>0</v>
      </c>
      <c r="P534" s="540">
        <f>'Приложение № 1'!P535</f>
        <v>0</v>
      </c>
      <c r="Q534" s="540">
        <f>'Приложение № 1'!Q535</f>
        <v>0</v>
      </c>
      <c r="R534" s="540">
        <f>'Приложение № 1'!W535</f>
        <v>0</v>
      </c>
      <c r="S534" s="540">
        <f>'Приложение № 1'!AC535</f>
        <v>0</v>
      </c>
      <c r="T534" s="540">
        <f>'Приложение № 1'!AD535</f>
        <v>0</v>
      </c>
      <c r="U534" s="545"/>
    </row>
    <row r="535" spans="1:21" x14ac:dyDescent="0.2">
      <c r="A535" s="393">
        <f>A534+1</f>
        <v>2</v>
      </c>
      <c r="B535" s="403" t="s">
        <v>1522</v>
      </c>
      <c r="C535" s="393" t="s">
        <v>1290</v>
      </c>
      <c r="D535" s="395">
        <v>42138</v>
      </c>
      <c r="E535" s="393" t="s">
        <v>1822</v>
      </c>
      <c r="F535" s="393" t="s">
        <v>1822</v>
      </c>
      <c r="G535" s="396">
        <v>10</v>
      </c>
      <c r="H535" s="396">
        <v>10</v>
      </c>
      <c r="I535" s="397">
        <v>119.1</v>
      </c>
      <c r="J535" s="396">
        <v>3</v>
      </c>
      <c r="K535" s="396">
        <v>1</v>
      </c>
      <c r="L535" s="396">
        <v>2</v>
      </c>
      <c r="M535" s="397">
        <v>119.1</v>
      </c>
      <c r="N535" s="397">
        <v>80.5</v>
      </c>
      <c r="O535" s="397">
        <v>38.6</v>
      </c>
      <c r="P535" s="540">
        <f>'Приложение № 1'!P536</f>
        <v>1515699.95</v>
      </c>
      <c r="Q535" s="540">
        <f>'Приложение № 1'!Q536</f>
        <v>0</v>
      </c>
      <c r="R535" s="540">
        <f>'Приложение № 1'!W536</f>
        <v>1515699.95</v>
      </c>
      <c r="S535" s="540">
        <f>'Приложение № 1'!AC536</f>
        <v>0</v>
      </c>
      <c r="T535" s="540">
        <f>'Приложение № 1'!AD536</f>
        <v>0</v>
      </c>
      <c r="U535" s="545"/>
    </row>
    <row r="536" spans="1:21" x14ac:dyDescent="0.2">
      <c r="A536" s="393">
        <f t="shared" ref="A536:A539" si="163">A535+1</f>
        <v>3</v>
      </c>
      <c r="B536" s="401" t="s">
        <v>1262</v>
      </c>
      <c r="C536" s="393">
        <v>145</v>
      </c>
      <c r="D536" s="395">
        <v>41729</v>
      </c>
      <c r="E536" s="393" t="s">
        <v>1110</v>
      </c>
      <c r="F536" s="393" t="s">
        <v>1822</v>
      </c>
      <c r="G536" s="398">
        <v>4</v>
      </c>
      <c r="H536" s="398">
        <v>4</v>
      </c>
      <c r="I536" s="397">
        <v>40.9</v>
      </c>
      <c r="J536" s="396">
        <v>1</v>
      </c>
      <c r="K536" s="398">
        <v>1</v>
      </c>
      <c r="L536" s="398">
        <v>0</v>
      </c>
      <c r="M536" s="397">
        <v>40.9</v>
      </c>
      <c r="N536" s="397">
        <v>40.9</v>
      </c>
      <c r="O536" s="397">
        <v>0</v>
      </c>
      <c r="P536" s="540">
        <f>'Приложение № 1'!P537</f>
        <v>0</v>
      </c>
      <c r="Q536" s="540">
        <f>'Приложение № 1'!Q537</f>
        <v>0</v>
      </c>
      <c r="R536" s="540">
        <f>'Приложение № 1'!W537</f>
        <v>0</v>
      </c>
      <c r="S536" s="540">
        <f>'Приложение № 1'!AC537</f>
        <v>0</v>
      </c>
      <c r="T536" s="540">
        <f>'Приложение № 1'!AD537</f>
        <v>0</v>
      </c>
      <c r="U536" s="545"/>
    </row>
    <row r="537" spans="1:21" x14ac:dyDescent="0.2">
      <c r="A537" s="393">
        <f t="shared" si="163"/>
        <v>4</v>
      </c>
      <c r="B537" s="401" t="s">
        <v>1262</v>
      </c>
      <c r="C537" s="393">
        <v>145</v>
      </c>
      <c r="D537" s="395">
        <v>41729</v>
      </c>
      <c r="E537" s="393" t="s">
        <v>1822</v>
      </c>
      <c r="F537" s="393" t="s">
        <v>1822</v>
      </c>
      <c r="G537" s="398">
        <v>7</v>
      </c>
      <c r="H537" s="398">
        <v>7</v>
      </c>
      <c r="I537" s="434">
        <v>122.26</v>
      </c>
      <c r="J537" s="398">
        <v>3</v>
      </c>
      <c r="K537" s="398">
        <v>0</v>
      </c>
      <c r="L537" s="398">
        <v>3</v>
      </c>
      <c r="M537" s="434">
        <v>122.26</v>
      </c>
      <c r="N537" s="434">
        <v>0</v>
      </c>
      <c r="O537" s="434">
        <v>122.26</v>
      </c>
      <c r="P537" s="540">
        <f>'Приложение № 1'!P538</f>
        <v>0</v>
      </c>
      <c r="Q537" s="540">
        <f>'Приложение № 1'!Q538</f>
        <v>0</v>
      </c>
      <c r="R537" s="540">
        <f>'Приложение № 1'!W538</f>
        <v>0</v>
      </c>
      <c r="S537" s="540">
        <f>'Приложение № 1'!AC538</f>
        <v>0</v>
      </c>
      <c r="T537" s="540">
        <f>'Приложение № 1'!AD538</f>
        <v>0</v>
      </c>
      <c r="U537" s="545"/>
    </row>
    <row r="538" spans="1:21" x14ac:dyDescent="0.2">
      <c r="A538" s="393">
        <f t="shared" si="163"/>
        <v>5</v>
      </c>
      <c r="B538" s="401" t="s">
        <v>1750</v>
      </c>
      <c r="C538" s="393">
        <v>138</v>
      </c>
      <c r="D538" s="395">
        <v>41729</v>
      </c>
      <c r="E538" s="393" t="s">
        <v>1822</v>
      </c>
      <c r="F538" s="393" t="s">
        <v>1822</v>
      </c>
      <c r="G538" s="398">
        <v>5</v>
      </c>
      <c r="H538" s="398">
        <v>5</v>
      </c>
      <c r="I538" s="540">
        <v>116.8</v>
      </c>
      <c r="J538" s="396">
        <v>2</v>
      </c>
      <c r="K538" s="396">
        <v>1</v>
      </c>
      <c r="L538" s="396">
        <v>1</v>
      </c>
      <c r="M538" s="397">
        <v>116.8</v>
      </c>
      <c r="N538" s="397">
        <v>83.7</v>
      </c>
      <c r="O538" s="397">
        <v>33.1</v>
      </c>
      <c r="P538" s="540">
        <f>'Приложение № 1'!P539</f>
        <v>1283006.3</v>
      </c>
      <c r="Q538" s="540">
        <f>'Приложение № 1'!Q539</f>
        <v>0</v>
      </c>
      <c r="R538" s="540">
        <f>'Приложение № 1'!W539</f>
        <v>1283006.3</v>
      </c>
      <c r="S538" s="540">
        <f>'Приложение № 1'!AC539</f>
        <v>0</v>
      </c>
      <c r="T538" s="540">
        <f>'Приложение № 1'!AD539</f>
        <v>0</v>
      </c>
      <c r="U538" s="545"/>
    </row>
    <row r="539" spans="1:21" x14ac:dyDescent="0.2">
      <c r="A539" s="393">
        <f t="shared" si="163"/>
        <v>6</v>
      </c>
      <c r="B539" s="401" t="s">
        <v>1593</v>
      </c>
      <c r="C539" s="393">
        <v>274</v>
      </c>
      <c r="D539" s="395">
        <v>41799</v>
      </c>
      <c r="E539" s="393" t="s">
        <v>1110</v>
      </c>
      <c r="F539" s="393" t="s">
        <v>1822</v>
      </c>
      <c r="G539" s="398">
        <v>4</v>
      </c>
      <c r="H539" s="398">
        <v>4</v>
      </c>
      <c r="I539" s="397">
        <v>40.1</v>
      </c>
      <c r="J539" s="396">
        <v>1</v>
      </c>
      <c r="K539" s="396">
        <v>1</v>
      </c>
      <c r="L539" s="396">
        <v>0</v>
      </c>
      <c r="M539" s="397">
        <v>40.1</v>
      </c>
      <c r="N539" s="397">
        <v>40.1</v>
      </c>
      <c r="O539" s="397">
        <v>0</v>
      </c>
      <c r="P539" s="540">
        <f>'Приложение № 1'!P540</f>
        <v>0</v>
      </c>
      <c r="Q539" s="540">
        <f>'Приложение № 1'!Q540</f>
        <v>0</v>
      </c>
      <c r="R539" s="540">
        <f>'Приложение № 1'!W540</f>
        <v>0</v>
      </c>
      <c r="S539" s="540">
        <f>'Приложение № 1'!AC540</f>
        <v>0</v>
      </c>
      <c r="T539" s="540">
        <f>'Приложение № 1'!AD540</f>
        <v>0</v>
      </c>
      <c r="U539" s="545"/>
    </row>
    <row r="540" spans="1:21" s="537" customFormat="1" x14ac:dyDescent="0.2">
      <c r="A540" s="792" t="s">
        <v>1958</v>
      </c>
      <c r="B540" s="793"/>
      <c r="C540" s="793"/>
      <c r="D540" s="793"/>
      <c r="E540" s="793"/>
      <c r="F540" s="793"/>
      <c r="G540" s="391">
        <f t="shared" ref="G540:Q540" si="164">SUM(G541:G553)</f>
        <v>194</v>
      </c>
      <c r="H540" s="391">
        <f t="shared" si="164"/>
        <v>194</v>
      </c>
      <c r="I540" s="392">
        <f t="shared" si="164"/>
        <v>2260.6799999999998</v>
      </c>
      <c r="J540" s="391">
        <f t="shared" si="164"/>
        <v>77</v>
      </c>
      <c r="K540" s="391">
        <f t="shared" si="164"/>
        <v>49</v>
      </c>
      <c r="L540" s="391">
        <f t="shared" si="164"/>
        <v>28</v>
      </c>
      <c r="M540" s="392">
        <f t="shared" si="164"/>
        <v>2260.6799999999998</v>
      </c>
      <c r="N540" s="392">
        <f t="shared" si="164"/>
        <v>1358.52</v>
      </c>
      <c r="O540" s="392">
        <f t="shared" si="164"/>
        <v>902.16</v>
      </c>
      <c r="P540" s="392">
        <f t="shared" si="164"/>
        <v>92999962.379999995</v>
      </c>
      <c r="Q540" s="392">
        <f t="shared" si="164"/>
        <v>66420586.460000001</v>
      </c>
      <c r="R540" s="392">
        <f>SUM(R541:R553)</f>
        <v>26579375.920000002</v>
      </c>
      <c r="S540" s="392">
        <f>SUM(S541:S553)</f>
        <v>0</v>
      </c>
      <c r="T540" s="392">
        <f>SUM(T541:T553)</f>
        <v>0</v>
      </c>
      <c r="U540" s="545"/>
    </row>
    <row r="541" spans="1:21" x14ac:dyDescent="0.2">
      <c r="A541" s="393">
        <v>1</v>
      </c>
      <c r="B541" s="400" t="s">
        <v>760</v>
      </c>
      <c r="C541" s="415">
        <v>647</v>
      </c>
      <c r="D541" s="408">
        <v>41620</v>
      </c>
      <c r="E541" s="393" t="s">
        <v>1112</v>
      </c>
      <c r="F541" s="393" t="s">
        <v>1112</v>
      </c>
      <c r="G541" s="396">
        <f>H541</f>
        <v>20</v>
      </c>
      <c r="H541" s="398">
        <v>20</v>
      </c>
      <c r="I541" s="397">
        <f>M541</f>
        <v>121.6</v>
      </c>
      <c r="J541" s="398">
        <v>5</v>
      </c>
      <c r="K541" s="398">
        <v>4</v>
      </c>
      <c r="L541" s="398">
        <v>1</v>
      </c>
      <c r="M541" s="397">
        <v>121.6</v>
      </c>
      <c r="N541" s="397">
        <v>99.3</v>
      </c>
      <c r="O541" s="397">
        <v>22.3</v>
      </c>
      <c r="P541" s="540">
        <f>'Приложение № 1'!P542</f>
        <v>4893966.45</v>
      </c>
      <c r="Q541" s="540">
        <f>'Приложение № 1'!Q542</f>
        <v>3204617.68</v>
      </c>
      <c r="R541" s="540">
        <f>'Приложение № 1'!W542</f>
        <v>1689348.77</v>
      </c>
      <c r="S541" s="540">
        <f>'Приложение № 1'!AC542</f>
        <v>0</v>
      </c>
      <c r="T541" s="540">
        <f>'Приложение № 1'!AD542</f>
        <v>0</v>
      </c>
      <c r="U541" s="545"/>
    </row>
    <row r="542" spans="1:21" x14ac:dyDescent="0.2">
      <c r="A542" s="393">
        <v>2</v>
      </c>
      <c r="B542" s="400" t="s">
        <v>1199</v>
      </c>
      <c r="C542" s="415">
        <v>12</v>
      </c>
      <c r="D542" s="408">
        <v>42166</v>
      </c>
      <c r="E542" s="393" t="s">
        <v>1112</v>
      </c>
      <c r="F542" s="393" t="s">
        <v>1112</v>
      </c>
      <c r="G542" s="396">
        <v>87</v>
      </c>
      <c r="H542" s="398">
        <v>87</v>
      </c>
      <c r="I542" s="397">
        <v>1195.3</v>
      </c>
      <c r="J542" s="398">
        <v>37</v>
      </c>
      <c r="K542" s="398">
        <v>25</v>
      </c>
      <c r="L542" s="398">
        <v>12</v>
      </c>
      <c r="M542" s="397">
        <v>1195.3</v>
      </c>
      <c r="N542" s="397">
        <v>702.64</v>
      </c>
      <c r="O542" s="397">
        <v>492.66</v>
      </c>
      <c r="P542" s="540">
        <f>'Приложение № 1'!P543</f>
        <v>42369238.100000001</v>
      </c>
      <c r="Q542" s="540">
        <f>'Приложение № 1'!Q543</f>
        <v>30797294.77</v>
      </c>
      <c r="R542" s="540">
        <f>'Приложение № 1'!W543</f>
        <v>11571943.33</v>
      </c>
      <c r="S542" s="540">
        <f>'Приложение № 1'!AC543</f>
        <v>0</v>
      </c>
      <c r="T542" s="540">
        <f>'Приложение № 1'!AD543</f>
        <v>0</v>
      </c>
      <c r="U542" s="545"/>
    </row>
    <row r="543" spans="1:21" x14ac:dyDescent="0.2">
      <c r="A543" s="393">
        <v>3</v>
      </c>
      <c r="B543" s="400" t="s">
        <v>1637</v>
      </c>
      <c r="C543" s="415">
        <v>13</v>
      </c>
      <c r="D543" s="408">
        <v>42166</v>
      </c>
      <c r="E543" s="393" t="s">
        <v>1110</v>
      </c>
      <c r="F543" s="393" t="s">
        <v>1112</v>
      </c>
      <c r="G543" s="396">
        <v>1</v>
      </c>
      <c r="H543" s="398">
        <v>1</v>
      </c>
      <c r="I543" s="397">
        <v>37.92</v>
      </c>
      <c r="J543" s="398">
        <v>1</v>
      </c>
      <c r="K543" s="398">
        <v>1</v>
      </c>
      <c r="L543" s="398">
        <v>0</v>
      </c>
      <c r="M543" s="397">
        <v>37.92</v>
      </c>
      <c r="N543" s="397">
        <v>37.92</v>
      </c>
      <c r="O543" s="397">
        <v>0</v>
      </c>
      <c r="P543" s="540">
        <f>'Приложение № 1'!P544</f>
        <v>1839562.19</v>
      </c>
      <c r="Q543" s="540">
        <f>'Приложение № 1'!Q544</f>
        <v>977348.87</v>
      </c>
      <c r="R543" s="540">
        <f>'Приложение № 1'!W544</f>
        <v>862213.32</v>
      </c>
      <c r="S543" s="540">
        <f>'Приложение № 1'!AC544</f>
        <v>0</v>
      </c>
      <c r="T543" s="540">
        <f>'Приложение № 1'!AD544</f>
        <v>0</v>
      </c>
      <c r="U543" s="545"/>
    </row>
    <row r="544" spans="1:21" x14ac:dyDescent="0.2">
      <c r="A544" s="393">
        <v>4</v>
      </c>
      <c r="B544" s="400" t="s">
        <v>1461</v>
      </c>
      <c r="C544" s="415">
        <v>271</v>
      </c>
      <c r="D544" s="408">
        <v>41794</v>
      </c>
      <c r="E544" s="393" t="s">
        <v>1110</v>
      </c>
      <c r="F544" s="393" t="s">
        <v>1112</v>
      </c>
      <c r="G544" s="396">
        <v>5</v>
      </c>
      <c r="H544" s="398">
        <v>5</v>
      </c>
      <c r="I544" s="397">
        <v>40.1</v>
      </c>
      <c r="J544" s="398">
        <v>2</v>
      </c>
      <c r="K544" s="398">
        <v>1</v>
      </c>
      <c r="L544" s="398">
        <v>1</v>
      </c>
      <c r="M544" s="397">
        <v>40.1</v>
      </c>
      <c r="N544" s="397">
        <v>20.399999999999999</v>
      </c>
      <c r="O544" s="397">
        <v>19.7</v>
      </c>
      <c r="P544" s="540">
        <f>'Приложение № 1'!P545</f>
        <v>2267842.86</v>
      </c>
      <c r="Q544" s="540">
        <f>'Приложение № 1'!Q545</f>
        <v>1389776.23</v>
      </c>
      <c r="R544" s="540">
        <f>'Приложение № 1'!W545</f>
        <v>878066.63</v>
      </c>
      <c r="S544" s="540">
        <f>'Приложение № 1'!AC545</f>
        <v>0</v>
      </c>
      <c r="T544" s="540">
        <f>'Приложение № 1'!AD545</f>
        <v>0</v>
      </c>
      <c r="U544" s="545"/>
    </row>
    <row r="545" spans="1:21" x14ac:dyDescent="0.2">
      <c r="A545" s="393">
        <v>5</v>
      </c>
      <c r="B545" s="400" t="s">
        <v>1636</v>
      </c>
      <c r="C545" s="415">
        <v>702</v>
      </c>
      <c r="D545" s="408">
        <v>41272</v>
      </c>
      <c r="E545" s="393" t="s">
        <v>1110</v>
      </c>
      <c r="F545" s="393" t="s">
        <v>1112</v>
      </c>
      <c r="G545" s="396">
        <v>2</v>
      </c>
      <c r="H545" s="398">
        <v>2</v>
      </c>
      <c r="I545" s="397">
        <v>29.3</v>
      </c>
      <c r="J545" s="398">
        <v>1</v>
      </c>
      <c r="K545" s="398">
        <v>0</v>
      </c>
      <c r="L545" s="398">
        <v>1</v>
      </c>
      <c r="M545" s="397">
        <v>29.3</v>
      </c>
      <c r="N545" s="397">
        <v>0</v>
      </c>
      <c r="O545" s="397">
        <v>29.3</v>
      </c>
      <c r="P545" s="540">
        <f>'Приложение № 1'!P546</f>
        <v>1814999.71</v>
      </c>
      <c r="Q545" s="540">
        <f>'Приложение № 1'!Q546</f>
        <v>1015472.41</v>
      </c>
      <c r="R545" s="540">
        <f>'Приложение № 1'!W546</f>
        <v>799527.3</v>
      </c>
      <c r="S545" s="540">
        <f>'Приложение № 1'!AC546</f>
        <v>0</v>
      </c>
      <c r="T545" s="540">
        <f>'Приложение № 1'!AD546</f>
        <v>0</v>
      </c>
      <c r="U545" s="545"/>
    </row>
    <row r="546" spans="1:21" x14ac:dyDescent="0.2">
      <c r="A546" s="393">
        <v>6</v>
      </c>
      <c r="B546" s="400" t="s">
        <v>758</v>
      </c>
      <c r="C546" s="415">
        <v>721</v>
      </c>
      <c r="D546" s="408">
        <v>41638</v>
      </c>
      <c r="E546" s="393" t="s">
        <v>1110</v>
      </c>
      <c r="F546" s="393" t="s">
        <v>1112</v>
      </c>
      <c r="G546" s="396">
        <v>5</v>
      </c>
      <c r="H546" s="398">
        <v>5</v>
      </c>
      <c r="I546" s="397">
        <v>43.66</v>
      </c>
      <c r="J546" s="398">
        <v>2</v>
      </c>
      <c r="K546" s="398">
        <v>1</v>
      </c>
      <c r="L546" s="398">
        <v>1</v>
      </c>
      <c r="M546" s="397">
        <v>43.66</v>
      </c>
      <c r="N546" s="397">
        <v>18.86</v>
      </c>
      <c r="O546" s="397">
        <v>24.8</v>
      </c>
      <c r="P546" s="540">
        <f>'Приложение № 1'!P547</f>
        <v>2417113.38</v>
      </c>
      <c r="Q546" s="540">
        <f>'Приложение № 1'!Q547</f>
        <v>1513157.86</v>
      </c>
      <c r="R546" s="540">
        <f>'Приложение № 1'!W547</f>
        <v>903955.52</v>
      </c>
      <c r="S546" s="540">
        <f>'Приложение № 1'!AC547</f>
        <v>0</v>
      </c>
      <c r="T546" s="540">
        <f>'Приложение № 1'!AD547</f>
        <v>0</v>
      </c>
      <c r="U546" s="545"/>
    </row>
    <row r="547" spans="1:21" x14ac:dyDescent="0.2">
      <c r="A547" s="393">
        <v>7</v>
      </c>
      <c r="B547" s="400" t="s">
        <v>757</v>
      </c>
      <c r="C547" s="415">
        <v>720</v>
      </c>
      <c r="D547" s="408">
        <v>41638</v>
      </c>
      <c r="E547" s="393" t="s">
        <v>1110</v>
      </c>
      <c r="F547" s="393" t="s">
        <v>1112</v>
      </c>
      <c r="G547" s="396">
        <v>7</v>
      </c>
      <c r="H547" s="398">
        <v>7</v>
      </c>
      <c r="I547" s="397">
        <v>88.4</v>
      </c>
      <c r="J547" s="398">
        <v>4</v>
      </c>
      <c r="K547" s="398">
        <v>2</v>
      </c>
      <c r="L547" s="398">
        <v>2</v>
      </c>
      <c r="M547" s="397">
        <v>88.4</v>
      </c>
      <c r="N547" s="397">
        <v>42.3</v>
      </c>
      <c r="O547" s="397">
        <v>46.1</v>
      </c>
      <c r="P547" s="540">
        <f>'Приложение № 1'!P548</f>
        <v>4305782.49</v>
      </c>
      <c r="Q547" s="540">
        <f>'Приложение № 1'!Q548</f>
        <v>3074143.44</v>
      </c>
      <c r="R547" s="540">
        <f>'Приложение № 1'!W548</f>
        <v>1231639.05</v>
      </c>
      <c r="S547" s="540">
        <f>'Приложение № 1'!AC548</f>
        <v>0</v>
      </c>
      <c r="T547" s="540">
        <f>'Приложение № 1'!AD548</f>
        <v>0</v>
      </c>
      <c r="U547" s="545"/>
    </row>
    <row r="548" spans="1:21" x14ac:dyDescent="0.2">
      <c r="A548" s="393">
        <v>8</v>
      </c>
      <c r="B548" s="400" t="s">
        <v>756</v>
      </c>
      <c r="C548" s="415">
        <v>709</v>
      </c>
      <c r="D548" s="408">
        <v>41635</v>
      </c>
      <c r="E548" s="393" t="s">
        <v>1110</v>
      </c>
      <c r="F548" s="393" t="s">
        <v>1112</v>
      </c>
      <c r="G548" s="396">
        <v>1</v>
      </c>
      <c r="H548" s="398">
        <v>1</v>
      </c>
      <c r="I548" s="397">
        <v>21.8</v>
      </c>
      <c r="J548" s="398">
        <v>1</v>
      </c>
      <c r="K548" s="398">
        <v>1</v>
      </c>
      <c r="L548" s="398">
        <v>0</v>
      </c>
      <c r="M548" s="397">
        <v>21.8</v>
      </c>
      <c r="N548" s="397">
        <v>21.8</v>
      </c>
      <c r="O548" s="397">
        <v>0</v>
      </c>
      <c r="P548" s="540">
        <f>'Приложение № 1'!P549</f>
        <v>1501979.73</v>
      </c>
      <c r="Q548" s="540">
        <f>'Приложение № 1'!Q549</f>
        <v>755539.2</v>
      </c>
      <c r="R548" s="540">
        <f>'Приложение № 1'!W549</f>
        <v>746440.53</v>
      </c>
      <c r="S548" s="540">
        <f>'Приложение № 1'!AC549</f>
        <v>0</v>
      </c>
      <c r="T548" s="540">
        <f>'Приложение № 1'!AD549</f>
        <v>0</v>
      </c>
      <c r="U548" s="545"/>
    </row>
    <row r="549" spans="1:21" x14ac:dyDescent="0.2">
      <c r="A549" s="393">
        <v>9</v>
      </c>
      <c r="B549" s="400" t="s">
        <v>752</v>
      </c>
      <c r="C549" s="415">
        <v>572</v>
      </c>
      <c r="D549" s="408">
        <v>41225</v>
      </c>
      <c r="E549" s="393" t="s">
        <v>1110</v>
      </c>
      <c r="F549" s="393" t="s">
        <v>1112</v>
      </c>
      <c r="G549" s="396">
        <v>19</v>
      </c>
      <c r="H549" s="398">
        <v>19</v>
      </c>
      <c r="I549" s="397">
        <v>162.80000000000001</v>
      </c>
      <c r="J549" s="398">
        <v>6</v>
      </c>
      <c r="K549" s="398">
        <v>2</v>
      </c>
      <c r="L549" s="398">
        <v>4</v>
      </c>
      <c r="M549" s="397">
        <v>162.80000000000001</v>
      </c>
      <c r="N549" s="397">
        <v>57.5</v>
      </c>
      <c r="O549" s="397">
        <v>105.3</v>
      </c>
      <c r="P549" s="540">
        <f>'Приложение № 1'!P550</f>
        <v>7412644.21</v>
      </c>
      <c r="Q549" s="540">
        <f>'Приложение № 1'!Q550</f>
        <v>5642283.5499999998</v>
      </c>
      <c r="R549" s="540">
        <f>'Приложение № 1'!W550</f>
        <v>1770360.66</v>
      </c>
      <c r="S549" s="540">
        <f>'Приложение № 1'!AC550</f>
        <v>0</v>
      </c>
      <c r="T549" s="540">
        <f>'Приложение № 1'!AD550</f>
        <v>0</v>
      </c>
      <c r="U549" s="545"/>
    </row>
    <row r="550" spans="1:21" x14ac:dyDescent="0.2">
      <c r="A550" s="393">
        <v>10</v>
      </c>
      <c r="B550" s="400" t="s">
        <v>753</v>
      </c>
      <c r="C550" s="415">
        <v>573</v>
      </c>
      <c r="D550" s="408">
        <v>41225</v>
      </c>
      <c r="E550" s="393" t="s">
        <v>1110</v>
      </c>
      <c r="F550" s="393" t="s">
        <v>1112</v>
      </c>
      <c r="G550" s="396">
        <v>10</v>
      </c>
      <c r="H550" s="398">
        <v>10</v>
      </c>
      <c r="I550" s="397">
        <v>75.5</v>
      </c>
      <c r="J550" s="398">
        <v>3</v>
      </c>
      <c r="K550" s="398">
        <v>1</v>
      </c>
      <c r="L550" s="398">
        <v>2</v>
      </c>
      <c r="M550" s="397">
        <v>75.5</v>
      </c>
      <c r="N550" s="397">
        <v>22.5</v>
      </c>
      <c r="O550" s="397">
        <f>M550-N550</f>
        <v>53</v>
      </c>
      <c r="P550" s="540">
        <f>'Приложение № 1'!P551</f>
        <v>3752162.08</v>
      </c>
      <c r="Q550" s="540">
        <f>'Приложение № 1'!Q551</f>
        <v>2616660.9900000002</v>
      </c>
      <c r="R550" s="540">
        <f>'Приложение № 1'!W551</f>
        <v>1135501.0900000001</v>
      </c>
      <c r="S550" s="540">
        <f>'Приложение № 1'!AC551</f>
        <v>0</v>
      </c>
      <c r="T550" s="540">
        <f>'Приложение № 1'!AD551</f>
        <v>0</v>
      </c>
      <c r="U550" s="545"/>
    </row>
    <row r="551" spans="1:21" x14ac:dyDescent="0.2">
      <c r="A551" s="393">
        <v>11</v>
      </c>
      <c r="B551" s="400" t="s">
        <v>805</v>
      </c>
      <c r="C551" s="415">
        <v>574</v>
      </c>
      <c r="D551" s="408">
        <v>41225</v>
      </c>
      <c r="E551" s="393" t="s">
        <v>1110</v>
      </c>
      <c r="F551" s="393" t="s">
        <v>1112</v>
      </c>
      <c r="G551" s="396">
        <v>7</v>
      </c>
      <c r="H551" s="398">
        <v>7</v>
      </c>
      <c r="I551" s="397">
        <v>119.9</v>
      </c>
      <c r="J551" s="398">
        <v>5</v>
      </c>
      <c r="K551" s="398">
        <v>4</v>
      </c>
      <c r="L551" s="398">
        <v>1</v>
      </c>
      <c r="M551" s="397">
        <v>119.9</v>
      </c>
      <c r="N551" s="397">
        <v>90.1</v>
      </c>
      <c r="O551" s="397">
        <v>29.8</v>
      </c>
      <c r="P551" s="540">
        <f>'Приложение № 1'!P552</f>
        <v>5613850.5800000001</v>
      </c>
      <c r="Q551" s="540">
        <f>'Приложение № 1'!Q552</f>
        <v>4155465.59</v>
      </c>
      <c r="R551" s="540">
        <f>'Приложение № 1'!W552</f>
        <v>1458384.99</v>
      </c>
      <c r="S551" s="540">
        <f>'Приложение № 1'!AC552</f>
        <v>0</v>
      </c>
      <c r="T551" s="540">
        <f>'Приложение № 1'!AD552</f>
        <v>0</v>
      </c>
      <c r="U551" s="545"/>
    </row>
    <row r="552" spans="1:21" x14ac:dyDescent="0.2">
      <c r="A552" s="393">
        <v>12</v>
      </c>
      <c r="B552" s="400" t="s">
        <v>754</v>
      </c>
      <c r="C552" s="415">
        <v>714</v>
      </c>
      <c r="D552" s="408">
        <v>41635</v>
      </c>
      <c r="E552" s="393" t="s">
        <v>1110</v>
      </c>
      <c r="F552" s="393" t="s">
        <v>1112</v>
      </c>
      <c r="G552" s="396">
        <v>12</v>
      </c>
      <c r="H552" s="398">
        <v>12</v>
      </c>
      <c r="I552" s="397">
        <v>119.6</v>
      </c>
      <c r="J552" s="398">
        <v>4</v>
      </c>
      <c r="K552" s="398">
        <v>2</v>
      </c>
      <c r="L552" s="398">
        <v>2</v>
      </c>
      <c r="M552" s="397">
        <v>119.6</v>
      </c>
      <c r="N552" s="397">
        <v>93.8</v>
      </c>
      <c r="O552" s="397">
        <f>M552-N552</f>
        <v>25.8</v>
      </c>
      <c r="P552" s="540">
        <f>'Приложение № 1'!P553</f>
        <v>5601271.6100000003</v>
      </c>
      <c r="Q552" s="540">
        <f>'Приложение № 1'!Q553</f>
        <v>4145068.26</v>
      </c>
      <c r="R552" s="540">
        <f>'Приложение № 1'!W553</f>
        <v>1456203.35</v>
      </c>
      <c r="S552" s="540">
        <f>'Приложение № 1'!AC553</f>
        <v>0</v>
      </c>
      <c r="T552" s="540">
        <f>'Приложение № 1'!AD553</f>
        <v>0</v>
      </c>
      <c r="U552" s="545"/>
    </row>
    <row r="553" spans="1:21" x14ac:dyDescent="0.2">
      <c r="A553" s="393">
        <v>13</v>
      </c>
      <c r="B553" s="400" t="s">
        <v>761</v>
      </c>
      <c r="C553" s="415">
        <v>646</v>
      </c>
      <c r="D553" s="408">
        <v>41620</v>
      </c>
      <c r="E553" s="393" t="s">
        <v>1112</v>
      </c>
      <c r="F553" s="393" t="s">
        <v>1112</v>
      </c>
      <c r="G553" s="396">
        <f>H553</f>
        <v>18</v>
      </c>
      <c r="H553" s="398">
        <v>18</v>
      </c>
      <c r="I553" s="397">
        <f>M553</f>
        <v>204.8</v>
      </c>
      <c r="J553" s="398">
        <v>6</v>
      </c>
      <c r="K553" s="398">
        <v>5</v>
      </c>
      <c r="L553" s="398">
        <v>1</v>
      </c>
      <c r="M553" s="397">
        <v>204.8</v>
      </c>
      <c r="N553" s="397">
        <v>151.4</v>
      </c>
      <c r="O553" s="397">
        <v>53.4</v>
      </c>
      <c r="P553" s="540">
        <f>'Приложение № 1'!P554</f>
        <v>9209548.9900000002</v>
      </c>
      <c r="Q553" s="540">
        <f>'Приложение № 1'!Q554</f>
        <v>7133757.6100000003</v>
      </c>
      <c r="R553" s="540">
        <f>'Приложение № 1'!W554</f>
        <v>2075791.38</v>
      </c>
      <c r="S553" s="540">
        <f>'Приложение № 1'!AC554</f>
        <v>0</v>
      </c>
      <c r="T553" s="540">
        <f>'Приложение № 1'!AD554</f>
        <v>0</v>
      </c>
      <c r="U553" s="545"/>
    </row>
    <row r="554" spans="1:21" s="537" customFormat="1" x14ac:dyDescent="0.2">
      <c r="A554" s="790" t="s">
        <v>1764</v>
      </c>
      <c r="B554" s="790"/>
      <c r="C554" s="790"/>
      <c r="D554" s="790"/>
      <c r="E554" s="790"/>
      <c r="F554" s="790"/>
      <c r="G554" s="391">
        <f>SUM(G555:G558)</f>
        <v>82</v>
      </c>
      <c r="H554" s="391">
        <f t="shared" ref="H554:O554" si="165">SUM(H555:H558)</f>
        <v>82</v>
      </c>
      <c r="I554" s="392">
        <f t="shared" si="165"/>
        <v>1343.8</v>
      </c>
      <c r="J554" s="391">
        <f t="shared" si="165"/>
        <v>37</v>
      </c>
      <c r="K554" s="391">
        <f t="shared" si="165"/>
        <v>26</v>
      </c>
      <c r="L554" s="391">
        <f t="shared" si="165"/>
        <v>11</v>
      </c>
      <c r="M554" s="392">
        <f t="shared" si="165"/>
        <v>1343.8</v>
      </c>
      <c r="N554" s="392">
        <f t="shared" si="165"/>
        <v>919.1</v>
      </c>
      <c r="O554" s="392">
        <f t="shared" si="165"/>
        <v>424.7</v>
      </c>
      <c r="P554" s="392">
        <f>SUM(P555:P558)</f>
        <v>56815864</v>
      </c>
      <c r="Q554" s="392">
        <f>SUM(Q555:Q558)</f>
        <v>52270594.880000003</v>
      </c>
      <c r="R554" s="392">
        <f t="shared" ref="R554:T554" si="166">SUM(R555:R558)</f>
        <v>4545269.12</v>
      </c>
      <c r="S554" s="392">
        <f t="shared" si="166"/>
        <v>0</v>
      </c>
      <c r="T554" s="392">
        <f t="shared" si="166"/>
        <v>0</v>
      </c>
      <c r="U554" s="545"/>
    </row>
    <row r="555" spans="1:21" s="399" customFormat="1" x14ac:dyDescent="0.2">
      <c r="A555" s="393">
        <v>1</v>
      </c>
      <c r="B555" s="401" t="s">
        <v>834</v>
      </c>
      <c r="C555" s="393">
        <v>623</v>
      </c>
      <c r="D555" s="395">
        <v>42004</v>
      </c>
      <c r="E555" s="393" t="s">
        <v>1112</v>
      </c>
      <c r="F555" s="393" t="s">
        <v>1822</v>
      </c>
      <c r="G555" s="396">
        <v>35</v>
      </c>
      <c r="H555" s="398">
        <v>35</v>
      </c>
      <c r="I555" s="397">
        <v>348.5</v>
      </c>
      <c r="J555" s="398">
        <f>K555+L555</f>
        <v>12</v>
      </c>
      <c r="K555" s="398">
        <v>8</v>
      </c>
      <c r="L555" s="398">
        <v>4</v>
      </c>
      <c r="M555" s="397">
        <f>N555+O555</f>
        <v>348.5</v>
      </c>
      <c r="N555" s="397">
        <v>236.3</v>
      </c>
      <c r="O555" s="397">
        <v>112.2</v>
      </c>
      <c r="P555" s="540">
        <f>'Приложение № 1'!P556</f>
        <v>14734580</v>
      </c>
      <c r="Q555" s="540">
        <f>'Приложение № 1'!Q556</f>
        <v>13555813.6</v>
      </c>
      <c r="R555" s="540">
        <f>'Приложение № 1'!W556</f>
        <v>1178766.3999999999</v>
      </c>
      <c r="S555" s="540">
        <f>'Приложение № 1'!AC556</f>
        <v>0</v>
      </c>
      <c r="T555" s="540">
        <f>'Приложение № 1'!AD556</f>
        <v>0</v>
      </c>
      <c r="U555" s="545"/>
    </row>
    <row r="556" spans="1:21" s="399" customFormat="1" x14ac:dyDescent="0.2">
      <c r="A556" s="393">
        <v>2</v>
      </c>
      <c r="B556" s="401" t="s">
        <v>1591</v>
      </c>
      <c r="C556" s="393">
        <v>619</v>
      </c>
      <c r="D556" s="395">
        <v>42004</v>
      </c>
      <c r="E556" s="393" t="s">
        <v>1112</v>
      </c>
      <c r="F556" s="393" t="s">
        <v>1822</v>
      </c>
      <c r="G556" s="396">
        <v>5</v>
      </c>
      <c r="H556" s="398">
        <v>5</v>
      </c>
      <c r="I556" s="397">
        <v>106.6</v>
      </c>
      <c r="J556" s="398">
        <v>2</v>
      </c>
      <c r="K556" s="398">
        <v>2</v>
      </c>
      <c r="L556" s="398">
        <v>0</v>
      </c>
      <c r="M556" s="397">
        <v>106.6</v>
      </c>
      <c r="N556" s="397">
        <v>106.6</v>
      </c>
      <c r="O556" s="397">
        <v>0</v>
      </c>
      <c r="P556" s="540">
        <f>'Приложение № 1'!P557</f>
        <v>4507048</v>
      </c>
      <c r="Q556" s="540">
        <f>'Приложение № 1'!Q557</f>
        <v>4146484.16</v>
      </c>
      <c r="R556" s="540">
        <f>'Приложение № 1'!W557</f>
        <v>360563.84</v>
      </c>
      <c r="S556" s="540">
        <f>'Приложение № 1'!AC557</f>
        <v>0</v>
      </c>
      <c r="T556" s="540">
        <f>'Приложение № 1'!AD557</f>
        <v>0</v>
      </c>
      <c r="U556" s="545"/>
    </row>
    <row r="557" spans="1:21" x14ac:dyDescent="0.2">
      <c r="A557" s="393">
        <v>3</v>
      </c>
      <c r="B557" s="401" t="s">
        <v>836</v>
      </c>
      <c r="C557" s="393">
        <v>623</v>
      </c>
      <c r="D557" s="395">
        <v>42004</v>
      </c>
      <c r="E557" s="393" t="s">
        <v>1112</v>
      </c>
      <c r="F557" s="393" t="s">
        <v>1822</v>
      </c>
      <c r="G557" s="396">
        <v>17</v>
      </c>
      <c r="H557" s="398">
        <v>17</v>
      </c>
      <c r="I557" s="397">
        <v>343.8</v>
      </c>
      <c r="J557" s="398">
        <v>11</v>
      </c>
      <c r="K557" s="398">
        <v>8</v>
      </c>
      <c r="L557" s="398">
        <v>3</v>
      </c>
      <c r="M557" s="397">
        <v>343.8</v>
      </c>
      <c r="N557" s="397">
        <v>233.3</v>
      </c>
      <c r="O557" s="397">
        <v>110.5</v>
      </c>
      <c r="P557" s="540">
        <f>'Приложение № 1'!P558</f>
        <v>14535864</v>
      </c>
      <c r="Q557" s="540">
        <f>'Приложение № 1'!Q558</f>
        <v>13372994.880000001</v>
      </c>
      <c r="R557" s="540">
        <f>'Приложение № 1'!W558</f>
        <v>1162869.1200000001</v>
      </c>
      <c r="S557" s="540">
        <f>'Приложение № 1'!AC558</f>
        <v>0</v>
      </c>
      <c r="T557" s="540">
        <f>'Приложение № 1'!AD558</f>
        <v>0</v>
      </c>
      <c r="U557" s="545"/>
    </row>
    <row r="558" spans="1:21" x14ac:dyDescent="0.2">
      <c r="A558" s="393">
        <v>4</v>
      </c>
      <c r="B558" s="401" t="s">
        <v>835</v>
      </c>
      <c r="C558" s="393">
        <v>623</v>
      </c>
      <c r="D558" s="395">
        <v>42004</v>
      </c>
      <c r="E558" s="393" t="s">
        <v>1112</v>
      </c>
      <c r="F558" s="393" t="s">
        <v>1822</v>
      </c>
      <c r="G558" s="396">
        <v>25</v>
      </c>
      <c r="H558" s="398">
        <v>25</v>
      </c>
      <c r="I558" s="397">
        <v>544.9</v>
      </c>
      <c r="J558" s="398">
        <v>12</v>
      </c>
      <c r="K558" s="398">
        <v>8</v>
      </c>
      <c r="L558" s="398">
        <v>4</v>
      </c>
      <c r="M558" s="397">
        <v>544.9</v>
      </c>
      <c r="N558" s="397">
        <v>342.9</v>
      </c>
      <c r="O558" s="397">
        <v>202</v>
      </c>
      <c r="P558" s="540">
        <f>'Приложение № 1'!P559</f>
        <v>23038372</v>
      </c>
      <c r="Q558" s="540">
        <f>'Приложение № 1'!Q559</f>
        <v>21195302.239999998</v>
      </c>
      <c r="R558" s="540">
        <f>'Приложение № 1'!W559</f>
        <v>1843069.76</v>
      </c>
      <c r="S558" s="540">
        <f>'Приложение № 1'!AC559</f>
        <v>0</v>
      </c>
      <c r="T558" s="540">
        <f>'Приложение № 1'!AD559</f>
        <v>0</v>
      </c>
      <c r="U558" s="545"/>
    </row>
    <row r="559" spans="1:21" s="537" customFormat="1" x14ac:dyDescent="0.2">
      <c r="A559" s="792" t="s">
        <v>2076</v>
      </c>
      <c r="B559" s="792"/>
      <c r="C559" s="792"/>
      <c r="D559" s="792"/>
      <c r="E559" s="792"/>
      <c r="F559" s="792"/>
      <c r="G559" s="391">
        <f>SUM(G560:G561)</f>
        <v>0</v>
      </c>
      <c r="H559" s="391">
        <f t="shared" ref="H559:T559" si="167">SUM(H560:H561)</f>
        <v>0</v>
      </c>
      <c r="I559" s="392">
        <f t="shared" si="167"/>
        <v>0</v>
      </c>
      <c r="J559" s="391">
        <f t="shared" si="167"/>
        <v>0</v>
      </c>
      <c r="K559" s="391">
        <f t="shared" si="167"/>
        <v>0</v>
      </c>
      <c r="L559" s="391">
        <f t="shared" si="167"/>
        <v>0</v>
      </c>
      <c r="M559" s="392">
        <f t="shared" si="167"/>
        <v>0</v>
      </c>
      <c r="N559" s="392">
        <f t="shared" si="167"/>
        <v>0</v>
      </c>
      <c r="O559" s="392">
        <f t="shared" si="167"/>
        <v>0</v>
      </c>
      <c r="P559" s="392" t="e">
        <f t="shared" si="167"/>
        <v>#REF!</v>
      </c>
      <c r="Q559" s="392" t="e">
        <f t="shared" si="167"/>
        <v>#REF!</v>
      </c>
      <c r="R559" s="392" t="e">
        <f t="shared" si="167"/>
        <v>#REF!</v>
      </c>
      <c r="S559" s="392" t="e">
        <f t="shared" si="167"/>
        <v>#REF!</v>
      </c>
      <c r="T559" s="392" t="e">
        <f t="shared" si="167"/>
        <v>#REF!</v>
      </c>
      <c r="U559" s="545"/>
    </row>
    <row r="560" spans="1:21" s="426" customFormat="1" x14ac:dyDescent="0.2">
      <c r="A560" s="393">
        <v>1</v>
      </c>
      <c r="B560" s="400" t="s">
        <v>838</v>
      </c>
      <c r="C560" s="406" t="s">
        <v>1154</v>
      </c>
      <c r="D560" s="395">
        <v>41635</v>
      </c>
      <c r="E560" s="393" t="s">
        <v>1110</v>
      </c>
      <c r="F560" s="393" t="s">
        <v>1822</v>
      </c>
      <c r="G560" s="396">
        <v>0</v>
      </c>
      <c r="H560" s="396">
        <v>0</v>
      </c>
      <c r="I560" s="540">
        <v>0</v>
      </c>
      <c r="J560" s="396">
        <v>0</v>
      </c>
      <c r="K560" s="541">
        <v>0</v>
      </c>
      <c r="L560" s="541">
        <v>0</v>
      </c>
      <c r="M560" s="540">
        <v>0</v>
      </c>
      <c r="N560" s="540">
        <v>0</v>
      </c>
      <c r="O560" s="540">
        <v>0</v>
      </c>
      <c r="P560" s="540">
        <f>'Приложение № 1'!P561</f>
        <v>44478509.280000001</v>
      </c>
      <c r="Q560" s="540">
        <f>'Приложение № 1'!Q561</f>
        <v>36382879.079999998</v>
      </c>
      <c r="R560" s="540">
        <f>'Приложение № 1'!W561</f>
        <v>8095630.2000000002</v>
      </c>
      <c r="S560" s="540">
        <f>'Приложение № 1'!AC561</f>
        <v>0</v>
      </c>
      <c r="T560" s="540">
        <f>'Приложение № 1'!AD561</f>
        <v>0</v>
      </c>
      <c r="U560" s="545"/>
    </row>
    <row r="561" spans="1:21" s="426" customFormat="1" x14ac:dyDescent="0.2">
      <c r="A561" s="393">
        <v>2</v>
      </c>
      <c r="B561" s="400" t="s">
        <v>838</v>
      </c>
      <c r="C561" s="406" t="s">
        <v>1154</v>
      </c>
      <c r="D561" s="395">
        <v>41635</v>
      </c>
      <c r="E561" s="393" t="s">
        <v>1822</v>
      </c>
      <c r="F561" s="393" t="s">
        <v>1822</v>
      </c>
      <c r="G561" s="396">
        <v>0</v>
      </c>
      <c r="H561" s="396">
        <v>0</v>
      </c>
      <c r="I561" s="540">
        <v>0</v>
      </c>
      <c r="J561" s="396">
        <v>0</v>
      </c>
      <c r="K561" s="541">
        <v>0</v>
      </c>
      <c r="L561" s="541">
        <v>0</v>
      </c>
      <c r="M561" s="397">
        <v>0</v>
      </c>
      <c r="N561" s="540">
        <v>0</v>
      </c>
      <c r="O561" s="540">
        <v>0</v>
      </c>
      <c r="P561" s="540" t="e">
        <f>'Приложение № 1'!#REF!</f>
        <v>#REF!</v>
      </c>
      <c r="Q561" s="540" t="e">
        <f>'Приложение № 1'!#REF!</f>
        <v>#REF!</v>
      </c>
      <c r="R561" s="540" t="e">
        <f>'Приложение № 1'!#REF!</f>
        <v>#REF!</v>
      </c>
      <c r="S561" s="540" t="e">
        <f>'Приложение № 1'!#REF!</f>
        <v>#REF!</v>
      </c>
      <c r="T561" s="540" t="e">
        <f>'Приложение № 1'!#REF!</f>
        <v>#REF!</v>
      </c>
      <c r="U561" s="545"/>
    </row>
    <row r="562" spans="1:21" s="537" customFormat="1" x14ac:dyDescent="0.2">
      <c r="A562" s="792" t="s">
        <v>2077</v>
      </c>
      <c r="B562" s="792"/>
      <c r="C562" s="792"/>
      <c r="D562" s="792"/>
      <c r="E562" s="792"/>
      <c r="F562" s="792"/>
      <c r="G562" s="391">
        <f t="shared" ref="G562:Q562" si="168">SUM(G563:G569)</f>
        <v>2</v>
      </c>
      <c r="H562" s="391">
        <f t="shared" si="168"/>
        <v>2</v>
      </c>
      <c r="I562" s="392">
        <f t="shared" si="168"/>
        <v>62.2</v>
      </c>
      <c r="J562" s="391">
        <f t="shared" si="168"/>
        <v>2</v>
      </c>
      <c r="K562" s="391">
        <f t="shared" si="168"/>
        <v>1</v>
      </c>
      <c r="L562" s="391">
        <f t="shared" si="168"/>
        <v>1</v>
      </c>
      <c r="M562" s="392">
        <f t="shared" si="168"/>
        <v>62.2</v>
      </c>
      <c r="N562" s="392">
        <f t="shared" si="168"/>
        <v>30.7</v>
      </c>
      <c r="O562" s="392">
        <f t="shared" si="168"/>
        <v>31.5</v>
      </c>
      <c r="P562" s="392" t="e">
        <f t="shared" si="168"/>
        <v>#REF!</v>
      </c>
      <c r="Q562" s="392" t="e">
        <f t="shared" si="168"/>
        <v>#REF!</v>
      </c>
      <c r="R562" s="392" t="e">
        <f t="shared" ref="R562:T562" si="169">SUM(R563:R569)</f>
        <v>#REF!</v>
      </c>
      <c r="S562" s="392" t="e">
        <f t="shared" si="169"/>
        <v>#REF!</v>
      </c>
      <c r="T562" s="392" t="e">
        <f t="shared" si="169"/>
        <v>#REF!</v>
      </c>
      <c r="U562" s="545"/>
    </row>
    <row r="563" spans="1:21" x14ac:dyDescent="0.2">
      <c r="A563" s="393">
        <v>1</v>
      </c>
      <c r="B563" s="401" t="s">
        <v>888</v>
      </c>
      <c r="C563" s="393" t="s">
        <v>1009</v>
      </c>
      <c r="D563" s="395">
        <v>41272</v>
      </c>
      <c r="E563" s="393" t="s">
        <v>1110</v>
      </c>
      <c r="F563" s="393" t="s">
        <v>1822</v>
      </c>
      <c r="G563" s="396">
        <v>0</v>
      </c>
      <c r="H563" s="398">
        <v>0</v>
      </c>
      <c r="I563" s="397">
        <v>0</v>
      </c>
      <c r="J563" s="396">
        <v>0</v>
      </c>
      <c r="K563" s="396">
        <v>0</v>
      </c>
      <c r="L563" s="396">
        <v>0</v>
      </c>
      <c r="M563" s="397">
        <v>0</v>
      </c>
      <c r="N563" s="397">
        <v>0</v>
      </c>
      <c r="O563" s="397">
        <v>0</v>
      </c>
      <c r="P563" s="540">
        <f>'Приложение № 1'!P563</f>
        <v>15855000</v>
      </c>
      <c r="Q563" s="540">
        <f>'Приложение № 1'!Q563</f>
        <v>8220026.8600000003</v>
      </c>
      <c r="R563" s="540">
        <f>'Приложение № 1'!W563</f>
        <v>7634973.1399999997</v>
      </c>
      <c r="S563" s="540">
        <f>'Приложение № 1'!AC563</f>
        <v>0</v>
      </c>
      <c r="T563" s="540">
        <f>'Приложение № 1'!AD563</f>
        <v>0</v>
      </c>
      <c r="U563" s="545"/>
    </row>
    <row r="564" spans="1:21" x14ac:dyDescent="0.2">
      <c r="A564" s="393">
        <f>A563+1</f>
        <v>2</v>
      </c>
      <c r="B564" s="401" t="s">
        <v>888</v>
      </c>
      <c r="C564" s="393" t="s">
        <v>1009</v>
      </c>
      <c r="D564" s="395">
        <v>41272</v>
      </c>
      <c r="E564" s="393" t="s">
        <v>1112</v>
      </c>
      <c r="F564" s="393" t="s">
        <v>1822</v>
      </c>
      <c r="G564" s="396">
        <v>0</v>
      </c>
      <c r="H564" s="398">
        <v>0</v>
      </c>
      <c r="I564" s="397">
        <v>0</v>
      </c>
      <c r="J564" s="396">
        <v>0</v>
      </c>
      <c r="K564" s="396">
        <v>0</v>
      </c>
      <c r="L564" s="396">
        <v>0</v>
      </c>
      <c r="M564" s="397">
        <v>0</v>
      </c>
      <c r="N564" s="397">
        <v>0</v>
      </c>
      <c r="O564" s="397">
        <v>0</v>
      </c>
      <c r="P564" s="540" t="e">
        <f>'Приложение № 1'!#REF!</f>
        <v>#REF!</v>
      </c>
      <c r="Q564" s="540" t="e">
        <f>'Приложение № 1'!#REF!</f>
        <v>#REF!</v>
      </c>
      <c r="R564" s="540" t="e">
        <f>'Приложение № 1'!#REF!</f>
        <v>#REF!</v>
      </c>
      <c r="S564" s="540" t="e">
        <f>'Приложение № 1'!#REF!</f>
        <v>#REF!</v>
      </c>
      <c r="T564" s="540" t="e">
        <f>'Приложение № 1'!#REF!</f>
        <v>#REF!</v>
      </c>
      <c r="U564" s="545"/>
    </row>
    <row r="565" spans="1:21" x14ac:dyDescent="0.2">
      <c r="A565" s="393">
        <f t="shared" ref="A565:A569" si="170">A564+1</f>
        <v>3</v>
      </c>
      <c r="B565" s="401" t="s">
        <v>789</v>
      </c>
      <c r="C565" s="393" t="s">
        <v>1009</v>
      </c>
      <c r="D565" s="395">
        <v>41272</v>
      </c>
      <c r="E565" s="393" t="s">
        <v>1112</v>
      </c>
      <c r="F565" s="393" t="s">
        <v>1822</v>
      </c>
      <c r="G565" s="396">
        <v>0</v>
      </c>
      <c r="H565" s="398">
        <v>0</v>
      </c>
      <c r="I565" s="397">
        <v>0</v>
      </c>
      <c r="J565" s="396">
        <v>0</v>
      </c>
      <c r="K565" s="396">
        <v>0</v>
      </c>
      <c r="L565" s="396">
        <v>0</v>
      </c>
      <c r="M565" s="397">
        <v>0</v>
      </c>
      <c r="N565" s="397">
        <v>0</v>
      </c>
      <c r="O565" s="397">
        <v>0</v>
      </c>
      <c r="P565" s="540">
        <f>'Приложение № 1'!P564</f>
        <v>1949530.8</v>
      </c>
      <c r="Q565" s="540">
        <f>'Приложение № 1'!Q564</f>
        <v>415899.9</v>
      </c>
      <c r="R565" s="540">
        <f>'Приложение № 1'!W564</f>
        <v>1533630.9</v>
      </c>
      <c r="S565" s="540">
        <f>'Приложение № 1'!AC564</f>
        <v>0</v>
      </c>
      <c r="T565" s="540">
        <f>'Приложение № 1'!AD564</f>
        <v>0</v>
      </c>
      <c r="U565" s="545"/>
    </row>
    <row r="566" spans="1:21" x14ac:dyDescent="0.2">
      <c r="A566" s="393">
        <f t="shared" si="170"/>
        <v>4</v>
      </c>
      <c r="B566" s="401" t="s">
        <v>1508</v>
      </c>
      <c r="C566" s="393" t="s">
        <v>1153</v>
      </c>
      <c r="D566" s="395">
        <v>41628</v>
      </c>
      <c r="E566" s="393" t="s">
        <v>1822</v>
      </c>
      <c r="F566" s="393" t="s">
        <v>1822</v>
      </c>
      <c r="G566" s="396">
        <v>0</v>
      </c>
      <c r="H566" s="398">
        <v>0</v>
      </c>
      <c r="I566" s="397">
        <v>0</v>
      </c>
      <c r="J566" s="396">
        <v>0</v>
      </c>
      <c r="K566" s="396">
        <v>0</v>
      </c>
      <c r="L566" s="396">
        <v>0</v>
      </c>
      <c r="M566" s="397">
        <v>0</v>
      </c>
      <c r="N566" s="397">
        <v>0</v>
      </c>
      <c r="O566" s="397">
        <v>0</v>
      </c>
      <c r="P566" s="540">
        <f>'Приложение № 1'!P565</f>
        <v>6756652.71</v>
      </c>
      <c r="Q566" s="540">
        <f>'Приложение № 1'!Q565</f>
        <v>3500107.51</v>
      </c>
      <c r="R566" s="540">
        <f>'Приложение № 1'!W565</f>
        <v>3256545.2</v>
      </c>
      <c r="S566" s="540">
        <f>'Приложение № 1'!AC565</f>
        <v>0</v>
      </c>
      <c r="T566" s="540">
        <f>'Приложение № 1'!AD565</f>
        <v>0</v>
      </c>
      <c r="U566" s="545"/>
    </row>
    <row r="567" spans="1:21" x14ac:dyDescent="0.2">
      <c r="A567" s="393">
        <f t="shared" si="170"/>
        <v>5</v>
      </c>
      <c r="B567" s="401" t="s">
        <v>1509</v>
      </c>
      <c r="C567" s="393" t="s">
        <v>1153</v>
      </c>
      <c r="D567" s="395">
        <v>41628</v>
      </c>
      <c r="E567" s="393" t="s">
        <v>1822</v>
      </c>
      <c r="F567" s="393" t="s">
        <v>1822</v>
      </c>
      <c r="G567" s="396">
        <v>0</v>
      </c>
      <c r="H567" s="398">
        <v>0</v>
      </c>
      <c r="I567" s="397">
        <v>0</v>
      </c>
      <c r="J567" s="396">
        <v>0</v>
      </c>
      <c r="K567" s="396">
        <v>0</v>
      </c>
      <c r="L567" s="396">
        <v>0</v>
      </c>
      <c r="M567" s="397">
        <v>0</v>
      </c>
      <c r="N567" s="397">
        <v>0</v>
      </c>
      <c r="O567" s="397">
        <v>0</v>
      </c>
      <c r="P567" s="540">
        <f>'Приложение № 1'!P566</f>
        <v>4361209.97</v>
      </c>
      <c r="Q567" s="540">
        <f>'Приложение № 1'!Q566</f>
        <v>2018166.45</v>
      </c>
      <c r="R567" s="540">
        <f>'Приложение № 1'!W566</f>
        <v>2343043.52</v>
      </c>
      <c r="S567" s="540">
        <f>'Приложение № 1'!AC566</f>
        <v>0</v>
      </c>
      <c r="T567" s="540">
        <f>'Приложение № 1'!AD566</f>
        <v>0</v>
      </c>
      <c r="U567" s="545"/>
    </row>
    <row r="568" spans="1:21" s="436" customFormat="1" x14ac:dyDescent="0.2">
      <c r="A568" s="393">
        <f t="shared" si="170"/>
        <v>6</v>
      </c>
      <c r="B568" s="400" t="s">
        <v>808</v>
      </c>
      <c r="C568" s="393" t="s">
        <v>1009</v>
      </c>
      <c r="D568" s="395">
        <v>41272</v>
      </c>
      <c r="E568" s="393" t="s">
        <v>1110</v>
      </c>
      <c r="F568" s="393" t="s">
        <v>1822</v>
      </c>
      <c r="G568" s="396">
        <v>1</v>
      </c>
      <c r="H568" s="398">
        <v>1</v>
      </c>
      <c r="I568" s="397">
        <v>30.7</v>
      </c>
      <c r="J568" s="396">
        <v>1</v>
      </c>
      <c r="K568" s="396">
        <v>1</v>
      </c>
      <c r="L568" s="396">
        <v>0</v>
      </c>
      <c r="M568" s="397">
        <v>30.7</v>
      </c>
      <c r="N568" s="397">
        <v>30.7</v>
      </c>
      <c r="O568" s="397">
        <v>0</v>
      </c>
      <c r="P568" s="540">
        <f>'Приложение № 1'!P567</f>
        <v>2629816</v>
      </c>
      <c r="Q568" s="540">
        <f>'Приложение № 1'!Q567</f>
        <v>2009179.42</v>
      </c>
      <c r="R568" s="540">
        <f>'Приложение № 1'!W567</f>
        <v>620636.57999999996</v>
      </c>
      <c r="S568" s="540">
        <f>'Приложение № 1'!AC567</f>
        <v>0</v>
      </c>
      <c r="T568" s="540">
        <f>'Приложение № 1'!AD567</f>
        <v>0</v>
      </c>
      <c r="U568" s="545"/>
    </row>
    <row r="569" spans="1:21" s="436" customFormat="1" x14ac:dyDescent="0.2">
      <c r="A569" s="393">
        <f t="shared" si="170"/>
        <v>7</v>
      </c>
      <c r="B569" s="400" t="s">
        <v>808</v>
      </c>
      <c r="C569" s="393" t="s">
        <v>1009</v>
      </c>
      <c r="D569" s="395">
        <v>41272</v>
      </c>
      <c r="E569" s="393" t="s">
        <v>1112</v>
      </c>
      <c r="F569" s="393" t="s">
        <v>1822</v>
      </c>
      <c r="G569" s="396">
        <v>1</v>
      </c>
      <c r="H569" s="396">
        <v>1</v>
      </c>
      <c r="I569" s="397">
        <v>31.5</v>
      </c>
      <c r="J569" s="396">
        <v>1</v>
      </c>
      <c r="K569" s="396">
        <v>0</v>
      </c>
      <c r="L569" s="396">
        <v>1</v>
      </c>
      <c r="M569" s="397">
        <v>31.5</v>
      </c>
      <c r="N569" s="397">
        <v>0</v>
      </c>
      <c r="O569" s="397">
        <v>31.5</v>
      </c>
      <c r="P569" s="540">
        <f>'Приложение № 1'!P568</f>
        <v>0</v>
      </c>
      <c r="Q569" s="540">
        <f>'Приложение № 1'!Q568</f>
        <v>0</v>
      </c>
      <c r="R569" s="540">
        <f>'Приложение № 1'!W568</f>
        <v>0</v>
      </c>
      <c r="S569" s="540">
        <f>'Приложение № 1'!AC568</f>
        <v>0</v>
      </c>
      <c r="T569" s="540">
        <f>'Приложение № 1'!AD568</f>
        <v>0</v>
      </c>
      <c r="U569" s="545"/>
    </row>
    <row r="570" spans="1:21" s="537" customFormat="1" x14ac:dyDescent="0.2">
      <c r="A570" s="804" t="s">
        <v>2078</v>
      </c>
      <c r="B570" s="805"/>
      <c r="C570" s="805"/>
      <c r="D570" s="805"/>
      <c r="E570" s="805"/>
      <c r="F570" s="806"/>
      <c r="G570" s="391">
        <f t="shared" ref="G570:T570" si="171">SUM(G571:G577)</f>
        <v>300</v>
      </c>
      <c r="H570" s="391">
        <f t="shared" si="171"/>
        <v>300</v>
      </c>
      <c r="I570" s="392">
        <f t="shared" si="171"/>
        <v>6534.89</v>
      </c>
      <c r="J570" s="391">
        <f t="shared" si="171"/>
        <v>123</v>
      </c>
      <c r="K570" s="391">
        <f t="shared" si="171"/>
        <v>77</v>
      </c>
      <c r="L570" s="391">
        <f t="shared" si="171"/>
        <v>46</v>
      </c>
      <c r="M570" s="392">
        <f t="shared" si="171"/>
        <v>6437.7</v>
      </c>
      <c r="N570" s="392">
        <f t="shared" si="171"/>
        <v>4110.79</v>
      </c>
      <c r="O570" s="392">
        <f t="shared" si="171"/>
        <v>2326.91</v>
      </c>
      <c r="P570" s="392">
        <f t="shared" si="171"/>
        <v>192573956.38999999</v>
      </c>
      <c r="Q570" s="392">
        <f t="shared" si="171"/>
        <v>170519101.40000001</v>
      </c>
      <c r="R570" s="392">
        <f t="shared" si="171"/>
        <v>22054854.989999998</v>
      </c>
      <c r="S570" s="392">
        <f t="shared" si="171"/>
        <v>0</v>
      </c>
      <c r="T570" s="392">
        <f t="shared" si="171"/>
        <v>0</v>
      </c>
      <c r="U570" s="545"/>
    </row>
    <row r="571" spans="1:21" s="426" customFormat="1" x14ac:dyDescent="0.2">
      <c r="A571" s="393">
        <v>1</v>
      </c>
      <c r="B571" s="400" t="s">
        <v>838</v>
      </c>
      <c r="C571" s="406" t="s">
        <v>1154</v>
      </c>
      <c r="D571" s="395">
        <v>41635</v>
      </c>
      <c r="E571" s="393" t="s">
        <v>1110</v>
      </c>
      <c r="F571" s="393" t="s">
        <v>1822</v>
      </c>
      <c r="G571" s="396">
        <v>26</v>
      </c>
      <c r="H571" s="396">
        <v>26</v>
      </c>
      <c r="I571" s="540">
        <v>605.19000000000005</v>
      </c>
      <c r="J571" s="396">
        <v>11</v>
      </c>
      <c r="K571" s="541">
        <v>11</v>
      </c>
      <c r="L571" s="541">
        <v>0</v>
      </c>
      <c r="M571" s="540">
        <v>605.19000000000005</v>
      </c>
      <c r="N571" s="540">
        <v>605.19000000000005</v>
      </c>
      <c r="O571" s="540">
        <v>0</v>
      </c>
      <c r="P571" s="540">
        <f>'Приложение № 1'!P570</f>
        <v>0</v>
      </c>
      <c r="Q571" s="540">
        <f>'Приложение № 1'!Q570</f>
        <v>0</v>
      </c>
      <c r="R571" s="540">
        <f>'Приложение № 1'!W570</f>
        <v>0</v>
      </c>
      <c r="S571" s="540">
        <f>'Приложение № 1'!AC570</f>
        <v>0</v>
      </c>
      <c r="T571" s="540">
        <f>'Приложение № 1'!AD570</f>
        <v>0</v>
      </c>
      <c r="U571" s="545"/>
    </row>
    <row r="572" spans="1:21" s="426" customFormat="1" x14ac:dyDescent="0.2">
      <c r="A572" s="393">
        <f>A571+1</f>
        <v>2</v>
      </c>
      <c r="B572" s="400" t="s">
        <v>838</v>
      </c>
      <c r="C572" s="406" t="s">
        <v>1154</v>
      </c>
      <c r="D572" s="395">
        <v>41635</v>
      </c>
      <c r="E572" s="393" t="s">
        <v>1822</v>
      </c>
      <c r="F572" s="393" t="s">
        <v>1822</v>
      </c>
      <c r="G572" s="396">
        <v>181</v>
      </c>
      <c r="H572" s="396">
        <v>181</v>
      </c>
      <c r="I572" s="540">
        <v>4208</v>
      </c>
      <c r="J572" s="396">
        <v>75</v>
      </c>
      <c r="K572" s="396">
        <v>55</v>
      </c>
      <c r="L572" s="396">
        <v>20</v>
      </c>
      <c r="M572" s="540">
        <v>4207.51</v>
      </c>
      <c r="N572" s="540">
        <v>2970.51</v>
      </c>
      <c r="O572" s="540">
        <v>1237</v>
      </c>
      <c r="P572" s="540">
        <f>'Приложение № 1'!P571</f>
        <v>159744883.49000001</v>
      </c>
      <c r="Q572" s="540">
        <f>'Приложение № 1'!Q571</f>
        <v>138407262.12</v>
      </c>
      <c r="R572" s="540">
        <f>'Приложение № 1'!W571</f>
        <v>21337621.370000001</v>
      </c>
      <c r="S572" s="540">
        <f>'Приложение № 1'!AC571</f>
        <v>0</v>
      </c>
      <c r="T572" s="540">
        <f>'Приложение № 1'!AD571</f>
        <v>0</v>
      </c>
      <c r="U572" s="545"/>
    </row>
    <row r="573" spans="1:21" x14ac:dyDescent="0.2">
      <c r="A573" s="393">
        <f t="shared" ref="A573:A577" si="172">A572+1</f>
        <v>3</v>
      </c>
      <c r="B573" s="401" t="s">
        <v>888</v>
      </c>
      <c r="C573" s="393" t="s">
        <v>1009</v>
      </c>
      <c r="D573" s="395">
        <v>41272</v>
      </c>
      <c r="E573" s="393" t="s">
        <v>1822</v>
      </c>
      <c r="F573" s="393" t="s">
        <v>1822</v>
      </c>
      <c r="G573" s="396">
        <v>30</v>
      </c>
      <c r="H573" s="398">
        <v>30</v>
      </c>
      <c r="I573" s="397">
        <v>621.1</v>
      </c>
      <c r="J573" s="396">
        <v>14</v>
      </c>
      <c r="K573" s="396">
        <v>10</v>
      </c>
      <c r="L573" s="396">
        <v>4</v>
      </c>
      <c r="M573" s="397">
        <v>621.1</v>
      </c>
      <c r="N573" s="397">
        <v>499.49</v>
      </c>
      <c r="O573" s="397">
        <v>121.61</v>
      </c>
      <c r="P573" s="540">
        <f>'Приложение № 1'!P572</f>
        <v>12992644</v>
      </c>
      <c r="Q573" s="540">
        <f>'Приложение № 1'!Q572</f>
        <v>12992644</v>
      </c>
      <c r="R573" s="540">
        <f>'Приложение № 1'!W572</f>
        <v>0</v>
      </c>
      <c r="S573" s="540">
        <f>'Приложение № 1'!AC572</f>
        <v>0</v>
      </c>
      <c r="T573" s="540">
        <f>'Приложение № 1'!AD572</f>
        <v>0</v>
      </c>
      <c r="U573" s="545"/>
    </row>
    <row r="574" spans="1:21" x14ac:dyDescent="0.2">
      <c r="A574" s="393">
        <f t="shared" si="172"/>
        <v>4</v>
      </c>
      <c r="B574" s="401" t="s">
        <v>888</v>
      </c>
      <c r="C574" s="393" t="s">
        <v>1009</v>
      </c>
      <c r="D574" s="395">
        <v>41272</v>
      </c>
      <c r="E574" s="393" t="s">
        <v>1110</v>
      </c>
      <c r="F574" s="393" t="s">
        <v>1822</v>
      </c>
      <c r="G574" s="396">
        <v>1</v>
      </c>
      <c r="H574" s="398">
        <v>1</v>
      </c>
      <c r="I574" s="397">
        <v>35.6</v>
      </c>
      <c r="J574" s="396">
        <v>1</v>
      </c>
      <c r="K574" s="396">
        <v>1</v>
      </c>
      <c r="L574" s="396">
        <v>0</v>
      </c>
      <c r="M574" s="397">
        <v>35.6</v>
      </c>
      <c r="N574" s="397">
        <v>35.6</v>
      </c>
      <c r="O574" s="397">
        <v>0</v>
      </c>
      <c r="P574" s="540">
        <f>'Приложение № 1'!P573</f>
        <v>0</v>
      </c>
      <c r="Q574" s="540">
        <f>'Приложение № 1'!Q573</f>
        <v>0</v>
      </c>
      <c r="R574" s="540">
        <f>'Приложение № 1'!W573</f>
        <v>0</v>
      </c>
      <c r="S574" s="540">
        <f>'Приложение № 1'!AC573</f>
        <v>0</v>
      </c>
      <c r="T574" s="540">
        <f>'Приложение № 1'!AD573</f>
        <v>0</v>
      </c>
      <c r="U574" s="545"/>
    </row>
    <row r="575" spans="1:21" x14ac:dyDescent="0.2">
      <c r="A575" s="393">
        <f t="shared" si="172"/>
        <v>5</v>
      </c>
      <c r="B575" s="401" t="s">
        <v>789</v>
      </c>
      <c r="C575" s="393" t="s">
        <v>1009</v>
      </c>
      <c r="D575" s="395">
        <v>41272</v>
      </c>
      <c r="E575" s="393" t="s">
        <v>1822</v>
      </c>
      <c r="F575" s="393" t="s">
        <v>1822</v>
      </c>
      <c r="G575" s="396">
        <v>9</v>
      </c>
      <c r="H575" s="398">
        <v>9</v>
      </c>
      <c r="I575" s="397">
        <v>153.69999999999999</v>
      </c>
      <c r="J575" s="396">
        <v>4</v>
      </c>
      <c r="K575" s="396">
        <v>0</v>
      </c>
      <c r="L575" s="396">
        <v>4</v>
      </c>
      <c r="M575" s="397">
        <v>153.69999999999999</v>
      </c>
      <c r="N575" s="397">
        <v>0</v>
      </c>
      <c r="O575" s="397">
        <v>153.69999999999999</v>
      </c>
      <c r="P575" s="540">
        <f>'Приложение № 1'!P574</f>
        <v>4548905.2</v>
      </c>
      <c r="Q575" s="540">
        <f>'Приложение № 1'!Q574</f>
        <v>4548905.2</v>
      </c>
      <c r="R575" s="540">
        <f>'Приложение № 1'!W574</f>
        <v>0</v>
      </c>
      <c r="S575" s="540">
        <f>'Приложение № 1'!AC574</f>
        <v>0</v>
      </c>
      <c r="T575" s="540">
        <f>'Приложение № 1'!AD574</f>
        <v>0</v>
      </c>
      <c r="U575" s="545"/>
    </row>
    <row r="576" spans="1:21" x14ac:dyDescent="0.2">
      <c r="A576" s="393">
        <f t="shared" si="172"/>
        <v>6</v>
      </c>
      <c r="B576" s="401" t="s">
        <v>1508</v>
      </c>
      <c r="C576" s="393" t="s">
        <v>1153</v>
      </c>
      <c r="D576" s="395">
        <v>41628</v>
      </c>
      <c r="E576" s="393" t="s">
        <v>1822</v>
      </c>
      <c r="F576" s="393" t="s">
        <v>1822</v>
      </c>
      <c r="G576" s="396">
        <v>23</v>
      </c>
      <c r="H576" s="398">
        <v>23</v>
      </c>
      <c r="I576" s="397">
        <v>452.1</v>
      </c>
      <c r="J576" s="396">
        <v>9</v>
      </c>
      <c r="K576" s="396">
        <v>0</v>
      </c>
      <c r="L576" s="396">
        <v>9</v>
      </c>
      <c r="M576" s="397">
        <v>404.4</v>
      </c>
      <c r="N576" s="397">
        <v>0</v>
      </c>
      <c r="O576" s="397">
        <v>404.4</v>
      </c>
      <c r="P576" s="540">
        <f>'Приложение № 1'!P575</f>
        <v>6681457.6799999997</v>
      </c>
      <c r="Q576" s="540">
        <f>'Приложение № 1'!Q575</f>
        <v>6681457.6799999997</v>
      </c>
      <c r="R576" s="540">
        <f>'Приложение № 1'!W575</f>
        <v>0</v>
      </c>
      <c r="S576" s="540">
        <f>'Приложение № 1'!AC575</f>
        <v>0</v>
      </c>
      <c r="T576" s="540">
        <f>'Приложение № 1'!AD575</f>
        <v>0</v>
      </c>
      <c r="U576" s="545"/>
    </row>
    <row r="577" spans="1:21" x14ac:dyDescent="0.2">
      <c r="A577" s="393">
        <f t="shared" si="172"/>
        <v>7</v>
      </c>
      <c r="B577" s="401" t="s">
        <v>1509</v>
      </c>
      <c r="C577" s="393" t="s">
        <v>1153</v>
      </c>
      <c r="D577" s="395">
        <v>41628</v>
      </c>
      <c r="E577" s="393" t="s">
        <v>1822</v>
      </c>
      <c r="F577" s="393" t="s">
        <v>1822</v>
      </c>
      <c r="G577" s="396">
        <v>30</v>
      </c>
      <c r="H577" s="398">
        <v>30</v>
      </c>
      <c r="I577" s="397">
        <v>459.2</v>
      </c>
      <c r="J577" s="396">
        <v>9</v>
      </c>
      <c r="K577" s="396">
        <v>0</v>
      </c>
      <c r="L577" s="396">
        <v>9</v>
      </c>
      <c r="M577" s="397">
        <v>410.2</v>
      </c>
      <c r="N577" s="397">
        <v>0</v>
      </c>
      <c r="O577" s="397">
        <v>410.2</v>
      </c>
      <c r="P577" s="540">
        <f>'Приложение № 1'!P576</f>
        <v>8606066.0199999996</v>
      </c>
      <c r="Q577" s="540">
        <f>'Приложение № 1'!Q576</f>
        <v>7888832.4000000004</v>
      </c>
      <c r="R577" s="540">
        <f>'Приложение № 1'!W576</f>
        <v>717233.62</v>
      </c>
      <c r="S577" s="540">
        <f>'Приложение № 1'!AC576</f>
        <v>0</v>
      </c>
      <c r="T577" s="540">
        <f>'Приложение № 1'!AD576</f>
        <v>0</v>
      </c>
      <c r="U577" s="545"/>
    </row>
    <row r="578" spans="1:21" s="537" customFormat="1" x14ac:dyDescent="0.2">
      <c r="A578" s="792" t="s">
        <v>1847</v>
      </c>
      <c r="B578" s="792"/>
      <c r="C578" s="792"/>
      <c r="D578" s="792"/>
      <c r="E578" s="792"/>
      <c r="F578" s="792"/>
      <c r="G578" s="391">
        <f t="shared" ref="G578:T578" si="173">SUM(G579:G581)</f>
        <v>35</v>
      </c>
      <c r="H578" s="391">
        <f t="shared" si="173"/>
        <v>35</v>
      </c>
      <c r="I578" s="392">
        <f t="shared" si="173"/>
        <v>382.5</v>
      </c>
      <c r="J578" s="391">
        <f t="shared" si="173"/>
        <v>7</v>
      </c>
      <c r="K578" s="391">
        <f t="shared" si="173"/>
        <v>0</v>
      </c>
      <c r="L578" s="391">
        <f t="shared" si="173"/>
        <v>7</v>
      </c>
      <c r="M578" s="392">
        <f t="shared" si="173"/>
        <v>382.5</v>
      </c>
      <c r="N578" s="392">
        <f t="shared" si="173"/>
        <v>0</v>
      </c>
      <c r="O578" s="392">
        <f t="shared" si="173"/>
        <v>382.5</v>
      </c>
      <c r="P578" s="392">
        <f t="shared" si="173"/>
        <v>16442692</v>
      </c>
      <c r="Q578" s="392">
        <f t="shared" si="173"/>
        <v>14383444.6</v>
      </c>
      <c r="R578" s="392">
        <f t="shared" si="173"/>
        <v>2059247.4</v>
      </c>
      <c r="S578" s="392">
        <f t="shared" si="173"/>
        <v>0</v>
      </c>
      <c r="T578" s="392">
        <f t="shared" si="173"/>
        <v>0</v>
      </c>
      <c r="U578" s="545"/>
    </row>
    <row r="579" spans="1:21" x14ac:dyDescent="0.2">
      <c r="A579" s="393">
        <v>1</v>
      </c>
      <c r="B579" s="400" t="s">
        <v>1043</v>
      </c>
      <c r="C579" s="406" t="s">
        <v>1010</v>
      </c>
      <c r="D579" s="395" t="s">
        <v>1011</v>
      </c>
      <c r="E579" s="393" t="s">
        <v>1110</v>
      </c>
      <c r="F579" s="393" t="s">
        <v>1112</v>
      </c>
      <c r="G579" s="396">
        <v>21</v>
      </c>
      <c r="H579" s="396">
        <v>21</v>
      </c>
      <c r="I579" s="397">
        <v>237.2</v>
      </c>
      <c r="J579" s="396">
        <v>4</v>
      </c>
      <c r="K579" s="398">
        <v>0</v>
      </c>
      <c r="L579" s="398">
        <v>4</v>
      </c>
      <c r="M579" s="397">
        <v>237.2</v>
      </c>
      <c r="N579" s="397">
        <v>0</v>
      </c>
      <c r="O579" s="397">
        <v>237.2</v>
      </c>
      <c r="P579" s="540">
        <f>'Приложение № 1'!P578</f>
        <v>10299408</v>
      </c>
      <c r="Q579" s="540">
        <f>'Приложение № 1'!Q578</f>
        <v>9451059.8000000007</v>
      </c>
      <c r="R579" s="540">
        <f>'Приложение № 1'!W578</f>
        <v>848348.2</v>
      </c>
      <c r="S579" s="540">
        <f>'Приложение № 1'!AC578</f>
        <v>0</v>
      </c>
      <c r="T579" s="540">
        <f>'Приложение № 1'!AD578</f>
        <v>0</v>
      </c>
      <c r="U579" s="545"/>
    </row>
    <row r="580" spans="1:21" x14ac:dyDescent="0.2">
      <c r="A580" s="393">
        <v>2</v>
      </c>
      <c r="B580" s="400" t="s">
        <v>1454</v>
      </c>
      <c r="C580" s="406" t="s">
        <v>1010</v>
      </c>
      <c r="D580" s="395" t="s">
        <v>1011</v>
      </c>
      <c r="E580" s="393" t="s">
        <v>1110</v>
      </c>
      <c r="F580" s="393" t="s">
        <v>1112</v>
      </c>
      <c r="G580" s="396">
        <v>6</v>
      </c>
      <c r="H580" s="396">
        <v>6</v>
      </c>
      <c r="I580" s="397">
        <v>87.4</v>
      </c>
      <c r="J580" s="396">
        <v>2</v>
      </c>
      <c r="K580" s="398">
        <v>0</v>
      </c>
      <c r="L580" s="398">
        <v>2</v>
      </c>
      <c r="M580" s="397">
        <v>87.4</v>
      </c>
      <c r="N580" s="397">
        <v>0</v>
      </c>
      <c r="O580" s="397">
        <v>87.4</v>
      </c>
      <c r="P580" s="540">
        <f>'Приложение № 1'!P579</f>
        <v>3695272</v>
      </c>
      <c r="Q580" s="540">
        <f>'Приложение № 1'!Q579</f>
        <v>2863835.8</v>
      </c>
      <c r="R580" s="540">
        <f>'Приложение № 1'!W579</f>
        <v>831436.2</v>
      </c>
      <c r="S580" s="540">
        <f>'Приложение № 1'!AC579</f>
        <v>0</v>
      </c>
      <c r="T580" s="540">
        <f>'Приложение № 1'!AD579</f>
        <v>0</v>
      </c>
      <c r="U580" s="545"/>
    </row>
    <row r="581" spans="1:21" x14ac:dyDescent="0.2">
      <c r="A581" s="393">
        <v>3</v>
      </c>
      <c r="B581" s="400" t="s">
        <v>1455</v>
      </c>
      <c r="C581" s="406" t="s">
        <v>1010</v>
      </c>
      <c r="D581" s="395" t="s">
        <v>1011</v>
      </c>
      <c r="E581" s="393" t="s">
        <v>1110</v>
      </c>
      <c r="F581" s="393" t="s">
        <v>1112</v>
      </c>
      <c r="G581" s="396">
        <v>8</v>
      </c>
      <c r="H581" s="398">
        <v>8</v>
      </c>
      <c r="I581" s="397">
        <v>57.9</v>
      </c>
      <c r="J581" s="396">
        <v>1</v>
      </c>
      <c r="K581" s="398">
        <v>0</v>
      </c>
      <c r="L581" s="398">
        <v>1</v>
      </c>
      <c r="M581" s="397">
        <v>57.9</v>
      </c>
      <c r="N581" s="397">
        <v>0</v>
      </c>
      <c r="O581" s="397">
        <v>57.9</v>
      </c>
      <c r="P581" s="540">
        <f>'Приложение № 1'!P580</f>
        <v>2448012</v>
      </c>
      <c r="Q581" s="540">
        <f>'Приложение № 1'!Q580</f>
        <v>2068549</v>
      </c>
      <c r="R581" s="540">
        <f>'Приложение № 1'!W580</f>
        <v>379463</v>
      </c>
      <c r="S581" s="540">
        <f>'Приложение № 1'!AC580</f>
        <v>0</v>
      </c>
      <c r="T581" s="540">
        <f>'Приложение № 1'!AD580</f>
        <v>0</v>
      </c>
      <c r="U581" s="545"/>
    </row>
    <row r="582" spans="1:21" s="399" customFormat="1" x14ac:dyDescent="0.2">
      <c r="A582" s="790" t="s">
        <v>2079</v>
      </c>
      <c r="B582" s="791"/>
      <c r="C582" s="791"/>
      <c r="D582" s="791"/>
      <c r="E582" s="791"/>
      <c r="F582" s="791"/>
      <c r="G582" s="413">
        <f t="shared" ref="G582:T582" si="174">SUM(G583:G584)</f>
        <v>132</v>
      </c>
      <c r="H582" s="413">
        <f t="shared" si="174"/>
        <v>132</v>
      </c>
      <c r="I582" s="414">
        <f t="shared" si="174"/>
        <v>1570.9</v>
      </c>
      <c r="J582" s="413">
        <f t="shared" si="174"/>
        <v>45</v>
      </c>
      <c r="K582" s="413">
        <f t="shared" si="174"/>
        <v>4</v>
      </c>
      <c r="L582" s="413">
        <f t="shared" si="174"/>
        <v>41</v>
      </c>
      <c r="M582" s="414">
        <f t="shared" si="174"/>
        <v>1477.4</v>
      </c>
      <c r="N582" s="414">
        <f t="shared" si="174"/>
        <v>90.1</v>
      </c>
      <c r="O582" s="414">
        <f t="shared" si="174"/>
        <v>1387.3</v>
      </c>
      <c r="P582" s="414">
        <f t="shared" si="174"/>
        <v>62464472</v>
      </c>
      <c r="Q582" s="414">
        <f t="shared" si="174"/>
        <v>47785321.079999998</v>
      </c>
      <c r="R582" s="414">
        <f t="shared" si="174"/>
        <v>14679150.92</v>
      </c>
      <c r="S582" s="414">
        <f t="shared" si="174"/>
        <v>0</v>
      </c>
      <c r="T582" s="414">
        <f t="shared" si="174"/>
        <v>0</v>
      </c>
      <c r="U582" s="545"/>
    </row>
    <row r="583" spans="1:21" s="399" customFormat="1" x14ac:dyDescent="0.2">
      <c r="A583" s="393">
        <v>1</v>
      </c>
      <c r="B583" s="400" t="s">
        <v>1765</v>
      </c>
      <c r="C583" s="393">
        <v>1602</v>
      </c>
      <c r="D583" s="395">
        <v>42979</v>
      </c>
      <c r="E583" s="393" t="s">
        <v>1110</v>
      </c>
      <c r="F583" s="393" t="s">
        <v>1822</v>
      </c>
      <c r="G583" s="396">
        <v>19</v>
      </c>
      <c r="H583" s="398">
        <v>19</v>
      </c>
      <c r="I583" s="397">
        <v>225.9</v>
      </c>
      <c r="J583" s="396">
        <v>6</v>
      </c>
      <c r="K583" s="398">
        <v>0</v>
      </c>
      <c r="L583" s="398">
        <v>6</v>
      </c>
      <c r="M583" s="397">
        <v>225.9</v>
      </c>
      <c r="N583" s="397">
        <v>0</v>
      </c>
      <c r="O583" s="397">
        <v>225.9</v>
      </c>
      <c r="P583" s="540">
        <f>'Приложение № 1'!P582</f>
        <v>0</v>
      </c>
      <c r="Q583" s="540">
        <f>'Приложение № 1'!Q582</f>
        <v>0</v>
      </c>
      <c r="R583" s="540">
        <f>'Приложение № 1'!W582</f>
        <v>0</v>
      </c>
      <c r="S583" s="540">
        <f>'Приложение № 1'!AC582</f>
        <v>0</v>
      </c>
      <c r="T583" s="540">
        <f>'Приложение № 1'!AD582</f>
        <v>0</v>
      </c>
      <c r="U583" s="545"/>
    </row>
    <row r="584" spans="1:21" s="399" customFormat="1" x14ac:dyDescent="0.2">
      <c r="A584" s="393">
        <v>2</v>
      </c>
      <c r="B584" s="400" t="s">
        <v>1765</v>
      </c>
      <c r="C584" s="393">
        <v>1602</v>
      </c>
      <c r="D584" s="395">
        <v>42979</v>
      </c>
      <c r="E584" s="393" t="s">
        <v>1822</v>
      </c>
      <c r="F584" s="393" t="s">
        <v>1822</v>
      </c>
      <c r="G584" s="396">
        <v>113</v>
      </c>
      <c r="H584" s="396">
        <v>113</v>
      </c>
      <c r="I584" s="397">
        <v>1345</v>
      </c>
      <c r="J584" s="396">
        <v>39</v>
      </c>
      <c r="K584" s="396">
        <v>4</v>
      </c>
      <c r="L584" s="396">
        <v>35</v>
      </c>
      <c r="M584" s="397">
        <v>1251.5</v>
      </c>
      <c r="N584" s="397">
        <v>90.1</v>
      </c>
      <c r="O584" s="397">
        <v>1161.4000000000001</v>
      </c>
      <c r="P584" s="540">
        <f>'Приложение № 1'!P583</f>
        <v>62464472</v>
      </c>
      <c r="Q584" s="540">
        <f>'Приложение № 1'!Q583</f>
        <v>47785321.079999998</v>
      </c>
      <c r="R584" s="540">
        <f>'Приложение № 1'!W583</f>
        <v>14679150.92</v>
      </c>
      <c r="S584" s="540">
        <f>'Приложение № 1'!AC583</f>
        <v>0</v>
      </c>
      <c r="T584" s="540">
        <f>'Приложение № 1'!AD583</f>
        <v>0</v>
      </c>
      <c r="U584" s="545"/>
    </row>
    <row r="585" spans="1:21" x14ac:dyDescent="0.2">
      <c r="A585" s="792" t="s">
        <v>2080</v>
      </c>
      <c r="B585" s="792"/>
      <c r="C585" s="792"/>
      <c r="D585" s="792"/>
      <c r="E585" s="792"/>
      <c r="F585" s="792"/>
      <c r="G585" s="413">
        <f>SUM(G586:G589)</f>
        <v>67</v>
      </c>
      <c r="H585" s="413">
        <f>SUM(H586:H589)</f>
        <v>67</v>
      </c>
      <c r="I585" s="414">
        <f>SUM(I586:I589)</f>
        <v>804.5</v>
      </c>
      <c r="J585" s="413">
        <f t="shared" ref="J585:T585" si="175">SUM(J586:J589)</f>
        <v>16</v>
      </c>
      <c r="K585" s="413">
        <f t="shared" si="175"/>
        <v>7</v>
      </c>
      <c r="L585" s="413">
        <f t="shared" si="175"/>
        <v>9</v>
      </c>
      <c r="M585" s="414">
        <f t="shared" si="175"/>
        <v>804.5</v>
      </c>
      <c r="N585" s="414">
        <f t="shared" si="175"/>
        <v>324.39999999999998</v>
      </c>
      <c r="O585" s="414">
        <f t="shared" si="175"/>
        <v>480.1</v>
      </c>
      <c r="P585" s="414">
        <f t="shared" si="175"/>
        <v>35266593.600000001</v>
      </c>
      <c r="Q585" s="414">
        <f t="shared" si="175"/>
        <v>30442762.699999999</v>
      </c>
      <c r="R585" s="414">
        <f t="shared" si="175"/>
        <v>4823830.9000000004</v>
      </c>
      <c r="S585" s="414">
        <f t="shared" si="175"/>
        <v>0</v>
      </c>
      <c r="T585" s="414">
        <f t="shared" si="175"/>
        <v>0</v>
      </c>
      <c r="U585" s="545"/>
    </row>
    <row r="586" spans="1:21" x14ac:dyDescent="0.2">
      <c r="A586" s="393">
        <v>1</v>
      </c>
      <c r="B586" s="401" t="s">
        <v>925</v>
      </c>
      <c r="C586" s="393">
        <v>1437</v>
      </c>
      <c r="D586" s="395">
        <v>41638</v>
      </c>
      <c r="E586" s="393" t="s">
        <v>1110</v>
      </c>
      <c r="F586" s="393" t="s">
        <v>1112</v>
      </c>
      <c r="G586" s="396">
        <v>5</v>
      </c>
      <c r="H586" s="398">
        <v>5</v>
      </c>
      <c r="I586" s="540">
        <v>89.9</v>
      </c>
      <c r="J586" s="396">
        <v>2</v>
      </c>
      <c r="K586" s="541">
        <v>2</v>
      </c>
      <c r="L586" s="541">
        <v>0</v>
      </c>
      <c r="M586" s="397">
        <v>89.9</v>
      </c>
      <c r="N586" s="397">
        <v>89.9</v>
      </c>
      <c r="O586" s="397">
        <v>0</v>
      </c>
      <c r="P586" s="540">
        <f>'Приложение № 1'!P585</f>
        <v>17987603.199999999</v>
      </c>
      <c r="Q586" s="540">
        <f>'Приложение № 1'!Q585</f>
        <v>15211921.199999999</v>
      </c>
      <c r="R586" s="540">
        <f>'Приложение № 1'!W585</f>
        <v>2775682</v>
      </c>
      <c r="S586" s="540">
        <f>'Приложение № 1'!AC585</f>
        <v>0</v>
      </c>
      <c r="T586" s="540">
        <f>'Приложение № 1'!AD585</f>
        <v>0</v>
      </c>
      <c r="U586" s="545"/>
    </row>
    <row r="587" spans="1:21" x14ac:dyDescent="0.2">
      <c r="A587" s="393">
        <v>2</v>
      </c>
      <c r="B587" s="401" t="s">
        <v>925</v>
      </c>
      <c r="C587" s="393">
        <v>1437</v>
      </c>
      <c r="D587" s="395">
        <v>41638</v>
      </c>
      <c r="E587" s="393" t="s">
        <v>1112</v>
      </c>
      <c r="F587" s="393" t="s">
        <v>1112</v>
      </c>
      <c r="G587" s="396">
        <v>30</v>
      </c>
      <c r="H587" s="396">
        <v>30</v>
      </c>
      <c r="I587" s="397">
        <v>312.10000000000002</v>
      </c>
      <c r="J587" s="396">
        <v>6</v>
      </c>
      <c r="K587" s="396">
        <v>1</v>
      </c>
      <c r="L587" s="396">
        <v>5</v>
      </c>
      <c r="M587" s="397">
        <v>312.10000000000002</v>
      </c>
      <c r="N587" s="397">
        <v>44.6</v>
      </c>
      <c r="O587" s="397">
        <v>267.5</v>
      </c>
      <c r="P587" s="540">
        <f>'Приложение № 1'!P586</f>
        <v>0</v>
      </c>
      <c r="Q587" s="540">
        <f>'Приложение № 1'!Q586</f>
        <v>0</v>
      </c>
      <c r="R587" s="540">
        <f>'Приложение № 1'!W586</f>
        <v>0</v>
      </c>
      <c r="S587" s="540">
        <f>'Приложение № 1'!AC586</f>
        <v>0</v>
      </c>
      <c r="T587" s="540">
        <f>'Приложение № 1'!AD586</f>
        <v>0</v>
      </c>
      <c r="U587" s="545"/>
    </row>
    <row r="588" spans="1:21" x14ac:dyDescent="0.2">
      <c r="A588" s="393">
        <v>3</v>
      </c>
      <c r="B588" s="401" t="s">
        <v>924</v>
      </c>
      <c r="C588" s="393">
        <v>1437</v>
      </c>
      <c r="D588" s="395">
        <v>41638</v>
      </c>
      <c r="E588" s="393" t="s">
        <v>1110</v>
      </c>
      <c r="F588" s="393" t="s">
        <v>1112</v>
      </c>
      <c r="G588" s="396">
        <v>10</v>
      </c>
      <c r="H588" s="398">
        <v>10</v>
      </c>
      <c r="I588" s="540">
        <v>189.9</v>
      </c>
      <c r="J588" s="396">
        <v>4</v>
      </c>
      <c r="K588" s="541">
        <v>4</v>
      </c>
      <c r="L588" s="541">
        <v>0</v>
      </c>
      <c r="M588" s="397">
        <v>189.9</v>
      </c>
      <c r="N588" s="397">
        <v>189.9</v>
      </c>
      <c r="O588" s="397">
        <v>0</v>
      </c>
      <c r="P588" s="540">
        <f>'Приложение № 1'!P587</f>
        <v>17278990.399999999</v>
      </c>
      <c r="Q588" s="540">
        <f>'Приложение № 1'!Q587</f>
        <v>15230841.5</v>
      </c>
      <c r="R588" s="540">
        <f>'Приложение № 1'!W587</f>
        <v>2048148.9</v>
      </c>
      <c r="S588" s="540">
        <f>'Приложение № 1'!AC587</f>
        <v>0</v>
      </c>
      <c r="T588" s="540">
        <f>'Приложение № 1'!AD587</f>
        <v>0</v>
      </c>
      <c r="U588" s="545"/>
    </row>
    <row r="589" spans="1:21" x14ac:dyDescent="0.2">
      <c r="A589" s="393">
        <v>4</v>
      </c>
      <c r="B589" s="401" t="s">
        <v>924</v>
      </c>
      <c r="C589" s="393">
        <v>1437</v>
      </c>
      <c r="D589" s="395">
        <v>41638</v>
      </c>
      <c r="E589" s="393" t="s">
        <v>1112</v>
      </c>
      <c r="F589" s="393" t="s">
        <v>1112</v>
      </c>
      <c r="G589" s="396">
        <v>22</v>
      </c>
      <c r="H589" s="396">
        <v>22</v>
      </c>
      <c r="I589" s="397">
        <v>212.6</v>
      </c>
      <c r="J589" s="396">
        <v>4</v>
      </c>
      <c r="K589" s="396">
        <v>0</v>
      </c>
      <c r="L589" s="396">
        <v>4</v>
      </c>
      <c r="M589" s="397">
        <v>212.6</v>
      </c>
      <c r="N589" s="397">
        <v>0</v>
      </c>
      <c r="O589" s="397">
        <v>212.6</v>
      </c>
      <c r="P589" s="540">
        <f>'Приложение № 1'!P588</f>
        <v>0</v>
      </c>
      <c r="Q589" s="540">
        <f>'Приложение № 1'!Q588</f>
        <v>0</v>
      </c>
      <c r="R589" s="540">
        <f>'Приложение № 1'!W588</f>
        <v>0</v>
      </c>
      <c r="S589" s="540">
        <f>'Приложение № 1'!AC588</f>
        <v>0</v>
      </c>
      <c r="T589" s="540">
        <f>'Приложение № 1'!AD588</f>
        <v>0</v>
      </c>
      <c r="U589" s="545"/>
    </row>
    <row r="590" spans="1:21" x14ac:dyDescent="0.2">
      <c r="A590" s="799" t="s">
        <v>2087</v>
      </c>
      <c r="B590" s="800"/>
      <c r="C590" s="800"/>
      <c r="D590" s="800"/>
      <c r="E590" s="800"/>
      <c r="F590" s="801"/>
      <c r="G590" s="413">
        <f>SUM(G591:G592)</f>
        <v>42</v>
      </c>
      <c r="H590" s="413">
        <f t="shared" ref="H590:T590" si="176">SUM(H591:H592)</f>
        <v>42</v>
      </c>
      <c r="I590" s="414">
        <f t="shared" si="176"/>
        <v>321.5</v>
      </c>
      <c r="J590" s="413">
        <f t="shared" si="176"/>
        <v>12</v>
      </c>
      <c r="K590" s="413">
        <f t="shared" si="176"/>
        <v>2</v>
      </c>
      <c r="L590" s="413">
        <f t="shared" si="176"/>
        <v>10</v>
      </c>
      <c r="M590" s="414">
        <f t="shared" si="176"/>
        <v>321.3</v>
      </c>
      <c r="N590" s="414">
        <f t="shared" si="176"/>
        <v>39.6</v>
      </c>
      <c r="O590" s="414">
        <f t="shared" si="176"/>
        <v>281.7</v>
      </c>
      <c r="P590" s="414">
        <f t="shared" si="176"/>
        <v>13584564</v>
      </c>
      <c r="Q590" s="414">
        <f t="shared" si="176"/>
        <v>10813312.939999999</v>
      </c>
      <c r="R590" s="414">
        <f t="shared" si="176"/>
        <v>2771251.06</v>
      </c>
      <c r="S590" s="414">
        <f t="shared" si="176"/>
        <v>0</v>
      </c>
      <c r="T590" s="414">
        <f t="shared" si="176"/>
        <v>0</v>
      </c>
      <c r="U590" s="545"/>
    </row>
    <row r="591" spans="1:21" x14ac:dyDescent="0.2">
      <c r="A591" s="393">
        <v>1</v>
      </c>
      <c r="B591" s="401" t="s">
        <v>1524</v>
      </c>
      <c r="C591" s="428">
        <v>62</v>
      </c>
      <c r="D591" s="429">
        <v>42004</v>
      </c>
      <c r="E591" s="393" t="s">
        <v>1110</v>
      </c>
      <c r="F591" s="393" t="s">
        <v>1112</v>
      </c>
      <c r="G591" s="396">
        <v>2</v>
      </c>
      <c r="H591" s="398">
        <v>2</v>
      </c>
      <c r="I591" s="397">
        <v>20.6</v>
      </c>
      <c r="J591" s="396">
        <v>1</v>
      </c>
      <c r="K591" s="398">
        <v>0</v>
      </c>
      <c r="L591" s="398">
        <v>1</v>
      </c>
      <c r="M591" s="397">
        <v>20.6</v>
      </c>
      <c r="N591" s="397">
        <v>0</v>
      </c>
      <c r="O591" s="397">
        <v>20.6</v>
      </c>
      <c r="P591" s="540">
        <f>'Приложение № 1'!P590</f>
        <v>834966</v>
      </c>
      <c r="Q591" s="540">
        <f>'Приложение № 1'!Q590</f>
        <v>664632.93999999994</v>
      </c>
      <c r="R591" s="540">
        <f>'Приложение № 1'!W590</f>
        <v>170333.06</v>
      </c>
      <c r="S591" s="540">
        <f>'Приложение № 1'!AC590</f>
        <v>0</v>
      </c>
      <c r="T591" s="540">
        <f>'Приложение № 1'!AD590</f>
        <v>0</v>
      </c>
      <c r="U591" s="545"/>
    </row>
    <row r="592" spans="1:21" x14ac:dyDescent="0.2">
      <c r="A592" s="393">
        <v>2</v>
      </c>
      <c r="B592" s="401" t="s">
        <v>1524</v>
      </c>
      <c r="C592" s="428">
        <v>62</v>
      </c>
      <c r="D592" s="429">
        <v>42004</v>
      </c>
      <c r="E592" s="393" t="s">
        <v>1112</v>
      </c>
      <c r="F592" s="393" t="s">
        <v>1112</v>
      </c>
      <c r="G592" s="396">
        <v>40</v>
      </c>
      <c r="H592" s="398">
        <v>40</v>
      </c>
      <c r="I592" s="397">
        <v>300.89999999999998</v>
      </c>
      <c r="J592" s="396">
        <v>11</v>
      </c>
      <c r="K592" s="398">
        <v>2</v>
      </c>
      <c r="L592" s="398">
        <v>9</v>
      </c>
      <c r="M592" s="397">
        <v>300.7</v>
      </c>
      <c r="N592" s="397">
        <v>39.6</v>
      </c>
      <c r="O592" s="397">
        <v>261.10000000000002</v>
      </c>
      <c r="P592" s="540">
        <f>'Приложение № 1'!P591</f>
        <v>12749598</v>
      </c>
      <c r="Q592" s="540">
        <f>'Приложение № 1'!Q591</f>
        <v>10148680</v>
      </c>
      <c r="R592" s="540">
        <f>'Приложение № 1'!W591</f>
        <v>2600918</v>
      </c>
      <c r="S592" s="540">
        <f>'Приложение № 1'!AC591</f>
        <v>0</v>
      </c>
      <c r="T592" s="540">
        <f>'Приложение № 1'!AD591</f>
        <v>0</v>
      </c>
      <c r="U592" s="545"/>
    </row>
    <row r="593" spans="1:21" s="399" customFormat="1" x14ac:dyDescent="0.2">
      <c r="A593" s="792" t="s">
        <v>2046</v>
      </c>
      <c r="B593" s="792"/>
      <c r="C593" s="792"/>
      <c r="D593" s="792"/>
      <c r="E593" s="792"/>
      <c r="F593" s="792"/>
      <c r="G593" s="413">
        <f t="shared" ref="G593:T593" si="177">SUM(G594:G599)</f>
        <v>191</v>
      </c>
      <c r="H593" s="413">
        <f t="shared" si="177"/>
        <v>191</v>
      </c>
      <c r="I593" s="414">
        <f t="shared" si="177"/>
        <v>2848.4</v>
      </c>
      <c r="J593" s="413">
        <f t="shared" si="177"/>
        <v>67</v>
      </c>
      <c r="K593" s="413">
        <f t="shared" si="177"/>
        <v>46</v>
      </c>
      <c r="L593" s="413">
        <f t="shared" si="177"/>
        <v>21</v>
      </c>
      <c r="M593" s="414">
        <f t="shared" si="177"/>
        <v>2848.4</v>
      </c>
      <c r="N593" s="414">
        <f t="shared" si="177"/>
        <v>1831.9</v>
      </c>
      <c r="O593" s="414">
        <f t="shared" si="177"/>
        <v>1016.5</v>
      </c>
      <c r="P593" s="414">
        <f t="shared" si="177"/>
        <v>126285882.55</v>
      </c>
      <c r="Q593" s="414">
        <f t="shared" si="177"/>
        <v>114251504.16</v>
      </c>
      <c r="R593" s="414">
        <f t="shared" si="177"/>
        <v>12034378.390000001</v>
      </c>
      <c r="S593" s="414">
        <f t="shared" si="177"/>
        <v>0</v>
      </c>
      <c r="T593" s="414">
        <f t="shared" si="177"/>
        <v>0</v>
      </c>
      <c r="U593" s="545"/>
    </row>
    <row r="594" spans="1:21" x14ac:dyDescent="0.2">
      <c r="A594" s="393">
        <v>1</v>
      </c>
      <c r="B594" s="401" t="s">
        <v>1503</v>
      </c>
      <c r="C594" s="393" t="s">
        <v>1200</v>
      </c>
      <c r="D594" s="395">
        <v>42163</v>
      </c>
      <c r="E594" s="393" t="s">
        <v>1110</v>
      </c>
      <c r="F594" s="393" t="s">
        <v>1112</v>
      </c>
      <c r="G594" s="396">
        <v>22</v>
      </c>
      <c r="H594" s="398">
        <v>22</v>
      </c>
      <c r="I594" s="540">
        <v>369.1</v>
      </c>
      <c r="J594" s="396">
        <v>8</v>
      </c>
      <c r="K594" s="541">
        <v>8</v>
      </c>
      <c r="L594" s="541">
        <v>0</v>
      </c>
      <c r="M594" s="540">
        <v>369.1</v>
      </c>
      <c r="N594" s="540">
        <v>369.1</v>
      </c>
      <c r="O594" s="397">
        <v>0</v>
      </c>
      <c r="P594" s="540">
        <f>'Приложение № 1'!P593</f>
        <v>15918420</v>
      </c>
      <c r="Q594" s="540">
        <f>'Приложение № 1'!Q593</f>
        <v>14825270.6</v>
      </c>
      <c r="R594" s="540">
        <f>'Приложение № 1'!W593</f>
        <v>1093149.3999999999</v>
      </c>
      <c r="S594" s="540">
        <f>'Приложение № 1'!AC593</f>
        <v>0</v>
      </c>
      <c r="T594" s="540">
        <f>'Приложение № 1'!AD593</f>
        <v>0</v>
      </c>
      <c r="U594" s="545"/>
    </row>
    <row r="595" spans="1:21" x14ac:dyDescent="0.2">
      <c r="A595" s="393">
        <v>2</v>
      </c>
      <c r="B595" s="401" t="s">
        <v>1504</v>
      </c>
      <c r="C595" s="393" t="s">
        <v>1200</v>
      </c>
      <c r="D595" s="395">
        <v>42163</v>
      </c>
      <c r="E595" s="393" t="s">
        <v>1110</v>
      </c>
      <c r="F595" s="393" t="s">
        <v>1112</v>
      </c>
      <c r="G595" s="396">
        <v>23</v>
      </c>
      <c r="H595" s="398">
        <v>23</v>
      </c>
      <c r="I595" s="540">
        <v>370.9</v>
      </c>
      <c r="J595" s="396">
        <v>8</v>
      </c>
      <c r="K595" s="541">
        <v>7</v>
      </c>
      <c r="L595" s="541">
        <v>1</v>
      </c>
      <c r="M595" s="540">
        <v>370.9</v>
      </c>
      <c r="N595" s="397">
        <v>313.60000000000002</v>
      </c>
      <c r="O595" s="397">
        <v>57.3</v>
      </c>
      <c r="P595" s="540">
        <f>'Приложение № 1'!P594</f>
        <v>15986068</v>
      </c>
      <c r="Q595" s="540">
        <f>'Приложение № 1'!Q594</f>
        <v>14897569.4</v>
      </c>
      <c r="R595" s="540">
        <f>'Приложение № 1'!W594</f>
        <v>1088498.6000000001</v>
      </c>
      <c r="S595" s="540">
        <f>'Приложение № 1'!AC594</f>
        <v>0</v>
      </c>
      <c r="T595" s="540">
        <f>'Приложение № 1'!AD594</f>
        <v>0</v>
      </c>
      <c r="U595" s="545"/>
    </row>
    <row r="596" spans="1:21" x14ac:dyDescent="0.2">
      <c r="A596" s="393">
        <v>3</v>
      </c>
      <c r="B596" s="401" t="s">
        <v>1505</v>
      </c>
      <c r="C596" s="393" t="s">
        <v>1200</v>
      </c>
      <c r="D596" s="395">
        <v>42163</v>
      </c>
      <c r="E596" s="393" t="s">
        <v>1110</v>
      </c>
      <c r="F596" s="393" t="s">
        <v>1112</v>
      </c>
      <c r="G596" s="396">
        <v>52</v>
      </c>
      <c r="H596" s="398">
        <v>52</v>
      </c>
      <c r="I596" s="540">
        <v>715.7</v>
      </c>
      <c r="J596" s="396">
        <v>15</v>
      </c>
      <c r="K596" s="541">
        <v>6</v>
      </c>
      <c r="L596" s="541">
        <v>9</v>
      </c>
      <c r="M596" s="540">
        <v>715.7</v>
      </c>
      <c r="N596" s="397">
        <v>229</v>
      </c>
      <c r="O596" s="397">
        <v>486.7</v>
      </c>
      <c r="P596" s="540">
        <f>'Приложение № 1'!P595</f>
        <v>30962405.039999999</v>
      </c>
      <c r="Q596" s="540">
        <f>'Приложение № 1'!Q595</f>
        <v>28629521.469999999</v>
      </c>
      <c r="R596" s="540">
        <f>'Приложение № 1'!W595</f>
        <v>2332883.5699999998</v>
      </c>
      <c r="S596" s="540">
        <f>'Приложение № 1'!AC595</f>
        <v>0</v>
      </c>
      <c r="T596" s="540">
        <f>'Приложение № 1'!AD595</f>
        <v>0</v>
      </c>
      <c r="U596" s="545"/>
    </row>
    <row r="597" spans="1:21" x14ac:dyDescent="0.2">
      <c r="A597" s="393">
        <v>4</v>
      </c>
      <c r="B597" s="401" t="s">
        <v>1506</v>
      </c>
      <c r="C597" s="393" t="s">
        <v>1200</v>
      </c>
      <c r="D597" s="395">
        <v>42163</v>
      </c>
      <c r="E597" s="393" t="s">
        <v>1110</v>
      </c>
      <c r="F597" s="393" t="s">
        <v>1112</v>
      </c>
      <c r="G597" s="396">
        <v>25</v>
      </c>
      <c r="H597" s="398">
        <v>25</v>
      </c>
      <c r="I597" s="540">
        <v>441.6</v>
      </c>
      <c r="J597" s="396">
        <v>11</v>
      </c>
      <c r="K597" s="541">
        <v>5</v>
      </c>
      <c r="L597" s="541">
        <v>6</v>
      </c>
      <c r="M597" s="397">
        <v>441.6</v>
      </c>
      <c r="N597" s="397">
        <v>170.6</v>
      </c>
      <c r="O597" s="397">
        <v>271</v>
      </c>
      <c r="P597" s="540">
        <f>'Приложение № 1'!P596</f>
        <v>19369990.07</v>
      </c>
      <c r="Q597" s="540">
        <f>'Приложение № 1'!Q596</f>
        <v>17705373.620000001</v>
      </c>
      <c r="R597" s="540">
        <f>'Приложение № 1'!W596</f>
        <v>1664616.45</v>
      </c>
      <c r="S597" s="540">
        <f>'Приложение № 1'!AC596</f>
        <v>0</v>
      </c>
      <c r="T597" s="540">
        <f>'Приложение № 1'!AD596</f>
        <v>0</v>
      </c>
      <c r="U597" s="545"/>
    </row>
    <row r="598" spans="1:21" x14ac:dyDescent="0.2">
      <c r="A598" s="393">
        <v>5</v>
      </c>
      <c r="B598" s="401" t="s">
        <v>1633</v>
      </c>
      <c r="C598" s="393" t="s">
        <v>1200</v>
      </c>
      <c r="D598" s="395">
        <v>42163</v>
      </c>
      <c r="E598" s="393" t="s">
        <v>1110</v>
      </c>
      <c r="F598" s="393" t="s">
        <v>1112</v>
      </c>
      <c r="G598" s="396">
        <v>38</v>
      </c>
      <c r="H598" s="398">
        <v>38</v>
      </c>
      <c r="I598" s="540">
        <v>597.1</v>
      </c>
      <c r="J598" s="396">
        <v>15</v>
      </c>
      <c r="K598" s="541">
        <v>14</v>
      </c>
      <c r="L598" s="541">
        <v>1</v>
      </c>
      <c r="M598" s="540">
        <v>597.1</v>
      </c>
      <c r="N598" s="397">
        <v>554.1</v>
      </c>
      <c r="O598" s="397">
        <v>43</v>
      </c>
      <c r="P598" s="540">
        <f>'Приложение № 1'!P597</f>
        <v>25824624</v>
      </c>
      <c r="Q598" s="540">
        <f>'Приложение № 1'!Q597</f>
        <v>23983118.600000001</v>
      </c>
      <c r="R598" s="540">
        <f>'Приложение № 1'!W597</f>
        <v>1841505.4</v>
      </c>
      <c r="S598" s="540">
        <f>'Приложение № 1'!AC597</f>
        <v>0</v>
      </c>
      <c r="T598" s="540">
        <f>'Приложение № 1'!AD597</f>
        <v>0</v>
      </c>
      <c r="U598" s="545"/>
    </row>
    <row r="599" spans="1:21" x14ac:dyDescent="0.2">
      <c r="A599" s="393">
        <v>6</v>
      </c>
      <c r="B599" s="401" t="s">
        <v>1632</v>
      </c>
      <c r="C599" s="393" t="s">
        <v>1200</v>
      </c>
      <c r="D599" s="395">
        <v>42163</v>
      </c>
      <c r="E599" s="393" t="s">
        <v>1110</v>
      </c>
      <c r="F599" s="393" t="s">
        <v>1112</v>
      </c>
      <c r="G599" s="396">
        <v>31</v>
      </c>
      <c r="H599" s="398">
        <v>31</v>
      </c>
      <c r="I599" s="540">
        <v>354</v>
      </c>
      <c r="J599" s="396">
        <v>10</v>
      </c>
      <c r="K599" s="541">
        <v>6</v>
      </c>
      <c r="L599" s="541">
        <v>4</v>
      </c>
      <c r="M599" s="540">
        <v>354</v>
      </c>
      <c r="N599" s="397">
        <v>195.5</v>
      </c>
      <c r="O599" s="397">
        <v>158.5</v>
      </c>
      <c r="P599" s="540">
        <f>'Приложение № 1'!P598</f>
        <v>18224375.440000001</v>
      </c>
      <c r="Q599" s="540">
        <f>'Приложение № 1'!Q598</f>
        <v>14210650.470000001</v>
      </c>
      <c r="R599" s="540">
        <f>'Приложение № 1'!W598</f>
        <v>4013724.97</v>
      </c>
      <c r="S599" s="540">
        <f>'Приложение № 1'!AC598</f>
        <v>0</v>
      </c>
      <c r="T599" s="540">
        <f>'Приложение № 1'!AD598</f>
        <v>0</v>
      </c>
      <c r="U599" s="545"/>
    </row>
    <row r="600" spans="1:21" x14ac:dyDescent="0.2">
      <c r="A600" s="792" t="s">
        <v>1952</v>
      </c>
      <c r="B600" s="792"/>
      <c r="C600" s="792"/>
      <c r="D600" s="792"/>
      <c r="E600" s="792"/>
      <c r="F600" s="792"/>
      <c r="G600" s="413">
        <f t="shared" ref="G600:T600" si="178">SUM(G601:G603)</f>
        <v>62</v>
      </c>
      <c r="H600" s="413">
        <f t="shared" si="178"/>
        <v>62</v>
      </c>
      <c r="I600" s="414">
        <f t="shared" si="178"/>
        <v>1035.9000000000001</v>
      </c>
      <c r="J600" s="413">
        <f t="shared" si="178"/>
        <v>22</v>
      </c>
      <c r="K600" s="413">
        <f t="shared" si="178"/>
        <v>15</v>
      </c>
      <c r="L600" s="413">
        <f t="shared" si="178"/>
        <v>7</v>
      </c>
      <c r="M600" s="414">
        <f t="shared" si="178"/>
        <v>1035.9000000000001</v>
      </c>
      <c r="N600" s="414">
        <f t="shared" si="178"/>
        <v>664.3</v>
      </c>
      <c r="O600" s="414">
        <f t="shared" si="178"/>
        <v>371.6</v>
      </c>
      <c r="P600" s="414">
        <f t="shared" si="178"/>
        <v>43797852</v>
      </c>
      <c r="Q600" s="414">
        <f t="shared" si="178"/>
        <v>36658802.130000003</v>
      </c>
      <c r="R600" s="414">
        <f t="shared" si="178"/>
        <v>7139049.8700000001</v>
      </c>
      <c r="S600" s="414">
        <f t="shared" si="178"/>
        <v>0</v>
      </c>
      <c r="T600" s="414">
        <f t="shared" si="178"/>
        <v>0</v>
      </c>
      <c r="U600" s="545"/>
    </row>
    <row r="601" spans="1:21" x14ac:dyDescent="0.2">
      <c r="A601" s="393">
        <v>1</v>
      </c>
      <c r="B601" s="400" t="s">
        <v>1401</v>
      </c>
      <c r="C601" s="393">
        <v>55</v>
      </c>
      <c r="D601" s="395">
        <v>42032</v>
      </c>
      <c r="E601" s="393" t="s">
        <v>1822</v>
      </c>
      <c r="F601" s="393" t="s">
        <v>1822</v>
      </c>
      <c r="G601" s="396">
        <v>7</v>
      </c>
      <c r="H601" s="398">
        <v>7</v>
      </c>
      <c r="I601" s="540">
        <v>153.80000000000001</v>
      </c>
      <c r="J601" s="396">
        <v>6</v>
      </c>
      <c r="K601" s="541">
        <v>6</v>
      </c>
      <c r="L601" s="541">
        <v>0</v>
      </c>
      <c r="M601" s="397">
        <v>153.80000000000001</v>
      </c>
      <c r="N601" s="397">
        <v>153.80000000000001</v>
      </c>
      <c r="O601" s="397">
        <v>0</v>
      </c>
      <c r="P601" s="540">
        <f>'Приложение № 1'!P600</f>
        <v>6502664</v>
      </c>
      <c r="Q601" s="540">
        <f>'Приложение № 1'!Q600</f>
        <v>5442729.7699999996</v>
      </c>
      <c r="R601" s="540">
        <f>'Приложение № 1'!W600</f>
        <v>1059934.23</v>
      </c>
      <c r="S601" s="540">
        <f>'Приложение № 1'!AC600</f>
        <v>0</v>
      </c>
      <c r="T601" s="540">
        <f>'Приложение № 1'!AD600</f>
        <v>0</v>
      </c>
      <c r="U601" s="545"/>
    </row>
    <row r="602" spans="1:21" x14ac:dyDescent="0.2">
      <c r="A602" s="393">
        <v>2</v>
      </c>
      <c r="B602" s="400" t="s">
        <v>1567</v>
      </c>
      <c r="C602" s="393">
        <v>55</v>
      </c>
      <c r="D602" s="395">
        <v>42032</v>
      </c>
      <c r="E602" s="393" t="s">
        <v>1822</v>
      </c>
      <c r="F602" s="393" t="s">
        <v>1822</v>
      </c>
      <c r="G602" s="396">
        <v>29</v>
      </c>
      <c r="H602" s="398">
        <v>29</v>
      </c>
      <c r="I602" s="540">
        <v>466.3</v>
      </c>
      <c r="J602" s="396">
        <v>8</v>
      </c>
      <c r="K602" s="541">
        <v>2</v>
      </c>
      <c r="L602" s="541">
        <v>6</v>
      </c>
      <c r="M602" s="397">
        <v>466.3</v>
      </c>
      <c r="N602" s="397">
        <v>141.19999999999999</v>
      </c>
      <c r="O602" s="397">
        <v>325.10000000000002</v>
      </c>
      <c r="P602" s="540">
        <f>'Приложение № 1'!P601</f>
        <v>19715164</v>
      </c>
      <c r="Q602" s="540">
        <f>'Приложение № 1'!Q601</f>
        <v>16501592.27</v>
      </c>
      <c r="R602" s="540">
        <f>'Приложение № 1'!W601</f>
        <v>3213571.73</v>
      </c>
      <c r="S602" s="540">
        <f>'Приложение № 1'!AC601</f>
        <v>0</v>
      </c>
      <c r="T602" s="540">
        <f>'Приложение № 1'!AD601</f>
        <v>0</v>
      </c>
      <c r="U602" s="545"/>
    </row>
    <row r="603" spans="1:21" x14ac:dyDescent="0.2">
      <c r="A603" s="393">
        <v>3</v>
      </c>
      <c r="B603" s="400" t="s">
        <v>1402</v>
      </c>
      <c r="C603" s="393">
        <v>55</v>
      </c>
      <c r="D603" s="395">
        <v>42032</v>
      </c>
      <c r="E603" s="393" t="s">
        <v>1822</v>
      </c>
      <c r="F603" s="393" t="s">
        <v>1822</v>
      </c>
      <c r="G603" s="396">
        <v>26</v>
      </c>
      <c r="H603" s="398">
        <v>26</v>
      </c>
      <c r="I603" s="540">
        <v>415.8</v>
      </c>
      <c r="J603" s="396">
        <v>8</v>
      </c>
      <c r="K603" s="541">
        <v>7</v>
      </c>
      <c r="L603" s="541">
        <v>1</v>
      </c>
      <c r="M603" s="397">
        <v>415.8</v>
      </c>
      <c r="N603" s="397">
        <v>369.3</v>
      </c>
      <c r="O603" s="397">
        <v>46.5</v>
      </c>
      <c r="P603" s="540">
        <f>'Приложение № 1'!P602</f>
        <v>17580024</v>
      </c>
      <c r="Q603" s="540">
        <f>'Приложение № 1'!Q602</f>
        <v>14714480.09</v>
      </c>
      <c r="R603" s="540">
        <f>'Приложение № 1'!W602</f>
        <v>2865543.91</v>
      </c>
      <c r="S603" s="540">
        <f>'Приложение № 1'!AC602</f>
        <v>0</v>
      </c>
      <c r="T603" s="540">
        <f>'Приложение № 1'!AD602</f>
        <v>0</v>
      </c>
      <c r="U603" s="545"/>
    </row>
    <row r="604" spans="1:21" x14ac:dyDescent="0.2">
      <c r="A604" s="790" t="s">
        <v>2082</v>
      </c>
      <c r="B604" s="790"/>
      <c r="C604" s="790"/>
      <c r="D604" s="790"/>
      <c r="E604" s="790"/>
      <c r="F604" s="790"/>
      <c r="G604" s="422">
        <f t="shared" ref="G604:Q604" si="179">SUM(G605:G615)</f>
        <v>6</v>
      </c>
      <c r="H604" s="422">
        <f t="shared" si="179"/>
        <v>6</v>
      </c>
      <c r="I604" s="414">
        <f t="shared" si="179"/>
        <v>70</v>
      </c>
      <c r="J604" s="422">
        <f t="shared" si="179"/>
        <v>3</v>
      </c>
      <c r="K604" s="422">
        <f t="shared" si="179"/>
        <v>3</v>
      </c>
      <c r="L604" s="422">
        <f t="shared" si="179"/>
        <v>0</v>
      </c>
      <c r="M604" s="414">
        <f t="shared" si="179"/>
        <v>70</v>
      </c>
      <c r="N604" s="414">
        <f t="shared" si="179"/>
        <v>70</v>
      </c>
      <c r="O604" s="414">
        <f t="shared" si="179"/>
        <v>0</v>
      </c>
      <c r="P604" s="414">
        <f t="shared" si="179"/>
        <v>65039035.539999999</v>
      </c>
      <c r="Q604" s="414">
        <f t="shared" si="179"/>
        <v>53567474.700000003</v>
      </c>
      <c r="R604" s="414">
        <f t="shared" ref="R604:T604" si="180">SUM(R605:R615)</f>
        <v>11471560.84</v>
      </c>
      <c r="S604" s="414">
        <f t="shared" si="180"/>
        <v>0</v>
      </c>
      <c r="T604" s="414">
        <f t="shared" si="180"/>
        <v>0</v>
      </c>
      <c r="U604" s="545"/>
    </row>
    <row r="605" spans="1:21" x14ac:dyDescent="0.2">
      <c r="A605" s="393">
        <v>1</v>
      </c>
      <c r="B605" s="401" t="s">
        <v>794</v>
      </c>
      <c r="C605" s="430" t="s">
        <v>1100</v>
      </c>
      <c r="D605" s="429">
        <v>40918</v>
      </c>
      <c r="E605" s="393" t="s">
        <v>1112</v>
      </c>
      <c r="F605" s="393" t="s">
        <v>1822</v>
      </c>
      <c r="G605" s="396">
        <v>0</v>
      </c>
      <c r="H605" s="398">
        <v>0</v>
      </c>
      <c r="I605" s="397">
        <v>0</v>
      </c>
      <c r="J605" s="396">
        <v>0</v>
      </c>
      <c r="K605" s="398">
        <v>0</v>
      </c>
      <c r="L605" s="398">
        <v>0</v>
      </c>
      <c r="M605" s="397">
        <v>0</v>
      </c>
      <c r="N605" s="397">
        <v>0</v>
      </c>
      <c r="O605" s="397">
        <v>0</v>
      </c>
      <c r="P605" s="540">
        <f>'Приложение № 1'!P604</f>
        <v>3642268.16</v>
      </c>
      <c r="Q605" s="540">
        <f>'Приложение № 1'!Q604</f>
        <v>2971708.99</v>
      </c>
      <c r="R605" s="540">
        <f>'Приложение № 1'!W604</f>
        <v>670559.17000000004</v>
      </c>
      <c r="S605" s="540">
        <f>'Приложение № 1'!AC604</f>
        <v>0</v>
      </c>
      <c r="T605" s="540">
        <f>'Приложение № 1'!AD604</f>
        <v>0</v>
      </c>
      <c r="U605" s="545"/>
    </row>
    <row r="606" spans="1:21" x14ac:dyDescent="0.2">
      <c r="A606" s="393">
        <f>A605+1</f>
        <v>2</v>
      </c>
      <c r="B606" s="400" t="s">
        <v>793</v>
      </c>
      <c r="C606" s="393" t="s">
        <v>1101</v>
      </c>
      <c r="D606" s="395">
        <v>40918</v>
      </c>
      <c r="E606" s="393" t="s">
        <v>1112</v>
      </c>
      <c r="F606" s="393" t="s">
        <v>1822</v>
      </c>
      <c r="G606" s="396">
        <v>0</v>
      </c>
      <c r="H606" s="398">
        <v>0</v>
      </c>
      <c r="I606" s="397">
        <v>0</v>
      </c>
      <c r="J606" s="396">
        <v>0</v>
      </c>
      <c r="K606" s="398">
        <v>0</v>
      </c>
      <c r="L606" s="398">
        <v>0</v>
      </c>
      <c r="M606" s="397">
        <v>0</v>
      </c>
      <c r="N606" s="397">
        <v>0</v>
      </c>
      <c r="O606" s="397">
        <v>0</v>
      </c>
      <c r="P606" s="540">
        <f>'Приложение № 1'!P605</f>
        <v>9582762</v>
      </c>
      <c r="Q606" s="540">
        <f>'Приложение № 1'!Q605</f>
        <v>8279506.3700000001</v>
      </c>
      <c r="R606" s="540">
        <f>'Приложение № 1'!W605</f>
        <v>1303255.6299999999</v>
      </c>
      <c r="S606" s="540">
        <f>'Приложение № 1'!AC605</f>
        <v>0</v>
      </c>
      <c r="T606" s="540">
        <f>'Приложение № 1'!AD605</f>
        <v>0</v>
      </c>
      <c r="U606" s="545"/>
    </row>
    <row r="607" spans="1:21" x14ac:dyDescent="0.2">
      <c r="A607" s="393">
        <f t="shared" ref="A607:A615" si="181">A606+1</f>
        <v>3</v>
      </c>
      <c r="B607" s="401" t="s">
        <v>768</v>
      </c>
      <c r="C607" s="430" t="s">
        <v>1291</v>
      </c>
      <c r="D607" s="429">
        <v>40918</v>
      </c>
      <c r="E607" s="393" t="s">
        <v>1112</v>
      </c>
      <c r="F607" s="393" t="s">
        <v>1822</v>
      </c>
      <c r="G607" s="396">
        <v>0</v>
      </c>
      <c r="H607" s="398">
        <v>0</v>
      </c>
      <c r="I607" s="397">
        <v>0</v>
      </c>
      <c r="J607" s="396">
        <v>0</v>
      </c>
      <c r="K607" s="398">
        <v>0</v>
      </c>
      <c r="L607" s="398">
        <v>0</v>
      </c>
      <c r="M607" s="397">
        <v>0</v>
      </c>
      <c r="N607" s="397">
        <v>0</v>
      </c>
      <c r="O607" s="397">
        <v>0</v>
      </c>
      <c r="P607" s="540">
        <f>'Приложение № 1'!P606</f>
        <v>4504934.01</v>
      </c>
      <c r="Q607" s="540">
        <f>'Приложение № 1'!Q606</f>
        <v>3892262.98</v>
      </c>
      <c r="R607" s="540">
        <f>'Приложение № 1'!W606</f>
        <v>612671.03</v>
      </c>
      <c r="S607" s="540">
        <f>'Приложение № 1'!AC606</f>
        <v>0</v>
      </c>
      <c r="T607" s="540">
        <f>'Приложение № 1'!AD606</f>
        <v>0</v>
      </c>
      <c r="U607" s="545"/>
    </row>
    <row r="608" spans="1:21" x14ac:dyDescent="0.2">
      <c r="A608" s="393">
        <f t="shared" si="181"/>
        <v>4</v>
      </c>
      <c r="B608" s="401" t="s">
        <v>769</v>
      </c>
      <c r="C608" s="430" t="s">
        <v>1293</v>
      </c>
      <c r="D608" s="429">
        <v>40918</v>
      </c>
      <c r="E608" s="393" t="s">
        <v>1112</v>
      </c>
      <c r="F608" s="393" t="s">
        <v>1822</v>
      </c>
      <c r="G608" s="396">
        <v>0</v>
      </c>
      <c r="H608" s="398">
        <v>0</v>
      </c>
      <c r="I608" s="397">
        <v>0</v>
      </c>
      <c r="J608" s="396">
        <v>0</v>
      </c>
      <c r="K608" s="398">
        <v>0</v>
      </c>
      <c r="L608" s="398">
        <v>0</v>
      </c>
      <c r="M608" s="397">
        <v>0</v>
      </c>
      <c r="N608" s="397">
        <v>0</v>
      </c>
      <c r="O608" s="397">
        <v>0</v>
      </c>
      <c r="P608" s="540">
        <f>'Приложение № 1'!P607</f>
        <v>9802240.5999999996</v>
      </c>
      <c r="Q608" s="540">
        <f>'Приложение № 1'!Q607</f>
        <v>7656671.2300000004</v>
      </c>
      <c r="R608" s="540">
        <f>'Приложение № 1'!W607</f>
        <v>2145569.37</v>
      </c>
      <c r="S608" s="540">
        <f>'Приложение № 1'!AC607</f>
        <v>0</v>
      </c>
      <c r="T608" s="540">
        <f>'Приложение № 1'!AD607</f>
        <v>0</v>
      </c>
      <c r="U608" s="545"/>
    </row>
    <row r="609" spans="1:21" x14ac:dyDescent="0.2">
      <c r="A609" s="393">
        <f t="shared" si="181"/>
        <v>5</v>
      </c>
      <c r="B609" s="401" t="s">
        <v>770</v>
      </c>
      <c r="C609" s="430" t="s">
        <v>1292</v>
      </c>
      <c r="D609" s="429">
        <v>40918</v>
      </c>
      <c r="E609" s="393" t="s">
        <v>1112</v>
      </c>
      <c r="F609" s="393" t="s">
        <v>1822</v>
      </c>
      <c r="G609" s="396">
        <v>0</v>
      </c>
      <c r="H609" s="398">
        <v>0</v>
      </c>
      <c r="I609" s="397">
        <v>0</v>
      </c>
      <c r="J609" s="396">
        <v>0</v>
      </c>
      <c r="K609" s="398">
        <v>0</v>
      </c>
      <c r="L609" s="398">
        <v>0</v>
      </c>
      <c r="M609" s="397">
        <v>0</v>
      </c>
      <c r="N609" s="397">
        <v>0</v>
      </c>
      <c r="O609" s="397">
        <v>0</v>
      </c>
      <c r="P609" s="540">
        <f>'Приложение № 1'!P608</f>
        <v>4851630</v>
      </c>
      <c r="Q609" s="540">
        <f>'Приложение № 1'!Q608</f>
        <v>4191808.32</v>
      </c>
      <c r="R609" s="540">
        <f>'Приложение № 1'!W608</f>
        <v>659821.68000000005</v>
      </c>
      <c r="S609" s="540">
        <f>'Приложение № 1'!AC608</f>
        <v>0</v>
      </c>
      <c r="T609" s="540">
        <f>'Приложение № 1'!AD608</f>
        <v>0</v>
      </c>
      <c r="U609" s="545"/>
    </row>
    <row r="610" spans="1:21" x14ac:dyDescent="0.2">
      <c r="A610" s="393">
        <f t="shared" si="181"/>
        <v>6</v>
      </c>
      <c r="B610" s="401" t="s">
        <v>1669</v>
      </c>
      <c r="C610" s="430" t="s">
        <v>1101</v>
      </c>
      <c r="D610" s="429">
        <v>40918</v>
      </c>
      <c r="E610" s="393" t="s">
        <v>1110</v>
      </c>
      <c r="F610" s="393" t="s">
        <v>1822</v>
      </c>
      <c r="G610" s="396">
        <v>2</v>
      </c>
      <c r="H610" s="398">
        <v>2</v>
      </c>
      <c r="I610" s="397">
        <v>27.5</v>
      </c>
      <c r="J610" s="396">
        <v>1</v>
      </c>
      <c r="K610" s="398">
        <v>1</v>
      </c>
      <c r="L610" s="398">
        <v>0</v>
      </c>
      <c r="M610" s="397">
        <v>27.5</v>
      </c>
      <c r="N610" s="397">
        <v>27.5</v>
      </c>
      <c r="O610" s="397">
        <v>0</v>
      </c>
      <c r="P610" s="540">
        <f>'Приложение № 1'!P609</f>
        <v>5338590.66</v>
      </c>
      <c r="Q610" s="540">
        <f>'Приложение № 1'!Q609</f>
        <v>4328548.93</v>
      </c>
      <c r="R610" s="540">
        <f>'Приложение № 1'!W609</f>
        <v>1010041.73</v>
      </c>
      <c r="S610" s="540">
        <f>'Приложение № 1'!AC609</f>
        <v>0</v>
      </c>
      <c r="T610" s="540">
        <f>'Приложение № 1'!AD609</f>
        <v>0</v>
      </c>
      <c r="U610" s="545"/>
    </row>
    <row r="611" spans="1:21" x14ac:dyDescent="0.2">
      <c r="A611" s="393">
        <f t="shared" si="181"/>
        <v>7</v>
      </c>
      <c r="B611" s="401" t="s">
        <v>1669</v>
      </c>
      <c r="C611" s="430" t="s">
        <v>1101</v>
      </c>
      <c r="D611" s="429">
        <v>40918</v>
      </c>
      <c r="E611" s="393" t="s">
        <v>1112</v>
      </c>
      <c r="F611" s="393" t="s">
        <v>1822</v>
      </c>
      <c r="G611" s="396">
        <v>0</v>
      </c>
      <c r="H611" s="398">
        <v>0</v>
      </c>
      <c r="I611" s="397">
        <v>0</v>
      </c>
      <c r="J611" s="396">
        <v>0</v>
      </c>
      <c r="K611" s="398">
        <v>0</v>
      </c>
      <c r="L611" s="398">
        <v>0</v>
      </c>
      <c r="M611" s="397">
        <v>0</v>
      </c>
      <c r="N611" s="397">
        <v>0</v>
      </c>
      <c r="O611" s="397">
        <v>0</v>
      </c>
      <c r="P611" s="540">
        <f>'Приложение № 1'!P610</f>
        <v>1499111.4</v>
      </c>
      <c r="Q611" s="540">
        <f>'Приложение № 1'!Q610</f>
        <v>1295232.26</v>
      </c>
      <c r="R611" s="540">
        <f>'Приложение № 1'!W610</f>
        <v>203879.14</v>
      </c>
      <c r="S611" s="540">
        <f>'Приложение № 1'!AC610</f>
        <v>0</v>
      </c>
      <c r="T611" s="540">
        <f>'Приложение № 1'!AD610</f>
        <v>0</v>
      </c>
      <c r="U611" s="545"/>
    </row>
    <row r="612" spans="1:21" x14ac:dyDescent="0.2">
      <c r="A612" s="393">
        <f t="shared" si="181"/>
        <v>8</v>
      </c>
      <c r="B612" s="401" t="s">
        <v>795</v>
      </c>
      <c r="C612" s="430" t="s">
        <v>1295</v>
      </c>
      <c r="D612" s="429">
        <v>40918</v>
      </c>
      <c r="E612" s="393" t="s">
        <v>1112</v>
      </c>
      <c r="F612" s="393" t="s">
        <v>1822</v>
      </c>
      <c r="G612" s="396">
        <v>0</v>
      </c>
      <c r="H612" s="398">
        <v>0</v>
      </c>
      <c r="I612" s="397">
        <v>0</v>
      </c>
      <c r="J612" s="396">
        <v>0</v>
      </c>
      <c r="K612" s="398">
        <v>0</v>
      </c>
      <c r="L612" s="398">
        <v>0</v>
      </c>
      <c r="M612" s="397">
        <v>0</v>
      </c>
      <c r="N612" s="397">
        <v>0</v>
      </c>
      <c r="O612" s="397">
        <v>0</v>
      </c>
      <c r="P612" s="540">
        <f>'Приложение № 1'!P611</f>
        <v>3466960</v>
      </c>
      <c r="Q612" s="540">
        <f>'Приложение № 1'!Q611</f>
        <v>2995453.44</v>
      </c>
      <c r="R612" s="540">
        <f>'Приложение № 1'!W611</f>
        <v>471506.56</v>
      </c>
      <c r="S612" s="540">
        <f>'Приложение № 1'!AC611</f>
        <v>0</v>
      </c>
      <c r="T612" s="540">
        <f>'Приложение № 1'!AD611</f>
        <v>0</v>
      </c>
      <c r="U612" s="545"/>
    </row>
    <row r="613" spans="1:21" x14ac:dyDescent="0.2">
      <c r="A613" s="393">
        <f t="shared" si="181"/>
        <v>9</v>
      </c>
      <c r="B613" s="400" t="s">
        <v>792</v>
      </c>
      <c r="C613" s="393" t="s">
        <v>1294</v>
      </c>
      <c r="D613" s="395">
        <v>40918</v>
      </c>
      <c r="E613" s="393" t="s">
        <v>1110</v>
      </c>
      <c r="F613" s="393" t="s">
        <v>1822</v>
      </c>
      <c r="G613" s="396">
        <v>4</v>
      </c>
      <c r="H613" s="398">
        <v>4</v>
      </c>
      <c r="I613" s="397">
        <v>42.5</v>
      </c>
      <c r="J613" s="396">
        <v>2</v>
      </c>
      <c r="K613" s="398">
        <v>2</v>
      </c>
      <c r="L613" s="398">
        <v>0</v>
      </c>
      <c r="M613" s="397">
        <v>42.5</v>
      </c>
      <c r="N613" s="397">
        <v>42.5</v>
      </c>
      <c r="O613" s="397">
        <v>0</v>
      </c>
      <c r="P613" s="540">
        <f>'Приложение № 1'!P612</f>
        <v>6995412.7599999998</v>
      </c>
      <c r="Q613" s="540">
        <f>'Приложение № 1'!Q612</f>
        <v>5588885.9800000004</v>
      </c>
      <c r="R613" s="540">
        <f>'Приложение № 1'!W612</f>
        <v>1406526.78</v>
      </c>
      <c r="S613" s="540">
        <f>'Приложение № 1'!AC612</f>
        <v>0</v>
      </c>
      <c r="T613" s="540">
        <f>'Приложение № 1'!AD612</f>
        <v>0</v>
      </c>
      <c r="U613" s="545"/>
    </row>
    <row r="614" spans="1:21" x14ac:dyDescent="0.2">
      <c r="A614" s="393">
        <f t="shared" si="181"/>
        <v>10</v>
      </c>
      <c r="B614" s="400" t="s">
        <v>792</v>
      </c>
      <c r="C614" s="393" t="s">
        <v>1294</v>
      </c>
      <c r="D614" s="395">
        <v>40918</v>
      </c>
      <c r="E614" s="393" t="s">
        <v>1112</v>
      </c>
      <c r="F614" s="393" t="s">
        <v>1822</v>
      </c>
      <c r="G614" s="396">
        <v>0</v>
      </c>
      <c r="H614" s="398">
        <v>0</v>
      </c>
      <c r="I614" s="397">
        <v>0</v>
      </c>
      <c r="J614" s="396">
        <v>0</v>
      </c>
      <c r="K614" s="398">
        <v>0</v>
      </c>
      <c r="L614" s="398">
        <v>0</v>
      </c>
      <c r="M614" s="397">
        <v>0</v>
      </c>
      <c r="N614" s="397">
        <v>0</v>
      </c>
      <c r="O614" s="397">
        <v>0</v>
      </c>
      <c r="P614" s="540">
        <f>'Приложение № 1'!P613</f>
        <v>921184.53</v>
      </c>
      <c r="Q614" s="540">
        <f>'Приложение № 1'!Q613</f>
        <v>822114.98</v>
      </c>
      <c r="R614" s="540">
        <f>'Приложение № 1'!W613</f>
        <v>99069.55</v>
      </c>
      <c r="S614" s="540">
        <f>'Приложение № 1'!AC613</f>
        <v>0</v>
      </c>
      <c r="T614" s="540">
        <f>'Приложение № 1'!AD613</f>
        <v>0</v>
      </c>
      <c r="U614" s="545"/>
    </row>
    <row r="615" spans="1:21" x14ac:dyDescent="0.2">
      <c r="A615" s="393">
        <f t="shared" si="181"/>
        <v>11</v>
      </c>
      <c r="B615" s="400" t="s">
        <v>1668</v>
      </c>
      <c r="C615" s="393" t="s">
        <v>1295</v>
      </c>
      <c r="D615" s="395">
        <v>40918</v>
      </c>
      <c r="E615" s="393" t="s">
        <v>1112</v>
      </c>
      <c r="F615" s="393" t="s">
        <v>1822</v>
      </c>
      <c r="G615" s="396">
        <v>0</v>
      </c>
      <c r="H615" s="398">
        <v>0</v>
      </c>
      <c r="I615" s="397">
        <v>0</v>
      </c>
      <c r="J615" s="396">
        <v>0</v>
      </c>
      <c r="K615" s="398">
        <v>0</v>
      </c>
      <c r="L615" s="398">
        <v>0</v>
      </c>
      <c r="M615" s="397">
        <v>0</v>
      </c>
      <c r="N615" s="397">
        <v>0</v>
      </c>
      <c r="O615" s="397">
        <v>0</v>
      </c>
      <c r="P615" s="540">
        <f>'Приложение № 1'!P614</f>
        <v>14433941.42</v>
      </c>
      <c r="Q615" s="540">
        <f>'Приложение № 1'!Q614</f>
        <v>11545281.220000001</v>
      </c>
      <c r="R615" s="540">
        <f>'Приложение № 1'!W614</f>
        <v>2888660.2</v>
      </c>
      <c r="S615" s="540">
        <f>'Приложение № 1'!AC614</f>
        <v>0</v>
      </c>
      <c r="T615" s="540">
        <f>'Приложение № 1'!AD614</f>
        <v>0</v>
      </c>
      <c r="U615" s="545"/>
    </row>
    <row r="616" spans="1:21" s="537" customFormat="1" x14ac:dyDescent="0.2">
      <c r="A616" s="792" t="s">
        <v>1953</v>
      </c>
      <c r="B616" s="792"/>
      <c r="C616" s="792"/>
      <c r="D616" s="792"/>
      <c r="E616" s="792"/>
      <c r="F616" s="792"/>
      <c r="G616" s="391">
        <f t="shared" ref="G616:T616" si="182">SUM(G617:G621)</f>
        <v>38</v>
      </c>
      <c r="H616" s="391">
        <f t="shared" si="182"/>
        <v>38</v>
      </c>
      <c r="I616" s="392">
        <f t="shared" si="182"/>
        <v>738.8</v>
      </c>
      <c r="J616" s="391">
        <f t="shared" si="182"/>
        <v>20</v>
      </c>
      <c r="K616" s="391">
        <f t="shared" si="182"/>
        <v>13</v>
      </c>
      <c r="L616" s="391">
        <f t="shared" si="182"/>
        <v>7</v>
      </c>
      <c r="M616" s="392">
        <f t="shared" si="182"/>
        <v>738.8</v>
      </c>
      <c r="N616" s="392">
        <f t="shared" si="182"/>
        <v>498.6</v>
      </c>
      <c r="O616" s="392">
        <f t="shared" si="182"/>
        <v>240.2</v>
      </c>
      <c r="P616" s="392">
        <f t="shared" si="182"/>
        <v>31236464</v>
      </c>
      <c r="Q616" s="392">
        <f t="shared" si="182"/>
        <v>26394812.079999998</v>
      </c>
      <c r="R616" s="392">
        <f t="shared" si="182"/>
        <v>4841651.92</v>
      </c>
      <c r="S616" s="392">
        <f t="shared" si="182"/>
        <v>0</v>
      </c>
      <c r="T616" s="392">
        <f t="shared" si="182"/>
        <v>0</v>
      </c>
      <c r="U616" s="545"/>
    </row>
    <row r="617" spans="1:21" x14ac:dyDescent="0.2">
      <c r="A617" s="393">
        <v>1</v>
      </c>
      <c r="B617" s="401" t="s">
        <v>797</v>
      </c>
      <c r="C617" s="428">
        <v>655</v>
      </c>
      <c r="D617" s="429">
        <v>42004</v>
      </c>
      <c r="E617" s="393" t="s">
        <v>1112</v>
      </c>
      <c r="F617" s="393" t="s">
        <v>1112</v>
      </c>
      <c r="G617" s="396">
        <v>6</v>
      </c>
      <c r="H617" s="398">
        <v>6</v>
      </c>
      <c r="I617" s="397">
        <v>150</v>
      </c>
      <c r="J617" s="396">
        <v>4</v>
      </c>
      <c r="K617" s="398">
        <v>3</v>
      </c>
      <c r="L617" s="398">
        <v>1</v>
      </c>
      <c r="M617" s="397">
        <v>150</v>
      </c>
      <c r="N617" s="397">
        <v>110</v>
      </c>
      <c r="O617" s="397">
        <v>40</v>
      </c>
      <c r="P617" s="540">
        <f>'Приложение № 1'!P616</f>
        <v>6342000</v>
      </c>
      <c r="Q617" s="540">
        <f>'Приложение № 1'!Q616</f>
        <v>5358990</v>
      </c>
      <c r="R617" s="540">
        <f>'Приложение № 1'!W616</f>
        <v>983010</v>
      </c>
      <c r="S617" s="540">
        <f>'Приложение № 1'!AC616</f>
        <v>0</v>
      </c>
      <c r="T617" s="540">
        <f>'Приложение № 1'!AD616</f>
        <v>0</v>
      </c>
      <c r="U617" s="545"/>
    </row>
    <row r="618" spans="1:21" x14ac:dyDescent="0.2">
      <c r="A618" s="393">
        <v>2</v>
      </c>
      <c r="B618" s="401" t="s">
        <v>798</v>
      </c>
      <c r="C618" s="428">
        <v>656</v>
      </c>
      <c r="D618" s="429">
        <v>42004</v>
      </c>
      <c r="E618" s="393" t="s">
        <v>1112</v>
      </c>
      <c r="F618" s="393" t="s">
        <v>1112</v>
      </c>
      <c r="G618" s="396">
        <v>8</v>
      </c>
      <c r="H618" s="398">
        <v>8</v>
      </c>
      <c r="I618" s="397">
        <v>159.30000000000001</v>
      </c>
      <c r="J618" s="396">
        <v>4</v>
      </c>
      <c r="K618" s="398">
        <v>2</v>
      </c>
      <c r="L618" s="398">
        <v>2</v>
      </c>
      <c r="M618" s="397">
        <v>159.30000000000001</v>
      </c>
      <c r="N618" s="397">
        <v>79.900000000000006</v>
      </c>
      <c r="O618" s="397">
        <v>79.400000000000006</v>
      </c>
      <c r="P618" s="540">
        <f>'Приложение № 1'!P617</f>
        <v>6735204</v>
      </c>
      <c r="Q618" s="540">
        <f>'Приложение № 1'!Q617</f>
        <v>5691247.3799999999</v>
      </c>
      <c r="R618" s="540">
        <f>'Приложение № 1'!W617</f>
        <v>1043956.62</v>
      </c>
      <c r="S618" s="540">
        <f>'Приложение № 1'!AC617</f>
        <v>0</v>
      </c>
      <c r="T618" s="540">
        <f>'Приложение № 1'!AD617</f>
        <v>0</v>
      </c>
      <c r="U618" s="545"/>
    </row>
    <row r="619" spans="1:21" x14ac:dyDescent="0.2">
      <c r="A619" s="393">
        <v>3</v>
      </c>
      <c r="B619" s="401" t="s">
        <v>799</v>
      </c>
      <c r="C619" s="428">
        <v>657</v>
      </c>
      <c r="D619" s="429">
        <v>42004</v>
      </c>
      <c r="E619" s="393" t="s">
        <v>1112</v>
      </c>
      <c r="F619" s="393" t="s">
        <v>1112</v>
      </c>
      <c r="G619" s="396">
        <v>9</v>
      </c>
      <c r="H619" s="398">
        <v>9</v>
      </c>
      <c r="I619" s="397">
        <v>126.8</v>
      </c>
      <c r="J619" s="396">
        <v>4</v>
      </c>
      <c r="K619" s="398">
        <v>3</v>
      </c>
      <c r="L619" s="398">
        <v>1</v>
      </c>
      <c r="M619" s="397">
        <v>126.8</v>
      </c>
      <c r="N619" s="397">
        <v>97.1</v>
      </c>
      <c r="O619" s="397">
        <v>29.7</v>
      </c>
      <c r="P619" s="540">
        <f>'Приложение № 1'!P618</f>
        <v>5361104</v>
      </c>
      <c r="Q619" s="540">
        <f>'Приложение № 1'!Q618</f>
        <v>4530132.88</v>
      </c>
      <c r="R619" s="540">
        <f>'Приложение № 1'!W618</f>
        <v>830971.12</v>
      </c>
      <c r="S619" s="540">
        <f>'Приложение № 1'!AC618</f>
        <v>0</v>
      </c>
      <c r="T619" s="540">
        <f>'Приложение № 1'!AD618</f>
        <v>0</v>
      </c>
      <c r="U619" s="545"/>
    </row>
    <row r="620" spans="1:21" x14ac:dyDescent="0.2">
      <c r="A620" s="393">
        <v>4</v>
      </c>
      <c r="B620" s="401" t="s">
        <v>800</v>
      </c>
      <c r="C620" s="428">
        <v>658</v>
      </c>
      <c r="D620" s="429">
        <v>42004</v>
      </c>
      <c r="E620" s="393" t="s">
        <v>1112</v>
      </c>
      <c r="F620" s="393" t="s">
        <v>1112</v>
      </c>
      <c r="G620" s="396">
        <v>7</v>
      </c>
      <c r="H620" s="398">
        <v>7</v>
      </c>
      <c r="I620" s="397">
        <v>120.2</v>
      </c>
      <c r="J620" s="396">
        <v>4</v>
      </c>
      <c r="K620" s="398">
        <v>3</v>
      </c>
      <c r="L620" s="398">
        <v>1</v>
      </c>
      <c r="M620" s="397">
        <v>120.2</v>
      </c>
      <c r="N620" s="397">
        <v>90.8</v>
      </c>
      <c r="O620" s="397">
        <v>29.4</v>
      </c>
      <c r="P620" s="540">
        <f>'Приложение № 1'!P619</f>
        <v>5082056</v>
      </c>
      <c r="Q620" s="540">
        <f>'Приложение № 1'!Q619</f>
        <v>4294337.32</v>
      </c>
      <c r="R620" s="540">
        <f>'Приложение № 1'!W619</f>
        <v>787718.68</v>
      </c>
      <c r="S620" s="540">
        <f>'Приложение № 1'!AC619</f>
        <v>0</v>
      </c>
      <c r="T620" s="540">
        <f>'Приложение № 1'!AD619</f>
        <v>0</v>
      </c>
      <c r="U620" s="545"/>
    </row>
    <row r="621" spans="1:21" x14ac:dyDescent="0.2">
      <c r="A621" s="393">
        <v>5</v>
      </c>
      <c r="B621" s="401" t="s">
        <v>839</v>
      </c>
      <c r="C621" s="428">
        <v>665</v>
      </c>
      <c r="D621" s="429">
        <v>42004</v>
      </c>
      <c r="E621" s="393" t="s">
        <v>1112</v>
      </c>
      <c r="F621" s="393" t="s">
        <v>1112</v>
      </c>
      <c r="G621" s="396">
        <v>8</v>
      </c>
      <c r="H621" s="398">
        <v>8</v>
      </c>
      <c r="I621" s="397">
        <v>182.5</v>
      </c>
      <c r="J621" s="396">
        <v>4</v>
      </c>
      <c r="K621" s="398">
        <v>2</v>
      </c>
      <c r="L621" s="398">
        <v>2</v>
      </c>
      <c r="M621" s="397">
        <v>182.5</v>
      </c>
      <c r="N621" s="397">
        <v>120.8</v>
      </c>
      <c r="O621" s="397">
        <v>61.7</v>
      </c>
      <c r="P621" s="540">
        <f>'Приложение № 1'!P620</f>
        <v>7716100</v>
      </c>
      <c r="Q621" s="540">
        <f>'Приложение № 1'!Q620</f>
        <v>6520104.5</v>
      </c>
      <c r="R621" s="540">
        <f>'Приложение № 1'!W620</f>
        <v>1195995.5</v>
      </c>
      <c r="S621" s="540">
        <f>'Приложение № 1'!AC620</f>
        <v>0</v>
      </c>
      <c r="T621" s="540">
        <f>'Приложение № 1'!AD620</f>
        <v>0</v>
      </c>
      <c r="U621" s="545"/>
    </row>
    <row r="622" spans="1:21" x14ac:dyDescent="0.2">
      <c r="A622" s="790" t="s">
        <v>2047</v>
      </c>
      <c r="B622" s="790"/>
      <c r="C622" s="790"/>
      <c r="D622" s="790"/>
      <c r="E622" s="790"/>
      <c r="F622" s="790"/>
      <c r="G622" s="422">
        <f t="shared" ref="G622:Q622" si="183">SUM(G623:G631)</f>
        <v>161</v>
      </c>
      <c r="H622" s="422">
        <f t="shared" si="183"/>
        <v>161</v>
      </c>
      <c r="I622" s="423">
        <f t="shared" si="183"/>
        <v>2918.3</v>
      </c>
      <c r="J622" s="422">
        <f t="shared" si="183"/>
        <v>62</v>
      </c>
      <c r="K622" s="422">
        <f t="shared" si="183"/>
        <v>37</v>
      </c>
      <c r="L622" s="422">
        <f t="shared" si="183"/>
        <v>25</v>
      </c>
      <c r="M622" s="414">
        <f t="shared" si="183"/>
        <v>2862.8</v>
      </c>
      <c r="N622" s="423">
        <f t="shared" si="183"/>
        <v>1628.82</v>
      </c>
      <c r="O622" s="423">
        <f t="shared" si="183"/>
        <v>1233.98</v>
      </c>
      <c r="P622" s="392">
        <f t="shared" si="183"/>
        <v>61999391.969999999</v>
      </c>
      <c r="Q622" s="392">
        <f t="shared" si="183"/>
        <v>53567474.670000002</v>
      </c>
      <c r="R622" s="392">
        <f t="shared" ref="R622:T622" si="184">SUM(R623:R631)</f>
        <v>8431917.3000000007</v>
      </c>
      <c r="S622" s="392">
        <f t="shared" si="184"/>
        <v>0</v>
      </c>
      <c r="T622" s="392">
        <f t="shared" si="184"/>
        <v>0</v>
      </c>
      <c r="U622" s="545"/>
    </row>
    <row r="623" spans="1:21" x14ac:dyDescent="0.2">
      <c r="A623" s="393">
        <v>1</v>
      </c>
      <c r="B623" s="401" t="s">
        <v>794</v>
      </c>
      <c r="C623" s="430" t="s">
        <v>1100</v>
      </c>
      <c r="D623" s="429">
        <v>40918</v>
      </c>
      <c r="E623" s="393" t="s">
        <v>1822</v>
      </c>
      <c r="F623" s="393" t="s">
        <v>1822</v>
      </c>
      <c r="G623" s="396">
        <v>11</v>
      </c>
      <c r="H623" s="398">
        <v>11</v>
      </c>
      <c r="I623" s="397">
        <v>218.2</v>
      </c>
      <c r="J623" s="396">
        <v>2</v>
      </c>
      <c r="K623" s="398">
        <v>0</v>
      </c>
      <c r="L623" s="398">
        <v>2</v>
      </c>
      <c r="M623" s="397">
        <v>162.69999999999999</v>
      </c>
      <c r="N623" s="397">
        <v>0</v>
      </c>
      <c r="O623" s="397">
        <v>162.69999999999999</v>
      </c>
      <c r="P623" s="540">
        <f>'Приложение № 1'!P622</f>
        <v>3439478</v>
      </c>
      <c r="Q623" s="540">
        <f>'Приложение № 1'!Q622</f>
        <v>2971708.99</v>
      </c>
      <c r="R623" s="540">
        <f>'Приложение № 1'!W622</f>
        <v>467769.01</v>
      </c>
      <c r="S623" s="540">
        <f>'Приложение № 1'!AC622</f>
        <v>0</v>
      </c>
      <c r="T623" s="540">
        <f>'Приложение № 1'!AD622</f>
        <v>0</v>
      </c>
      <c r="U623" s="545"/>
    </row>
    <row r="624" spans="1:21" x14ac:dyDescent="0.2">
      <c r="A624" s="393">
        <v>2</v>
      </c>
      <c r="B624" s="400" t="s">
        <v>793</v>
      </c>
      <c r="C624" s="393" t="s">
        <v>1101</v>
      </c>
      <c r="D624" s="395">
        <v>40918</v>
      </c>
      <c r="E624" s="393" t="s">
        <v>1822</v>
      </c>
      <c r="F624" s="393" t="s">
        <v>1822</v>
      </c>
      <c r="G624" s="396">
        <v>20</v>
      </c>
      <c r="H624" s="398">
        <v>20</v>
      </c>
      <c r="I624" s="540">
        <v>453.3</v>
      </c>
      <c r="J624" s="396">
        <v>9</v>
      </c>
      <c r="K624" s="541">
        <v>7</v>
      </c>
      <c r="L624" s="541">
        <v>2</v>
      </c>
      <c r="M624" s="397">
        <v>453.3</v>
      </c>
      <c r="N624" s="397">
        <v>346.8</v>
      </c>
      <c r="O624" s="397">
        <v>106.5</v>
      </c>
      <c r="P624" s="540">
        <f>'Приложение № 1'!P623</f>
        <v>9582762</v>
      </c>
      <c r="Q624" s="540">
        <f>'Приложение № 1'!Q623</f>
        <v>8279506.3700000001</v>
      </c>
      <c r="R624" s="540">
        <f>'Приложение № 1'!W623</f>
        <v>1303255.6299999999</v>
      </c>
      <c r="S624" s="540">
        <f>'Приложение № 1'!AC623</f>
        <v>0</v>
      </c>
      <c r="T624" s="540">
        <f>'Приложение № 1'!AD623</f>
        <v>0</v>
      </c>
      <c r="U624" s="545"/>
    </row>
    <row r="625" spans="1:21" x14ac:dyDescent="0.2">
      <c r="A625" s="393">
        <v>3</v>
      </c>
      <c r="B625" s="401" t="s">
        <v>768</v>
      </c>
      <c r="C625" s="430" t="s">
        <v>1291</v>
      </c>
      <c r="D625" s="429">
        <v>40918</v>
      </c>
      <c r="E625" s="393" t="s">
        <v>1822</v>
      </c>
      <c r="F625" s="393" t="s">
        <v>1822</v>
      </c>
      <c r="G625" s="396">
        <v>15</v>
      </c>
      <c r="H625" s="398">
        <v>15</v>
      </c>
      <c r="I625" s="397">
        <v>213.1</v>
      </c>
      <c r="J625" s="396">
        <v>5</v>
      </c>
      <c r="K625" s="398">
        <v>2</v>
      </c>
      <c r="L625" s="398">
        <v>3</v>
      </c>
      <c r="M625" s="397">
        <v>213.1</v>
      </c>
      <c r="N625" s="397">
        <v>47.4</v>
      </c>
      <c r="O625" s="397">
        <v>165.7</v>
      </c>
      <c r="P625" s="540">
        <f>'Приложение № 1'!P624</f>
        <v>4504933.99</v>
      </c>
      <c r="Q625" s="540">
        <f>'Приложение № 1'!Q624</f>
        <v>3892262.97</v>
      </c>
      <c r="R625" s="540">
        <f>'Приложение № 1'!W624</f>
        <v>612671.02</v>
      </c>
      <c r="S625" s="540">
        <f>'Приложение № 1'!AC624</f>
        <v>0</v>
      </c>
      <c r="T625" s="540">
        <f>'Приложение № 1'!AD624</f>
        <v>0</v>
      </c>
      <c r="U625" s="545"/>
    </row>
    <row r="626" spans="1:21" x14ac:dyDescent="0.2">
      <c r="A626" s="393">
        <v>4</v>
      </c>
      <c r="B626" s="401" t="s">
        <v>769</v>
      </c>
      <c r="C626" s="430" t="s">
        <v>1293</v>
      </c>
      <c r="D626" s="429">
        <v>40918</v>
      </c>
      <c r="E626" s="393" t="s">
        <v>1822</v>
      </c>
      <c r="F626" s="393" t="s">
        <v>1822</v>
      </c>
      <c r="G626" s="396">
        <v>26</v>
      </c>
      <c r="H626" s="398">
        <v>26</v>
      </c>
      <c r="I626" s="397">
        <v>419.2</v>
      </c>
      <c r="J626" s="396">
        <v>10</v>
      </c>
      <c r="K626" s="398">
        <v>9</v>
      </c>
      <c r="L626" s="398">
        <v>1</v>
      </c>
      <c r="M626" s="397">
        <v>419.2</v>
      </c>
      <c r="N626" s="397">
        <v>373.4</v>
      </c>
      <c r="O626" s="397">
        <v>45.8</v>
      </c>
      <c r="P626" s="540">
        <f>'Приложение № 1'!P625</f>
        <v>8861888</v>
      </c>
      <c r="Q626" s="540">
        <f>'Приложение № 1'!Q625</f>
        <v>7656671.2300000004</v>
      </c>
      <c r="R626" s="540">
        <f>'Приложение № 1'!W625</f>
        <v>1205216.77</v>
      </c>
      <c r="S626" s="540">
        <f>'Приложение № 1'!AC625</f>
        <v>0</v>
      </c>
      <c r="T626" s="540">
        <f>'Приложение № 1'!AD625</f>
        <v>0</v>
      </c>
      <c r="U626" s="545"/>
    </row>
    <row r="627" spans="1:21" x14ac:dyDescent="0.2">
      <c r="A627" s="393">
        <v>5</v>
      </c>
      <c r="B627" s="401" t="s">
        <v>770</v>
      </c>
      <c r="C627" s="430" t="s">
        <v>1292</v>
      </c>
      <c r="D627" s="429">
        <v>40918</v>
      </c>
      <c r="E627" s="393" t="s">
        <v>1822</v>
      </c>
      <c r="F627" s="393" t="s">
        <v>1822</v>
      </c>
      <c r="G627" s="396">
        <v>14</v>
      </c>
      <c r="H627" s="398">
        <v>14</v>
      </c>
      <c r="I627" s="397">
        <v>229.5</v>
      </c>
      <c r="J627" s="396">
        <v>6</v>
      </c>
      <c r="K627" s="398">
        <v>6</v>
      </c>
      <c r="L627" s="398">
        <v>0</v>
      </c>
      <c r="M627" s="397">
        <v>229.5</v>
      </c>
      <c r="N627" s="397">
        <v>229.5</v>
      </c>
      <c r="O627" s="397">
        <v>0</v>
      </c>
      <c r="P627" s="540">
        <f>'Приложение № 1'!P626</f>
        <v>4851630</v>
      </c>
      <c r="Q627" s="540">
        <f>'Приложение № 1'!Q626</f>
        <v>4191808.32</v>
      </c>
      <c r="R627" s="540">
        <f>'Приложение № 1'!W626</f>
        <v>659821.68000000005</v>
      </c>
      <c r="S627" s="540">
        <f>'Приложение № 1'!AC626</f>
        <v>0</v>
      </c>
      <c r="T627" s="540">
        <f>'Приложение № 1'!AD626</f>
        <v>0</v>
      </c>
      <c r="U627" s="545"/>
    </row>
    <row r="628" spans="1:21" x14ac:dyDescent="0.2">
      <c r="A628" s="393">
        <v>6</v>
      </c>
      <c r="B628" s="401" t="s">
        <v>1669</v>
      </c>
      <c r="C628" s="430" t="s">
        <v>1101</v>
      </c>
      <c r="D628" s="429">
        <v>40918</v>
      </c>
      <c r="E628" s="393" t="s">
        <v>1822</v>
      </c>
      <c r="F628" s="393" t="s">
        <v>1822</v>
      </c>
      <c r="G628" s="396">
        <v>17</v>
      </c>
      <c r="H628" s="398">
        <v>17</v>
      </c>
      <c r="I628" s="397">
        <v>280.39999999999998</v>
      </c>
      <c r="J628" s="396">
        <v>6</v>
      </c>
      <c r="K628" s="398">
        <v>2</v>
      </c>
      <c r="L628" s="398">
        <v>4</v>
      </c>
      <c r="M628" s="397">
        <v>280.39999999999998</v>
      </c>
      <c r="N628" s="397">
        <v>69.599999999999994</v>
      </c>
      <c r="O628" s="397">
        <v>210.8</v>
      </c>
      <c r="P628" s="540">
        <f>'Приложение № 1'!P627</f>
        <v>6509005.9900000002</v>
      </c>
      <c r="Q628" s="540">
        <f>'Приложение № 1'!Q627</f>
        <v>5623781.1799999997</v>
      </c>
      <c r="R628" s="540">
        <f>'Приложение № 1'!W627</f>
        <v>885224.81</v>
      </c>
      <c r="S628" s="540">
        <f>'Приложение № 1'!AC627</f>
        <v>0</v>
      </c>
      <c r="T628" s="540">
        <f>'Приложение № 1'!AD627</f>
        <v>0</v>
      </c>
      <c r="U628" s="545"/>
    </row>
    <row r="629" spans="1:21" x14ac:dyDescent="0.2">
      <c r="A629" s="393">
        <v>7</v>
      </c>
      <c r="B629" s="401" t="s">
        <v>795</v>
      </c>
      <c r="C629" s="430" t="s">
        <v>1295</v>
      </c>
      <c r="D629" s="429">
        <v>40918</v>
      </c>
      <c r="E629" s="393" t="s">
        <v>1822</v>
      </c>
      <c r="F629" s="393" t="s">
        <v>1822</v>
      </c>
      <c r="G629" s="396">
        <v>13</v>
      </c>
      <c r="H629" s="398">
        <v>13</v>
      </c>
      <c r="I629" s="397">
        <v>164</v>
      </c>
      <c r="J629" s="396">
        <v>4</v>
      </c>
      <c r="K629" s="398">
        <v>2</v>
      </c>
      <c r="L629" s="398">
        <v>2</v>
      </c>
      <c r="M629" s="397">
        <v>164</v>
      </c>
      <c r="N629" s="397">
        <v>73.7</v>
      </c>
      <c r="O629" s="397">
        <v>90.3</v>
      </c>
      <c r="P629" s="540">
        <f>'Приложение № 1'!P628</f>
        <v>3466960</v>
      </c>
      <c r="Q629" s="540">
        <f>'Приложение № 1'!Q628</f>
        <v>2995453.44</v>
      </c>
      <c r="R629" s="540">
        <f>'Приложение № 1'!W628</f>
        <v>471506.56</v>
      </c>
      <c r="S629" s="540">
        <f>'Приложение № 1'!AC628</f>
        <v>0</v>
      </c>
      <c r="T629" s="540">
        <f>'Приложение № 1'!AD628</f>
        <v>0</v>
      </c>
      <c r="U629" s="545"/>
    </row>
    <row r="630" spans="1:21" x14ac:dyDescent="0.2">
      <c r="A630" s="393">
        <v>8</v>
      </c>
      <c r="B630" s="400" t="s">
        <v>792</v>
      </c>
      <c r="C630" s="393" t="s">
        <v>1294</v>
      </c>
      <c r="D630" s="395">
        <v>40918</v>
      </c>
      <c r="E630" s="393" t="s">
        <v>1822</v>
      </c>
      <c r="F630" s="393" t="s">
        <v>1822</v>
      </c>
      <c r="G630" s="396">
        <v>15</v>
      </c>
      <c r="H630" s="398">
        <v>15</v>
      </c>
      <c r="I630" s="540">
        <v>308.5</v>
      </c>
      <c r="J630" s="396">
        <v>7</v>
      </c>
      <c r="K630" s="541">
        <v>1</v>
      </c>
      <c r="L630" s="541">
        <v>6</v>
      </c>
      <c r="M630" s="397">
        <v>308.5</v>
      </c>
      <c r="N630" s="397">
        <v>81.900000000000006</v>
      </c>
      <c r="O630" s="397">
        <v>226.6</v>
      </c>
      <c r="P630" s="540">
        <f>'Приложение № 1'!P629</f>
        <v>7420140</v>
      </c>
      <c r="Q630" s="540">
        <f>'Приложение № 1'!Q629</f>
        <v>6411000.96</v>
      </c>
      <c r="R630" s="540">
        <f>'Приложение № 1'!W629</f>
        <v>1009139.04</v>
      </c>
      <c r="S630" s="540">
        <f>'Приложение № 1'!AC629</f>
        <v>0</v>
      </c>
      <c r="T630" s="540">
        <f>'Приложение № 1'!AD629</f>
        <v>0</v>
      </c>
      <c r="U630" s="545"/>
    </row>
    <row r="631" spans="1:21" x14ac:dyDescent="0.2">
      <c r="A631" s="393">
        <v>9</v>
      </c>
      <c r="B631" s="400" t="s">
        <v>1668</v>
      </c>
      <c r="C631" s="393" t="s">
        <v>1295</v>
      </c>
      <c r="D631" s="395">
        <v>40918</v>
      </c>
      <c r="E631" s="393" t="s">
        <v>1822</v>
      </c>
      <c r="F631" s="393" t="s">
        <v>1822</v>
      </c>
      <c r="G631" s="396">
        <v>30</v>
      </c>
      <c r="H631" s="398">
        <v>30</v>
      </c>
      <c r="I631" s="540">
        <v>632.1</v>
      </c>
      <c r="J631" s="396">
        <v>13</v>
      </c>
      <c r="K631" s="541">
        <v>8</v>
      </c>
      <c r="L631" s="541">
        <v>5</v>
      </c>
      <c r="M631" s="397">
        <v>632.1</v>
      </c>
      <c r="N631" s="397">
        <v>406.52</v>
      </c>
      <c r="O631" s="397">
        <v>225.58</v>
      </c>
      <c r="P631" s="540">
        <f>'Приложение № 1'!P630</f>
        <v>13362593.99</v>
      </c>
      <c r="Q631" s="540">
        <f>'Приложение № 1'!Q630</f>
        <v>11545281.210000001</v>
      </c>
      <c r="R631" s="540">
        <f>'Приложение № 1'!W630</f>
        <v>1817312.78</v>
      </c>
      <c r="S631" s="540">
        <f>'Приложение № 1'!AC630</f>
        <v>0</v>
      </c>
      <c r="T631" s="540">
        <f>'Приложение № 1'!AD630</f>
        <v>0</v>
      </c>
      <c r="U631" s="545"/>
    </row>
    <row r="632" spans="1:21" s="399" customFormat="1" x14ac:dyDescent="0.2">
      <c r="A632" s="790" t="s">
        <v>1969</v>
      </c>
      <c r="B632" s="790"/>
      <c r="C632" s="790"/>
      <c r="D632" s="790"/>
      <c r="E632" s="790"/>
      <c r="F632" s="790"/>
      <c r="G632" s="413">
        <f t="shared" ref="G632:Q632" si="185">SUM(G633:G634)</f>
        <v>0</v>
      </c>
      <c r="H632" s="413">
        <f t="shared" si="185"/>
        <v>0</v>
      </c>
      <c r="I632" s="414">
        <f t="shared" si="185"/>
        <v>0</v>
      </c>
      <c r="J632" s="413">
        <f t="shared" si="185"/>
        <v>0</v>
      </c>
      <c r="K632" s="413">
        <f t="shared" si="185"/>
        <v>0</v>
      </c>
      <c r="L632" s="413">
        <f t="shared" si="185"/>
        <v>0</v>
      </c>
      <c r="M632" s="414">
        <f t="shared" si="185"/>
        <v>0</v>
      </c>
      <c r="N632" s="414">
        <f t="shared" si="185"/>
        <v>0</v>
      </c>
      <c r="O632" s="414">
        <f t="shared" si="185"/>
        <v>0</v>
      </c>
      <c r="P632" s="414">
        <f t="shared" si="185"/>
        <v>11208428</v>
      </c>
      <c r="Q632" s="414">
        <f t="shared" si="185"/>
        <v>7879524.8899999997</v>
      </c>
      <c r="R632" s="414">
        <f>SUM(R633:R634)</f>
        <v>3328903.11</v>
      </c>
      <c r="S632" s="414">
        <f>SUM(S633:S634)</f>
        <v>0</v>
      </c>
      <c r="T632" s="414">
        <f>SUM(T633:T634)</f>
        <v>0</v>
      </c>
      <c r="U632" s="545"/>
    </row>
    <row r="633" spans="1:21" x14ac:dyDescent="0.2">
      <c r="A633" s="393">
        <v>1</v>
      </c>
      <c r="B633" s="410" t="s">
        <v>1459</v>
      </c>
      <c r="C633" s="428">
        <v>39</v>
      </c>
      <c r="D633" s="429">
        <v>41687</v>
      </c>
      <c r="E633" s="393" t="s">
        <v>1822</v>
      </c>
      <c r="F633" s="393" t="s">
        <v>1822</v>
      </c>
      <c r="G633" s="396">
        <v>0</v>
      </c>
      <c r="H633" s="398">
        <v>0</v>
      </c>
      <c r="I633" s="397">
        <v>0</v>
      </c>
      <c r="J633" s="396">
        <v>0</v>
      </c>
      <c r="K633" s="398">
        <v>0</v>
      </c>
      <c r="L633" s="398">
        <v>0</v>
      </c>
      <c r="M633" s="397">
        <v>0</v>
      </c>
      <c r="N633" s="397">
        <v>0</v>
      </c>
      <c r="O633" s="397">
        <v>0</v>
      </c>
      <c r="P633" s="540">
        <f>'Приложение № 1'!P632</f>
        <v>5471032</v>
      </c>
      <c r="Q633" s="540">
        <f>'Приложение № 1'!Q632</f>
        <v>3846135.5</v>
      </c>
      <c r="R633" s="540">
        <f>'Приложение № 1'!W632</f>
        <v>1624896.5</v>
      </c>
      <c r="S633" s="540">
        <f>'Приложение № 1'!AC632</f>
        <v>0</v>
      </c>
      <c r="T633" s="540">
        <f>'Приложение № 1'!AD632</f>
        <v>0</v>
      </c>
      <c r="U633" s="545"/>
    </row>
    <row r="634" spans="1:21" x14ac:dyDescent="0.2">
      <c r="A634" s="393">
        <v>2</v>
      </c>
      <c r="B634" s="401" t="s">
        <v>1460</v>
      </c>
      <c r="C634" s="428">
        <v>39</v>
      </c>
      <c r="D634" s="429">
        <v>41687</v>
      </c>
      <c r="E634" s="393" t="s">
        <v>1822</v>
      </c>
      <c r="F634" s="393" t="s">
        <v>1822</v>
      </c>
      <c r="G634" s="396">
        <v>0</v>
      </c>
      <c r="H634" s="398">
        <v>0</v>
      </c>
      <c r="I634" s="397">
        <v>0</v>
      </c>
      <c r="J634" s="396">
        <v>0</v>
      </c>
      <c r="K634" s="398">
        <v>0</v>
      </c>
      <c r="L634" s="398">
        <v>0</v>
      </c>
      <c r="M634" s="397">
        <v>0</v>
      </c>
      <c r="N634" s="397">
        <v>0</v>
      </c>
      <c r="O634" s="397">
        <v>0</v>
      </c>
      <c r="P634" s="540">
        <f>'Приложение № 1'!P633</f>
        <v>5737396</v>
      </c>
      <c r="Q634" s="540">
        <f>'Приложение № 1'!Q633</f>
        <v>4033389.39</v>
      </c>
      <c r="R634" s="540">
        <f>'Приложение № 1'!W633</f>
        <v>1704006.61</v>
      </c>
      <c r="S634" s="540">
        <f>'Приложение № 1'!AC633</f>
        <v>0</v>
      </c>
      <c r="T634" s="540">
        <f>'Приложение № 1'!AD633</f>
        <v>0</v>
      </c>
      <c r="U634" s="545"/>
    </row>
    <row r="635" spans="1:21" s="399" customFormat="1" x14ac:dyDescent="0.2">
      <c r="A635" s="804" t="s">
        <v>1968</v>
      </c>
      <c r="B635" s="805"/>
      <c r="C635" s="805"/>
      <c r="D635" s="805"/>
      <c r="E635" s="805"/>
      <c r="F635" s="806"/>
      <c r="G635" s="391">
        <f t="shared" ref="G635:Q635" si="186">SUM(G636:G637)</f>
        <v>45</v>
      </c>
      <c r="H635" s="391">
        <f t="shared" si="186"/>
        <v>45</v>
      </c>
      <c r="I635" s="392">
        <f t="shared" si="186"/>
        <v>639.4</v>
      </c>
      <c r="J635" s="391">
        <f t="shared" si="186"/>
        <v>19</v>
      </c>
      <c r="K635" s="391">
        <f t="shared" si="186"/>
        <v>6</v>
      </c>
      <c r="L635" s="391">
        <f t="shared" si="186"/>
        <v>13</v>
      </c>
      <c r="M635" s="392">
        <f t="shared" si="186"/>
        <v>545.6</v>
      </c>
      <c r="N635" s="392">
        <f t="shared" si="186"/>
        <v>156</v>
      </c>
      <c r="O635" s="392">
        <f t="shared" si="186"/>
        <v>389.6</v>
      </c>
      <c r="P635" s="392">
        <f t="shared" si="186"/>
        <v>11859540</v>
      </c>
      <c r="Q635" s="392">
        <f t="shared" si="186"/>
        <v>8337256.6100000003</v>
      </c>
      <c r="R635" s="392">
        <f t="shared" ref="R635:T635" si="187">SUM(R636:R637)</f>
        <v>3522283.39</v>
      </c>
      <c r="S635" s="392">
        <f t="shared" si="187"/>
        <v>0</v>
      </c>
      <c r="T635" s="392">
        <f t="shared" si="187"/>
        <v>0</v>
      </c>
      <c r="U635" s="545"/>
    </row>
    <row r="636" spans="1:21" x14ac:dyDescent="0.2">
      <c r="A636" s="393">
        <v>1</v>
      </c>
      <c r="B636" s="410" t="s">
        <v>1459</v>
      </c>
      <c r="C636" s="428">
        <v>39</v>
      </c>
      <c r="D636" s="429">
        <v>41687</v>
      </c>
      <c r="E636" s="393" t="s">
        <v>1822</v>
      </c>
      <c r="F636" s="393" t="s">
        <v>1822</v>
      </c>
      <c r="G636" s="396">
        <v>31</v>
      </c>
      <c r="H636" s="398">
        <v>31</v>
      </c>
      <c r="I636" s="397">
        <v>332.5</v>
      </c>
      <c r="J636" s="396">
        <v>11</v>
      </c>
      <c r="K636" s="398">
        <v>3</v>
      </c>
      <c r="L636" s="398">
        <v>8</v>
      </c>
      <c r="M636" s="397">
        <v>332.5</v>
      </c>
      <c r="N636" s="397">
        <v>67.7</v>
      </c>
      <c r="O636" s="397">
        <v>264.8</v>
      </c>
      <c r="P636" s="540">
        <f>'Приложение № 1'!P635</f>
        <v>8587068</v>
      </c>
      <c r="Q636" s="540">
        <f>'Приложение № 1'!Q635</f>
        <v>6036708.7999999998</v>
      </c>
      <c r="R636" s="540">
        <f>'Приложение № 1'!W635</f>
        <v>2550359.2000000002</v>
      </c>
      <c r="S636" s="540">
        <f>'Приложение № 1'!AC635</f>
        <v>0</v>
      </c>
      <c r="T636" s="540">
        <f>'Приложение № 1'!AD635</f>
        <v>0</v>
      </c>
      <c r="U636" s="545"/>
    </row>
    <row r="637" spans="1:21" x14ac:dyDescent="0.2">
      <c r="A637" s="393">
        <v>2</v>
      </c>
      <c r="B637" s="401" t="s">
        <v>1460</v>
      </c>
      <c r="C637" s="428">
        <v>39</v>
      </c>
      <c r="D637" s="429">
        <v>41687</v>
      </c>
      <c r="E637" s="393" t="s">
        <v>1822</v>
      </c>
      <c r="F637" s="393" t="s">
        <v>1822</v>
      </c>
      <c r="G637" s="396">
        <v>14</v>
      </c>
      <c r="H637" s="398">
        <v>14</v>
      </c>
      <c r="I637" s="397">
        <v>306.89999999999998</v>
      </c>
      <c r="J637" s="396">
        <v>8</v>
      </c>
      <c r="K637" s="398">
        <v>3</v>
      </c>
      <c r="L637" s="398">
        <v>5</v>
      </c>
      <c r="M637" s="397">
        <v>213.1</v>
      </c>
      <c r="N637" s="397">
        <v>88.3</v>
      </c>
      <c r="O637" s="397">
        <v>124.8</v>
      </c>
      <c r="P637" s="540">
        <f>'Приложение № 1'!P636</f>
        <v>3272472</v>
      </c>
      <c r="Q637" s="540">
        <f>'Приложение № 1'!Q636</f>
        <v>2300547.81</v>
      </c>
      <c r="R637" s="540">
        <f>'Приложение № 1'!W636</f>
        <v>971924.19</v>
      </c>
      <c r="S637" s="540">
        <f>'Приложение № 1'!AC636</f>
        <v>0</v>
      </c>
      <c r="T637" s="540">
        <f>'Приложение № 1'!AD636</f>
        <v>0</v>
      </c>
      <c r="U637" s="545"/>
    </row>
    <row r="638" spans="1:21" s="399" customFormat="1" x14ac:dyDescent="0.2">
      <c r="A638" s="790" t="s">
        <v>1967</v>
      </c>
      <c r="B638" s="790"/>
      <c r="C638" s="790"/>
      <c r="D638" s="790"/>
      <c r="E638" s="790"/>
      <c r="F638" s="790"/>
      <c r="G638" s="413">
        <f t="shared" ref="G638:Q638" si="188">SUM(G639:G640)</f>
        <v>53</v>
      </c>
      <c r="H638" s="413">
        <f t="shared" si="188"/>
        <v>53</v>
      </c>
      <c r="I638" s="414">
        <f t="shared" si="188"/>
        <v>1074.0999999999999</v>
      </c>
      <c r="J638" s="413">
        <f t="shared" si="188"/>
        <v>20</v>
      </c>
      <c r="K638" s="413">
        <f t="shared" si="188"/>
        <v>15</v>
      </c>
      <c r="L638" s="413">
        <f t="shared" si="188"/>
        <v>5</v>
      </c>
      <c r="M638" s="414">
        <f t="shared" si="188"/>
        <v>1074.0999999999999</v>
      </c>
      <c r="N638" s="414">
        <f t="shared" si="188"/>
        <v>821.2</v>
      </c>
      <c r="O638" s="414">
        <f t="shared" si="188"/>
        <v>252.9</v>
      </c>
      <c r="P638" s="414">
        <f t="shared" si="188"/>
        <v>45412948</v>
      </c>
      <c r="Q638" s="414">
        <f t="shared" si="188"/>
        <v>36194119.560000002</v>
      </c>
      <c r="R638" s="414">
        <f t="shared" ref="R638" si="189">SUM(R639:R640)</f>
        <v>9218828.4399999995</v>
      </c>
      <c r="S638" s="414">
        <f>SUM(S639:S640)</f>
        <v>0</v>
      </c>
      <c r="T638" s="414">
        <f>SUM(T639:T640)</f>
        <v>0</v>
      </c>
      <c r="U638" s="545"/>
    </row>
    <row r="639" spans="1:21" x14ac:dyDescent="0.2">
      <c r="A639" s="393">
        <v>1</v>
      </c>
      <c r="B639" s="401" t="s">
        <v>1667</v>
      </c>
      <c r="C639" s="428" t="s">
        <v>1305</v>
      </c>
      <c r="D639" s="429">
        <v>42177</v>
      </c>
      <c r="E639" s="393" t="s">
        <v>1822</v>
      </c>
      <c r="F639" s="393" t="s">
        <v>1822</v>
      </c>
      <c r="G639" s="396">
        <v>18</v>
      </c>
      <c r="H639" s="398">
        <v>18</v>
      </c>
      <c r="I639" s="397">
        <v>382.3</v>
      </c>
      <c r="J639" s="396">
        <v>8</v>
      </c>
      <c r="K639" s="398">
        <v>7</v>
      </c>
      <c r="L639" s="398">
        <v>1</v>
      </c>
      <c r="M639" s="397">
        <v>382.3</v>
      </c>
      <c r="N639" s="397">
        <v>355.7</v>
      </c>
      <c r="O639" s="397">
        <v>26.6</v>
      </c>
      <c r="P639" s="540">
        <f>'Приложение № 1'!P638</f>
        <v>16163644</v>
      </c>
      <c r="Q639" s="540">
        <f>'Приложение № 1'!Q638</f>
        <v>12882424.27</v>
      </c>
      <c r="R639" s="540">
        <f>'Приложение № 1'!W638</f>
        <v>3281219.73</v>
      </c>
      <c r="S639" s="540">
        <f>'Приложение № 1'!AC638</f>
        <v>0</v>
      </c>
      <c r="T639" s="540">
        <f>'Приложение № 1'!AD638</f>
        <v>0</v>
      </c>
      <c r="U639" s="545"/>
    </row>
    <row r="640" spans="1:21" x14ac:dyDescent="0.2">
      <c r="A640" s="393">
        <v>2</v>
      </c>
      <c r="B640" s="401" t="s">
        <v>1666</v>
      </c>
      <c r="C640" s="428" t="s">
        <v>1306</v>
      </c>
      <c r="D640" s="429">
        <v>42177</v>
      </c>
      <c r="E640" s="393" t="s">
        <v>1822</v>
      </c>
      <c r="F640" s="393" t="s">
        <v>1822</v>
      </c>
      <c r="G640" s="396">
        <v>35</v>
      </c>
      <c r="H640" s="398">
        <v>35</v>
      </c>
      <c r="I640" s="397">
        <v>691.8</v>
      </c>
      <c r="J640" s="396">
        <v>12</v>
      </c>
      <c r="K640" s="398">
        <v>8</v>
      </c>
      <c r="L640" s="398">
        <v>4</v>
      </c>
      <c r="M640" s="397">
        <v>691.8</v>
      </c>
      <c r="N640" s="397">
        <v>465.5</v>
      </c>
      <c r="O640" s="397">
        <v>226.3</v>
      </c>
      <c r="P640" s="540">
        <f>'Приложение № 1'!P639</f>
        <v>29249304</v>
      </c>
      <c r="Q640" s="540">
        <f>'Приложение № 1'!Q639</f>
        <v>23311695.289999999</v>
      </c>
      <c r="R640" s="540">
        <f>'Приложение № 1'!W639</f>
        <v>5937608.71</v>
      </c>
      <c r="S640" s="540">
        <f>'Приложение № 1'!AC639</f>
        <v>0</v>
      </c>
      <c r="T640" s="540">
        <f>'Приложение № 1'!AD639</f>
        <v>0</v>
      </c>
      <c r="U640" s="545"/>
    </row>
    <row r="641" spans="1:21" x14ac:dyDescent="0.2">
      <c r="A641" s="790" t="s">
        <v>2042</v>
      </c>
      <c r="B641" s="790"/>
      <c r="C641" s="790"/>
      <c r="D641" s="790"/>
      <c r="E641" s="790"/>
      <c r="F641" s="790"/>
      <c r="G641" s="413">
        <f t="shared" ref="G641:Q641" si="190">SUM(G642:G653)</f>
        <v>390</v>
      </c>
      <c r="H641" s="413">
        <f t="shared" si="190"/>
        <v>390</v>
      </c>
      <c r="I641" s="414">
        <f t="shared" si="190"/>
        <v>6780.66</v>
      </c>
      <c r="J641" s="413">
        <f t="shared" si="190"/>
        <v>165</v>
      </c>
      <c r="K641" s="413">
        <f t="shared" si="190"/>
        <v>101</v>
      </c>
      <c r="L641" s="413">
        <f t="shared" si="190"/>
        <v>64</v>
      </c>
      <c r="M641" s="414">
        <f t="shared" si="190"/>
        <v>6780.66</v>
      </c>
      <c r="N641" s="414">
        <f t="shared" si="190"/>
        <v>4388.8500000000004</v>
      </c>
      <c r="O641" s="414">
        <f t="shared" si="190"/>
        <v>2391.81</v>
      </c>
      <c r="P641" s="414">
        <f t="shared" si="190"/>
        <v>286686304.80000001</v>
      </c>
      <c r="Q641" s="414">
        <f t="shared" si="190"/>
        <v>186632784.41</v>
      </c>
      <c r="R641" s="414">
        <f t="shared" ref="R641:T641" si="191">SUM(R642:R653)</f>
        <v>100053520.39</v>
      </c>
      <c r="S641" s="414">
        <f t="shared" si="191"/>
        <v>0</v>
      </c>
      <c r="T641" s="414">
        <f t="shared" si="191"/>
        <v>0</v>
      </c>
      <c r="U641" s="545"/>
    </row>
    <row r="642" spans="1:21" x14ac:dyDescent="0.2">
      <c r="A642" s="539">
        <v>1</v>
      </c>
      <c r="B642" s="404" t="s">
        <v>1577</v>
      </c>
      <c r="C642" s="428" t="s">
        <v>1326</v>
      </c>
      <c r="D642" s="429">
        <v>42129</v>
      </c>
      <c r="E642" s="393" t="s">
        <v>1822</v>
      </c>
      <c r="F642" s="393" t="s">
        <v>1822</v>
      </c>
      <c r="G642" s="396">
        <v>40</v>
      </c>
      <c r="H642" s="396">
        <v>40</v>
      </c>
      <c r="I642" s="397">
        <v>919.3</v>
      </c>
      <c r="J642" s="396">
        <v>14</v>
      </c>
      <c r="K642" s="398">
        <v>12</v>
      </c>
      <c r="L642" s="398">
        <v>2</v>
      </c>
      <c r="M642" s="397">
        <v>919.3</v>
      </c>
      <c r="N642" s="397">
        <v>872</v>
      </c>
      <c r="O642" s="397">
        <v>47.3</v>
      </c>
      <c r="P642" s="540">
        <f>'Приложение № 1'!P641</f>
        <v>38868004</v>
      </c>
      <c r="Q642" s="540">
        <f>'Приложение № 1'!Q641</f>
        <v>25303070.600000001</v>
      </c>
      <c r="R642" s="540">
        <f>'Приложение № 1'!W641</f>
        <v>13564933.4</v>
      </c>
      <c r="S642" s="540">
        <f>'Приложение № 1'!AC641</f>
        <v>0</v>
      </c>
      <c r="T642" s="540">
        <f>'Приложение № 1'!AD641</f>
        <v>0</v>
      </c>
      <c r="U642" s="545"/>
    </row>
    <row r="643" spans="1:21" s="399" customFormat="1" x14ac:dyDescent="0.2">
      <c r="A643" s="539">
        <f>A642+1</f>
        <v>2</v>
      </c>
      <c r="B643" s="400" t="s">
        <v>1575</v>
      </c>
      <c r="C643" s="406" t="s">
        <v>1326</v>
      </c>
      <c r="D643" s="395">
        <v>42129</v>
      </c>
      <c r="E643" s="393" t="s">
        <v>1822</v>
      </c>
      <c r="F643" s="393" t="s">
        <v>1822</v>
      </c>
      <c r="G643" s="396">
        <v>14</v>
      </c>
      <c r="H643" s="396">
        <v>14</v>
      </c>
      <c r="I643" s="397">
        <v>204.7</v>
      </c>
      <c r="J643" s="396">
        <v>5</v>
      </c>
      <c r="K643" s="398">
        <v>0</v>
      </c>
      <c r="L643" s="396">
        <v>5</v>
      </c>
      <c r="M643" s="397">
        <v>204.7</v>
      </c>
      <c r="N643" s="397">
        <v>51.32</v>
      </c>
      <c r="O643" s="397">
        <v>153.38</v>
      </c>
      <c r="P643" s="540">
        <f>'Приложение № 1'!P642</f>
        <v>8654716</v>
      </c>
      <c r="Q643" s="540">
        <f>'Приложение № 1'!Q642</f>
        <v>5634220.1200000001</v>
      </c>
      <c r="R643" s="540">
        <f>'Приложение № 1'!W642</f>
        <v>3020495.88</v>
      </c>
      <c r="S643" s="540">
        <f>'Приложение № 1'!AC642</f>
        <v>0</v>
      </c>
      <c r="T643" s="540">
        <f>'Приложение № 1'!AD642</f>
        <v>0</v>
      </c>
      <c r="U643" s="545"/>
    </row>
    <row r="644" spans="1:21" s="399" customFormat="1" x14ac:dyDescent="0.2">
      <c r="A644" s="563">
        <f t="shared" ref="A644:A653" si="192">A643+1</f>
        <v>3</v>
      </c>
      <c r="B644" s="400" t="s">
        <v>1662</v>
      </c>
      <c r="C644" s="406" t="s">
        <v>1326</v>
      </c>
      <c r="D644" s="395">
        <v>42129</v>
      </c>
      <c r="E644" s="393" t="s">
        <v>1822</v>
      </c>
      <c r="F644" s="393" t="s">
        <v>1822</v>
      </c>
      <c r="G644" s="396">
        <v>106</v>
      </c>
      <c r="H644" s="396">
        <v>106</v>
      </c>
      <c r="I644" s="397">
        <v>1569.2</v>
      </c>
      <c r="J644" s="396">
        <v>44</v>
      </c>
      <c r="K644" s="398">
        <v>25</v>
      </c>
      <c r="L644" s="396">
        <v>19</v>
      </c>
      <c r="M644" s="397">
        <v>1569.2</v>
      </c>
      <c r="N644" s="397">
        <v>837.25</v>
      </c>
      <c r="O644" s="397">
        <v>731.95</v>
      </c>
      <c r="P644" s="540">
        <f>'Приложение № 1'!P643</f>
        <v>66345776.009999998</v>
      </c>
      <c r="Q644" s="540">
        <f>'Приложение № 1'!Q643</f>
        <v>43191100.189999998</v>
      </c>
      <c r="R644" s="540">
        <f>'Приложение № 1'!W643</f>
        <v>23154675.82</v>
      </c>
      <c r="S644" s="540">
        <f>'Приложение № 1'!AC643</f>
        <v>0</v>
      </c>
      <c r="T644" s="540">
        <f>'Приложение № 1'!AD643</f>
        <v>0</v>
      </c>
      <c r="U644" s="545"/>
    </row>
    <row r="645" spans="1:21" s="399" customFormat="1" x14ac:dyDescent="0.2">
      <c r="A645" s="563">
        <f t="shared" si="192"/>
        <v>4</v>
      </c>
      <c r="B645" s="400" t="s">
        <v>1661</v>
      </c>
      <c r="C645" s="406" t="s">
        <v>1326</v>
      </c>
      <c r="D645" s="395">
        <v>42129</v>
      </c>
      <c r="E645" s="393" t="s">
        <v>1822</v>
      </c>
      <c r="F645" s="393" t="s">
        <v>1822</v>
      </c>
      <c r="G645" s="396">
        <v>38</v>
      </c>
      <c r="H645" s="396">
        <v>38</v>
      </c>
      <c r="I645" s="397">
        <v>523.70000000000005</v>
      </c>
      <c r="J645" s="396">
        <v>17</v>
      </c>
      <c r="K645" s="398">
        <v>14</v>
      </c>
      <c r="L645" s="396">
        <v>3</v>
      </c>
      <c r="M645" s="397">
        <v>523.70000000000005</v>
      </c>
      <c r="N645" s="397">
        <v>385.3</v>
      </c>
      <c r="O645" s="397">
        <v>138.4</v>
      </c>
      <c r="P645" s="540">
        <f>'Приложение № 1'!P644</f>
        <v>22142036.02</v>
      </c>
      <c r="Q645" s="540">
        <f>'Приложение № 1'!Q644</f>
        <v>14414465.439999999</v>
      </c>
      <c r="R645" s="540">
        <f>'Приложение № 1'!W644</f>
        <v>7727570.5800000001</v>
      </c>
      <c r="S645" s="540">
        <f>'Приложение № 1'!AC644</f>
        <v>0</v>
      </c>
      <c r="T645" s="540">
        <f>'Приложение № 1'!AD644</f>
        <v>0</v>
      </c>
      <c r="U645" s="545"/>
    </row>
    <row r="646" spans="1:21" s="399" customFormat="1" x14ac:dyDescent="0.2">
      <c r="A646" s="563">
        <f t="shared" si="192"/>
        <v>5</v>
      </c>
      <c r="B646" s="400" t="s">
        <v>1658</v>
      </c>
      <c r="C646" s="406" t="s">
        <v>1326</v>
      </c>
      <c r="D646" s="395">
        <v>42129</v>
      </c>
      <c r="E646" s="393" t="s">
        <v>1822</v>
      </c>
      <c r="F646" s="393" t="s">
        <v>1822</v>
      </c>
      <c r="G646" s="396">
        <v>28</v>
      </c>
      <c r="H646" s="396">
        <v>28</v>
      </c>
      <c r="I646" s="397">
        <v>350.6</v>
      </c>
      <c r="J646" s="396">
        <v>11</v>
      </c>
      <c r="K646" s="398">
        <v>7</v>
      </c>
      <c r="L646" s="396">
        <v>4</v>
      </c>
      <c r="M646" s="397">
        <v>350.6</v>
      </c>
      <c r="N646" s="397">
        <v>190.79</v>
      </c>
      <c r="O646" s="397">
        <v>159.81</v>
      </c>
      <c r="P646" s="540">
        <f>'Приложение № 1'!P645</f>
        <v>14823368</v>
      </c>
      <c r="Q646" s="540">
        <f>'Приложение № 1'!Q645</f>
        <v>9650012.5700000003</v>
      </c>
      <c r="R646" s="540">
        <f>'Приложение № 1'!W645</f>
        <v>5173355.43</v>
      </c>
      <c r="S646" s="540">
        <f>'Приложение № 1'!AC645</f>
        <v>0</v>
      </c>
      <c r="T646" s="540">
        <f>'Приложение № 1'!AD645</f>
        <v>0</v>
      </c>
      <c r="U646" s="545"/>
    </row>
    <row r="647" spans="1:21" s="399" customFormat="1" x14ac:dyDescent="0.2">
      <c r="A647" s="563">
        <f t="shared" si="192"/>
        <v>6</v>
      </c>
      <c r="B647" s="400" t="s">
        <v>1659</v>
      </c>
      <c r="C647" s="406" t="s">
        <v>1326</v>
      </c>
      <c r="D647" s="395">
        <v>42129</v>
      </c>
      <c r="E647" s="393" t="s">
        <v>1822</v>
      </c>
      <c r="F647" s="393" t="s">
        <v>1822</v>
      </c>
      <c r="G647" s="396">
        <v>28</v>
      </c>
      <c r="H647" s="396">
        <v>28</v>
      </c>
      <c r="I647" s="397">
        <v>481.7</v>
      </c>
      <c r="J647" s="396">
        <v>12</v>
      </c>
      <c r="K647" s="398">
        <v>9</v>
      </c>
      <c r="L647" s="396">
        <v>3</v>
      </c>
      <c r="M647" s="397">
        <v>481.7</v>
      </c>
      <c r="N647" s="397">
        <v>329.33</v>
      </c>
      <c r="O647" s="397">
        <v>152.37</v>
      </c>
      <c r="P647" s="540">
        <f>'Приложение № 1'!P646</f>
        <v>20366276</v>
      </c>
      <c r="Q647" s="540">
        <f>'Приложение № 1'!Q646</f>
        <v>13258445.67</v>
      </c>
      <c r="R647" s="540">
        <f>'Приложение № 1'!W646</f>
        <v>7107830.3300000001</v>
      </c>
      <c r="S647" s="540">
        <f>'Приложение № 1'!AC646</f>
        <v>0</v>
      </c>
      <c r="T647" s="540">
        <f>'Приложение № 1'!AD646</f>
        <v>0</v>
      </c>
      <c r="U647" s="545"/>
    </row>
    <row r="648" spans="1:21" s="399" customFormat="1" x14ac:dyDescent="0.2">
      <c r="A648" s="563">
        <f t="shared" si="192"/>
        <v>7</v>
      </c>
      <c r="B648" s="400" t="s">
        <v>1449</v>
      </c>
      <c r="C648" s="406" t="s">
        <v>1326</v>
      </c>
      <c r="D648" s="395">
        <v>42129</v>
      </c>
      <c r="E648" s="393" t="s">
        <v>1822</v>
      </c>
      <c r="F648" s="393" t="s">
        <v>1822</v>
      </c>
      <c r="G648" s="396">
        <v>32</v>
      </c>
      <c r="H648" s="396">
        <v>32</v>
      </c>
      <c r="I648" s="397">
        <v>508.6</v>
      </c>
      <c r="J648" s="396">
        <v>10</v>
      </c>
      <c r="K648" s="398">
        <v>6</v>
      </c>
      <c r="L648" s="398">
        <v>4</v>
      </c>
      <c r="M648" s="397">
        <v>508.6</v>
      </c>
      <c r="N648" s="397">
        <v>344.4</v>
      </c>
      <c r="O648" s="397">
        <v>164.2</v>
      </c>
      <c r="P648" s="540">
        <f>'Приложение № 1'!P647</f>
        <v>21503607.98</v>
      </c>
      <c r="Q648" s="540">
        <f>'Приложение № 1'!Q647</f>
        <v>13998848.789999999</v>
      </c>
      <c r="R648" s="540">
        <f>'Приложение № 1'!W647</f>
        <v>7504759.1900000004</v>
      </c>
      <c r="S648" s="540">
        <f>'Приложение № 1'!AC647</f>
        <v>0</v>
      </c>
      <c r="T648" s="540">
        <f>'Приложение № 1'!AD647</f>
        <v>0</v>
      </c>
      <c r="U648" s="545"/>
    </row>
    <row r="649" spans="1:21" s="399" customFormat="1" x14ac:dyDescent="0.2">
      <c r="A649" s="563">
        <f t="shared" si="192"/>
        <v>8</v>
      </c>
      <c r="B649" s="400" t="s">
        <v>1450</v>
      </c>
      <c r="C649" s="406" t="s">
        <v>1326</v>
      </c>
      <c r="D649" s="395">
        <v>42129</v>
      </c>
      <c r="E649" s="393" t="s">
        <v>1822</v>
      </c>
      <c r="F649" s="393" t="s">
        <v>1822</v>
      </c>
      <c r="G649" s="396">
        <v>20</v>
      </c>
      <c r="H649" s="396">
        <v>20</v>
      </c>
      <c r="I649" s="397">
        <v>510.6</v>
      </c>
      <c r="J649" s="396">
        <v>10</v>
      </c>
      <c r="K649" s="398">
        <v>6</v>
      </c>
      <c r="L649" s="398">
        <v>4</v>
      </c>
      <c r="M649" s="397">
        <v>510.6</v>
      </c>
      <c r="N649" s="397">
        <v>237.6</v>
      </c>
      <c r="O649" s="397">
        <v>273</v>
      </c>
      <c r="P649" s="540">
        <f>'Приложение № 1'!P648</f>
        <v>21588168</v>
      </c>
      <c r="Q649" s="540">
        <f>'Приложение № 1'!Q648</f>
        <v>14053897.359999999</v>
      </c>
      <c r="R649" s="540">
        <f>'Приложение № 1'!W648</f>
        <v>7534270.6399999997</v>
      </c>
      <c r="S649" s="540">
        <f>'Приложение № 1'!AC648</f>
        <v>0</v>
      </c>
      <c r="T649" s="540">
        <f>'Приложение № 1'!AD648</f>
        <v>0</v>
      </c>
      <c r="U649" s="545"/>
    </row>
    <row r="650" spans="1:21" s="399" customFormat="1" x14ac:dyDescent="0.2">
      <c r="A650" s="563">
        <f t="shared" si="192"/>
        <v>9</v>
      </c>
      <c r="B650" s="400" t="s">
        <v>1451</v>
      </c>
      <c r="C650" s="406" t="s">
        <v>1326</v>
      </c>
      <c r="D650" s="395">
        <v>42129</v>
      </c>
      <c r="E650" s="393" t="s">
        <v>1822</v>
      </c>
      <c r="F650" s="393" t="s">
        <v>1822</v>
      </c>
      <c r="G650" s="396">
        <v>22</v>
      </c>
      <c r="H650" s="396">
        <v>22</v>
      </c>
      <c r="I650" s="397">
        <v>504.1</v>
      </c>
      <c r="J650" s="396">
        <v>10</v>
      </c>
      <c r="K650" s="398">
        <v>2</v>
      </c>
      <c r="L650" s="398">
        <v>8</v>
      </c>
      <c r="M650" s="397">
        <v>504.1</v>
      </c>
      <c r="N650" s="397">
        <v>398.1</v>
      </c>
      <c r="O650" s="397">
        <v>106</v>
      </c>
      <c r="P650" s="540">
        <f>'Приложение № 1'!P649</f>
        <v>21313348</v>
      </c>
      <c r="Q650" s="540">
        <f>'Приложение № 1'!Q649</f>
        <v>13874989.550000001</v>
      </c>
      <c r="R650" s="540">
        <f>'Приложение № 1'!W649</f>
        <v>7438358.4500000002</v>
      </c>
      <c r="S650" s="540">
        <f>'Приложение № 1'!AC649</f>
        <v>0</v>
      </c>
      <c r="T650" s="540">
        <f>'Приложение № 1'!AD649</f>
        <v>0</v>
      </c>
      <c r="U650" s="545"/>
    </row>
    <row r="651" spans="1:21" s="399" customFormat="1" x14ac:dyDescent="0.2">
      <c r="A651" s="563">
        <f t="shared" si="192"/>
        <v>10</v>
      </c>
      <c r="B651" s="400" t="s">
        <v>1452</v>
      </c>
      <c r="C651" s="406" t="s">
        <v>1326</v>
      </c>
      <c r="D651" s="395">
        <v>42129</v>
      </c>
      <c r="E651" s="393" t="s">
        <v>1822</v>
      </c>
      <c r="F651" s="393" t="s">
        <v>1822</v>
      </c>
      <c r="G651" s="396">
        <v>31</v>
      </c>
      <c r="H651" s="396">
        <v>31</v>
      </c>
      <c r="I651" s="397">
        <v>509.7</v>
      </c>
      <c r="J651" s="396">
        <v>13</v>
      </c>
      <c r="K651" s="398">
        <v>5</v>
      </c>
      <c r="L651" s="398">
        <v>8</v>
      </c>
      <c r="M651" s="397">
        <v>509.7</v>
      </c>
      <c r="N651" s="397">
        <v>111.9</v>
      </c>
      <c r="O651" s="397">
        <v>397.8</v>
      </c>
      <c r="P651" s="540">
        <f>'Приложение № 1'!P650</f>
        <v>21550115.989999998</v>
      </c>
      <c r="Q651" s="540">
        <f>'Приложение № 1'!Q650</f>
        <v>14029125.51</v>
      </c>
      <c r="R651" s="540">
        <f>'Приложение № 1'!W650</f>
        <v>7520990.4800000004</v>
      </c>
      <c r="S651" s="540">
        <f>'Приложение № 1'!AC650</f>
        <v>0</v>
      </c>
      <c r="T651" s="540">
        <f>'Приложение № 1'!AD650</f>
        <v>0</v>
      </c>
      <c r="U651" s="545"/>
    </row>
    <row r="652" spans="1:21" s="399" customFormat="1" x14ac:dyDescent="0.2">
      <c r="A652" s="563">
        <f t="shared" si="192"/>
        <v>11</v>
      </c>
      <c r="B652" s="400" t="s">
        <v>1453</v>
      </c>
      <c r="C652" s="406" t="s">
        <v>1326</v>
      </c>
      <c r="D652" s="395">
        <v>42129</v>
      </c>
      <c r="E652" s="393" t="s">
        <v>1822</v>
      </c>
      <c r="F652" s="393" t="s">
        <v>1822</v>
      </c>
      <c r="G652" s="396">
        <v>20</v>
      </c>
      <c r="H652" s="396">
        <v>20</v>
      </c>
      <c r="I652" s="397">
        <v>479.16</v>
      </c>
      <c r="J652" s="396">
        <v>14</v>
      </c>
      <c r="K652" s="398">
        <v>11</v>
      </c>
      <c r="L652" s="398">
        <v>3</v>
      </c>
      <c r="M652" s="397">
        <v>479.16</v>
      </c>
      <c r="N652" s="397">
        <v>479.16</v>
      </c>
      <c r="O652" s="397">
        <v>0</v>
      </c>
      <c r="P652" s="540">
        <f>'Приложение № 1'!P651</f>
        <v>20258884.800000001</v>
      </c>
      <c r="Q652" s="540">
        <f>'Приложение № 1'!Q651</f>
        <v>13188534</v>
      </c>
      <c r="R652" s="540">
        <f>'Приложение № 1'!W651</f>
        <v>7070350.7999999998</v>
      </c>
      <c r="S652" s="540">
        <f>'Приложение № 1'!AC651</f>
        <v>0</v>
      </c>
      <c r="T652" s="540">
        <f>'Приложение № 1'!AD651</f>
        <v>0</v>
      </c>
      <c r="U652" s="545"/>
    </row>
    <row r="653" spans="1:21" s="399" customFormat="1" x14ac:dyDescent="0.2">
      <c r="A653" s="563">
        <f t="shared" si="192"/>
        <v>12</v>
      </c>
      <c r="B653" s="404" t="s">
        <v>1327</v>
      </c>
      <c r="C653" s="406" t="s">
        <v>1326</v>
      </c>
      <c r="D653" s="395">
        <v>42129</v>
      </c>
      <c r="E653" s="393" t="s">
        <v>1822</v>
      </c>
      <c r="F653" s="393" t="s">
        <v>1822</v>
      </c>
      <c r="G653" s="396">
        <v>11</v>
      </c>
      <c r="H653" s="396">
        <v>11</v>
      </c>
      <c r="I653" s="397">
        <v>219.3</v>
      </c>
      <c r="J653" s="396">
        <v>5</v>
      </c>
      <c r="K653" s="398">
        <v>4</v>
      </c>
      <c r="L653" s="398">
        <v>1</v>
      </c>
      <c r="M653" s="397">
        <v>219.3</v>
      </c>
      <c r="N653" s="397">
        <v>151.69999999999999</v>
      </c>
      <c r="O653" s="397">
        <v>67.599999999999994</v>
      </c>
      <c r="P653" s="540">
        <f>'Приложение № 1'!P652</f>
        <v>9272004</v>
      </c>
      <c r="Q653" s="540">
        <f>'Приложение № 1'!Q652</f>
        <v>6036074.6100000003</v>
      </c>
      <c r="R653" s="540">
        <f>'Приложение № 1'!W652</f>
        <v>3235929.39</v>
      </c>
      <c r="S653" s="540">
        <f>'Приложение № 1'!AC652</f>
        <v>0</v>
      </c>
      <c r="T653" s="540">
        <f>'Приложение № 1'!AD652</f>
        <v>0</v>
      </c>
      <c r="U653" s="545"/>
    </row>
    <row r="654" spans="1:21" s="399" customFormat="1" x14ac:dyDescent="0.2">
      <c r="A654" s="792" t="s">
        <v>1373</v>
      </c>
      <c r="B654" s="792"/>
      <c r="C654" s="792"/>
      <c r="D654" s="792"/>
      <c r="E654" s="792"/>
      <c r="F654" s="792"/>
      <c r="G654" s="413">
        <f t="shared" ref="G654:T654" si="193">SUM(G655:G655)</f>
        <v>40</v>
      </c>
      <c r="H654" s="413">
        <v>40</v>
      </c>
      <c r="I654" s="414">
        <f t="shared" si="193"/>
        <v>613.4</v>
      </c>
      <c r="J654" s="413">
        <f t="shared" si="193"/>
        <v>14</v>
      </c>
      <c r="K654" s="413">
        <f t="shared" si="193"/>
        <v>7</v>
      </c>
      <c r="L654" s="413">
        <f t="shared" si="193"/>
        <v>7</v>
      </c>
      <c r="M654" s="414">
        <f t="shared" si="193"/>
        <v>613.4</v>
      </c>
      <c r="N654" s="414">
        <f t="shared" si="193"/>
        <v>300.39999999999998</v>
      </c>
      <c r="O654" s="414">
        <f t="shared" si="193"/>
        <v>313</v>
      </c>
      <c r="P654" s="414">
        <f t="shared" si="193"/>
        <v>33653999.43</v>
      </c>
      <c r="Q654" s="414">
        <f t="shared" si="193"/>
        <v>9859577.6199999992</v>
      </c>
      <c r="R654" s="414">
        <f t="shared" si="193"/>
        <v>23794421.809999999</v>
      </c>
      <c r="S654" s="414">
        <f t="shared" si="193"/>
        <v>0</v>
      </c>
      <c r="T654" s="414">
        <f t="shared" si="193"/>
        <v>0</v>
      </c>
      <c r="U654" s="545"/>
    </row>
    <row r="655" spans="1:21" s="399" customFormat="1" x14ac:dyDescent="0.2">
      <c r="A655" s="393">
        <v>1</v>
      </c>
      <c r="B655" s="404" t="s">
        <v>1628</v>
      </c>
      <c r="C655" s="406">
        <v>6265</v>
      </c>
      <c r="D655" s="395">
        <v>42674</v>
      </c>
      <c r="E655" s="393" t="s">
        <v>1110</v>
      </c>
      <c r="F655" s="393" t="s">
        <v>1112</v>
      </c>
      <c r="G655" s="396">
        <v>40</v>
      </c>
      <c r="H655" s="398">
        <v>40</v>
      </c>
      <c r="I655" s="397">
        <v>613.4</v>
      </c>
      <c r="J655" s="396">
        <v>14</v>
      </c>
      <c r="K655" s="398">
        <v>7</v>
      </c>
      <c r="L655" s="398">
        <v>7</v>
      </c>
      <c r="M655" s="397">
        <v>613.4</v>
      </c>
      <c r="N655" s="397">
        <v>300.39999999999998</v>
      </c>
      <c r="O655" s="397">
        <v>313</v>
      </c>
      <c r="P655" s="540">
        <f>'Приложение № 1'!P654</f>
        <v>33653999.43</v>
      </c>
      <c r="Q655" s="540">
        <f>'Приложение № 1'!Q654</f>
        <v>9859577.6199999992</v>
      </c>
      <c r="R655" s="540">
        <f>'Приложение № 1'!W654</f>
        <v>23794421.809999999</v>
      </c>
      <c r="S655" s="540">
        <f>'Приложение № 1'!AC654</f>
        <v>0</v>
      </c>
      <c r="T655" s="540">
        <f>'Приложение № 1'!AD654</f>
        <v>0</v>
      </c>
      <c r="U655" s="545"/>
    </row>
    <row r="656" spans="1:21" s="399" customFormat="1" x14ac:dyDescent="0.2">
      <c r="A656" s="792" t="s">
        <v>2023</v>
      </c>
      <c r="B656" s="792"/>
      <c r="C656" s="792"/>
      <c r="D656" s="792"/>
      <c r="E656" s="792"/>
      <c r="F656" s="792"/>
      <c r="G656" s="413">
        <f t="shared" ref="G656:Q656" si="194">SUM(G657:G692)</f>
        <v>647</v>
      </c>
      <c r="H656" s="413">
        <f t="shared" si="194"/>
        <v>647</v>
      </c>
      <c r="I656" s="414">
        <f t="shared" si="194"/>
        <v>11542.65</v>
      </c>
      <c r="J656" s="413">
        <f t="shared" si="194"/>
        <v>266</v>
      </c>
      <c r="K656" s="414">
        <f t="shared" si="194"/>
        <v>130</v>
      </c>
      <c r="L656" s="414">
        <f t="shared" si="194"/>
        <v>136</v>
      </c>
      <c r="M656" s="414">
        <f t="shared" si="194"/>
        <v>11542.65</v>
      </c>
      <c r="N656" s="414">
        <f t="shared" si="194"/>
        <v>5348.1</v>
      </c>
      <c r="O656" s="414">
        <f t="shared" si="194"/>
        <v>6194.55</v>
      </c>
      <c r="P656" s="414">
        <f t="shared" si="194"/>
        <v>660813164</v>
      </c>
      <c r="Q656" s="414">
        <f t="shared" si="194"/>
        <v>403595221.12</v>
      </c>
      <c r="R656" s="414">
        <f t="shared" ref="R656:T656" si="195">SUM(R657:R692)</f>
        <v>110810970.28</v>
      </c>
      <c r="S656" s="414">
        <f t="shared" si="195"/>
        <v>73203486.299999997</v>
      </c>
      <c r="T656" s="414">
        <f t="shared" si="195"/>
        <v>73203486.299999997</v>
      </c>
      <c r="U656" s="545"/>
    </row>
    <row r="657" spans="1:21" s="399" customFormat="1" x14ac:dyDescent="0.2">
      <c r="A657" s="393">
        <v>1</v>
      </c>
      <c r="B657" s="404" t="s">
        <v>1132</v>
      </c>
      <c r="C657" s="406" t="s">
        <v>1129</v>
      </c>
      <c r="D657" s="395">
        <v>42181</v>
      </c>
      <c r="E657" s="393" t="s">
        <v>1112</v>
      </c>
      <c r="F657" s="393" t="s">
        <v>1112</v>
      </c>
      <c r="G657" s="396">
        <v>18</v>
      </c>
      <c r="H657" s="398">
        <v>18</v>
      </c>
      <c r="I657" s="397">
        <v>223.9</v>
      </c>
      <c r="J657" s="396">
        <v>7</v>
      </c>
      <c r="K657" s="398">
        <v>3</v>
      </c>
      <c r="L657" s="398">
        <v>4</v>
      </c>
      <c r="M657" s="397">
        <v>223.9</v>
      </c>
      <c r="N657" s="397">
        <v>97.1</v>
      </c>
      <c r="O657" s="397">
        <v>126.8</v>
      </c>
      <c r="P657" s="540">
        <f>'Приложение № 1'!P656</f>
        <v>9121613.1899999995</v>
      </c>
      <c r="Q657" s="540">
        <f>'Приложение № 1'!Q656</f>
        <v>2571270.87</v>
      </c>
      <c r="R657" s="540">
        <f>'Приложение № 1'!W656</f>
        <v>3710394.72</v>
      </c>
      <c r="S657" s="540">
        <f>'Приложение № 1'!AC656</f>
        <v>1419973.8</v>
      </c>
      <c r="T657" s="540">
        <f>'Приложение № 1'!AD656</f>
        <v>1419973.8</v>
      </c>
      <c r="U657" s="545"/>
    </row>
    <row r="658" spans="1:21" s="399" customFormat="1" x14ac:dyDescent="0.2">
      <c r="A658" s="393">
        <v>2</v>
      </c>
      <c r="B658" s="404" t="s">
        <v>1133</v>
      </c>
      <c r="C658" s="406" t="s">
        <v>1214</v>
      </c>
      <c r="D658" s="395">
        <v>42181</v>
      </c>
      <c r="E658" s="393" t="s">
        <v>1112</v>
      </c>
      <c r="F658" s="393" t="s">
        <v>1112</v>
      </c>
      <c r="G658" s="396">
        <v>14</v>
      </c>
      <c r="H658" s="398">
        <v>14</v>
      </c>
      <c r="I658" s="397">
        <v>247.1</v>
      </c>
      <c r="J658" s="396">
        <v>6</v>
      </c>
      <c r="K658" s="398">
        <v>2</v>
      </c>
      <c r="L658" s="398">
        <v>4</v>
      </c>
      <c r="M658" s="397">
        <v>247.1</v>
      </c>
      <c r="N658" s="397">
        <v>100.2</v>
      </c>
      <c r="O658" s="397">
        <v>146.9</v>
      </c>
      <c r="P658" s="540">
        <f>'Приложение № 1'!P657</f>
        <v>11432576.560000001</v>
      </c>
      <c r="Q658" s="540">
        <f>'Приложение № 1'!Q657</f>
        <v>6212272.2800000003</v>
      </c>
      <c r="R658" s="540">
        <f>'Приложение № 1'!W657</f>
        <v>2086087.88</v>
      </c>
      <c r="S658" s="540">
        <f>'Приложение № 1'!AC657</f>
        <v>1567108.2</v>
      </c>
      <c r="T658" s="540">
        <f>'Приложение № 1'!AD657</f>
        <v>1567108.2</v>
      </c>
      <c r="U658" s="545"/>
    </row>
    <row r="659" spans="1:21" s="399" customFormat="1" x14ac:dyDescent="0.2">
      <c r="A659" s="393">
        <v>3</v>
      </c>
      <c r="B659" s="404" t="s">
        <v>1627</v>
      </c>
      <c r="C659" s="406" t="s">
        <v>1214</v>
      </c>
      <c r="D659" s="395">
        <v>42181</v>
      </c>
      <c r="E659" s="393" t="s">
        <v>1112</v>
      </c>
      <c r="F659" s="393" t="s">
        <v>1112</v>
      </c>
      <c r="G659" s="396">
        <v>5</v>
      </c>
      <c r="H659" s="398">
        <v>5</v>
      </c>
      <c r="I659" s="397">
        <v>126.6</v>
      </c>
      <c r="J659" s="396">
        <v>3</v>
      </c>
      <c r="K659" s="398">
        <v>2</v>
      </c>
      <c r="L659" s="398">
        <v>1</v>
      </c>
      <c r="M659" s="397">
        <v>126.6</v>
      </c>
      <c r="N659" s="397">
        <v>88.2</v>
      </c>
      <c r="O659" s="397">
        <v>38.4</v>
      </c>
      <c r="P659" s="540">
        <f>'Приложение № 1'!P658</f>
        <v>4247298.9400000004</v>
      </c>
      <c r="Q659" s="540">
        <f>'Приложение № 1'!Q658</f>
        <v>1126466.7</v>
      </c>
      <c r="R659" s="540">
        <f>'Приложение № 1'!W658</f>
        <v>1515037.84</v>
      </c>
      <c r="S659" s="540">
        <f>'Приложение № 1'!AC658</f>
        <v>802897.2</v>
      </c>
      <c r="T659" s="540">
        <f>'Приложение № 1'!AD658</f>
        <v>802897.2</v>
      </c>
      <c r="U659" s="545"/>
    </row>
    <row r="660" spans="1:21" s="399" customFormat="1" x14ac:dyDescent="0.2">
      <c r="A660" s="393">
        <v>4</v>
      </c>
      <c r="B660" s="404" t="s">
        <v>1213</v>
      </c>
      <c r="C660" s="406" t="s">
        <v>1214</v>
      </c>
      <c r="D660" s="395">
        <v>42181</v>
      </c>
      <c r="E660" s="393" t="s">
        <v>1112</v>
      </c>
      <c r="F660" s="393" t="s">
        <v>1112</v>
      </c>
      <c r="G660" s="396">
        <v>17</v>
      </c>
      <c r="H660" s="398">
        <v>17</v>
      </c>
      <c r="I660" s="397">
        <v>368.8</v>
      </c>
      <c r="J660" s="396">
        <v>9</v>
      </c>
      <c r="K660" s="398">
        <v>6</v>
      </c>
      <c r="L660" s="398">
        <v>3</v>
      </c>
      <c r="M660" s="397">
        <v>368.8</v>
      </c>
      <c r="N660" s="397">
        <v>224.05</v>
      </c>
      <c r="O660" s="397">
        <v>144.75</v>
      </c>
      <c r="P660" s="540">
        <f>'Приложение № 1'!P659</f>
        <v>17156460.420000002</v>
      </c>
      <c r="Q660" s="540">
        <f>'Приложение № 1'!Q659</f>
        <v>8243758.6100000003</v>
      </c>
      <c r="R660" s="540">
        <f>'Приложение № 1'!W659</f>
        <v>4234842.6100000003</v>
      </c>
      <c r="S660" s="540">
        <f>'Приложение № 1'!AC659</f>
        <v>2338929.6</v>
      </c>
      <c r="T660" s="540">
        <f>'Приложение № 1'!AD659</f>
        <v>2338929.6</v>
      </c>
      <c r="U660" s="545"/>
    </row>
    <row r="661" spans="1:21" s="399" customFormat="1" x14ac:dyDescent="0.2">
      <c r="A661" s="393">
        <v>5</v>
      </c>
      <c r="B661" s="404" t="s">
        <v>1457</v>
      </c>
      <c r="C661" s="406">
        <v>1</v>
      </c>
      <c r="D661" s="395">
        <v>41997</v>
      </c>
      <c r="E661" s="393" t="s">
        <v>1112</v>
      </c>
      <c r="F661" s="393" t="s">
        <v>1112</v>
      </c>
      <c r="G661" s="396">
        <v>15</v>
      </c>
      <c r="H661" s="398">
        <v>15</v>
      </c>
      <c r="I661" s="397">
        <v>196.7</v>
      </c>
      <c r="J661" s="396">
        <v>4</v>
      </c>
      <c r="K661" s="398">
        <v>0</v>
      </c>
      <c r="L661" s="398">
        <f t="shared" ref="L661:L672" si="196">J661-K661</f>
        <v>4</v>
      </c>
      <c r="M661" s="397">
        <v>196.7</v>
      </c>
      <c r="N661" s="397">
        <v>0</v>
      </c>
      <c r="O661" s="397">
        <f t="shared" ref="O661:O692" si="197">M661-N661</f>
        <v>196.7</v>
      </c>
      <c r="P661" s="540">
        <f>'Приложение № 1'!P660</f>
        <v>6744555.4900000002</v>
      </c>
      <c r="Q661" s="540">
        <f>'Приложение № 1'!Q660</f>
        <v>1871985.05</v>
      </c>
      <c r="R661" s="540">
        <f>'Приложение № 1'!W660</f>
        <v>2377627.64</v>
      </c>
      <c r="S661" s="540">
        <f>'Приложение № 1'!AC660</f>
        <v>1247471.3999999999</v>
      </c>
      <c r="T661" s="540">
        <f>'Приложение № 1'!AD660</f>
        <v>1247471.3999999999</v>
      </c>
      <c r="U661" s="545"/>
    </row>
    <row r="662" spans="1:21" s="399" customFormat="1" x14ac:dyDescent="0.2">
      <c r="A662" s="393">
        <v>6</v>
      </c>
      <c r="B662" s="404" t="s">
        <v>1625</v>
      </c>
      <c r="C662" s="406">
        <v>2</v>
      </c>
      <c r="D662" s="395">
        <v>41998</v>
      </c>
      <c r="E662" s="393" t="s">
        <v>1112</v>
      </c>
      <c r="F662" s="393" t="s">
        <v>1112</v>
      </c>
      <c r="G662" s="396">
        <v>24</v>
      </c>
      <c r="H662" s="398">
        <v>24</v>
      </c>
      <c r="I662" s="397">
        <v>360.4</v>
      </c>
      <c r="J662" s="396">
        <v>8</v>
      </c>
      <c r="K662" s="398">
        <v>6</v>
      </c>
      <c r="L662" s="398">
        <f t="shared" si="196"/>
        <v>2</v>
      </c>
      <c r="M662" s="397">
        <v>360.4</v>
      </c>
      <c r="N662" s="397">
        <v>257.10000000000002</v>
      </c>
      <c r="O662" s="397">
        <f t="shared" si="197"/>
        <v>103.3</v>
      </c>
      <c r="P662" s="540">
        <f>'Приложение № 1'!P661</f>
        <v>12454774.050000001</v>
      </c>
      <c r="Q662" s="540">
        <f>'Приложение № 1'!Q661</f>
        <v>3041321.46</v>
      </c>
      <c r="R662" s="540">
        <f>'Приложение № 1'!W661</f>
        <v>4842138.99</v>
      </c>
      <c r="S662" s="540">
        <f>'Приложение № 1'!AC661</f>
        <v>2285656.7999999998</v>
      </c>
      <c r="T662" s="540">
        <f>'Приложение № 1'!AD661</f>
        <v>2285656.7999999998</v>
      </c>
      <c r="U662" s="545"/>
    </row>
    <row r="663" spans="1:21" s="399" customFormat="1" x14ac:dyDescent="0.2">
      <c r="A663" s="393">
        <v>7</v>
      </c>
      <c r="B663" s="404" t="s">
        <v>1626</v>
      </c>
      <c r="C663" s="406">
        <v>1</v>
      </c>
      <c r="D663" s="395">
        <v>41997</v>
      </c>
      <c r="E663" s="393" t="s">
        <v>1112</v>
      </c>
      <c r="F663" s="393" t="s">
        <v>1112</v>
      </c>
      <c r="G663" s="396">
        <v>3</v>
      </c>
      <c r="H663" s="398">
        <v>3</v>
      </c>
      <c r="I663" s="397">
        <v>155.80000000000001</v>
      </c>
      <c r="J663" s="396">
        <v>3</v>
      </c>
      <c r="K663" s="398">
        <v>2</v>
      </c>
      <c r="L663" s="398">
        <f t="shared" si="196"/>
        <v>1</v>
      </c>
      <c r="M663" s="397">
        <v>155.80000000000001</v>
      </c>
      <c r="N663" s="397">
        <v>81.900000000000006</v>
      </c>
      <c r="O663" s="397">
        <f t="shared" si="197"/>
        <v>73.900000000000006</v>
      </c>
      <c r="P663" s="540">
        <f>'Приложение № 1'!P662</f>
        <v>6219105.5700000003</v>
      </c>
      <c r="Q663" s="540">
        <f>'Приложение № 1'!Q662</f>
        <v>1916408.65</v>
      </c>
      <c r="R663" s="540">
        <f>'Приложение № 1'!W662</f>
        <v>2326529.7200000002</v>
      </c>
      <c r="S663" s="540">
        <f>'Приложение № 1'!AC662</f>
        <v>988083.6</v>
      </c>
      <c r="T663" s="540">
        <f>'Приложение № 1'!AD662</f>
        <v>988083.6</v>
      </c>
      <c r="U663" s="545"/>
    </row>
    <row r="664" spans="1:21" s="399" customFormat="1" x14ac:dyDescent="0.2">
      <c r="A664" s="393">
        <v>8</v>
      </c>
      <c r="B664" s="404" t="s">
        <v>1624</v>
      </c>
      <c r="C664" s="406">
        <v>1</v>
      </c>
      <c r="D664" s="395">
        <v>41997</v>
      </c>
      <c r="E664" s="393" t="s">
        <v>1112</v>
      </c>
      <c r="F664" s="393" t="s">
        <v>1112</v>
      </c>
      <c r="G664" s="396">
        <v>13</v>
      </c>
      <c r="H664" s="398">
        <v>13</v>
      </c>
      <c r="I664" s="397">
        <v>281</v>
      </c>
      <c r="J664" s="396">
        <v>7</v>
      </c>
      <c r="K664" s="398">
        <v>4</v>
      </c>
      <c r="L664" s="398">
        <f t="shared" si="196"/>
        <v>3</v>
      </c>
      <c r="M664" s="397">
        <v>281</v>
      </c>
      <c r="N664" s="397">
        <v>147</v>
      </c>
      <c r="O664" s="397">
        <f t="shared" si="197"/>
        <v>134</v>
      </c>
      <c r="P664" s="540">
        <f>'Приложение № 1'!P663</f>
        <v>12280784.93</v>
      </c>
      <c r="Q664" s="540">
        <f>'Приложение № 1'!Q663</f>
        <v>5024428.3499999996</v>
      </c>
      <c r="R664" s="540">
        <f>'Приложение № 1'!W663</f>
        <v>3692152.58</v>
      </c>
      <c r="S664" s="540">
        <f>'Приложение № 1'!AC663</f>
        <v>1782102</v>
      </c>
      <c r="T664" s="540">
        <f>'Приложение № 1'!AD663</f>
        <v>1782102</v>
      </c>
      <c r="U664" s="545"/>
    </row>
    <row r="665" spans="1:21" s="399" customFormat="1" x14ac:dyDescent="0.2">
      <c r="A665" s="393">
        <v>9</v>
      </c>
      <c r="B665" s="404" t="s">
        <v>975</v>
      </c>
      <c r="C665" s="406">
        <v>1</v>
      </c>
      <c r="D665" s="395">
        <v>41999</v>
      </c>
      <c r="E665" s="393" t="s">
        <v>1822</v>
      </c>
      <c r="F665" s="393" t="s">
        <v>1822</v>
      </c>
      <c r="G665" s="396">
        <v>12</v>
      </c>
      <c r="H665" s="398">
        <v>12</v>
      </c>
      <c r="I665" s="397">
        <v>185.9</v>
      </c>
      <c r="J665" s="396">
        <v>4</v>
      </c>
      <c r="K665" s="398">
        <v>4</v>
      </c>
      <c r="L665" s="398">
        <f t="shared" si="196"/>
        <v>0</v>
      </c>
      <c r="M665" s="397">
        <v>185.9</v>
      </c>
      <c r="N665" s="397">
        <v>0</v>
      </c>
      <c r="O665" s="397">
        <f t="shared" si="197"/>
        <v>185.9</v>
      </c>
      <c r="P665" s="540">
        <f>'Приложение № 1'!P664</f>
        <v>10136809.439999999</v>
      </c>
      <c r="Q665" s="540">
        <f>'Приложение № 1'!Q664</f>
        <v>5695718.25</v>
      </c>
      <c r="R665" s="540">
        <f>'Приложение № 1'!W664</f>
        <v>2083135.59</v>
      </c>
      <c r="S665" s="540">
        <f>'Приложение № 1'!AC664</f>
        <v>1178977.8</v>
      </c>
      <c r="T665" s="540">
        <f>'Приложение № 1'!AD664</f>
        <v>1178977.8</v>
      </c>
      <c r="U665" s="545"/>
    </row>
    <row r="666" spans="1:21" s="399" customFormat="1" x14ac:dyDescent="0.2">
      <c r="A666" s="393">
        <v>10</v>
      </c>
      <c r="B666" s="404" t="s">
        <v>977</v>
      </c>
      <c r="C666" s="406">
        <v>1</v>
      </c>
      <c r="D666" s="395">
        <v>41999</v>
      </c>
      <c r="E666" s="393" t="s">
        <v>1822</v>
      </c>
      <c r="F666" s="393" t="s">
        <v>1822</v>
      </c>
      <c r="G666" s="396">
        <v>11</v>
      </c>
      <c r="H666" s="398">
        <v>11</v>
      </c>
      <c r="I666" s="397">
        <v>207.4</v>
      </c>
      <c r="J666" s="396">
        <v>6</v>
      </c>
      <c r="K666" s="398">
        <v>5</v>
      </c>
      <c r="L666" s="398">
        <f t="shared" si="196"/>
        <v>1</v>
      </c>
      <c r="M666" s="397">
        <v>207.4</v>
      </c>
      <c r="N666" s="397">
        <v>190.5</v>
      </c>
      <c r="O666" s="397">
        <f t="shared" si="197"/>
        <v>16.899999999999999</v>
      </c>
      <c r="P666" s="540">
        <f>'Приложение № 1'!P665</f>
        <v>13694405.01</v>
      </c>
      <c r="Q666" s="540">
        <f>'Приложение № 1'!Q665</f>
        <v>8022573.4500000002</v>
      </c>
      <c r="R666" s="540">
        <f>'Приложение № 1'!W665</f>
        <v>3041169.96</v>
      </c>
      <c r="S666" s="540">
        <f>'Приложение № 1'!AC665</f>
        <v>1315330.8</v>
      </c>
      <c r="T666" s="540">
        <f>'Приложение № 1'!AD665</f>
        <v>1315330.8</v>
      </c>
      <c r="U666" s="545"/>
    </row>
    <row r="667" spans="1:21" s="399" customFormat="1" x14ac:dyDescent="0.2">
      <c r="A667" s="393">
        <v>11</v>
      </c>
      <c r="B667" s="404" t="s">
        <v>978</v>
      </c>
      <c r="C667" s="406">
        <v>1</v>
      </c>
      <c r="D667" s="395">
        <v>41999</v>
      </c>
      <c r="E667" s="393" t="s">
        <v>1822</v>
      </c>
      <c r="F667" s="393" t="s">
        <v>1822</v>
      </c>
      <c r="G667" s="396">
        <v>16</v>
      </c>
      <c r="H667" s="398">
        <v>16</v>
      </c>
      <c r="I667" s="397">
        <v>255.5</v>
      </c>
      <c r="J667" s="396">
        <v>9</v>
      </c>
      <c r="K667" s="398">
        <v>2</v>
      </c>
      <c r="L667" s="398">
        <f t="shared" si="196"/>
        <v>7</v>
      </c>
      <c r="M667" s="397">
        <v>255.5</v>
      </c>
      <c r="N667" s="397">
        <v>53</v>
      </c>
      <c r="O667" s="397">
        <f t="shared" si="197"/>
        <v>202.5</v>
      </c>
      <c r="P667" s="540">
        <f>'Приложение № 1'!P666</f>
        <v>16793979.530000001</v>
      </c>
      <c r="Q667" s="540">
        <f>'Приложение № 1'!Q666</f>
        <v>10868327.609999999</v>
      </c>
      <c r="R667" s="540">
        <f>'Приложение № 1'!W666</f>
        <v>2684889.92</v>
      </c>
      <c r="S667" s="540">
        <f>'Приложение № 1'!AC666</f>
        <v>1620381</v>
      </c>
      <c r="T667" s="540">
        <f>'Приложение № 1'!AD666</f>
        <v>1620381</v>
      </c>
      <c r="U667" s="545"/>
    </row>
    <row r="668" spans="1:21" s="399" customFormat="1" x14ac:dyDescent="0.2">
      <c r="A668" s="393">
        <v>12</v>
      </c>
      <c r="B668" s="404" t="s">
        <v>979</v>
      </c>
      <c r="C668" s="406">
        <v>1</v>
      </c>
      <c r="D668" s="395">
        <v>41999</v>
      </c>
      <c r="E668" s="393" t="s">
        <v>1822</v>
      </c>
      <c r="F668" s="393" t="s">
        <v>1822</v>
      </c>
      <c r="G668" s="396">
        <v>12</v>
      </c>
      <c r="H668" s="398">
        <v>12</v>
      </c>
      <c r="I668" s="397">
        <v>218.8</v>
      </c>
      <c r="J668" s="396">
        <v>6</v>
      </c>
      <c r="K668" s="398">
        <v>4</v>
      </c>
      <c r="L668" s="398">
        <f t="shared" si="196"/>
        <v>2</v>
      </c>
      <c r="M668" s="397">
        <v>218.8</v>
      </c>
      <c r="N668" s="397">
        <v>153.4</v>
      </c>
      <c r="O668" s="397">
        <f t="shared" si="197"/>
        <v>65.400000000000006</v>
      </c>
      <c r="P668" s="540">
        <f>'Приложение № 1'!P667</f>
        <v>12942480.43</v>
      </c>
      <c r="Q668" s="540">
        <f>'Приложение № 1'!Q667</f>
        <v>6806396.1699999999</v>
      </c>
      <c r="R668" s="540">
        <f>'Приложение № 1'!W667</f>
        <v>3360825.06</v>
      </c>
      <c r="S668" s="540">
        <f>'Приложение № 1'!AC667</f>
        <v>1387629.6</v>
      </c>
      <c r="T668" s="540">
        <f>'Приложение № 1'!AD667</f>
        <v>1387629.6</v>
      </c>
      <c r="U668" s="545"/>
    </row>
    <row r="669" spans="1:21" s="399" customFormat="1" x14ac:dyDescent="0.2">
      <c r="A669" s="393">
        <v>13</v>
      </c>
      <c r="B669" s="404" t="s">
        <v>980</v>
      </c>
      <c r="C669" s="406">
        <v>1</v>
      </c>
      <c r="D669" s="395">
        <v>41999</v>
      </c>
      <c r="E669" s="393" t="s">
        <v>1822</v>
      </c>
      <c r="F669" s="393" t="s">
        <v>1822</v>
      </c>
      <c r="G669" s="396">
        <v>17</v>
      </c>
      <c r="H669" s="398">
        <v>17</v>
      </c>
      <c r="I669" s="397">
        <v>385.2</v>
      </c>
      <c r="J669" s="396">
        <v>11</v>
      </c>
      <c r="K669" s="398">
        <v>3</v>
      </c>
      <c r="L669" s="398">
        <v>8</v>
      </c>
      <c r="M669" s="397">
        <v>385.2</v>
      </c>
      <c r="N669" s="397">
        <v>109.4</v>
      </c>
      <c r="O669" s="397">
        <f t="shared" si="197"/>
        <v>275.8</v>
      </c>
      <c r="P669" s="540">
        <f>'Приложение № 1'!P668</f>
        <v>26495928.41</v>
      </c>
      <c r="Q669" s="540">
        <f>'Приложение № 1'!Q668</f>
        <v>17011365.940000001</v>
      </c>
      <c r="R669" s="540">
        <f>'Приложение № 1'!W668</f>
        <v>4598685.67</v>
      </c>
      <c r="S669" s="540">
        <f>'Приложение № 1'!AC668</f>
        <v>2442938.4</v>
      </c>
      <c r="T669" s="540">
        <f>'Приложение № 1'!AD668</f>
        <v>2442938.4</v>
      </c>
      <c r="U669" s="545"/>
    </row>
    <row r="670" spans="1:21" s="399" customFormat="1" x14ac:dyDescent="0.2">
      <c r="A670" s="393">
        <v>14</v>
      </c>
      <c r="B670" s="404" t="s">
        <v>976</v>
      </c>
      <c r="C670" s="406">
        <v>3</v>
      </c>
      <c r="D670" s="395">
        <v>41998</v>
      </c>
      <c r="E670" s="393" t="s">
        <v>1822</v>
      </c>
      <c r="F670" s="393" t="s">
        <v>1822</v>
      </c>
      <c r="G670" s="396">
        <v>9</v>
      </c>
      <c r="H670" s="398">
        <v>9</v>
      </c>
      <c r="I670" s="397">
        <v>154.5</v>
      </c>
      <c r="J670" s="396">
        <v>5</v>
      </c>
      <c r="K670" s="398">
        <v>0</v>
      </c>
      <c r="L670" s="398">
        <f t="shared" si="196"/>
        <v>5</v>
      </c>
      <c r="M670" s="397">
        <v>154.5</v>
      </c>
      <c r="N670" s="397">
        <v>0</v>
      </c>
      <c r="O670" s="397">
        <f t="shared" si="197"/>
        <v>154.5</v>
      </c>
      <c r="P670" s="540">
        <f>'Приложение № 1'!P669</f>
        <v>7758153.0499999998</v>
      </c>
      <c r="Q670" s="540">
        <f>'Приложение № 1'!Q669</f>
        <v>4668394.07</v>
      </c>
      <c r="R670" s="540">
        <f>'Приложение № 1'!W669</f>
        <v>1130080.98</v>
      </c>
      <c r="S670" s="540">
        <f>'Приложение № 1'!AC669</f>
        <v>979839</v>
      </c>
      <c r="T670" s="540">
        <f>'Приложение № 1'!AD669</f>
        <v>979839</v>
      </c>
      <c r="U670" s="545"/>
    </row>
    <row r="671" spans="1:21" s="399" customFormat="1" x14ac:dyDescent="0.2">
      <c r="A671" s="393">
        <v>15</v>
      </c>
      <c r="B671" s="404" t="s">
        <v>1623</v>
      </c>
      <c r="C671" s="406">
        <v>579</v>
      </c>
      <c r="D671" s="395">
        <v>42004</v>
      </c>
      <c r="E671" s="393" t="s">
        <v>1822</v>
      </c>
      <c r="F671" s="393" t="s">
        <v>1822</v>
      </c>
      <c r="G671" s="396">
        <v>24</v>
      </c>
      <c r="H671" s="398">
        <v>24</v>
      </c>
      <c r="I671" s="397">
        <v>424.7</v>
      </c>
      <c r="J671" s="396">
        <v>8</v>
      </c>
      <c r="K671" s="398">
        <v>2</v>
      </c>
      <c r="L671" s="398">
        <f t="shared" si="196"/>
        <v>6</v>
      </c>
      <c r="M671" s="397">
        <v>424.7</v>
      </c>
      <c r="N671" s="397">
        <v>117.8</v>
      </c>
      <c r="O671" s="397">
        <f t="shared" si="197"/>
        <v>306.89999999999998</v>
      </c>
      <c r="P671" s="540">
        <f>'Приложение № 1'!P670</f>
        <v>20743993.559999999</v>
      </c>
      <c r="Q671" s="540">
        <f>'Приложение № 1'!Q670</f>
        <v>11005395.359999999</v>
      </c>
      <c r="R671" s="540">
        <f>'Приложение № 1'!W670</f>
        <v>4351703.4000000004</v>
      </c>
      <c r="S671" s="540">
        <f>'Приложение № 1'!AC670</f>
        <v>2693447.4</v>
      </c>
      <c r="T671" s="540">
        <f>'Приложение № 1'!AD670</f>
        <v>2693447.4</v>
      </c>
      <c r="U671" s="545"/>
    </row>
    <row r="672" spans="1:21" s="537" customFormat="1" x14ac:dyDescent="0.2">
      <c r="A672" s="393">
        <v>16</v>
      </c>
      <c r="B672" s="404" t="s">
        <v>1622</v>
      </c>
      <c r="C672" s="406">
        <v>579</v>
      </c>
      <c r="D672" s="395">
        <v>42004</v>
      </c>
      <c r="E672" s="393" t="s">
        <v>1822</v>
      </c>
      <c r="F672" s="393" t="s">
        <v>1822</v>
      </c>
      <c r="G672" s="396">
        <v>7</v>
      </c>
      <c r="H672" s="398">
        <v>7</v>
      </c>
      <c r="I672" s="397">
        <v>178.9</v>
      </c>
      <c r="J672" s="396">
        <v>3</v>
      </c>
      <c r="K672" s="398">
        <v>1</v>
      </c>
      <c r="L672" s="398">
        <f t="shared" si="196"/>
        <v>2</v>
      </c>
      <c r="M672" s="397">
        <v>178.9</v>
      </c>
      <c r="N672" s="397">
        <v>88.3</v>
      </c>
      <c r="O672" s="397">
        <f t="shared" si="197"/>
        <v>90.6</v>
      </c>
      <c r="P672" s="540">
        <f>'Приложение № 1'!P671</f>
        <v>8950920.5600000005</v>
      </c>
      <c r="Q672" s="540">
        <f>'Приложение № 1'!Q671</f>
        <v>4912244.0599999996</v>
      </c>
      <c r="R672" s="540">
        <f>'Приложение № 1'!W671</f>
        <v>1769508.9</v>
      </c>
      <c r="S672" s="540">
        <f>'Приложение № 1'!AC671</f>
        <v>1134583.8</v>
      </c>
      <c r="T672" s="540">
        <f>'Приложение № 1'!AD671</f>
        <v>1134583.8</v>
      </c>
      <c r="U672" s="545"/>
    </row>
    <row r="673" spans="1:21" x14ac:dyDescent="0.2">
      <c r="A673" s="393">
        <v>17</v>
      </c>
      <c r="B673" s="404" t="s">
        <v>1621</v>
      </c>
      <c r="C673" s="406">
        <v>579</v>
      </c>
      <c r="D673" s="395">
        <v>42004</v>
      </c>
      <c r="E673" s="393" t="s">
        <v>1822</v>
      </c>
      <c r="F673" s="393" t="s">
        <v>1822</v>
      </c>
      <c r="G673" s="396">
        <v>6</v>
      </c>
      <c r="H673" s="398">
        <v>6</v>
      </c>
      <c r="I673" s="397">
        <v>121.4</v>
      </c>
      <c r="J673" s="396">
        <v>3</v>
      </c>
      <c r="K673" s="398">
        <v>2</v>
      </c>
      <c r="L673" s="398">
        <v>1</v>
      </c>
      <c r="M673" s="397">
        <v>121.4</v>
      </c>
      <c r="N673" s="397">
        <v>64.8</v>
      </c>
      <c r="O673" s="397">
        <f t="shared" si="197"/>
        <v>56.6</v>
      </c>
      <c r="P673" s="540">
        <f>'Приложение № 1'!P672</f>
        <v>10136335.960000001</v>
      </c>
      <c r="Q673" s="540">
        <f>'Приложение № 1'!Q672</f>
        <v>6972002.1100000003</v>
      </c>
      <c r="R673" s="540">
        <f>'Приложение № 1'!W672</f>
        <v>1624496.25</v>
      </c>
      <c r="S673" s="540">
        <f>'Приложение № 1'!AC672</f>
        <v>769918.8</v>
      </c>
      <c r="T673" s="540">
        <f>'Приложение № 1'!AD672</f>
        <v>769918.8</v>
      </c>
      <c r="U673" s="545"/>
    </row>
    <row r="674" spans="1:21" x14ac:dyDescent="0.2">
      <c r="A674" s="393">
        <v>18</v>
      </c>
      <c r="B674" s="400" t="s">
        <v>1224</v>
      </c>
      <c r="C674" s="393">
        <v>1</v>
      </c>
      <c r="D674" s="395">
        <v>41997</v>
      </c>
      <c r="E674" s="393" t="s">
        <v>1822</v>
      </c>
      <c r="F674" s="393" t="s">
        <v>1822</v>
      </c>
      <c r="G674" s="396">
        <v>4</v>
      </c>
      <c r="H674" s="398">
        <v>4</v>
      </c>
      <c r="I674" s="397">
        <v>79.900000000000006</v>
      </c>
      <c r="J674" s="396">
        <v>2</v>
      </c>
      <c r="K674" s="398">
        <v>1</v>
      </c>
      <c r="L674" s="398">
        <v>1</v>
      </c>
      <c r="M674" s="397">
        <v>79.900000000000006</v>
      </c>
      <c r="N674" s="397">
        <v>32</v>
      </c>
      <c r="O674" s="397">
        <v>47.9</v>
      </c>
      <c r="P674" s="540">
        <f>'Приложение № 1'!P673</f>
        <v>5888397.9000000004</v>
      </c>
      <c r="Q674" s="540">
        <f>'Приложение № 1'!Q673</f>
        <v>4290522.54</v>
      </c>
      <c r="R674" s="540">
        <f>'Приложение № 1'!W673</f>
        <v>584423.76</v>
      </c>
      <c r="S674" s="540">
        <f>'Приложение № 1'!AC673</f>
        <v>506725.8</v>
      </c>
      <c r="T674" s="540">
        <f>'Приложение № 1'!AD673</f>
        <v>506725.8</v>
      </c>
      <c r="U674" s="545"/>
    </row>
    <row r="675" spans="1:21" s="399" customFormat="1" x14ac:dyDescent="0.2">
      <c r="A675" s="393">
        <v>19</v>
      </c>
      <c r="B675" s="400" t="s">
        <v>959</v>
      </c>
      <c r="C675" s="393">
        <v>1</v>
      </c>
      <c r="D675" s="395">
        <v>41996</v>
      </c>
      <c r="E675" s="393" t="s">
        <v>1822</v>
      </c>
      <c r="F675" s="393" t="s">
        <v>1822</v>
      </c>
      <c r="G675" s="396">
        <v>31</v>
      </c>
      <c r="H675" s="398">
        <v>31</v>
      </c>
      <c r="I675" s="397">
        <v>611.35</v>
      </c>
      <c r="J675" s="396">
        <v>12</v>
      </c>
      <c r="K675" s="398">
        <v>8</v>
      </c>
      <c r="L675" s="398">
        <v>4</v>
      </c>
      <c r="M675" s="397">
        <v>611.35</v>
      </c>
      <c r="N675" s="397">
        <v>407</v>
      </c>
      <c r="O675" s="397">
        <v>204.35</v>
      </c>
      <c r="P675" s="540">
        <f>'Приложение № 1'!P674</f>
        <v>34979512.920000002</v>
      </c>
      <c r="Q675" s="540">
        <f>'Приложение № 1'!Q674</f>
        <v>22753466.629999999</v>
      </c>
      <c r="R675" s="540">
        <f>'Приложение № 1'!W674</f>
        <v>4471682.8899999997</v>
      </c>
      <c r="S675" s="540">
        <f>'Приложение № 1'!AC674</f>
        <v>3877181.7</v>
      </c>
      <c r="T675" s="540">
        <f>'Приложение № 1'!AD674</f>
        <v>3877181.7</v>
      </c>
      <c r="U675" s="545"/>
    </row>
    <row r="676" spans="1:21" s="399" customFormat="1" x14ac:dyDescent="0.2">
      <c r="A676" s="393">
        <v>20</v>
      </c>
      <c r="B676" s="400" t="s">
        <v>969</v>
      </c>
      <c r="C676" s="393">
        <v>1</v>
      </c>
      <c r="D676" s="395">
        <v>41996</v>
      </c>
      <c r="E676" s="393" t="s">
        <v>1822</v>
      </c>
      <c r="F676" s="393" t="s">
        <v>1822</v>
      </c>
      <c r="G676" s="396">
        <v>16</v>
      </c>
      <c r="H676" s="398">
        <v>16</v>
      </c>
      <c r="I676" s="397">
        <v>382.8</v>
      </c>
      <c r="J676" s="396">
        <v>9</v>
      </c>
      <c r="K676" s="398">
        <v>9</v>
      </c>
      <c r="L676" s="398">
        <v>0</v>
      </c>
      <c r="M676" s="397">
        <v>382.8</v>
      </c>
      <c r="N676" s="397">
        <v>382.8</v>
      </c>
      <c r="O676" s="397">
        <v>0</v>
      </c>
      <c r="P676" s="540">
        <f>'Приложение № 1'!P675</f>
        <v>22013054.149999999</v>
      </c>
      <c r="Q676" s="540">
        <f>'Приложение № 1'!Q675</f>
        <v>14357651.32</v>
      </c>
      <c r="R676" s="540">
        <f>'Приложение № 1'!W675</f>
        <v>2799967.63</v>
      </c>
      <c r="S676" s="540">
        <f>'Приложение № 1'!AC675</f>
        <v>2427717.6</v>
      </c>
      <c r="T676" s="540">
        <f>'Приложение № 1'!AD675</f>
        <v>2427717.6</v>
      </c>
      <c r="U676" s="545"/>
    </row>
    <row r="677" spans="1:21" x14ac:dyDescent="0.2">
      <c r="A677" s="393">
        <v>21</v>
      </c>
      <c r="B677" s="400" t="s">
        <v>961</v>
      </c>
      <c r="C677" s="393">
        <v>1</v>
      </c>
      <c r="D677" s="395">
        <v>41996</v>
      </c>
      <c r="E677" s="393" t="s">
        <v>1822</v>
      </c>
      <c r="F677" s="393" t="s">
        <v>1822</v>
      </c>
      <c r="G677" s="396">
        <v>24</v>
      </c>
      <c r="H677" s="398">
        <v>24</v>
      </c>
      <c r="I677" s="397">
        <v>386.7</v>
      </c>
      <c r="J677" s="396">
        <v>9</v>
      </c>
      <c r="K677" s="398">
        <v>7</v>
      </c>
      <c r="L677" s="398">
        <v>2</v>
      </c>
      <c r="M677" s="397">
        <v>386.7</v>
      </c>
      <c r="N677" s="397">
        <v>296.7</v>
      </c>
      <c r="O677" s="397">
        <v>90</v>
      </c>
      <c r="P677" s="540">
        <f>'Приложение № 1'!P676</f>
        <v>22159630.829999998</v>
      </c>
      <c r="Q677" s="540">
        <f>'Приложение № 1'!Q676</f>
        <v>14426234.08</v>
      </c>
      <c r="R677" s="540">
        <f>'Приложение № 1'!W676</f>
        <v>2828493.95</v>
      </c>
      <c r="S677" s="540">
        <f>'Приложение № 1'!AC676</f>
        <v>2452451.4</v>
      </c>
      <c r="T677" s="540">
        <f>'Приложение № 1'!AD676</f>
        <v>2452451.4</v>
      </c>
      <c r="U677" s="545"/>
    </row>
    <row r="678" spans="1:21" s="399" customFormat="1" x14ac:dyDescent="0.2">
      <c r="A678" s="393">
        <v>22</v>
      </c>
      <c r="B678" s="400" t="s">
        <v>970</v>
      </c>
      <c r="C678" s="393">
        <v>1</v>
      </c>
      <c r="D678" s="395">
        <v>41996</v>
      </c>
      <c r="E678" s="393" t="s">
        <v>1822</v>
      </c>
      <c r="F678" s="393" t="s">
        <v>1822</v>
      </c>
      <c r="G678" s="396">
        <v>32</v>
      </c>
      <c r="H678" s="398">
        <v>32</v>
      </c>
      <c r="I678" s="397">
        <v>402.6</v>
      </c>
      <c r="J678" s="396">
        <v>8</v>
      </c>
      <c r="K678" s="398">
        <v>3</v>
      </c>
      <c r="L678" s="398">
        <v>5</v>
      </c>
      <c r="M678" s="397">
        <v>402.6</v>
      </c>
      <c r="N678" s="397">
        <v>133.80000000000001</v>
      </c>
      <c r="O678" s="397">
        <v>268.8</v>
      </c>
      <c r="P678" s="540">
        <f>'Приложение № 1'!P677</f>
        <v>23124291.530000001</v>
      </c>
      <c r="Q678" s="540">
        <f>'Приложение № 1'!Q677</f>
        <v>15072919.59</v>
      </c>
      <c r="R678" s="540">
        <f>'Приложение № 1'!W677</f>
        <v>2944793.54</v>
      </c>
      <c r="S678" s="540">
        <f>'Приложение № 1'!AC677</f>
        <v>2553289.2000000002</v>
      </c>
      <c r="T678" s="540">
        <f>'Приложение № 1'!AD677</f>
        <v>2553289.2000000002</v>
      </c>
      <c r="U678" s="545"/>
    </row>
    <row r="679" spans="1:21" x14ac:dyDescent="0.2">
      <c r="A679" s="393">
        <v>23</v>
      </c>
      <c r="B679" s="400" t="s">
        <v>971</v>
      </c>
      <c r="C679" s="393">
        <v>1</v>
      </c>
      <c r="D679" s="395">
        <v>41996</v>
      </c>
      <c r="E679" s="393" t="s">
        <v>1822</v>
      </c>
      <c r="F679" s="393" t="s">
        <v>1822</v>
      </c>
      <c r="G679" s="396">
        <v>21</v>
      </c>
      <c r="H679" s="398">
        <v>21</v>
      </c>
      <c r="I679" s="397">
        <v>393</v>
      </c>
      <c r="J679" s="396">
        <v>8</v>
      </c>
      <c r="K679" s="398">
        <v>1</v>
      </c>
      <c r="L679" s="398">
        <v>7</v>
      </c>
      <c r="M679" s="397">
        <v>393</v>
      </c>
      <c r="N679" s="397">
        <v>56.4</v>
      </c>
      <c r="O679" s="397">
        <v>336.6</v>
      </c>
      <c r="P679" s="540">
        <f>'Приложение № 1'!P678</f>
        <v>22821580.050000001</v>
      </c>
      <c r="Q679" s="540">
        <f>'Приложение № 1'!Q678</f>
        <v>14962193.130000001</v>
      </c>
      <c r="R679" s="540">
        <f>'Приложение № 1'!W678</f>
        <v>2874574.92</v>
      </c>
      <c r="S679" s="540">
        <f>'Приложение № 1'!AC678</f>
        <v>2492406</v>
      </c>
      <c r="T679" s="540">
        <f>'Приложение № 1'!AD678</f>
        <v>2492406</v>
      </c>
      <c r="U679" s="545"/>
    </row>
    <row r="680" spans="1:21" x14ac:dyDescent="0.2">
      <c r="A680" s="393">
        <v>24</v>
      </c>
      <c r="B680" s="400" t="s">
        <v>947</v>
      </c>
      <c r="C680" s="393">
        <v>3</v>
      </c>
      <c r="D680" s="395">
        <v>41998</v>
      </c>
      <c r="E680" s="393" t="s">
        <v>1822</v>
      </c>
      <c r="F680" s="393" t="s">
        <v>1822</v>
      </c>
      <c r="G680" s="396">
        <v>21</v>
      </c>
      <c r="H680" s="398">
        <v>21</v>
      </c>
      <c r="I680" s="397">
        <v>363</v>
      </c>
      <c r="J680" s="396">
        <v>8</v>
      </c>
      <c r="K680" s="398">
        <v>6</v>
      </c>
      <c r="L680" s="398">
        <v>2</v>
      </c>
      <c r="M680" s="397">
        <v>363</v>
      </c>
      <c r="N680" s="397">
        <v>272</v>
      </c>
      <c r="O680" s="397">
        <v>91</v>
      </c>
      <c r="P680" s="540">
        <f>'Приложение № 1'!P679</f>
        <v>20796717.420000002</v>
      </c>
      <c r="Q680" s="540">
        <f>'Приложение № 1'!Q679</f>
        <v>13537283.699999999</v>
      </c>
      <c r="R680" s="540">
        <f>'Приложение № 1'!W679</f>
        <v>2655141.7200000002</v>
      </c>
      <c r="S680" s="540">
        <f>'Приложение № 1'!AC679</f>
        <v>2302146</v>
      </c>
      <c r="T680" s="540">
        <f>'Приложение № 1'!AD679</f>
        <v>2302146</v>
      </c>
      <c r="U680" s="545"/>
    </row>
    <row r="681" spans="1:21" x14ac:dyDescent="0.2">
      <c r="A681" s="393">
        <v>25</v>
      </c>
      <c r="B681" s="400" t="s">
        <v>948</v>
      </c>
      <c r="C681" s="393">
        <v>3</v>
      </c>
      <c r="D681" s="395">
        <v>41998</v>
      </c>
      <c r="E681" s="393" t="s">
        <v>1822</v>
      </c>
      <c r="F681" s="393" t="s">
        <v>1822</v>
      </c>
      <c r="G681" s="396">
        <v>45</v>
      </c>
      <c r="H681" s="398">
        <v>45</v>
      </c>
      <c r="I681" s="397">
        <v>357.8</v>
      </c>
      <c r="J681" s="396">
        <v>8</v>
      </c>
      <c r="K681" s="398">
        <v>5</v>
      </c>
      <c r="L681" s="398">
        <v>3</v>
      </c>
      <c r="M681" s="397">
        <v>357.8</v>
      </c>
      <c r="N681" s="397">
        <v>156.19999999999999</v>
      </c>
      <c r="O681" s="397">
        <v>201.6</v>
      </c>
      <c r="P681" s="540">
        <f>'Приложение № 1'!P680</f>
        <v>21039566.350000001</v>
      </c>
      <c r="Q681" s="540">
        <f>'Приложение № 1'!Q680</f>
        <v>13884124.52</v>
      </c>
      <c r="R681" s="540">
        <f>'Приложение № 1'!W680</f>
        <v>2617106.63</v>
      </c>
      <c r="S681" s="540">
        <f>'Приложение № 1'!AC680</f>
        <v>2269167.6</v>
      </c>
      <c r="T681" s="540">
        <f>'Приложение № 1'!AD680</f>
        <v>2269167.6</v>
      </c>
      <c r="U681" s="545"/>
    </row>
    <row r="682" spans="1:21" x14ac:dyDescent="0.2">
      <c r="A682" s="393">
        <v>26</v>
      </c>
      <c r="B682" s="400" t="s">
        <v>963</v>
      </c>
      <c r="C682" s="393">
        <v>3</v>
      </c>
      <c r="D682" s="395">
        <v>41998</v>
      </c>
      <c r="E682" s="393" t="s">
        <v>1822</v>
      </c>
      <c r="F682" s="393" t="s">
        <v>1822</v>
      </c>
      <c r="G682" s="396">
        <v>27</v>
      </c>
      <c r="H682" s="398">
        <v>27</v>
      </c>
      <c r="I682" s="397">
        <v>478.8</v>
      </c>
      <c r="J682" s="396">
        <v>17</v>
      </c>
      <c r="K682" s="398">
        <v>1</v>
      </c>
      <c r="L682" s="398">
        <v>16</v>
      </c>
      <c r="M682" s="397">
        <v>478.8</v>
      </c>
      <c r="N682" s="397">
        <v>56.5</v>
      </c>
      <c r="O682" s="397">
        <v>422.3</v>
      </c>
      <c r="P682" s="540">
        <f>'Приложение № 1'!P681</f>
        <v>30847271.120000001</v>
      </c>
      <c r="Q682" s="540">
        <f>'Приложение № 1'!Q681</f>
        <v>21272018.050000001</v>
      </c>
      <c r="R682" s="540">
        <f>'Приложение № 1'!W681</f>
        <v>3502153.87</v>
      </c>
      <c r="S682" s="540">
        <f>'Приложение № 1'!AC681</f>
        <v>3036549.6</v>
      </c>
      <c r="T682" s="540">
        <f>'Приложение № 1'!AD681</f>
        <v>3036549.6</v>
      </c>
      <c r="U682" s="545"/>
    </row>
    <row r="683" spans="1:21" x14ac:dyDescent="0.2">
      <c r="A683" s="393">
        <v>27</v>
      </c>
      <c r="B683" s="400" t="s">
        <v>962</v>
      </c>
      <c r="C683" s="393">
        <v>1</v>
      </c>
      <c r="D683" s="395">
        <v>41995</v>
      </c>
      <c r="E683" s="393" t="s">
        <v>1822</v>
      </c>
      <c r="F683" s="393" t="s">
        <v>1822</v>
      </c>
      <c r="G683" s="396">
        <v>3</v>
      </c>
      <c r="H683" s="398">
        <v>3</v>
      </c>
      <c r="I683" s="397">
        <v>122.1</v>
      </c>
      <c r="J683" s="396">
        <v>3</v>
      </c>
      <c r="K683" s="398">
        <v>2</v>
      </c>
      <c r="L683" s="398">
        <v>1</v>
      </c>
      <c r="M683" s="397">
        <v>122.1</v>
      </c>
      <c r="N683" s="397">
        <v>43.8</v>
      </c>
      <c r="O683" s="397">
        <v>78.3</v>
      </c>
      <c r="P683" s="540">
        <f>'Приложение № 1'!P682</f>
        <v>7767406.7599999998</v>
      </c>
      <c r="Q683" s="540">
        <f>'Приложение № 1'!Q682</f>
        <v>5325597.24</v>
      </c>
      <c r="R683" s="540">
        <f>'Приложение № 1'!W682</f>
        <v>893093.12</v>
      </c>
      <c r="S683" s="540">
        <f>'Приложение № 1'!AC682</f>
        <v>774358.2</v>
      </c>
      <c r="T683" s="540">
        <f>'Приложение № 1'!AD682</f>
        <v>774358.2</v>
      </c>
      <c r="U683" s="545"/>
    </row>
    <row r="684" spans="1:21" x14ac:dyDescent="0.2">
      <c r="A684" s="393">
        <v>28</v>
      </c>
      <c r="B684" s="400" t="s">
        <v>973</v>
      </c>
      <c r="C684" s="393">
        <v>1</v>
      </c>
      <c r="D684" s="395">
        <v>41995</v>
      </c>
      <c r="E684" s="393" t="s">
        <v>1822</v>
      </c>
      <c r="F684" s="393" t="s">
        <v>1822</v>
      </c>
      <c r="G684" s="396">
        <v>19</v>
      </c>
      <c r="H684" s="398">
        <v>19</v>
      </c>
      <c r="I684" s="397">
        <v>380</v>
      </c>
      <c r="J684" s="396">
        <v>6</v>
      </c>
      <c r="K684" s="398">
        <v>3</v>
      </c>
      <c r="L684" s="398">
        <v>3</v>
      </c>
      <c r="M684" s="397">
        <v>380</v>
      </c>
      <c r="N684" s="397">
        <v>184.55</v>
      </c>
      <c r="O684" s="397">
        <v>195.45</v>
      </c>
      <c r="P684" s="540">
        <f>'Приложение № 1'!P683</f>
        <v>29632817.239999998</v>
      </c>
      <c r="Q684" s="540">
        <f>'Приложение № 1'!Q683</f>
        <v>22033410.039999999</v>
      </c>
      <c r="R684" s="540">
        <f>'Приложение № 1'!W683</f>
        <v>2779487.2</v>
      </c>
      <c r="S684" s="540">
        <f>'Приложение № 1'!AC683</f>
        <v>2409960</v>
      </c>
      <c r="T684" s="540">
        <f>'Приложение № 1'!AD683</f>
        <v>2409960</v>
      </c>
      <c r="U684" s="545"/>
    </row>
    <row r="685" spans="1:21" x14ac:dyDescent="0.2">
      <c r="A685" s="393">
        <v>29</v>
      </c>
      <c r="B685" s="400" t="s">
        <v>974</v>
      </c>
      <c r="C685" s="393">
        <v>1</v>
      </c>
      <c r="D685" s="395">
        <v>41995</v>
      </c>
      <c r="E685" s="393" t="s">
        <v>1822</v>
      </c>
      <c r="F685" s="393" t="s">
        <v>1822</v>
      </c>
      <c r="G685" s="396">
        <v>18</v>
      </c>
      <c r="H685" s="398">
        <v>18</v>
      </c>
      <c r="I685" s="397">
        <v>377</v>
      </c>
      <c r="J685" s="396">
        <v>10</v>
      </c>
      <c r="K685" s="398">
        <v>1</v>
      </c>
      <c r="L685" s="398">
        <v>9</v>
      </c>
      <c r="M685" s="397">
        <v>377</v>
      </c>
      <c r="N685" s="397">
        <v>31</v>
      </c>
      <c r="O685" s="397">
        <v>346</v>
      </c>
      <c r="P685" s="540">
        <f>'Приложение № 1'!P684</f>
        <v>24983617.550000001</v>
      </c>
      <c r="Q685" s="540">
        <f>'Приложение № 1'!Q684</f>
        <v>17444205.670000002</v>
      </c>
      <c r="R685" s="540">
        <f>'Приложение № 1'!W684</f>
        <v>2757543.88</v>
      </c>
      <c r="S685" s="540">
        <f>'Приложение № 1'!AC684</f>
        <v>2390934</v>
      </c>
      <c r="T685" s="540">
        <f>'Приложение № 1'!AD684</f>
        <v>2390934</v>
      </c>
      <c r="U685" s="545"/>
    </row>
    <row r="686" spans="1:21" x14ac:dyDescent="0.2">
      <c r="A686" s="393">
        <v>30</v>
      </c>
      <c r="B686" s="400" t="s">
        <v>958</v>
      </c>
      <c r="C686" s="393">
        <v>1</v>
      </c>
      <c r="D686" s="395">
        <v>41997</v>
      </c>
      <c r="E686" s="393" t="s">
        <v>1822</v>
      </c>
      <c r="F686" s="393" t="s">
        <v>1822</v>
      </c>
      <c r="G686" s="396">
        <v>5</v>
      </c>
      <c r="H686" s="398">
        <v>5</v>
      </c>
      <c r="I686" s="397">
        <v>78</v>
      </c>
      <c r="J686" s="396">
        <v>3</v>
      </c>
      <c r="K686" s="398">
        <v>3</v>
      </c>
      <c r="L686" s="398">
        <v>0</v>
      </c>
      <c r="M686" s="397">
        <v>78</v>
      </c>
      <c r="N686" s="397">
        <v>78</v>
      </c>
      <c r="O686" s="397">
        <v>0</v>
      </c>
      <c r="P686" s="540">
        <f>'Приложение № 1'!P685</f>
        <v>6738141.8399999999</v>
      </c>
      <c r="Q686" s="540">
        <f>'Приложение № 1'!Q685</f>
        <v>5178263.5199999996</v>
      </c>
      <c r="R686" s="540">
        <f>'Приложение № 1'!W685</f>
        <v>570526.31999999995</v>
      </c>
      <c r="S686" s="540">
        <f>'Приложение № 1'!AC685</f>
        <v>494676</v>
      </c>
      <c r="T686" s="540">
        <f>'Приложение № 1'!AD685</f>
        <v>494676</v>
      </c>
      <c r="U686" s="545"/>
    </row>
    <row r="687" spans="1:21" x14ac:dyDescent="0.2">
      <c r="A687" s="393">
        <v>31</v>
      </c>
      <c r="B687" s="401" t="s">
        <v>968</v>
      </c>
      <c r="C687" s="393">
        <v>525</v>
      </c>
      <c r="D687" s="395">
        <v>42004</v>
      </c>
      <c r="E687" s="393" t="s">
        <v>1822</v>
      </c>
      <c r="F687" s="393" t="s">
        <v>1822</v>
      </c>
      <c r="G687" s="396">
        <v>34</v>
      </c>
      <c r="H687" s="398">
        <v>34</v>
      </c>
      <c r="I687" s="397">
        <v>640.20000000000005</v>
      </c>
      <c r="J687" s="396">
        <v>13</v>
      </c>
      <c r="K687" s="398">
        <v>10</v>
      </c>
      <c r="L687" s="398">
        <v>3</v>
      </c>
      <c r="M687" s="397">
        <v>640.20000000000005</v>
      </c>
      <c r="N687" s="397">
        <v>504.9</v>
      </c>
      <c r="O687" s="397">
        <v>135.30000000000001</v>
      </c>
      <c r="P687" s="540">
        <f>'Приложение № 1'!P686</f>
        <v>42139985.060000002</v>
      </c>
      <c r="Q687" s="540">
        <f>'Приложение № 1'!Q686</f>
        <v>27904243.77</v>
      </c>
      <c r="R687" s="540">
        <f>'Приложение № 1'!W686</f>
        <v>6115444.4900000002</v>
      </c>
      <c r="S687" s="540">
        <f>'Приложение № 1'!AC686</f>
        <v>4060148.4</v>
      </c>
      <c r="T687" s="540">
        <f>'Приложение № 1'!AD686</f>
        <v>4060148.4</v>
      </c>
      <c r="U687" s="545"/>
    </row>
    <row r="688" spans="1:21" x14ac:dyDescent="0.2">
      <c r="A688" s="393">
        <v>32</v>
      </c>
      <c r="B688" s="401" t="s">
        <v>953</v>
      </c>
      <c r="C688" s="393">
        <v>525</v>
      </c>
      <c r="D688" s="395">
        <v>42004</v>
      </c>
      <c r="E688" s="393" t="s">
        <v>1822</v>
      </c>
      <c r="F688" s="393" t="s">
        <v>1822</v>
      </c>
      <c r="G688" s="396">
        <v>12</v>
      </c>
      <c r="H688" s="398">
        <v>12</v>
      </c>
      <c r="I688" s="397">
        <v>324.39999999999998</v>
      </c>
      <c r="J688" s="396">
        <v>8</v>
      </c>
      <c r="K688" s="398">
        <v>0</v>
      </c>
      <c r="L688" s="398">
        <v>8</v>
      </c>
      <c r="M688" s="397">
        <v>324.39999999999998</v>
      </c>
      <c r="N688" s="397">
        <v>0</v>
      </c>
      <c r="O688" s="397">
        <v>324.39999999999998</v>
      </c>
      <c r="P688" s="540">
        <f>'Приложение № 1'!P687</f>
        <v>28196503.07</v>
      </c>
      <c r="Q688" s="540">
        <f>'Приложение № 1'!Q687</f>
        <v>20195218.120000001</v>
      </c>
      <c r="R688" s="540">
        <f>'Приложение № 1'!W687</f>
        <v>3886595.35</v>
      </c>
      <c r="S688" s="540">
        <f>'Приложение № 1'!AC687</f>
        <v>2057344.8</v>
      </c>
      <c r="T688" s="540">
        <f>'Приложение № 1'!AD687</f>
        <v>2057344.8</v>
      </c>
      <c r="U688" s="545"/>
    </row>
    <row r="689" spans="1:21" x14ac:dyDescent="0.2">
      <c r="A689" s="393">
        <v>33</v>
      </c>
      <c r="B689" s="400" t="s">
        <v>950</v>
      </c>
      <c r="C689" s="393">
        <v>525</v>
      </c>
      <c r="D689" s="395">
        <v>42004</v>
      </c>
      <c r="E689" s="393" t="s">
        <v>1822</v>
      </c>
      <c r="F689" s="393" t="s">
        <v>1822</v>
      </c>
      <c r="G689" s="396">
        <v>24</v>
      </c>
      <c r="H689" s="396">
        <v>24</v>
      </c>
      <c r="I689" s="397">
        <v>377.1</v>
      </c>
      <c r="J689" s="396">
        <v>11</v>
      </c>
      <c r="K689" s="398">
        <v>10</v>
      </c>
      <c r="L689" s="398">
        <v>1</v>
      </c>
      <c r="M689" s="397">
        <v>377.1</v>
      </c>
      <c r="N689" s="397">
        <v>334.9</v>
      </c>
      <c r="O689" s="397">
        <v>42.2</v>
      </c>
      <c r="P689" s="540">
        <f>'Приложение № 1'!P688</f>
        <v>29527772.059999999</v>
      </c>
      <c r="Q689" s="540">
        <f>'Приложение № 1'!Q688</f>
        <v>20247079.530000001</v>
      </c>
      <c r="R689" s="540">
        <f>'Приложение № 1'!W688</f>
        <v>4497556.13</v>
      </c>
      <c r="S689" s="540">
        <f>'Приложение № 1'!AC688</f>
        <v>2391568.2000000002</v>
      </c>
      <c r="T689" s="540">
        <f>'Приложение № 1'!AD688</f>
        <v>2391568.2000000002</v>
      </c>
      <c r="U689" s="545"/>
    </row>
    <row r="690" spans="1:21" x14ac:dyDescent="0.2">
      <c r="A690" s="393">
        <v>34</v>
      </c>
      <c r="B690" s="400" t="s">
        <v>951</v>
      </c>
      <c r="C690" s="393">
        <v>525</v>
      </c>
      <c r="D690" s="395">
        <v>42004</v>
      </c>
      <c r="E690" s="393" t="s">
        <v>1822</v>
      </c>
      <c r="F690" s="393" t="s">
        <v>1822</v>
      </c>
      <c r="G690" s="396">
        <v>28</v>
      </c>
      <c r="H690" s="396">
        <v>28</v>
      </c>
      <c r="I690" s="397">
        <v>448.9</v>
      </c>
      <c r="J690" s="396">
        <v>8</v>
      </c>
      <c r="K690" s="398">
        <v>5</v>
      </c>
      <c r="L690" s="398">
        <v>3</v>
      </c>
      <c r="M690" s="397">
        <v>448.9</v>
      </c>
      <c r="N690" s="397">
        <v>266.8</v>
      </c>
      <c r="O690" s="397">
        <v>182.1</v>
      </c>
      <c r="P690" s="540">
        <f>'Приложение № 1'!P689</f>
        <v>30400310.789999999</v>
      </c>
      <c r="Q690" s="540">
        <f>'Приложение № 1'!Q689</f>
        <v>20410294.48</v>
      </c>
      <c r="R690" s="540">
        <f>'Приложение № 1'!W689</f>
        <v>4296168.71</v>
      </c>
      <c r="S690" s="540">
        <f>'Приложение № 1'!AC689</f>
        <v>2846923.8</v>
      </c>
      <c r="T690" s="540">
        <f>'Приложение № 1'!AD689</f>
        <v>2846923.8</v>
      </c>
      <c r="U690" s="545"/>
    </row>
    <row r="691" spans="1:21" x14ac:dyDescent="0.2">
      <c r="A691" s="393">
        <v>35</v>
      </c>
      <c r="B691" s="400" t="s">
        <v>952</v>
      </c>
      <c r="C691" s="393">
        <v>525</v>
      </c>
      <c r="D691" s="395">
        <v>42004</v>
      </c>
      <c r="E691" s="393" t="s">
        <v>1822</v>
      </c>
      <c r="F691" s="393" t="s">
        <v>1822</v>
      </c>
      <c r="G691" s="396">
        <v>33</v>
      </c>
      <c r="H691" s="396">
        <v>33</v>
      </c>
      <c r="I691" s="397">
        <v>435.5</v>
      </c>
      <c r="J691" s="396">
        <v>8</v>
      </c>
      <c r="K691" s="398">
        <v>5</v>
      </c>
      <c r="L691" s="398">
        <v>3</v>
      </c>
      <c r="M691" s="397">
        <v>435.5</v>
      </c>
      <c r="N691" s="397">
        <v>258.89999999999998</v>
      </c>
      <c r="O691" s="397">
        <v>176.6</v>
      </c>
      <c r="P691" s="540">
        <f>'Приложение № 1'!P690</f>
        <v>31144002.530000001</v>
      </c>
      <c r="Q691" s="540">
        <f>'Приложение № 1'!Q690</f>
        <v>21244491.469999999</v>
      </c>
      <c r="R691" s="540">
        <f>'Приложение № 1'!W690</f>
        <v>4375629.0599999996</v>
      </c>
      <c r="S691" s="540">
        <f>'Приложение № 1'!AC690</f>
        <v>2761941</v>
      </c>
      <c r="T691" s="540">
        <f>'Приложение № 1'!AD690</f>
        <v>2761941</v>
      </c>
      <c r="U691" s="545"/>
    </row>
    <row r="692" spans="1:21" x14ac:dyDescent="0.2">
      <c r="A692" s="393">
        <v>36</v>
      </c>
      <c r="B692" s="404" t="s">
        <v>1819</v>
      </c>
      <c r="C692" s="406" t="s">
        <v>1820</v>
      </c>
      <c r="D692" s="395">
        <v>43090</v>
      </c>
      <c r="E692" s="393" t="s">
        <v>1112</v>
      </c>
      <c r="F692" s="393" t="s">
        <v>1112</v>
      </c>
      <c r="G692" s="396">
        <v>27</v>
      </c>
      <c r="H692" s="398">
        <v>27</v>
      </c>
      <c r="I692" s="397">
        <v>810.9</v>
      </c>
      <c r="J692" s="396">
        <v>13</v>
      </c>
      <c r="K692" s="398">
        <v>2</v>
      </c>
      <c r="L692" s="398">
        <v>11</v>
      </c>
      <c r="M692" s="397">
        <v>810.9</v>
      </c>
      <c r="N692" s="397">
        <v>79.099999999999994</v>
      </c>
      <c r="O692" s="397">
        <f t="shared" si="197"/>
        <v>731.8</v>
      </c>
      <c r="P692" s="540">
        <f>'Приложение № 1'!P691</f>
        <v>19302409.73</v>
      </c>
      <c r="Q692" s="540">
        <f>'Приложение № 1'!Q691</f>
        <v>3085674.73</v>
      </c>
      <c r="R692" s="540">
        <f>'Приложение № 1'!W691</f>
        <v>5931279.4000000004</v>
      </c>
      <c r="S692" s="540">
        <f>'Приложение № 1'!AC691</f>
        <v>5142727.8</v>
      </c>
      <c r="T692" s="540">
        <f>'Приложение № 1'!AD691</f>
        <v>5142727.8</v>
      </c>
      <c r="U692" s="545"/>
    </row>
    <row r="693" spans="1:21" x14ac:dyDescent="0.2">
      <c r="A693" s="792" t="s">
        <v>1474</v>
      </c>
      <c r="B693" s="792"/>
      <c r="C693" s="792"/>
      <c r="D693" s="792"/>
      <c r="E693" s="792"/>
      <c r="F693" s="792"/>
      <c r="G693" s="413">
        <f>SUM(G694:G696)</f>
        <v>100</v>
      </c>
      <c r="H693" s="413">
        <f t="shared" ref="H693:O693" si="198">SUM(H694:H696)</f>
        <v>100</v>
      </c>
      <c r="I693" s="414">
        <f t="shared" si="198"/>
        <v>1883.1</v>
      </c>
      <c r="J693" s="413">
        <f t="shared" si="198"/>
        <v>34</v>
      </c>
      <c r="K693" s="413">
        <f t="shared" si="198"/>
        <v>9</v>
      </c>
      <c r="L693" s="413">
        <f t="shared" si="198"/>
        <v>25</v>
      </c>
      <c r="M693" s="414">
        <f t="shared" si="198"/>
        <v>1371.84</v>
      </c>
      <c r="N693" s="414">
        <f t="shared" si="198"/>
        <v>239.75</v>
      </c>
      <c r="O693" s="414">
        <f t="shared" si="198"/>
        <v>1132.0899999999999</v>
      </c>
      <c r="P693" s="414">
        <f>SUM(P694:P696)</f>
        <v>58001395.200000003</v>
      </c>
      <c r="Q693" s="414">
        <f t="shared" ref="Q693:T693" si="199">SUM(Q694:Q696)</f>
        <v>55101325.439999998</v>
      </c>
      <c r="R693" s="414">
        <f t="shared" si="199"/>
        <v>2900069.76</v>
      </c>
      <c r="S693" s="414">
        <f t="shared" si="199"/>
        <v>0</v>
      </c>
      <c r="T693" s="414">
        <f t="shared" si="199"/>
        <v>0</v>
      </c>
      <c r="U693" s="545"/>
    </row>
    <row r="694" spans="1:21" s="537" customFormat="1" x14ac:dyDescent="0.2">
      <c r="A694" s="393">
        <v>1</v>
      </c>
      <c r="B694" s="400" t="s">
        <v>1486</v>
      </c>
      <c r="C694" s="393">
        <v>194</v>
      </c>
      <c r="D694" s="395">
        <v>40701</v>
      </c>
      <c r="E694" s="393" t="s">
        <v>1822</v>
      </c>
      <c r="F694" s="393" t="s">
        <v>1822</v>
      </c>
      <c r="G694" s="396">
        <v>54</v>
      </c>
      <c r="H694" s="398">
        <v>54</v>
      </c>
      <c r="I694" s="397">
        <v>940.4</v>
      </c>
      <c r="J694" s="396">
        <v>17</v>
      </c>
      <c r="K694" s="398">
        <v>0</v>
      </c>
      <c r="L694" s="398">
        <v>17</v>
      </c>
      <c r="M694" s="397">
        <v>845.8</v>
      </c>
      <c r="N694" s="397">
        <v>0</v>
      </c>
      <c r="O694" s="397">
        <v>845.8</v>
      </c>
      <c r="P694" s="540">
        <f>'Приложение № 1'!P693</f>
        <v>35760424</v>
      </c>
      <c r="Q694" s="540">
        <f>'Приложение № 1'!Q693</f>
        <v>33972402.799999997</v>
      </c>
      <c r="R694" s="540">
        <f>'Приложение № 1'!W693</f>
        <v>1788021.2</v>
      </c>
      <c r="S694" s="540">
        <f>'Приложение № 1'!AC693</f>
        <v>0</v>
      </c>
      <c r="T694" s="540">
        <f>'Приложение № 1'!AD693</f>
        <v>0</v>
      </c>
      <c r="U694" s="545"/>
    </row>
    <row r="695" spans="1:21" x14ac:dyDescent="0.2">
      <c r="A695" s="393">
        <v>2</v>
      </c>
      <c r="B695" s="400" t="s">
        <v>1487</v>
      </c>
      <c r="C695" s="393">
        <v>418</v>
      </c>
      <c r="D695" s="395">
        <v>41822</v>
      </c>
      <c r="E695" s="393" t="s">
        <v>1110</v>
      </c>
      <c r="F695" s="393" t="s">
        <v>1822</v>
      </c>
      <c r="G695" s="396">
        <v>4</v>
      </c>
      <c r="H695" s="398">
        <v>4</v>
      </c>
      <c r="I695" s="397">
        <v>42.98</v>
      </c>
      <c r="J695" s="396">
        <v>2</v>
      </c>
      <c r="K695" s="398">
        <v>2</v>
      </c>
      <c r="L695" s="398">
        <v>0</v>
      </c>
      <c r="M695" s="397">
        <v>42.98</v>
      </c>
      <c r="N695" s="397">
        <v>42.98</v>
      </c>
      <c r="O695" s="397">
        <v>0</v>
      </c>
      <c r="P695" s="540">
        <f>'Приложение № 1'!P694</f>
        <v>11123022.4</v>
      </c>
      <c r="Q695" s="540">
        <f>'Приложение № 1'!Q694</f>
        <v>10566871.279999999</v>
      </c>
      <c r="R695" s="540">
        <f>'Приложение № 1'!W694</f>
        <v>556151.12</v>
      </c>
      <c r="S695" s="540">
        <f>'Приложение № 1'!AC694</f>
        <v>0</v>
      </c>
      <c r="T695" s="540">
        <f>'Приложение № 1'!AD694</f>
        <v>0</v>
      </c>
      <c r="U695" s="545"/>
    </row>
    <row r="696" spans="1:21" x14ac:dyDescent="0.2">
      <c r="A696" s="393">
        <v>3</v>
      </c>
      <c r="B696" s="400" t="s">
        <v>1487</v>
      </c>
      <c r="C696" s="393">
        <v>418</v>
      </c>
      <c r="D696" s="395">
        <v>41822</v>
      </c>
      <c r="E696" s="393" t="s">
        <v>1822</v>
      </c>
      <c r="F696" s="393" t="s">
        <v>1822</v>
      </c>
      <c r="G696" s="396">
        <v>42</v>
      </c>
      <c r="H696" s="398">
        <v>42</v>
      </c>
      <c r="I696" s="397">
        <v>899.72</v>
      </c>
      <c r="J696" s="396">
        <v>15</v>
      </c>
      <c r="K696" s="398">
        <v>7</v>
      </c>
      <c r="L696" s="398">
        <v>8</v>
      </c>
      <c r="M696" s="397">
        <v>483.06</v>
      </c>
      <c r="N696" s="397">
        <v>196.77</v>
      </c>
      <c r="O696" s="397">
        <v>286.29000000000002</v>
      </c>
      <c r="P696" s="540">
        <f>'Приложение № 1'!P695</f>
        <v>11117948.800000001</v>
      </c>
      <c r="Q696" s="540">
        <f>'Приложение № 1'!Q695</f>
        <v>10562051.359999999</v>
      </c>
      <c r="R696" s="540">
        <f>'Приложение № 1'!W695</f>
        <v>555897.43999999994</v>
      </c>
      <c r="S696" s="540">
        <f>'Приложение № 1'!AC695</f>
        <v>0</v>
      </c>
      <c r="T696" s="540">
        <f>'Приложение № 1'!AD695</f>
        <v>0</v>
      </c>
      <c r="U696" s="545"/>
    </row>
    <row r="697" spans="1:21" x14ac:dyDescent="0.2">
      <c r="A697" s="792" t="s">
        <v>1962</v>
      </c>
      <c r="B697" s="792"/>
      <c r="C697" s="792"/>
      <c r="D697" s="792"/>
      <c r="E697" s="792"/>
      <c r="F697" s="792"/>
      <c r="G697" s="391">
        <f t="shared" ref="G697:R697" si="200">SUM(G698:G706)</f>
        <v>269</v>
      </c>
      <c r="H697" s="391">
        <f t="shared" si="200"/>
        <v>269</v>
      </c>
      <c r="I697" s="392">
        <f t="shared" si="200"/>
        <v>4595.2</v>
      </c>
      <c r="J697" s="391">
        <f t="shared" si="200"/>
        <v>112</v>
      </c>
      <c r="K697" s="391">
        <f t="shared" si="200"/>
        <v>70</v>
      </c>
      <c r="L697" s="391">
        <f t="shared" si="200"/>
        <v>42</v>
      </c>
      <c r="M697" s="392">
        <f t="shared" si="200"/>
        <v>4595.2</v>
      </c>
      <c r="N697" s="392">
        <f t="shared" si="200"/>
        <v>3106.4</v>
      </c>
      <c r="O697" s="392">
        <f t="shared" si="200"/>
        <v>1488.8</v>
      </c>
      <c r="P697" s="392">
        <f t="shared" si="200"/>
        <v>186671274.69</v>
      </c>
      <c r="Q697" s="392">
        <f t="shared" si="200"/>
        <v>136456700.99000001</v>
      </c>
      <c r="R697" s="392">
        <f t="shared" si="200"/>
        <v>50214573.700000003</v>
      </c>
      <c r="S697" s="392">
        <f>SUM(S698:S706)</f>
        <v>0</v>
      </c>
      <c r="T697" s="392">
        <f>SUM(T698:T706)</f>
        <v>0</v>
      </c>
      <c r="U697" s="545"/>
    </row>
    <row r="698" spans="1:21" x14ac:dyDescent="0.2">
      <c r="A698" s="393">
        <v>1</v>
      </c>
      <c r="B698" s="401" t="s">
        <v>844</v>
      </c>
      <c r="C698" s="393" t="s">
        <v>1143</v>
      </c>
      <c r="D698" s="395">
        <v>41389</v>
      </c>
      <c r="E698" s="393" t="s">
        <v>1112</v>
      </c>
      <c r="F698" s="393" t="s">
        <v>1822</v>
      </c>
      <c r="G698" s="396">
        <v>33</v>
      </c>
      <c r="H698" s="398">
        <v>33</v>
      </c>
      <c r="I698" s="397">
        <v>524.6</v>
      </c>
      <c r="J698" s="396">
        <v>12</v>
      </c>
      <c r="K698" s="398">
        <v>7</v>
      </c>
      <c r="L698" s="398">
        <v>5</v>
      </c>
      <c r="M698" s="397">
        <v>524.6</v>
      </c>
      <c r="N698" s="397">
        <v>313.10000000000002</v>
      </c>
      <c r="O698" s="397">
        <v>211.5</v>
      </c>
      <c r="P698" s="540">
        <f>'Приложение № 1'!P697</f>
        <v>22171632</v>
      </c>
      <c r="Q698" s="540">
        <f>'Приложение № 1'!Q697</f>
        <v>16207462.99</v>
      </c>
      <c r="R698" s="540">
        <f>'Приложение № 1'!W697</f>
        <v>5964169.0099999998</v>
      </c>
      <c r="S698" s="540">
        <f>'Приложение № 1'!AC697</f>
        <v>0</v>
      </c>
      <c r="T698" s="540">
        <f>'Приложение № 1'!AD697</f>
        <v>0</v>
      </c>
      <c r="U698" s="545"/>
    </row>
    <row r="699" spans="1:21" x14ac:dyDescent="0.2">
      <c r="A699" s="393">
        <v>2</v>
      </c>
      <c r="B699" s="401" t="s">
        <v>849</v>
      </c>
      <c r="C699" s="393" t="s">
        <v>1143</v>
      </c>
      <c r="D699" s="395">
        <v>41389</v>
      </c>
      <c r="E699" s="393" t="s">
        <v>1112</v>
      </c>
      <c r="F699" s="393" t="s">
        <v>1822</v>
      </c>
      <c r="G699" s="396">
        <v>38</v>
      </c>
      <c r="H699" s="398">
        <v>38</v>
      </c>
      <c r="I699" s="397">
        <v>576</v>
      </c>
      <c r="J699" s="396">
        <v>16</v>
      </c>
      <c r="K699" s="398">
        <v>9</v>
      </c>
      <c r="L699" s="398">
        <v>7</v>
      </c>
      <c r="M699" s="397">
        <v>576</v>
      </c>
      <c r="N699" s="397">
        <v>339.2</v>
      </c>
      <c r="O699" s="397">
        <v>236.8</v>
      </c>
      <c r="P699" s="540">
        <f>'Приложение № 1'!P698</f>
        <v>24349052</v>
      </c>
      <c r="Q699" s="540">
        <f>'Приложение № 1'!Q698</f>
        <v>17799157.010000002</v>
      </c>
      <c r="R699" s="540">
        <f>'Приложение № 1'!W698</f>
        <v>6549894.9900000002</v>
      </c>
      <c r="S699" s="540">
        <f>'Приложение № 1'!AC698</f>
        <v>0</v>
      </c>
      <c r="T699" s="540">
        <f>'Приложение № 1'!AD698</f>
        <v>0</v>
      </c>
      <c r="U699" s="545"/>
    </row>
    <row r="700" spans="1:21" x14ac:dyDescent="0.2">
      <c r="A700" s="393">
        <v>3</v>
      </c>
      <c r="B700" s="401" t="s">
        <v>850</v>
      </c>
      <c r="C700" s="393" t="s">
        <v>1143</v>
      </c>
      <c r="D700" s="395">
        <v>41390</v>
      </c>
      <c r="E700" s="393" t="s">
        <v>1112</v>
      </c>
      <c r="F700" s="393" t="s">
        <v>1822</v>
      </c>
      <c r="G700" s="396">
        <v>32</v>
      </c>
      <c r="H700" s="398">
        <v>32</v>
      </c>
      <c r="I700" s="397">
        <v>526.9</v>
      </c>
      <c r="J700" s="396">
        <v>12</v>
      </c>
      <c r="K700" s="398">
        <v>8</v>
      </c>
      <c r="L700" s="398">
        <v>4</v>
      </c>
      <c r="M700" s="397">
        <v>526.9</v>
      </c>
      <c r="N700" s="397">
        <v>357.5</v>
      </c>
      <c r="O700" s="397">
        <v>169.4</v>
      </c>
      <c r="P700" s="540">
        <f>'Приложение № 1'!P699</f>
        <v>22264648</v>
      </c>
      <c r="Q700" s="540">
        <f>'Приложение № 1'!Q699</f>
        <v>16275457.689999999</v>
      </c>
      <c r="R700" s="540">
        <f>'Приложение № 1'!W699</f>
        <v>5989190.3099999996</v>
      </c>
      <c r="S700" s="540">
        <f>'Приложение № 1'!AC699</f>
        <v>0</v>
      </c>
      <c r="T700" s="540">
        <f>'Приложение № 1'!AD699</f>
        <v>0</v>
      </c>
      <c r="U700" s="545"/>
    </row>
    <row r="701" spans="1:21" x14ac:dyDescent="0.2">
      <c r="A701" s="393">
        <v>4</v>
      </c>
      <c r="B701" s="401" t="s">
        <v>1379</v>
      </c>
      <c r="C701" s="393" t="s">
        <v>1143</v>
      </c>
      <c r="D701" s="395">
        <v>41389</v>
      </c>
      <c r="E701" s="393" t="s">
        <v>1112</v>
      </c>
      <c r="F701" s="393" t="s">
        <v>1822</v>
      </c>
      <c r="G701" s="396">
        <v>38</v>
      </c>
      <c r="H701" s="398">
        <v>38</v>
      </c>
      <c r="I701" s="397">
        <v>527.9</v>
      </c>
      <c r="J701" s="396">
        <v>14</v>
      </c>
      <c r="K701" s="398">
        <v>11</v>
      </c>
      <c r="L701" s="398">
        <v>3</v>
      </c>
      <c r="M701" s="397">
        <v>527.9</v>
      </c>
      <c r="N701" s="397">
        <v>398.3</v>
      </c>
      <c r="O701" s="397">
        <v>129.6</v>
      </c>
      <c r="P701" s="540">
        <f>'Приложение № 1'!P700</f>
        <v>22315384.789999999</v>
      </c>
      <c r="Q701" s="540">
        <f>'Приложение № 1'!Q700</f>
        <v>16312545.699999999</v>
      </c>
      <c r="R701" s="540">
        <f>'Приложение № 1'!W700</f>
        <v>6002839.0899999999</v>
      </c>
      <c r="S701" s="540">
        <f>'Приложение № 1'!AC700</f>
        <v>0</v>
      </c>
      <c r="T701" s="540">
        <f>'Приложение № 1'!AD700</f>
        <v>0</v>
      </c>
      <c r="U701" s="545"/>
    </row>
    <row r="702" spans="1:21" x14ac:dyDescent="0.2">
      <c r="A702" s="393">
        <v>5</v>
      </c>
      <c r="B702" s="401" t="s">
        <v>1380</v>
      </c>
      <c r="C702" s="393" t="s">
        <v>1143</v>
      </c>
      <c r="D702" s="395">
        <v>41389</v>
      </c>
      <c r="E702" s="393" t="s">
        <v>1112</v>
      </c>
      <c r="F702" s="393" t="s">
        <v>1822</v>
      </c>
      <c r="G702" s="396">
        <v>27</v>
      </c>
      <c r="H702" s="398">
        <v>27</v>
      </c>
      <c r="I702" s="397">
        <v>507.9</v>
      </c>
      <c r="J702" s="396">
        <v>12</v>
      </c>
      <c r="K702" s="398">
        <v>7</v>
      </c>
      <c r="L702" s="398">
        <v>5</v>
      </c>
      <c r="M702" s="397">
        <v>507.9</v>
      </c>
      <c r="N702" s="397">
        <v>299.7</v>
      </c>
      <c r="O702" s="397">
        <v>208.2</v>
      </c>
      <c r="P702" s="540">
        <f>'Приложение № 1'!P701</f>
        <v>21474012</v>
      </c>
      <c r="Q702" s="540">
        <f>'Приложение № 1'!Q701</f>
        <v>15697502.77</v>
      </c>
      <c r="R702" s="540">
        <f>'Приложение № 1'!W701</f>
        <v>5776509.2300000004</v>
      </c>
      <c r="S702" s="540">
        <f>'Приложение № 1'!AC701</f>
        <v>0</v>
      </c>
      <c r="T702" s="540">
        <f>'Приложение № 1'!AD701</f>
        <v>0</v>
      </c>
      <c r="U702" s="545"/>
    </row>
    <row r="703" spans="1:21" x14ac:dyDescent="0.2">
      <c r="A703" s="393">
        <v>6</v>
      </c>
      <c r="B703" s="401" t="s">
        <v>1381</v>
      </c>
      <c r="C703" s="393" t="s">
        <v>1143</v>
      </c>
      <c r="D703" s="395">
        <v>41389</v>
      </c>
      <c r="E703" s="393" t="s">
        <v>1112</v>
      </c>
      <c r="F703" s="393" t="s">
        <v>1822</v>
      </c>
      <c r="G703" s="396">
        <v>27</v>
      </c>
      <c r="H703" s="398">
        <v>27</v>
      </c>
      <c r="I703" s="397">
        <v>516.1</v>
      </c>
      <c r="J703" s="396">
        <v>14</v>
      </c>
      <c r="K703" s="398">
        <v>10</v>
      </c>
      <c r="L703" s="398">
        <v>4</v>
      </c>
      <c r="M703" s="397">
        <v>516.1</v>
      </c>
      <c r="N703" s="397">
        <v>333.6</v>
      </c>
      <c r="O703" s="397">
        <v>182.5</v>
      </c>
      <c r="P703" s="540">
        <f>'Приложение № 1'!P702</f>
        <v>21820708</v>
      </c>
      <c r="Q703" s="540">
        <f>'Приложение № 1'!Q702</f>
        <v>15950937.550000001</v>
      </c>
      <c r="R703" s="540">
        <f>'Приложение № 1'!W702</f>
        <v>5869770.4500000002</v>
      </c>
      <c r="S703" s="540">
        <f>'Приложение № 1'!AC702</f>
        <v>0</v>
      </c>
      <c r="T703" s="540">
        <f>'Приложение № 1'!AD702</f>
        <v>0</v>
      </c>
      <c r="U703" s="545"/>
    </row>
    <row r="704" spans="1:21" x14ac:dyDescent="0.2">
      <c r="A704" s="393">
        <v>7</v>
      </c>
      <c r="B704" s="401" t="s">
        <v>1382</v>
      </c>
      <c r="C704" s="393" t="s">
        <v>1143</v>
      </c>
      <c r="D704" s="395">
        <v>41389</v>
      </c>
      <c r="E704" s="393" t="s">
        <v>1112</v>
      </c>
      <c r="F704" s="393" t="s">
        <v>1822</v>
      </c>
      <c r="G704" s="396">
        <v>27</v>
      </c>
      <c r="H704" s="398">
        <v>27</v>
      </c>
      <c r="I704" s="397">
        <v>455.1</v>
      </c>
      <c r="J704" s="396">
        <v>9</v>
      </c>
      <c r="K704" s="398">
        <v>4</v>
      </c>
      <c r="L704" s="398">
        <v>5</v>
      </c>
      <c r="M704" s="397">
        <v>455.1</v>
      </c>
      <c r="N704" s="397">
        <v>356.4</v>
      </c>
      <c r="O704" s="397">
        <v>98.7</v>
      </c>
      <c r="P704" s="540">
        <f>'Приложение № 1'!P703</f>
        <v>19148612</v>
      </c>
      <c r="Q704" s="540">
        <f>'Приложение № 1'!Q703</f>
        <v>13997635.369999999</v>
      </c>
      <c r="R704" s="540">
        <f>'Приложение № 1'!W703</f>
        <v>5150976.63</v>
      </c>
      <c r="S704" s="540">
        <f>'Приложение № 1'!AC703</f>
        <v>0</v>
      </c>
      <c r="T704" s="540">
        <f>'Приложение № 1'!AD703</f>
        <v>0</v>
      </c>
      <c r="U704" s="545"/>
    </row>
    <row r="705" spans="1:21" x14ac:dyDescent="0.2">
      <c r="A705" s="393">
        <v>8</v>
      </c>
      <c r="B705" s="401" t="s">
        <v>1383</v>
      </c>
      <c r="C705" s="393" t="s">
        <v>1143</v>
      </c>
      <c r="D705" s="395">
        <v>41389</v>
      </c>
      <c r="E705" s="393" t="s">
        <v>1112</v>
      </c>
      <c r="F705" s="393" t="s">
        <v>1822</v>
      </c>
      <c r="G705" s="396">
        <v>32</v>
      </c>
      <c r="H705" s="398">
        <v>32</v>
      </c>
      <c r="I705" s="397">
        <v>531.9</v>
      </c>
      <c r="J705" s="396">
        <v>12</v>
      </c>
      <c r="K705" s="398">
        <v>7</v>
      </c>
      <c r="L705" s="398">
        <v>5</v>
      </c>
      <c r="M705" s="397">
        <v>531.9</v>
      </c>
      <c r="N705" s="397">
        <v>398.2</v>
      </c>
      <c r="O705" s="397">
        <v>133.69999999999999</v>
      </c>
      <c r="P705" s="540">
        <f>'Приложение № 1'!P704</f>
        <v>22488732.300000001</v>
      </c>
      <c r="Q705" s="540">
        <f>'Приложение № 1'!Q704</f>
        <v>16439263.09</v>
      </c>
      <c r="R705" s="540">
        <f>'Приложение № 1'!W704</f>
        <v>6049469.21</v>
      </c>
      <c r="S705" s="540">
        <f>'Приложение № 1'!AC704</f>
        <v>0</v>
      </c>
      <c r="T705" s="540">
        <f>'Приложение № 1'!AD704</f>
        <v>0</v>
      </c>
      <c r="U705" s="545"/>
    </row>
    <row r="706" spans="1:21" x14ac:dyDescent="0.2">
      <c r="A706" s="393">
        <v>9</v>
      </c>
      <c r="B706" s="400" t="s">
        <v>1719</v>
      </c>
      <c r="C706" s="406" t="s">
        <v>1740</v>
      </c>
      <c r="D706" s="395">
        <v>42562</v>
      </c>
      <c r="E706" s="393" t="s">
        <v>1112</v>
      </c>
      <c r="F706" s="393" t="s">
        <v>1822</v>
      </c>
      <c r="G706" s="396">
        <v>15</v>
      </c>
      <c r="H706" s="396">
        <v>15</v>
      </c>
      <c r="I706" s="397">
        <v>428.8</v>
      </c>
      <c r="J706" s="396">
        <f>K706+L706</f>
        <v>11</v>
      </c>
      <c r="K706" s="398">
        <v>7</v>
      </c>
      <c r="L706" s="398">
        <v>4</v>
      </c>
      <c r="M706" s="397">
        <f>N706+O706</f>
        <v>428.8</v>
      </c>
      <c r="N706" s="397">
        <v>310.39999999999998</v>
      </c>
      <c r="O706" s="397">
        <v>118.4</v>
      </c>
      <c r="P706" s="540">
        <f>'Приложение № 1'!P705</f>
        <v>10638493.6</v>
      </c>
      <c r="Q706" s="540">
        <f>'Приложение № 1'!Q705</f>
        <v>7776738.8200000003</v>
      </c>
      <c r="R706" s="540">
        <f>'Приложение № 1'!W705</f>
        <v>2861754.78</v>
      </c>
      <c r="S706" s="540">
        <f>'Приложение № 1'!AC705</f>
        <v>0</v>
      </c>
      <c r="T706" s="540">
        <f>'Приложение № 1'!AD705</f>
        <v>0</v>
      </c>
      <c r="U706" s="545"/>
    </row>
    <row r="707" spans="1:21" x14ac:dyDescent="0.2">
      <c r="A707" s="792" t="s">
        <v>1972</v>
      </c>
      <c r="B707" s="792"/>
      <c r="C707" s="792"/>
      <c r="D707" s="792"/>
      <c r="E707" s="792"/>
      <c r="F707" s="792"/>
      <c r="G707" s="413">
        <f t="shared" ref="G707:T707" si="201">SUM(G708:G723)</f>
        <v>250</v>
      </c>
      <c r="H707" s="413">
        <f t="shared" si="201"/>
        <v>250</v>
      </c>
      <c r="I707" s="414">
        <f t="shared" si="201"/>
        <v>3302</v>
      </c>
      <c r="J707" s="413">
        <f t="shared" si="201"/>
        <v>82</v>
      </c>
      <c r="K707" s="413">
        <f t="shared" si="201"/>
        <v>5</v>
      </c>
      <c r="L707" s="413">
        <f t="shared" si="201"/>
        <v>77</v>
      </c>
      <c r="M707" s="414">
        <f t="shared" si="201"/>
        <v>3302</v>
      </c>
      <c r="N707" s="414">
        <f t="shared" si="201"/>
        <v>223.8</v>
      </c>
      <c r="O707" s="414">
        <f t="shared" si="201"/>
        <v>3078.2</v>
      </c>
      <c r="P707" s="414">
        <f t="shared" si="201"/>
        <v>134184036</v>
      </c>
      <c r="Q707" s="414">
        <f t="shared" si="201"/>
        <v>98491082.420000002</v>
      </c>
      <c r="R707" s="414">
        <f t="shared" si="201"/>
        <v>35692953.579999998</v>
      </c>
      <c r="S707" s="414">
        <f t="shared" si="201"/>
        <v>0</v>
      </c>
      <c r="T707" s="414">
        <f t="shared" si="201"/>
        <v>0</v>
      </c>
      <c r="U707" s="545"/>
    </row>
    <row r="708" spans="1:21" x14ac:dyDescent="0.2">
      <c r="A708" s="393">
        <v>1</v>
      </c>
      <c r="B708" s="401" t="s">
        <v>1557</v>
      </c>
      <c r="C708" s="393">
        <v>116</v>
      </c>
      <c r="D708" s="395">
        <v>42143</v>
      </c>
      <c r="E708" s="393" t="s">
        <v>1822</v>
      </c>
      <c r="F708" s="393" t="s">
        <v>1822</v>
      </c>
      <c r="G708" s="396">
        <f>H708</f>
        <v>15</v>
      </c>
      <c r="H708" s="398">
        <v>15</v>
      </c>
      <c r="I708" s="397">
        <v>220.6</v>
      </c>
      <c r="J708" s="396">
        <v>5</v>
      </c>
      <c r="K708" s="398">
        <v>2</v>
      </c>
      <c r="L708" s="398">
        <v>3</v>
      </c>
      <c r="M708" s="397">
        <v>220.6</v>
      </c>
      <c r="N708" s="397">
        <v>113.6</v>
      </c>
      <c r="O708" s="397">
        <v>107</v>
      </c>
      <c r="P708" s="540">
        <f>'Приложение № 1'!P707</f>
        <v>9326968</v>
      </c>
      <c r="Q708" s="540">
        <f>'Приложение № 1'!Q707</f>
        <v>6845994.5099999998</v>
      </c>
      <c r="R708" s="540">
        <f>'Приложение № 1'!W707</f>
        <v>2480973.4900000002</v>
      </c>
      <c r="S708" s="540">
        <f>'Приложение № 1'!AC707</f>
        <v>0</v>
      </c>
      <c r="T708" s="540">
        <f>'Приложение № 1'!AD707</f>
        <v>0</v>
      </c>
      <c r="U708" s="545"/>
    </row>
    <row r="709" spans="1:21" x14ac:dyDescent="0.2">
      <c r="A709" s="393">
        <v>2</v>
      </c>
      <c r="B709" s="401" t="s">
        <v>1556</v>
      </c>
      <c r="C709" s="393">
        <v>150</v>
      </c>
      <c r="D709" s="395">
        <v>42212</v>
      </c>
      <c r="E709" s="393" t="s">
        <v>1822</v>
      </c>
      <c r="F709" s="393" t="s">
        <v>1822</v>
      </c>
      <c r="G709" s="396">
        <f t="shared" ref="G709:G710" si="202">H709</f>
        <v>17</v>
      </c>
      <c r="H709" s="398">
        <v>17</v>
      </c>
      <c r="I709" s="397">
        <v>182.4</v>
      </c>
      <c r="J709" s="396">
        <v>5</v>
      </c>
      <c r="K709" s="398">
        <v>0</v>
      </c>
      <c r="L709" s="398">
        <v>5</v>
      </c>
      <c r="M709" s="397">
        <v>182.4</v>
      </c>
      <c r="N709" s="397">
        <v>0</v>
      </c>
      <c r="O709" s="397">
        <v>182.4</v>
      </c>
      <c r="P709" s="540">
        <f>'Приложение № 1'!P708</f>
        <v>7711872</v>
      </c>
      <c r="Q709" s="540">
        <f>'Приложение № 1'!Q708</f>
        <v>5660514.0499999998</v>
      </c>
      <c r="R709" s="540">
        <f>'Приложение № 1'!W708</f>
        <v>2051357.95</v>
      </c>
      <c r="S709" s="540">
        <f>'Приложение № 1'!AC708</f>
        <v>0</v>
      </c>
      <c r="T709" s="540">
        <f>'Приложение № 1'!AD708</f>
        <v>0</v>
      </c>
      <c r="U709" s="545"/>
    </row>
    <row r="710" spans="1:21" x14ac:dyDescent="0.2">
      <c r="A710" s="393">
        <v>3</v>
      </c>
      <c r="B710" s="401" t="s">
        <v>1696</v>
      </c>
      <c r="C710" s="393">
        <v>156</v>
      </c>
      <c r="D710" s="395">
        <v>42226</v>
      </c>
      <c r="E710" s="393" t="s">
        <v>1822</v>
      </c>
      <c r="F710" s="393" t="s">
        <v>1822</v>
      </c>
      <c r="G710" s="396">
        <f t="shared" si="202"/>
        <v>10</v>
      </c>
      <c r="H710" s="398">
        <v>10</v>
      </c>
      <c r="I710" s="397">
        <v>204.7</v>
      </c>
      <c r="J710" s="396">
        <v>5</v>
      </c>
      <c r="K710" s="398">
        <v>0</v>
      </c>
      <c r="L710" s="398">
        <v>5</v>
      </c>
      <c r="M710" s="397">
        <v>204.7</v>
      </c>
      <c r="N710" s="397">
        <v>0</v>
      </c>
      <c r="O710" s="397">
        <v>204.7</v>
      </c>
      <c r="P710" s="540">
        <f>'Приложение № 1'!P709</f>
        <v>8654716</v>
      </c>
      <c r="Q710" s="540">
        <f>'Приложение № 1'!Q709</f>
        <v>6352561.54</v>
      </c>
      <c r="R710" s="540">
        <f>'Приложение № 1'!W709</f>
        <v>2302154.46</v>
      </c>
      <c r="S710" s="540">
        <f>'Приложение № 1'!AC709</f>
        <v>0</v>
      </c>
      <c r="T710" s="540">
        <f>'Приложение № 1'!AD709</f>
        <v>0</v>
      </c>
      <c r="U710" s="545"/>
    </row>
    <row r="711" spans="1:21" x14ac:dyDescent="0.2">
      <c r="A711" s="393">
        <v>4</v>
      </c>
      <c r="B711" s="401" t="s">
        <v>1554</v>
      </c>
      <c r="C711" s="393">
        <v>157</v>
      </c>
      <c r="D711" s="395">
        <v>42226</v>
      </c>
      <c r="E711" s="393" t="s">
        <v>1822</v>
      </c>
      <c r="F711" s="393" t="s">
        <v>1822</v>
      </c>
      <c r="G711" s="396">
        <v>11</v>
      </c>
      <c r="H711" s="398">
        <v>11</v>
      </c>
      <c r="I711" s="397">
        <v>251.7</v>
      </c>
      <c r="J711" s="396">
        <v>6</v>
      </c>
      <c r="K711" s="398">
        <v>0</v>
      </c>
      <c r="L711" s="398">
        <v>6</v>
      </c>
      <c r="M711" s="397">
        <v>251.7</v>
      </c>
      <c r="N711" s="397">
        <v>0</v>
      </c>
      <c r="O711" s="397">
        <v>251.7</v>
      </c>
      <c r="P711" s="540">
        <f>'Приложение № 1'!P710</f>
        <v>10641876</v>
      </c>
      <c r="Q711" s="540">
        <f>'Приложение № 1'!Q710</f>
        <v>7811136.9800000004</v>
      </c>
      <c r="R711" s="540">
        <f>'Приложение № 1'!W710</f>
        <v>2830739.02</v>
      </c>
      <c r="S711" s="540">
        <f>'Приложение № 1'!AC710</f>
        <v>0</v>
      </c>
      <c r="T711" s="540">
        <f>'Приложение № 1'!AD710</f>
        <v>0</v>
      </c>
      <c r="U711" s="545"/>
    </row>
    <row r="712" spans="1:21" x14ac:dyDescent="0.2">
      <c r="A712" s="393">
        <v>5</v>
      </c>
      <c r="B712" s="401" t="s">
        <v>1553</v>
      </c>
      <c r="C712" s="393">
        <v>149</v>
      </c>
      <c r="D712" s="395">
        <v>42212</v>
      </c>
      <c r="E712" s="393" t="s">
        <v>1822</v>
      </c>
      <c r="F712" s="393" t="s">
        <v>1822</v>
      </c>
      <c r="G712" s="396">
        <f t="shared" ref="G712:G723" si="203">H712</f>
        <v>28</v>
      </c>
      <c r="H712" s="398">
        <v>28</v>
      </c>
      <c r="I712" s="397">
        <v>331.5</v>
      </c>
      <c r="J712" s="396">
        <v>8</v>
      </c>
      <c r="K712" s="398">
        <v>0</v>
      </c>
      <c r="L712" s="398">
        <v>8</v>
      </c>
      <c r="M712" s="397">
        <v>331.5</v>
      </c>
      <c r="N712" s="397">
        <v>0</v>
      </c>
      <c r="O712" s="397">
        <v>331.5</v>
      </c>
      <c r="P712" s="540">
        <f>'Приложение № 1'!P711</f>
        <v>14015820</v>
      </c>
      <c r="Q712" s="540">
        <f>'Приложение № 1'!Q711</f>
        <v>10287611.880000001</v>
      </c>
      <c r="R712" s="540">
        <f>'Приложение № 1'!W711</f>
        <v>3728208.12</v>
      </c>
      <c r="S712" s="540">
        <f>'Приложение № 1'!AC711</f>
        <v>0</v>
      </c>
      <c r="T712" s="540">
        <f>'Приложение № 1'!AD711</f>
        <v>0</v>
      </c>
      <c r="U712" s="545"/>
    </row>
    <row r="713" spans="1:21" x14ac:dyDescent="0.2">
      <c r="A713" s="393">
        <v>6</v>
      </c>
      <c r="B713" s="401" t="s">
        <v>1597</v>
      </c>
      <c r="C713" s="393">
        <v>158</v>
      </c>
      <c r="D713" s="395">
        <v>42226</v>
      </c>
      <c r="E713" s="393" t="s">
        <v>1822</v>
      </c>
      <c r="F713" s="393" t="s">
        <v>1822</v>
      </c>
      <c r="G713" s="396">
        <f t="shared" si="203"/>
        <v>21</v>
      </c>
      <c r="H713" s="398">
        <v>21</v>
      </c>
      <c r="I713" s="397">
        <v>209</v>
      </c>
      <c r="J713" s="396">
        <v>4</v>
      </c>
      <c r="K713" s="398">
        <v>0</v>
      </c>
      <c r="L713" s="398">
        <v>4</v>
      </c>
      <c r="M713" s="397">
        <v>209</v>
      </c>
      <c r="N713" s="397">
        <v>0</v>
      </c>
      <c r="O713" s="397">
        <v>209</v>
      </c>
      <c r="P713" s="540">
        <f>'Приложение № 1'!P712</f>
        <v>8773100</v>
      </c>
      <c r="Q713" s="540">
        <f>'Приложение № 1'!Q712</f>
        <v>6439455.4000000004</v>
      </c>
      <c r="R713" s="540">
        <f>'Приложение № 1'!W712</f>
        <v>2333644.6</v>
      </c>
      <c r="S713" s="540">
        <f>'Приложение № 1'!AC712</f>
        <v>0</v>
      </c>
      <c r="T713" s="540">
        <f>'Приложение № 1'!AD712</f>
        <v>0</v>
      </c>
      <c r="U713" s="545"/>
    </row>
    <row r="714" spans="1:21" x14ac:dyDescent="0.2">
      <c r="A714" s="393">
        <v>7</v>
      </c>
      <c r="B714" s="401" t="s">
        <v>1478</v>
      </c>
      <c r="C714" s="393">
        <v>151</v>
      </c>
      <c r="D714" s="395">
        <v>42212</v>
      </c>
      <c r="E714" s="393" t="s">
        <v>1822</v>
      </c>
      <c r="F714" s="393" t="s">
        <v>1822</v>
      </c>
      <c r="G714" s="396">
        <f t="shared" si="203"/>
        <v>7</v>
      </c>
      <c r="H714" s="398">
        <v>7</v>
      </c>
      <c r="I714" s="397">
        <v>90</v>
      </c>
      <c r="J714" s="396">
        <v>3</v>
      </c>
      <c r="K714" s="398">
        <v>0</v>
      </c>
      <c r="L714" s="398">
        <v>3</v>
      </c>
      <c r="M714" s="397">
        <v>90</v>
      </c>
      <c r="N714" s="397">
        <v>0</v>
      </c>
      <c r="O714" s="397">
        <v>90</v>
      </c>
      <c r="P714" s="540">
        <f>'Приложение № 1'!P713</f>
        <v>3796744</v>
      </c>
      <c r="Q714" s="540">
        <f>'Приложение № 1'!Q713</f>
        <v>2786810.1</v>
      </c>
      <c r="R714" s="540">
        <f>'Приложение № 1'!W713</f>
        <v>1009933.9</v>
      </c>
      <c r="S714" s="540">
        <f>'Приложение № 1'!AC713</f>
        <v>0</v>
      </c>
      <c r="T714" s="540">
        <f>'Приложение № 1'!AD713</f>
        <v>0</v>
      </c>
      <c r="U714" s="545"/>
    </row>
    <row r="715" spans="1:21" x14ac:dyDescent="0.2">
      <c r="A715" s="393">
        <v>8</v>
      </c>
      <c r="B715" s="401" t="s">
        <v>1479</v>
      </c>
      <c r="C715" s="393">
        <v>159</v>
      </c>
      <c r="D715" s="395">
        <v>42226</v>
      </c>
      <c r="E715" s="393" t="s">
        <v>1822</v>
      </c>
      <c r="F715" s="393" t="s">
        <v>1822</v>
      </c>
      <c r="G715" s="396">
        <f t="shared" si="203"/>
        <v>14</v>
      </c>
      <c r="H715" s="398">
        <v>14</v>
      </c>
      <c r="I715" s="397">
        <v>98.6</v>
      </c>
      <c r="J715" s="396">
        <v>3</v>
      </c>
      <c r="K715" s="398">
        <v>1</v>
      </c>
      <c r="L715" s="398">
        <v>2</v>
      </c>
      <c r="M715" s="397">
        <v>98.6</v>
      </c>
      <c r="N715" s="397">
        <v>19.2</v>
      </c>
      <c r="O715" s="397">
        <v>79.400000000000006</v>
      </c>
      <c r="P715" s="540">
        <f>'Приложение № 1'!P714</f>
        <v>3357032</v>
      </c>
      <c r="Q715" s="540">
        <f>'Приложение № 1'!Q714</f>
        <v>2464061.4900000002</v>
      </c>
      <c r="R715" s="540">
        <f>'Приложение № 1'!W714</f>
        <v>892970.51</v>
      </c>
      <c r="S715" s="540">
        <f>'Приложение № 1'!AC714</f>
        <v>0</v>
      </c>
      <c r="T715" s="540">
        <f>'Приложение № 1'!AD714</f>
        <v>0</v>
      </c>
      <c r="U715" s="545"/>
    </row>
    <row r="716" spans="1:21" x14ac:dyDescent="0.2">
      <c r="A716" s="393">
        <v>9</v>
      </c>
      <c r="B716" s="401" t="s">
        <v>1543</v>
      </c>
      <c r="C716" s="393">
        <v>170</v>
      </c>
      <c r="D716" s="395">
        <v>42226</v>
      </c>
      <c r="E716" s="393" t="s">
        <v>1822</v>
      </c>
      <c r="F716" s="393" t="s">
        <v>1822</v>
      </c>
      <c r="G716" s="396">
        <f t="shared" si="203"/>
        <v>4</v>
      </c>
      <c r="H716" s="398">
        <v>4</v>
      </c>
      <c r="I716" s="397">
        <v>61.7</v>
      </c>
      <c r="J716" s="396">
        <v>2</v>
      </c>
      <c r="K716" s="398">
        <v>0</v>
      </c>
      <c r="L716" s="398">
        <v>2</v>
      </c>
      <c r="M716" s="397">
        <v>61.7</v>
      </c>
      <c r="N716" s="397">
        <v>0</v>
      </c>
      <c r="O716" s="397">
        <v>61.7</v>
      </c>
      <c r="P716" s="540">
        <f>'Приложение № 1'!P715</f>
        <v>2608676</v>
      </c>
      <c r="Q716" s="540">
        <f>'Приложение № 1'!Q715</f>
        <v>1914768.18</v>
      </c>
      <c r="R716" s="540">
        <f>'Приложение № 1'!W715</f>
        <v>693907.82</v>
      </c>
      <c r="S716" s="540">
        <f>'Приложение № 1'!AC715</f>
        <v>0</v>
      </c>
      <c r="T716" s="540">
        <f>'Приложение № 1'!AD715</f>
        <v>0</v>
      </c>
      <c r="U716" s="545"/>
    </row>
    <row r="717" spans="1:21" x14ac:dyDescent="0.2">
      <c r="A717" s="393">
        <v>10</v>
      </c>
      <c r="B717" s="401" t="s">
        <v>1544</v>
      </c>
      <c r="C717" s="393">
        <v>169</v>
      </c>
      <c r="D717" s="395">
        <v>42226</v>
      </c>
      <c r="E717" s="393" t="s">
        <v>1822</v>
      </c>
      <c r="F717" s="393" t="s">
        <v>1822</v>
      </c>
      <c r="G717" s="396">
        <f t="shared" si="203"/>
        <v>17</v>
      </c>
      <c r="H717" s="398">
        <v>17</v>
      </c>
      <c r="I717" s="397">
        <v>182.7</v>
      </c>
      <c r="J717" s="396">
        <v>5</v>
      </c>
      <c r="K717" s="398">
        <v>0</v>
      </c>
      <c r="L717" s="398">
        <v>5</v>
      </c>
      <c r="M717" s="397">
        <v>182.7</v>
      </c>
      <c r="N717" s="397">
        <v>0</v>
      </c>
      <c r="O717" s="397">
        <v>182.7</v>
      </c>
      <c r="P717" s="540">
        <f>'Приложение № 1'!P716</f>
        <v>6088320</v>
      </c>
      <c r="Q717" s="540">
        <f>'Приложение № 1'!Q716</f>
        <v>4468826.88</v>
      </c>
      <c r="R717" s="540">
        <f>'Приложение № 1'!W716</f>
        <v>1619493.12</v>
      </c>
      <c r="S717" s="540">
        <f>'Приложение № 1'!AC716</f>
        <v>0</v>
      </c>
      <c r="T717" s="540">
        <f>'Приложение № 1'!AD716</f>
        <v>0</v>
      </c>
      <c r="U717" s="545"/>
    </row>
    <row r="718" spans="1:21" x14ac:dyDescent="0.2">
      <c r="A718" s="393">
        <v>11</v>
      </c>
      <c r="B718" s="401" t="s">
        <v>1176</v>
      </c>
      <c r="C718" s="393">
        <v>115</v>
      </c>
      <c r="D718" s="395">
        <v>42143</v>
      </c>
      <c r="E718" s="393" t="s">
        <v>1822</v>
      </c>
      <c r="F718" s="393" t="s">
        <v>1822</v>
      </c>
      <c r="G718" s="396">
        <f t="shared" si="203"/>
        <v>24</v>
      </c>
      <c r="H718" s="398">
        <v>24</v>
      </c>
      <c r="I718" s="397">
        <v>286.2</v>
      </c>
      <c r="J718" s="396">
        <v>7</v>
      </c>
      <c r="K718" s="398">
        <v>1</v>
      </c>
      <c r="L718" s="398">
        <v>6</v>
      </c>
      <c r="M718" s="397">
        <v>286.2</v>
      </c>
      <c r="N718" s="397">
        <v>41.3</v>
      </c>
      <c r="O718" s="397">
        <v>244.9</v>
      </c>
      <c r="P718" s="540">
        <f>'Приложение № 1'!P717</f>
        <v>12041344</v>
      </c>
      <c r="Q718" s="540">
        <f>'Приложение № 1'!Q717</f>
        <v>8838346.5</v>
      </c>
      <c r="R718" s="540">
        <f>'Приложение № 1'!W717</f>
        <v>3202997.5</v>
      </c>
      <c r="S718" s="540">
        <f>'Приложение № 1'!AC717</f>
        <v>0</v>
      </c>
      <c r="T718" s="540">
        <f>'Приложение № 1'!AD717</f>
        <v>0</v>
      </c>
      <c r="U718" s="545"/>
    </row>
    <row r="719" spans="1:21" x14ac:dyDescent="0.2">
      <c r="A719" s="393">
        <v>12</v>
      </c>
      <c r="B719" s="401" t="s">
        <v>1700</v>
      </c>
      <c r="C719" s="393">
        <v>120</v>
      </c>
      <c r="D719" s="395">
        <v>42144</v>
      </c>
      <c r="E719" s="393" t="s">
        <v>1822</v>
      </c>
      <c r="F719" s="393" t="s">
        <v>1822</v>
      </c>
      <c r="G719" s="396">
        <f t="shared" si="203"/>
        <v>14</v>
      </c>
      <c r="H719" s="398">
        <v>14</v>
      </c>
      <c r="I719" s="397">
        <v>151.1</v>
      </c>
      <c r="J719" s="396">
        <v>3</v>
      </c>
      <c r="K719" s="398">
        <v>0</v>
      </c>
      <c r="L719" s="398">
        <v>3</v>
      </c>
      <c r="M719" s="397">
        <v>151.1</v>
      </c>
      <c r="N719" s="397">
        <v>0</v>
      </c>
      <c r="O719" s="397">
        <v>151.1</v>
      </c>
      <c r="P719" s="540">
        <f>'Приложение № 1'!P718</f>
        <v>6388508</v>
      </c>
      <c r="Q719" s="540">
        <f>'Приложение № 1'!Q718</f>
        <v>4689164.87</v>
      </c>
      <c r="R719" s="540">
        <f>'Приложение № 1'!W718</f>
        <v>1699343.13</v>
      </c>
      <c r="S719" s="540">
        <f>'Приложение № 1'!AC718</f>
        <v>0</v>
      </c>
      <c r="T719" s="540">
        <f>'Приложение № 1'!AD718</f>
        <v>0</v>
      </c>
      <c r="U719" s="545"/>
    </row>
    <row r="720" spans="1:21" x14ac:dyDescent="0.2">
      <c r="A720" s="393">
        <v>13</v>
      </c>
      <c r="B720" s="401" t="s">
        <v>1701</v>
      </c>
      <c r="C720" s="393">
        <v>244</v>
      </c>
      <c r="D720" s="395">
        <v>41782</v>
      </c>
      <c r="E720" s="393" t="s">
        <v>1822</v>
      </c>
      <c r="F720" s="393" t="s">
        <v>1822</v>
      </c>
      <c r="G720" s="396">
        <f t="shared" si="203"/>
        <v>11</v>
      </c>
      <c r="H720" s="398">
        <v>11</v>
      </c>
      <c r="I720" s="397">
        <v>237.1</v>
      </c>
      <c r="J720" s="396">
        <v>5</v>
      </c>
      <c r="K720" s="398">
        <v>0</v>
      </c>
      <c r="L720" s="398">
        <v>5</v>
      </c>
      <c r="M720" s="397">
        <v>237.1</v>
      </c>
      <c r="N720" s="397">
        <v>0</v>
      </c>
      <c r="O720" s="397">
        <v>237.1</v>
      </c>
      <c r="P720" s="540">
        <f>'Приложение № 1'!P719</f>
        <v>10024588</v>
      </c>
      <c r="Q720" s="540">
        <f>'Приложение № 1'!Q719</f>
        <v>7358047.5899999999</v>
      </c>
      <c r="R720" s="540">
        <f>'Приложение № 1'!W719</f>
        <v>2666540.41</v>
      </c>
      <c r="S720" s="540">
        <f>'Приложение № 1'!AC719</f>
        <v>0</v>
      </c>
      <c r="T720" s="540">
        <f>'Приложение № 1'!AD719</f>
        <v>0</v>
      </c>
      <c r="U720" s="545"/>
    </row>
    <row r="721" spans="1:21" x14ac:dyDescent="0.2">
      <c r="A721" s="393">
        <v>14</v>
      </c>
      <c r="B721" s="401" t="s">
        <v>1574</v>
      </c>
      <c r="C721" s="393">
        <v>243</v>
      </c>
      <c r="D721" s="395">
        <v>41782</v>
      </c>
      <c r="E721" s="393" t="s">
        <v>1822</v>
      </c>
      <c r="F721" s="393" t="s">
        <v>1822</v>
      </c>
      <c r="G721" s="396">
        <f t="shared" si="203"/>
        <v>13</v>
      </c>
      <c r="H721" s="398">
        <v>13</v>
      </c>
      <c r="I721" s="397">
        <v>259.5</v>
      </c>
      <c r="J721" s="396">
        <v>6</v>
      </c>
      <c r="K721" s="398">
        <v>0</v>
      </c>
      <c r="L721" s="398">
        <v>6</v>
      </c>
      <c r="M721" s="397">
        <v>259.5</v>
      </c>
      <c r="N721" s="397">
        <v>0</v>
      </c>
      <c r="O721" s="397">
        <v>259.5</v>
      </c>
      <c r="P721" s="540">
        <f>'Приложение № 1'!P720</f>
        <v>10971660</v>
      </c>
      <c r="Q721" s="540">
        <f>'Приложение № 1'!Q720</f>
        <v>8053198.4400000004</v>
      </c>
      <c r="R721" s="540">
        <f>'Приложение № 1'!W720</f>
        <v>2918461.56</v>
      </c>
      <c r="S721" s="540">
        <f>'Приложение № 1'!AC720</f>
        <v>0</v>
      </c>
      <c r="T721" s="540">
        <f>'Приложение № 1'!AD720</f>
        <v>0</v>
      </c>
      <c r="U721" s="545"/>
    </row>
    <row r="722" spans="1:21" x14ac:dyDescent="0.2">
      <c r="A722" s="393">
        <v>15</v>
      </c>
      <c r="B722" s="401" t="s">
        <v>1702</v>
      </c>
      <c r="C722" s="393">
        <v>242</v>
      </c>
      <c r="D722" s="395">
        <v>41782</v>
      </c>
      <c r="E722" s="393" t="s">
        <v>1822</v>
      </c>
      <c r="F722" s="393" t="s">
        <v>1822</v>
      </c>
      <c r="G722" s="396">
        <f t="shared" si="203"/>
        <v>24</v>
      </c>
      <c r="H722" s="398">
        <v>24</v>
      </c>
      <c r="I722" s="397">
        <v>338.7</v>
      </c>
      <c r="J722" s="396">
        <v>10</v>
      </c>
      <c r="K722" s="398">
        <v>1</v>
      </c>
      <c r="L722" s="398">
        <v>9</v>
      </c>
      <c r="M722" s="397">
        <v>338.7</v>
      </c>
      <c r="N722" s="397">
        <v>49.7</v>
      </c>
      <c r="O722" s="397">
        <v>289</v>
      </c>
      <c r="P722" s="540">
        <f>'Приложение № 1'!P721</f>
        <v>11474792</v>
      </c>
      <c r="Q722" s="540">
        <f>'Приложение № 1'!Q721</f>
        <v>8422497.3300000001</v>
      </c>
      <c r="R722" s="540">
        <f>'Приложение № 1'!W721</f>
        <v>3052294.67</v>
      </c>
      <c r="S722" s="540">
        <f>'Приложение № 1'!AC721</f>
        <v>0</v>
      </c>
      <c r="T722" s="540">
        <f>'Приложение № 1'!AD721</f>
        <v>0</v>
      </c>
      <c r="U722" s="545"/>
    </row>
    <row r="723" spans="1:21" x14ac:dyDescent="0.2">
      <c r="A723" s="393">
        <v>16</v>
      </c>
      <c r="B723" s="401" t="s">
        <v>853</v>
      </c>
      <c r="C723" s="393">
        <v>240</v>
      </c>
      <c r="D723" s="395">
        <v>41782</v>
      </c>
      <c r="E723" s="393" t="s">
        <v>1822</v>
      </c>
      <c r="F723" s="393" t="s">
        <v>1822</v>
      </c>
      <c r="G723" s="396">
        <f t="shared" si="203"/>
        <v>20</v>
      </c>
      <c r="H723" s="398">
        <v>20</v>
      </c>
      <c r="I723" s="397">
        <v>196.5</v>
      </c>
      <c r="J723" s="396">
        <v>5</v>
      </c>
      <c r="K723" s="398">
        <v>0</v>
      </c>
      <c r="L723" s="398">
        <v>5</v>
      </c>
      <c r="M723" s="397">
        <v>196.5</v>
      </c>
      <c r="N723" s="397">
        <v>0</v>
      </c>
      <c r="O723" s="397">
        <v>196.5</v>
      </c>
      <c r="P723" s="540">
        <f>'Приложение № 1'!P722</f>
        <v>8308020</v>
      </c>
      <c r="Q723" s="540">
        <f>'Приложение № 1'!Q722</f>
        <v>6098086.6799999997</v>
      </c>
      <c r="R723" s="540">
        <f>'Приложение № 1'!W722</f>
        <v>2209933.3199999998</v>
      </c>
      <c r="S723" s="540">
        <f>'Приложение № 1'!AC722</f>
        <v>0</v>
      </c>
      <c r="T723" s="540">
        <f>'Приложение № 1'!AD722</f>
        <v>0</v>
      </c>
      <c r="U723" s="545"/>
    </row>
    <row r="724" spans="1:21" x14ac:dyDescent="0.2">
      <c r="A724" s="792" t="s">
        <v>2024</v>
      </c>
      <c r="B724" s="792"/>
      <c r="C724" s="792"/>
      <c r="D724" s="792"/>
      <c r="E724" s="792"/>
      <c r="F724" s="792"/>
      <c r="G724" s="413">
        <f t="shared" ref="G724:Q724" si="204">SUM(G725:G725)</f>
        <v>120</v>
      </c>
      <c r="H724" s="413">
        <f t="shared" si="204"/>
        <v>120</v>
      </c>
      <c r="I724" s="414">
        <f t="shared" si="204"/>
        <v>2787.9</v>
      </c>
      <c r="J724" s="413">
        <f t="shared" si="204"/>
        <v>60</v>
      </c>
      <c r="K724" s="413">
        <f t="shared" si="204"/>
        <v>42</v>
      </c>
      <c r="L724" s="413">
        <f t="shared" si="204"/>
        <v>18</v>
      </c>
      <c r="M724" s="414">
        <f t="shared" si="204"/>
        <v>2787.9</v>
      </c>
      <c r="N724" s="414">
        <f t="shared" si="204"/>
        <v>1936.4</v>
      </c>
      <c r="O724" s="414">
        <f t="shared" si="204"/>
        <v>851.5</v>
      </c>
      <c r="P724" s="414">
        <f t="shared" si="204"/>
        <v>117872412</v>
      </c>
      <c r="Q724" s="414">
        <f t="shared" si="204"/>
        <v>111978791.40000001</v>
      </c>
      <c r="R724" s="414">
        <f t="shared" ref="R724" si="205">SUM(R725:R725)</f>
        <v>5893620.5999999996</v>
      </c>
      <c r="S724" s="414">
        <f>SUM(S725:S725)</f>
        <v>0</v>
      </c>
      <c r="T724" s="414">
        <f>SUM(T725:T725)</f>
        <v>0</v>
      </c>
      <c r="U724" s="545"/>
    </row>
    <row r="725" spans="1:21" x14ac:dyDescent="0.2">
      <c r="A725" s="393">
        <v>1</v>
      </c>
      <c r="B725" s="400" t="s">
        <v>1810</v>
      </c>
      <c r="C725" s="406" t="s">
        <v>1808</v>
      </c>
      <c r="D725" s="395">
        <v>40536</v>
      </c>
      <c r="E725" s="393" t="s">
        <v>1822</v>
      </c>
      <c r="F725" s="393" t="s">
        <v>1822</v>
      </c>
      <c r="G725" s="396">
        <v>120</v>
      </c>
      <c r="H725" s="396">
        <v>120</v>
      </c>
      <c r="I725" s="397">
        <v>2787.9</v>
      </c>
      <c r="J725" s="396">
        <v>60</v>
      </c>
      <c r="K725" s="398">
        <v>42</v>
      </c>
      <c r="L725" s="398">
        <v>18</v>
      </c>
      <c r="M725" s="397">
        <v>2787.9</v>
      </c>
      <c r="N725" s="397">
        <v>1936.4</v>
      </c>
      <c r="O725" s="397">
        <v>851.5</v>
      </c>
      <c r="P725" s="540">
        <f>'Приложение № 1'!P724</f>
        <v>117872412</v>
      </c>
      <c r="Q725" s="540">
        <f>'Приложение № 1'!Q724</f>
        <v>111978791.40000001</v>
      </c>
      <c r="R725" s="540">
        <f>'Приложение № 1'!W724</f>
        <v>5893620.5999999996</v>
      </c>
      <c r="S725" s="540">
        <f>'Приложение № 1'!AC724</f>
        <v>0</v>
      </c>
      <c r="T725" s="540">
        <f>'Приложение № 1'!AD724</f>
        <v>0</v>
      </c>
      <c r="U725" s="545"/>
    </row>
    <row r="726" spans="1:21" x14ac:dyDescent="0.2">
      <c r="A726" s="792" t="s">
        <v>1966</v>
      </c>
      <c r="B726" s="792"/>
      <c r="C726" s="792"/>
      <c r="D726" s="792"/>
      <c r="E726" s="792"/>
      <c r="F726" s="792"/>
      <c r="G726" s="391">
        <f t="shared" ref="G726:T726" si="206">SUM(G727:G740)</f>
        <v>513</v>
      </c>
      <c r="H726" s="391">
        <f t="shared" si="206"/>
        <v>513</v>
      </c>
      <c r="I726" s="392">
        <f t="shared" si="206"/>
        <v>5866.3</v>
      </c>
      <c r="J726" s="391">
        <f t="shared" si="206"/>
        <v>193</v>
      </c>
      <c r="K726" s="391">
        <f t="shared" si="206"/>
        <v>36</v>
      </c>
      <c r="L726" s="391">
        <f t="shared" si="206"/>
        <v>157</v>
      </c>
      <c r="M726" s="392">
        <f t="shared" si="206"/>
        <v>5693.18</v>
      </c>
      <c r="N726" s="392">
        <f t="shared" si="206"/>
        <v>772.57</v>
      </c>
      <c r="O726" s="392">
        <f t="shared" si="206"/>
        <v>4920.6099999999997</v>
      </c>
      <c r="P726" s="392">
        <f t="shared" si="206"/>
        <v>253517278.22999999</v>
      </c>
      <c r="Q726" s="392">
        <f t="shared" si="206"/>
        <v>182644079.91999999</v>
      </c>
      <c r="R726" s="392">
        <f t="shared" si="206"/>
        <v>70873198.310000002</v>
      </c>
      <c r="S726" s="392">
        <f t="shared" si="206"/>
        <v>0</v>
      </c>
      <c r="T726" s="392">
        <f t="shared" si="206"/>
        <v>0</v>
      </c>
      <c r="U726" s="545"/>
    </row>
    <row r="727" spans="1:21" x14ac:dyDescent="0.2">
      <c r="A727" s="393">
        <v>1</v>
      </c>
      <c r="B727" s="400" t="s">
        <v>1480</v>
      </c>
      <c r="C727" s="393">
        <v>9</v>
      </c>
      <c r="D727" s="395">
        <v>41971</v>
      </c>
      <c r="E727" s="393" t="s">
        <v>1822</v>
      </c>
      <c r="F727" s="393" t="s">
        <v>1822</v>
      </c>
      <c r="G727" s="396">
        <v>35</v>
      </c>
      <c r="H727" s="398">
        <v>35</v>
      </c>
      <c r="I727" s="397">
        <v>424</v>
      </c>
      <c r="J727" s="396">
        <v>9</v>
      </c>
      <c r="K727" s="398">
        <v>1</v>
      </c>
      <c r="L727" s="398">
        <v>8</v>
      </c>
      <c r="M727" s="397">
        <v>388.4</v>
      </c>
      <c r="N727" s="397">
        <v>25.5</v>
      </c>
      <c r="O727" s="397">
        <v>362.9</v>
      </c>
      <c r="P727" s="540">
        <f>'Приложение № 1'!P726</f>
        <v>16989981.539999999</v>
      </c>
      <c r="Q727" s="540">
        <f>'Приложение № 1'!Q726</f>
        <v>12459138.050000001</v>
      </c>
      <c r="R727" s="540">
        <f>'Приложение № 1'!W726</f>
        <v>4530843.49</v>
      </c>
      <c r="S727" s="540">
        <f>'Приложение № 1'!AC726</f>
        <v>0</v>
      </c>
      <c r="T727" s="540">
        <f>'Приложение № 1'!AD726</f>
        <v>0</v>
      </c>
      <c r="U727" s="545"/>
    </row>
    <row r="728" spans="1:21" x14ac:dyDescent="0.2">
      <c r="A728" s="393">
        <v>2</v>
      </c>
      <c r="B728" s="400" t="s">
        <v>1619</v>
      </c>
      <c r="C728" s="393">
        <v>10</v>
      </c>
      <c r="D728" s="395">
        <v>41971</v>
      </c>
      <c r="E728" s="393" t="s">
        <v>1822</v>
      </c>
      <c r="F728" s="393" t="s">
        <v>1822</v>
      </c>
      <c r="G728" s="396">
        <v>42</v>
      </c>
      <c r="H728" s="398">
        <v>42</v>
      </c>
      <c r="I728" s="397">
        <v>428.9</v>
      </c>
      <c r="J728" s="396">
        <v>10</v>
      </c>
      <c r="K728" s="398">
        <v>2</v>
      </c>
      <c r="L728" s="398">
        <v>8</v>
      </c>
      <c r="M728" s="397">
        <v>428.9</v>
      </c>
      <c r="N728" s="397">
        <v>35.799999999999997</v>
      </c>
      <c r="O728" s="397">
        <v>393.1</v>
      </c>
      <c r="P728" s="540">
        <f>'Приложение № 1'!P727</f>
        <v>18602981.530000001</v>
      </c>
      <c r="Q728" s="540">
        <f>'Приложение № 1'!Q727</f>
        <v>13926829.060000001</v>
      </c>
      <c r="R728" s="540">
        <f>'Приложение № 1'!W727</f>
        <v>4676152.47</v>
      </c>
      <c r="S728" s="540">
        <f>'Приложение № 1'!AC727</f>
        <v>0</v>
      </c>
      <c r="T728" s="540">
        <f>'Приложение № 1'!AD727</f>
        <v>0</v>
      </c>
      <c r="U728" s="545"/>
    </row>
    <row r="729" spans="1:21" x14ac:dyDescent="0.2">
      <c r="A729" s="393">
        <v>3</v>
      </c>
      <c r="B729" s="400" t="s">
        <v>1618</v>
      </c>
      <c r="C729" s="393">
        <v>12</v>
      </c>
      <c r="D729" s="395">
        <v>41971</v>
      </c>
      <c r="E729" s="393" t="s">
        <v>1822</v>
      </c>
      <c r="F729" s="393" t="s">
        <v>1822</v>
      </c>
      <c r="G729" s="396">
        <v>33</v>
      </c>
      <c r="H729" s="398">
        <v>33</v>
      </c>
      <c r="I729" s="397">
        <v>416.3</v>
      </c>
      <c r="J729" s="396">
        <v>13</v>
      </c>
      <c r="K729" s="398">
        <v>6</v>
      </c>
      <c r="L729" s="398">
        <v>7</v>
      </c>
      <c r="M729" s="397">
        <v>416.3</v>
      </c>
      <c r="N729" s="397">
        <v>147.1</v>
      </c>
      <c r="O729" s="397">
        <v>269.2</v>
      </c>
      <c r="P729" s="540">
        <f>'Приложение № 1'!P728</f>
        <v>18147179.440000001</v>
      </c>
      <c r="Q729" s="540">
        <f>'Приложение № 1'!Q728</f>
        <v>13488145.310000001</v>
      </c>
      <c r="R729" s="540">
        <f>'Приложение № 1'!W728</f>
        <v>4659034.13</v>
      </c>
      <c r="S729" s="540">
        <f>'Приложение № 1'!AC728</f>
        <v>0</v>
      </c>
      <c r="T729" s="540">
        <f>'Приложение № 1'!AD728</f>
        <v>0</v>
      </c>
      <c r="U729" s="545"/>
    </row>
    <row r="730" spans="1:21" x14ac:dyDescent="0.2">
      <c r="A730" s="393">
        <v>4</v>
      </c>
      <c r="B730" s="400" t="s">
        <v>1617</v>
      </c>
      <c r="C730" s="393">
        <v>13</v>
      </c>
      <c r="D730" s="395">
        <v>41971</v>
      </c>
      <c r="E730" s="393" t="s">
        <v>1822</v>
      </c>
      <c r="F730" s="393" t="s">
        <v>1822</v>
      </c>
      <c r="G730" s="396">
        <v>44</v>
      </c>
      <c r="H730" s="398">
        <v>44</v>
      </c>
      <c r="I730" s="397">
        <v>412.4</v>
      </c>
      <c r="J730" s="396">
        <v>16</v>
      </c>
      <c r="K730" s="398">
        <v>1</v>
      </c>
      <c r="L730" s="398">
        <v>15</v>
      </c>
      <c r="M730" s="397">
        <v>412.4</v>
      </c>
      <c r="N730" s="397">
        <v>12.4</v>
      </c>
      <c r="O730" s="397">
        <v>400</v>
      </c>
      <c r="P730" s="540">
        <f>'Приложение № 1'!P729</f>
        <v>18013216.09</v>
      </c>
      <c r="Q730" s="540">
        <f>'Приложение № 1'!Q729</f>
        <v>13389433.34</v>
      </c>
      <c r="R730" s="540">
        <f>'Приложение № 1'!W729</f>
        <v>4623782.75</v>
      </c>
      <c r="S730" s="540">
        <f>'Приложение № 1'!AC729</f>
        <v>0</v>
      </c>
      <c r="T730" s="540">
        <f>'Приложение № 1'!AD729</f>
        <v>0</v>
      </c>
      <c r="U730" s="545"/>
    </row>
    <row r="731" spans="1:21" x14ac:dyDescent="0.2">
      <c r="A731" s="393">
        <v>5</v>
      </c>
      <c r="B731" s="400" t="s">
        <v>1616</v>
      </c>
      <c r="C731" s="393">
        <v>15</v>
      </c>
      <c r="D731" s="395">
        <v>41971</v>
      </c>
      <c r="E731" s="393" t="s">
        <v>1822</v>
      </c>
      <c r="F731" s="393" t="s">
        <v>1822</v>
      </c>
      <c r="G731" s="396">
        <v>36</v>
      </c>
      <c r="H731" s="398">
        <v>36</v>
      </c>
      <c r="I731" s="397">
        <v>411.2</v>
      </c>
      <c r="J731" s="396">
        <v>19</v>
      </c>
      <c r="K731" s="398">
        <v>3</v>
      </c>
      <c r="L731" s="398">
        <v>16</v>
      </c>
      <c r="M731" s="397">
        <v>411.2</v>
      </c>
      <c r="N731" s="397">
        <v>42.6</v>
      </c>
      <c r="O731" s="397">
        <v>368.6</v>
      </c>
      <c r="P731" s="540">
        <f>'Приложение № 1'!P730</f>
        <v>19379663.66</v>
      </c>
      <c r="Q731" s="540">
        <f>'Приложение № 1'!Q730</f>
        <v>13352091.65</v>
      </c>
      <c r="R731" s="540">
        <f>'Приложение № 1'!W730</f>
        <v>6027572.0099999998</v>
      </c>
      <c r="S731" s="540">
        <f>'Приложение № 1'!AC730</f>
        <v>0</v>
      </c>
      <c r="T731" s="540">
        <f>'Приложение № 1'!AD730</f>
        <v>0</v>
      </c>
      <c r="U731" s="545"/>
    </row>
    <row r="732" spans="1:21" x14ac:dyDescent="0.2">
      <c r="A732" s="393">
        <v>6</v>
      </c>
      <c r="B732" s="400" t="s">
        <v>1615</v>
      </c>
      <c r="C732" s="393">
        <v>16</v>
      </c>
      <c r="D732" s="395">
        <v>41971</v>
      </c>
      <c r="E732" s="393" t="s">
        <v>1822</v>
      </c>
      <c r="F732" s="393" t="s">
        <v>1822</v>
      </c>
      <c r="G732" s="396">
        <v>31</v>
      </c>
      <c r="H732" s="398">
        <v>31</v>
      </c>
      <c r="I732" s="397">
        <v>430.2</v>
      </c>
      <c r="J732" s="396">
        <v>10</v>
      </c>
      <c r="K732" s="398">
        <v>3</v>
      </c>
      <c r="L732" s="398">
        <v>7</v>
      </c>
      <c r="M732" s="397">
        <v>407.8</v>
      </c>
      <c r="N732" s="397">
        <v>130.19999999999999</v>
      </c>
      <c r="O732" s="397">
        <v>277.60000000000002</v>
      </c>
      <c r="P732" s="540">
        <f>'Приложение № 1'!P731</f>
        <v>17804927.899999999</v>
      </c>
      <c r="Q732" s="540">
        <f>'Приложение № 1'!Q731</f>
        <v>13240715.98</v>
      </c>
      <c r="R732" s="540">
        <f>'Приложение № 1'!W731</f>
        <v>4564211.92</v>
      </c>
      <c r="S732" s="540">
        <f>'Приложение № 1'!AC731</f>
        <v>0</v>
      </c>
      <c r="T732" s="540">
        <f>'Приложение № 1'!AD731</f>
        <v>0</v>
      </c>
      <c r="U732" s="545"/>
    </row>
    <row r="733" spans="1:21" x14ac:dyDescent="0.2">
      <c r="A733" s="393">
        <v>7</v>
      </c>
      <c r="B733" s="400" t="s">
        <v>1614</v>
      </c>
      <c r="C733" s="393">
        <v>17</v>
      </c>
      <c r="D733" s="395">
        <v>41971</v>
      </c>
      <c r="E733" s="393" t="s">
        <v>1822</v>
      </c>
      <c r="F733" s="393" t="s">
        <v>1822</v>
      </c>
      <c r="G733" s="396">
        <v>35</v>
      </c>
      <c r="H733" s="398">
        <v>35</v>
      </c>
      <c r="I733" s="397">
        <v>421.3</v>
      </c>
      <c r="J733" s="396">
        <v>17</v>
      </c>
      <c r="K733" s="398">
        <v>6</v>
      </c>
      <c r="L733" s="398">
        <v>11</v>
      </c>
      <c r="M733" s="397">
        <v>395.6</v>
      </c>
      <c r="N733" s="397">
        <v>113.6</v>
      </c>
      <c r="O733" s="397">
        <v>282</v>
      </c>
      <c r="P733" s="540">
        <f>'Приложение № 1'!P732</f>
        <v>17216326.039999999</v>
      </c>
      <c r="Q733" s="540">
        <f>'Приложение № 1'!Q732</f>
        <v>12283469.720000001</v>
      </c>
      <c r="R733" s="540">
        <f>'Приложение № 1'!W732</f>
        <v>4932856.32</v>
      </c>
      <c r="S733" s="540">
        <f>'Приложение № 1'!AC732</f>
        <v>0</v>
      </c>
      <c r="T733" s="540">
        <f>'Приложение № 1'!AD732</f>
        <v>0</v>
      </c>
      <c r="U733" s="545"/>
    </row>
    <row r="734" spans="1:21" x14ac:dyDescent="0.2">
      <c r="A734" s="393">
        <v>8</v>
      </c>
      <c r="B734" s="400" t="s">
        <v>1613</v>
      </c>
      <c r="C734" s="393">
        <v>18</v>
      </c>
      <c r="D734" s="395">
        <v>41971</v>
      </c>
      <c r="E734" s="393" t="s">
        <v>1822</v>
      </c>
      <c r="F734" s="393" t="s">
        <v>1822</v>
      </c>
      <c r="G734" s="396">
        <v>48</v>
      </c>
      <c r="H734" s="398">
        <v>48</v>
      </c>
      <c r="I734" s="397">
        <v>432.6</v>
      </c>
      <c r="J734" s="396">
        <v>15</v>
      </c>
      <c r="K734" s="398">
        <v>0</v>
      </c>
      <c r="L734" s="398">
        <v>15</v>
      </c>
      <c r="M734" s="397">
        <v>432.6</v>
      </c>
      <c r="N734" s="397">
        <v>0</v>
      </c>
      <c r="O734" s="397">
        <v>432.6</v>
      </c>
      <c r="P734" s="540">
        <f>'Приложение № 1'!P733</f>
        <v>19581482.77</v>
      </c>
      <c r="Q734" s="540">
        <f>'Приложение № 1'!Q733</f>
        <v>14046971.9</v>
      </c>
      <c r="R734" s="540">
        <f>'Приложение № 1'!W733</f>
        <v>5534510.8700000001</v>
      </c>
      <c r="S734" s="540">
        <f>'Приложение № 1'!AC733</f>
        <v>0</v>
      </c>
      <c r="T734" s="540">
        <f>'Приложение № 1'!AD733</f>
        <v>0</v>
      </c>
      <c r="U734" s="545"/>
    </row>
    <row r="735" spans="1:21" x14ac:dyDescent="0.2">
      <c r="A735" s="393">
        <v>9</v>
      </c>
      <c r="B735" s="400" t="s">
        <v>1612</v>
      </c>
      <c r="C735" s="393">
        <v>19</v>
      </c>
      <c r="D735" s="395">
        <v>41971</v>
      </c>
      <c r="E735" s="393" t="s">
        <v>1822</v>
      </c>
      <c r="F735" s="393" t="s">
        <v>1822</v>
      </c>
      <c r="G735" s="396">
        <v>38</v>
      </c>
      <c r="H735" s="398">
        <v>38</v>
      </c>
      <c r="I735" s="397">
        <v>420.1</v>
      </c>
      <c r="J735" s="396">
        <v>14</v>
      </c>
      <c r="K735" s="398">
        <v>2</v>
      </c>
      <c r="L735" s="398">
        <v>12</v>
      </c>
      <c r="M735" s="397">
        <v>385</v>
      </c>
      <c r="N735" s="397">
        <v>39.799999999999997</v>
      </c>
      <c r="O735" s="397">
        <v>345.2</v>
      </c>
      <c r="P735" s="540">
        <f>'Приложение № 1'!P734</f>
        <v>16898874.27</v>
      </c>
      <c r="Q735" s="540">
        <f>'Приложение № 1'!Q734</f>
        <v>12069160.859999999</v>
      </c>
      <c r="R735" s="540">
        <f>'Приложение № 1'!W734</f>
        <v>4829713.41</v>
      </c>
      <c r="S735" s="540">
        <f>'Приложение № 1'!AC734</f>
        <v>0</v>
      </c>
      <c r="T735" s="540">
        <f>'Приложение № 1'!AD734</f>
        <v>0</v>
      </c>
      <c r="U735" s="545"/>
    </row>
    <row r="736" spans="1:21" x14ac:dyDescent="0.2">
      <c r="A736" s="393">
        <v>10</v>
      </c>
      <c r="B736" s="400" t="s">
        <v>1611</v>
      </c>
      <c r="C736" s="393">
        <v>20</v>
      </c>
      <c r="D736" s="395">
        <v>41971</v>
      </c>
      <c r="E736" s="393" t="s">
        <v>1822</v>
      </c>
      <c r="F736" s="393" t="s">
        <v>1822</v>
      </c>
      <c r="G736" s="396">
        <v>37</v>
      </c>
      <c r="H736" s="398">
        <v>37</v>
      </c>
      <c r="I736" s="397">
        <v>431.2</v>
      </c>
      <c r="J736" s="396">
        <v>14</v>
      </c>
      <c r="K736" s="398">
        <v>2</v>
      </c>
      <c r="L736" s="398">
        <v>12</v>
      </c>
      <c r="M736" s="397">
        <v>431.2</v>
      </c>
      <c r="N736" s="397">
        <v>36.799999999999997</v>
      </c>
      <c r="O736" s="397">
        <v>394.4</v>
      </c>
      <c r="P736" s="540">
        <f>'Приложение № 1'!P735</f>
        <v>19045260.75</v>
      </c>
      <c r="Q736" s="540">
        <f>'Приложение № 1'!Q735</f>
        <v>13538800.130000001</v>
      </c>
      <c r="R736" s="540">
        <f>'Приложение № 1'!W735</f>
        <v>5506460.6200000001</v>
      </c>
      <c r="S736" s="540">
        <f>'Приложение № 1'!AC735</f>
        <v>0</v>
      </c>
      <c r="T736" s="540">
        <f>'Приложение № 1'!AD735</f>
        <v>0</v>
      </c>
      <c r="U736" s="545"/>
    </row>
    <row r="737" spans="1:21" x14ac:dyDescent="0.2">
      <c r="A737" s="393">
        <v>11</v>
      </c>
      <c r="B737" s="400" t="s">
        <v>1610</v>
      </c>
      <c r="C737" s="393">
        <v>21</v>
      </c>
      <c r="D737" s="395">
        <v>41971</v>
      </c>
      <c r="E737" s="393" t="s">
        <v>1822</v>
      </c>
      <c r="F737" s="393" t="s">
        <v>1822</v>
      </c>
      <c r="G737" s="396">
        <v>26</v>
      </c>
      <c r="H737" s="398">
        <v>26</v>
      </c>
      <c r="I737" s="397">
        <v>420.9</v>
      </c>
      <c r="J737" s="396">
        <v>15</v>
      </c>
      <c r="K737" s="398">
        <v>5</v>
      </c>
      <c r="L737" s="398">
        <v>10</v>
      </c>
      <c r="M737" s="397">
        <v>420.9</v>
      </c>
      <c r="N737" s="397">
        <v>105.6</v>
      </c>
      <c r="O737" s="397">
        <v>315.3</v>
      </c>
      <c r="P737" s="540">
        <f>'Приложение № 1'!P736</f>
        <v>18204213.449999999</v>
      </c>
      <c r="Q737" s="540">
        <f>'Приложение № 1'!Q736</f>
        <v>13089400.93</v>
      </c>
      <c r="R737" s="540">
        <f>'Приложение № 1'!W736</f>
        <v>5114812.5199999996</v>
      </c>
      <c r="S737" s="540">
        <f>'Приложение № 1'!AC736</f>
        <v>0</v>
      </c>
      <c r="T737" s="540">
        <f>'Приложение № 1'!AD736</f>
        <v>0</v>
      </c>
      <c r="U737" s="545"/>
    </row>
    <row r="738" spans="1:21" x14ac:dyDescent="0.2">
      <c r="A738" s="393">
        <v>12</v>
      </c>
      <c r="B738" s="400" t="s">
        <v>1609</v>
      </c>
      <c r="C738" s="393">
        <v>22</v>
      </c>
      <c r="D738" s="395">
        <v>41971</v>
      </c>
      <c r="E738" s="393" t="s">
        <v>1822</v>
      </c>
      <c r="F738" s="393" t="s">
        <v>1822</v>
      </c>
      <c r="G738" s="396">
        <v>36</v>
      </c>
      <c r="H738" s="398">
        <v>36</v>
      </c>
      <c r="I738" s="397">
        <v>429.8</v>
      </c>
      <c r="J738" s="396">
        <v>13</v>
      </c>
      <c r="K738" s="398">
        <v>1</v>
      </c>
      <c r="L738" s="398">
        <v>12</v>
      </c>
      <c r="M738" s="397">
        <v>429.8</v>
      </c>
      <c r="N738" s="397">
        <v>12.4</v>
      </c>
      <c r="O738" s="397">
        <v>417.4</v>
      </c>
      <c r="P738" s="540">
        <f>'Приложение № 1'!P737</f>
        <v>19608599.48</v>
      </c>
      <c r="Q738" s="540">
        <f>'Приложение № 1'!Q737</f>
        <v>13956052.99</v>
      </c>
      <c r="R738" s="540">
        <f>'Приложение № 1'!W737</f>
        <v>5652546.4900000002</v>
      </c>
      <c r="S738" s="540">
        <f>'Приложение № 1'!AC737</f>
        <v>0</v>
      </c>
      <c r="T738" s="540">
        <f>'Приложение № 1'!AD737</f>
        <v>0</v>
      </c>
      <c r="U738" s="545"/>
    </row>
    <row r="739" spans="1:21" s="537" customFormat="1" x14ac:dyDescent="0.2">
      <c r="A739" s="393">
        <v>13</v>
      </c>
      <c r="B739" s="400" t="s">
        <v>1608</v>
      </c>
      <c r="C739" s="393">
        <v>23</v>
      </c>
      <c r="D739" s="395">
        <v>41971</v>
      </c>
      <c r="E739" s="393" t="s">
        <v>1822</v>
      </c>
      <c r="F739" s="393" t="s">
        <v>1822</v>
      </c>
      <c r="G739" s="396">
        <v>41</v>
      </c>
      <c r="H739" s="398">
        <v>41</v>
      </c>
      <c r="I739" s="397">
        <v>375.8</v>
      </c>
      <c r="J739" s="396">
        <v>17</v>
      </c>
      <c r="K739" s="398">
        <v>3</v>
      </c>
      <c r="L739" s="398">
        <v>14</v>
      </c>
      <c r="M739" s="397">
        <v>334.34</v>
      </c>
      <c r="N739" s="397">
        <v>54.1</v>
      </c>
      <c r="O739" s="397">
        <v>280.24</v>
      </c>
      <c r="P739" s="540">
        <f>'Приложение № 1'!P738</f>
        <v>16315508.369999999</v>
      </c>
      <c r="Q739" s="540">
        <f>'Приложение № 1'!Q738</f>
        <v>10856367.51</v>
      </c>
      <c r="R739" s="540">
        <f>'Приложение № 1'!W738</f>
        <v>5459140.8600000003</v>
      </c>
      <c r="S739" s="540">
        <f>'Приложение № 1'!AC738</f>
        <v>0</v>
      </c>
      <c r="T739" s="540">
        <f>'Приложение № 1'!AD738</f>
        <v>0</v>
      </c>
      <c r="U739" s="545"/>
    </row>
    <row r="740" spans="1:21" x14ac:dyDescent="0.2">
      <c r="A740" s="393">
        <v>14</v>
      </c>
      <c r="B740" s="400" t="s">
        <v>1607</v>
      </c>
      <c r="C740" s="393">
        <v>24</v>
      </c>
      <c r="D740" s="395">
        <v>41971</v>
      </c>
      <c r="E740" s="393" t="s">
        <v>1822</v>
      </c>
      <c r="F740" s="393" t="s">
        <v>1822</v>
      </c>
      <c r="G740" s="396">
        <v>31</v>
      </c>
      <c r="H740" s="398">
        <v>31</v>
      </c>
      <c r="I740" s="397">
        <v>411.6</v>
      </c>
      <c r="J740" s="396">
        <v>11</v>
      </c>
      <c r="K740" s="398">
        <v>1</v>
      </c>
      <c r="L740" s="398">
        <v>10</v>
      </c>
      <c r="M740" s="397">
        <v>398.74</v>
      </c>
      <c r="N740" s="397">
        <v>16.670000000000002</v>
      </c>
      <c r="O740" s="397">
        <v>382.07</v>
      </c>
      <c r="P740" s="540">
        <f>'Приложение № 1'!P739</f>
        <v>17709062.940000001</v>
      </c>
      <c r="Q740" s="540">
        <f>'Приложение № 1'!Q739</f>
        <v>12947502.49</v>
      </c>
      <c r="R740" s="540">
        <f>'Приложение № 1'!W739</f>
        <v>4761560.45</v>
      </c>
      <c r="S740" s="540">
        <f>'Приложение № 1'!AC739</f>
        <v>0</v>
      </c>
      <c r="T740" s="540">
        <f>'Приложение № 1'!AD739</f>
        <v>0</v>
      </c>
      <c r="U740" s="545"/>
    </row>
    <row r="741" spans="1:21" x14ac:dyDescent="0.2">
      <c r="A741" s="792" t="s">
        <v>1946</v>
      </c>
      <c r="B741" s="792"/>
      <c r="C741" s="792"/>
      <c r="D741" s="792"/>
      <c r="E741" s="792"/>
      <c r="F741" s="792"/>
      <c r="G741" s="391">
        <f t="shared" ref="G741:T741" si="207">SUM(G742:G748)</f>
        <v>0</v>
      </c>
      <c r="H741" s="391">
        <f t="shared" si="207"/>
        <v>0</v>
      </c>
      <c r="I741" s="392">
        <f t="shared" si="207"/>
        <v>0</v>
      </c>
      <c r="J741" s="391">
        <f t="shared" si="207"/>
        <v>0</v>
      </c>
      <c r="K741" s="391">
        <f t="shared" si="207"/>
        <v>0</v>
      </c>
      <c r="L741" s="391">
        <f t="shared" si="207"/>
        <v>0</v>
      </c>
      <c r="M741" s="392">
        <f t="shared" si="207"/>
        <v>0</v>
      </c>
      <c r="N741" s="392">
        <f t="shared" si="207"/>
        <v>0</v>
      </c>
      <c r="O741" s="392">
        <f t="shared" si="207"/>
        <v>0</v>
      </c>
      <c r="P741" s="392">
        <f t="shared" si="207"/>
        <v>21645407.530000001</v>
      </c>
      <c r="Q741" s="392">
        <f t="shared" si="207"/>
        <v>18493830.09</v>
      </c>
      <c r="R741" s="392">
        <f t="shared" si="207"/>
        <v>3151577.44</v>
      </c>
      <c r="S741" s="392">
        <f t="shared" si="207"/>
        <v>0</v>
      </c>
      <c r="T741" s="392">
        <f t="shared" si="207"/>
        <v>0</v>
      </c>
      <c r="U741" s="545"/>
    </row>
    <row r="742" spans="1:21" x14ac:dyDescent="0.2">
      <c r="A742" s="393">
        <v>1</v>
      </c>
      <c r="B742" s="401" t="s">
        <v>1160</v>
      </c>
      <c r="C742" s="393">
        <v>39</v>
      </c>
      <c r="D742" s="395">
        <v>42184</v>
      </c>
      <c r="E742" s="393" t="s">
        <v>1822</v>
      </c>
      <c r="F742" s="393" t="s">
        <v>1822</v>
      </c>
      <c r="G742" s="390">
        <v>0</v>
      </c>
      <c r="H742" s="390">
        <v>0</v>
      </c>
      <c r="I742" s="540">
        <v>0</v>
      </c>
      <c r="J742" s="390">
        <v>0</v>
      </c>
      <c r="K742" s="390">
        <v>0</v>
      </c>
      <c r="L742" s="391">
        <v>0</v>
      </c>
      <c r="M742" s="540">
        <v>0</v>
      </c>
      <c r="N742" s="540">
        <v>0</v>
      </c>
      <c r="O742" s="540">
        <v>0</v>
      </c>
      <c r="P742" s="540">
        <f>'Приложение № 1'!P741</f>
        <v>832916</v>
      </c>
      <c r="Q742" s="540">
        <f>'Приложение № 1'!Q741</f>
        <v>752123.15</v>
      </c>
      <c r="R742" s="540">
        <f>'Приложение № 1'!W741</f>
        <v>80792.850000000006</v>
      </c>
      <c r="S742" s="540">
        <f>'Приложение № 1'!AC741</f>
        <v>0</v>
      </c>
      <c r="T742" s="540">
        <f>'Приложение № 1'!AD741</f>
        <v>0</v>
      </c>
      <c r="U742" s="545"/>
    </row>
    <row r="743" spans="1:21" x14ac:dyDescent="0.2">
      <c r="A743" s="393">
        <v>2</v>
      </c>
      <c r="B743" s="401" t="s">
        <v>1161</v>
      </c>
      <c r="C743" s="393">
        <v>39</v>
      </c>
      <c r="D743" s="395">
        <v>42184</v>
      </c>
      <c r="E743" s="393" t="s">
        <v>1822</v>
      </c>
      <c r="F743" s="393" t="s">
        <v>1822</v>
      </c>
      <c r="G743" s="390">
        <v>0</v>
      </c>
      <c r="H743" s="390">
        <v>0</v>
      </c>
      <c r="I743" s="540">
        <v>0</v>
      </c>
      <c r="J743" s="390">
        <v>0</v>
      </c>
      <c r="K743" s="390">
        <v>0</v>
      </c>
      <c r="L743" s="391">
        <v>0</v>
      </c>
      <c r="M743" s="540">
        <v>0</v>
      </c>
      <c r="N743" s="540">
        <v>0</v>
      </c>
      <c r="O743" s="540">
        <v>0</v>
      </c>
      <c r="P743" s="540">
        <f>'Приложение № 1'!P742</f>
        <v>4638329.3</v>
      </c>
      <c r="Q743" s="540">
        <f>'Приложение № 1'!Q742</f>
        <v>3764433.62</v>
      </c>
      <c r="R743" s="540">
        <f>'Приложение № 1'!W742</f>
        <v>873895.68</v>
      </c>
      <c r="S743" s="540">
        <f>'Приложение № 1'!AC742</f>
        <v>0</v>
      </c>
      <c r="T743" s="540">
        <f>'Приложение № 1'!AD742</f>
        <v>0</v>
      </c>
      <c r="U743" s="545"/>
    </row>
    <row r="744" spans="1:21" x14ac:dyDescent="0.2">
      <c r="A744" s="393">
        <v>3</v>
      </c>
      <c r="B744" s="401" t="s">
        <v>1167</v>
      </c>
      <c r="C744" s="393">
        <v>39</v>
      </c>
      <c r="D744" s="395">
        <v>42184</v>
      </c>
      <c r="E744" s="393" t="s">
        <v>1822</v>
      </c>
      <c r="F744" s="393" t="s">
        <v>1822</v>
      </c>
      <c r="G744" s="390">
        <v>0</v>
      </c>
      <c r="H744" s="390">
        <v>0</v>
      </c>
      <c r="I744" s="540">
        <v>0</v>
      </c>
      <c r="J744" s="390">
        <v>0</v>
      </c>
      <c r="K744" s="390">
        <v>0</v>
      </c>
      <c r="L744" s="391">
        <v>0</v>
      </c>
      <c r="M744" s="540">
        <v>0</v>
      </c>
      <c r="N744" s="540">
        <v>0</v>
      </c>
      <c r="O744" s="540">
        <v>0</v>
      </c>
      <c r="P744" s="540">
        <f>'Приложение № 1'!P743</f>
        <v>1475572</v>
      </c>
      <c r="Q744" s="540">
        <f>'Приложение № 1'!Q743</f>
        <v>1332441.52</v>
      </c>
      <c r="R744" s="540">
        <f>'Приложение № 1'!W743</f>
        <v>143130.48000000001</v>
      </c>
      <c r="S744" s="540">
        <f>'Приложение № 1'!AC743</f>
        <v>0</v>
      </c>
      <c r="T744" s="540">
        <f>'Приложение № 1'!AD743</f>
        <v>0</v>
      </c>
      <c r="U744" s="545"/>
    </row>
    <row r="745" spans="1:21" x14ac:dyDescent="0.2">
      <c r="A745" s="393">
        <v>4</v>
      </c>
      <c r="B745" s="401" t="s">
        <v>1596</v>
      </c>
      <c r="C745" s="393">
        <v>267</v>
      </c>
      <c r="D745" s="395">
        <v>42002</v>
      </c>
      <c r="E745" s="393" t="s">
        <v>1822</v>
      </c>
      <c r="F745" s="393" t="s">
        <v>1822</v>
      </c>
      <c r="G745" s="390">
        <v>0</v>
      </c>
      <c r="H745" s="390">
        <v>0</v>
      </c>
      <c r="I745" s="540">
        <v>0</v>
      </c>
      <c r="J745" s="390">
        <v>0</v>
      </c>
      <c r="K745" s="390">
        <v>0</v>
      </c>
      <c r="L745" s="391">
        <v>0</v>
      </c>
      <c r="M745" s="540">
        <v>0</v>
      </c>
      <c r="N745" s="540">
        <v>0</v>
      </c>
      <c r="O745" s="540">
        <v>0</v>
      </c>
      <c r="P745" s="540">
        <f>'Приложение № 1'!P744</f>
        <v>2177491.25</v>
      </c>
      <c r="Q745" s="540">
        <f>'Приложение № 1'!Q744</f>
        <v>1523335.72</v>
      </c>
      <c r="R745" s="540">
        <f>'Приложение № 1'!W744</f>
        <v>654155.53</v>
      </c>
      <c r="S745" s="540">
        <f>'Приложение № 1'!AC744</f>
        <v>0</v>
      </c>
      <c r="T745" s="540">
        <f>'Приложение № 1'!AD744</f>
        <v>0</v>
      </c>
      <c r="U745" s="545"/>
    </row>
    <row r="746" spans="1:21" x14ac:dyDescent="0.2">
      <c r="A746" s="393">
        <v>5</v>
      </c>
      <c r="B746" s="401" t="s">
        <v>1162</v>
      </c>
      <c r="C746" s="393" t="s">
        <v>1097</v>
      </c>
      <c r="D746" s="395">
        <v>42174</v>
      </c>
      <c r="E746" s="393" t="s">
        <v>1822</v>
      </c>
      <c r="F746" s="393" t="s">
        <v>1822</v>
      </c>
      <c r="G746" s="390">
        <v>0</v>
      </c>
      <c r="H746" s="390">
        <v>0</v>
      </c>
      <c r="I746" s="540">
        <v>0</v>
      </c>
      <c r="J746" s="390">
        <v>0</v>
      </c>
      <c r="K746" s="390">
        <v>0</v>
      </c>
      <c r="L746" s="391">
        <v>0</v>
      </c>
      <c r="M746" s="540">
        <v>0</v>
      </c>
      <c r="N746" s="540">
        <v>0</v>
      </c>
      <c r="O746" s="540">
        <v>0</v>
      </c>
      <c r="P746" s="540">
        <f>'Приложение № 1'!P745</f>
        <v>2251286.98</v>
      </c>
      <c r="Q746" s="540">
        <f>'Приложение № 1'!Q745</f>
        <v>1847855.86</v>
      </c>
      <c r="R746" s="540">
        <f>'Приложение № 1'!W745</f>
        <v>403431.12</v>
      </c>
      <c r="S746" s="540">
        <f>'Приложение № 1'!AC745</f>
        <v>0</v>
      </c>
      <c r="T746" s="540">
        <f>'Приложение № 1'!AD745</f>
        <v>0</v>
      </c>
      <c r="U746" s="545"/>
    </row>
    <row r="747" spans="1:21" x14ac:dyDescent="0.2">
      <c r="A747" s="393">
        <v>6</v>
      </c>
      <c r="B747" s="400" t="s">
        <v>1595</v>
      </c>
      <c r="C747" s="406" t="s">
        <v>1321</v>
      </c>
      <c r="D747" s="395">
        <v>42002</v>
      </c>
      <c r="E747" s="393" t="s">
        <v>1822</v>
      </c>
      <c r="F747" s="393" t="s">
        <v>1822</v>
      </c>
      <c r="G747" s="390">
        <v>0</v>
      </c>
      <c r="H747" s="390">
        <v>0</v>
      </c>
      <c r="I747" s="540">
        <v>0</v>
      </c>
      <c r="J747" s="390">
        <v>0</v>
      </c>
      <c r="K747" s="390">
        <v>0</v>
      </c>
      <c r="L747" s="391">
        <v>0</v>
      </c>
      <c r="M747" s="540">
        <v>0</v>
      </c>
      <c r="N747" s="540">
        <v>0</v>
      </c>
      <c r="O747" s="540">
        <v>0</v>
      </c>
      <c r="P747" s="540">
        <f>'Приложение № 1'!P746</f>
        <v>2836988</v>
      </c>
      <c r="Q747" s="540">
        <f>'Приложение № 1'!Q746</f>
        <v>2561800.16</v>
      </c>
      <c r="R747" s="540">
        <f>'Приложение № 1'!W746</f>
        <v>275187.84000000003</v>
      </c>
      <c r="S747" s="540">
        <f>'Приложение № 1'!AC746</f>
        <v>0</v>
      </c>
      <c r="T747" s="540">
        <f>'Приложение № 1'!AD746</f>
        <v>0</v>
      </c>
      <c r="U747" s="545"/>
    </row>
    <row r="748" spans="1:21" x14ac:dyDescent="0.2">
      <c r="A748" s="393">
        <v>7</v>
      </c>
      <c r="B748" s="400" t="s">
        <v>1594</v>
      </c>
      <c r="C748" s="406" t="s">
        <v>1321</v>
      </c>
      <c r="D748" s="395">
        <v>42002</v>
      </c>
      <c r="E748" s="393" t="s">
        <v>1822</v>
      </c>
      <c r="F748" s="393" t="s">
        <v>1822</v>
      </c>
      <c r="G748" s="390">
        <v>0</v>
      </c>
      <c r="H748" s="390">
        <v>0</v>
      </c>
      <c r="I748" s="540">
        <v>0</v>
      </c>
      <c r="J748" s="390">
        <v>0</v>
      </c>
      <c r="K748" s="390">
        <v>0</v>
      </c>
      <c r="L748" s="391">
        <v>0</v>
      </c>
      <c r="M748" s="540">
        <v>0</v>
      </c>
      <c r="N748" s="540">
        <v>0</v>
      </c>
      <c r="O748" s="540">
        <v>0</v>
      </c>
      <c r="P748" s="540">
        <f>'Приложение № 1'!P747</f>
        <v>7432824</v>
      </c>
      <c r="Q748" s="540">
        <f>'Приложение № 1'!Q747</f>
        <v>6711840.0599999996</v>
      </c>
      <c r="R748" s="540">
        <f>'Приложение № 1'!W747</f>
        <v>720983.94</v>
      </c>
      <c r="S748" s="540">
        <f>'Приложение № 1'!AC747</f>
        <v>0</v>
      </c>
      <c r="T748" s="540">
        <f>'Приложение № 1'!AD747</f>
        <v>0</v>
      </c>
      <c r="U748" s="545"/>
    </row>
    <row r="749" spans="1:21" s="537" customFormat="1" x14ac:dyDescent="0.2">
      <c r="A749" s="792" t="s">
        <v>2083</v>
      </c>
      <c r="B749" s="792"/>
      <c r="C749" s="792"/>
      <c r="D749" s="792"/>
      <c r="E749" s="792"/>
      <c r="F749" s="792"/>
      <c r="G749" s="391">
        <f t="shared" ref="G749:Q749" si="208">SUM(G750:G752)</f>
        <v>21</v>
      </c>
      <c r="H749" s="391">
        <f t="shared" si="208"/>
        <v>21</v>
      </c>
      <c r="I749" s="392">
        <f t="shared" si="208"/>
        <v>221.4</v>
      </c>
      <c r="J749" s="391">
        <f t="shared" si="208"/>
        <v>9</v>
      </c>
      <c r="K749" s="391">
        <f t="shared" si="208"/>
        <v>7</v>
      </c>
      <c r="L749" s="391">
        <f t="shared" si="208"/>
        <v>2</v>
      </c>
      <c r="M749" s="392">
        <f t="shared" si="208"/>
        <v>221.4</v>
      </c>
      <c r="N749" s="392">
        <f t="shared" si="208"/>
        <v>188.8</v>
      </c>
      <c r="O749" s="392">
        <f t="shared" si="208"/>
        <v>32.6</v>
      </c>
      <c r="P749" s="392">
        <f t="shared" si="208"/>
        <v>9354014.9000000004</v>
      </c>
      <c r="Q749" s="392">
        <f t="shared" si="208"/>
        <v>7751655.79</v>
      </c>
      <c r="R749" s="392">
        <f>SUM(R750:R752)</f>
        <v>1602359.11</v>
      </c>
      <c r="S749" s="392">
        <f>SUM(S750:S752)</f>
        <v>0</v>
      </c>
      <c r="T749" s="392">
        <f>SUM(T750:T752)</f>
        <v>0</v>
      </c>
      <c r="U749" s="545"/>
    </row>
    <row r="750" spans="1:21" x14ac:dyDescent="0.2">
      <c r="A750" s="393">
        <v>1</v>
      </c>
      <c r="B750" s="401" t="s">
        <v>1231</v>
      </c>
      <c r="C750" s="415" t="s">
        <v>1105</v>
      </c>
      <c r="D750" s="408">
        <v>41992</v>
      </c>
      <c r="E750" s="393" t="s">
        <v>1110</v>
      </c>
      <c r="F750" s="393" t="s">
        <v>1112</v>
      </c>
      <c r="G750" s="396">
        <v>10</v>
      </c>
      <c r="H750" s="398">
        <v>10</v>
      </c>
      <c r="I750" s="397">
        <v>102.1</v>
      </c>
      <c r="J750" s="396">
        <v>5</v>
      </c>
      <c r="K750" s="398">
        <v>3</v>
      </c>
      <c r="L750" s="398">
        <v>1</v>
      </c>
      <c r="M750" s="397">
        <v>102.1</v>
      </c>
      <c r="N750" s="397">
        <v>69.5</v>
      </c>
      <c r="O750" s="397">
        <v>32.6</v>
      </c>
      <c r="P750" s="540">
        <f>'Приложение № 1'!P749</f>
        <v>4438411.57</v>
      </c>
      <c r="Q750" s="540">
        <f>'Приложение № 1'!Q749</f>
        <v>3472002.79</v>
      </c>
      <c r="R750" s="540">
        <f>'Приложение № 1'!W749</f>
        <v>966408.78</v>
      </c>
      <c r="S750" s="540">
        <f>'Приложение № 1'!AC749</f>
        <v>0</v>
      </c>
      <c r="T750" s="540">
        <f>'Приложение № 1'!AD749</f>
        <v>0</v>
      </c>
      <c r="U750" s="545"/>
    </row>
    <row r="751" spans="1:21" x14ac:dyDescent="0.2">
      <c r="A751" s="393">
        <v>2</v>
      </c>
      <c r="B751" s="401" t="s">
        <v>1231</v>
      </c>
      <c r="C751" s="415" t="s">
        <v>1105</v>
      </c>
      <c r="D751" s="408">
        <v>41992</v>
      </c>
      <c r="E751" s="393" t="s">
        <v>1112</v>
      </c>
      <c r="F751" s="393" t="s">
        <v>1112</v>
      </c>
      <c r="G751" s="396">
        <v>2</v>
      </c>
      <c r="H751" s="398">
        <v>2</v>
      </c>
      <c r="I751" s="397">
        <v>12.7</v>
      </c>
      <c r="J751" s="396">
        <v>1</v>
      </c>
      <c r="K751" s="398">
        <v>1</v>
      </c>
      <c r="L751" s="398">
        <v>1</v>
      </c>
      <c r="M751" s="397">
        <v>12.7</v>
      </c>
      <c r="N751" s="397">
        <v>12.7</v>
      </c>
      <c r="O751" s="397">
        <v>0</v>
      </c>
      <c r="P751" s="540">
        <f>'Приложение № 1'!P750</f>
        <v>707070.79</v>
      </c>
      <c r="Q751" s="540">
        <f>'Приложение № 1'!Q750</f>
        <v>707070.79</v>
      </c>
      <c r="R751" s="540">
        <f>'Приложение № 1'!W750</f>
        <v>0</v>
      </c>
      <c r="S751" s="540">
        <f>'Приложение № 1'!AC750</f>
        <v>0</v>
      </c>
      <c r="T751" s="540">
        <f>'Приложение № 1'!AD750</f>
        <v>0</v>
      </c>
      <c r="U751" s="545"/>
    </row>
    <row r="752" spans="1:21" x14ac:dyDescent="0.2">
      <c r="A752" s="393">
        <v>3</v>
      </c>
      <c r="B752" s="401" t="s">
        <v>1267</v>
      </c>
      <c r="C752" s="415" t="s">
        <v>1299</v>
      </c>
      <c r="D752" s="408">
        <v>41241</v>
      </c>
      <c r="E752" s="393" t="s">
        <v>1110</v>
      </c>
      <c r="F752" s="393" t="s">
        <v>1112</v>
      </c>
      <c r="G752" s="396">
        <v>9</v>
      </c>
      <c r="H752" s="398">
        <v>9</v>
      </c>
      <c r="I752" s="397">
        <v>106.6</v>
      </c>
      <c r="J752" s="396">
        <v>3</v>
      </c>
      <c r="K752" s="398">
        <v>3</v>
      </c>
      <c r="L752" s="398">
        <v>0</v>
      </c>
      <c r="M752" s="397">
        <v>106.6</v>
      </c>
      <c r="N752" s="397">
        <v>106.6</v>
      </c>
      <c r="O752" s="397">
        <v>0</v>
      </c>
      <c r="P752" s="540">
        <f>'Приложение № 1'!P751</f>
        <v>4208532.54</v>
      </c>
      <c r="Q752" s="540">
        <f>'Приложение № 1'!Q751</f>
        <v>3572582.21</v>
      </c>
      <c r="R752" s="540">
        <f>'Приложение № 1'!W751</f>
        <v>635950.32999999996</v>
      </c>
      <c r="S752" s="540">
        <f>'Приложение № 1'!AC751</f>
        <v>0</v>
      </c>
      <c r="T752" s="540">
        <f>'Приложение № 1'!AD751</f>
        <v>0</v>
      </c>
      <c r="U752" s="545"/>
    </row>
    <row r="753" spans="1:21" x14ac:dyDescent="0.2">
      <c r="A753" s="792" t="s">
        <v>2084</v>
      </c>
      <c r="B753" s="792"/>
      <c r="C753" s="792"/>
      <c r="D753" s="792"/>
      <c r="E753" s="792"/>
      <c r="F753" s="792"/>
      <c r="G753" s="391">
        <f t="shared" ref="G753:T753" si="209">SUM(G754:G768)</f>
        <v>154</v>
      </c>
      <c r="H753" s="391">
        <f t="shared" si="209"/>
        <v>154</v>
      </c>
      <c r="I753" s="392">
        <f t="shared" si="209"/>
        <v>2362.9</v>
      </c>
      <c r="J753" s="391">
        <f t="shared" si="209"/>
        <v>60</v>
      </c>
      <c r="K753" s="391">
        <f t="shared" si="209"/>
        <v>26</v>
      </c>
      <c r="L753" s="391">
        <f t="shared" si="209"/>
        <v>34</v>
      </c>
      <c r="M753" s="392">
        <f t="shared" si="209"/>
        <v>2362.9</v>
      </c>
      <c r="N753" s="392">
        <f t="shared" si="209"/>
        <v>1078.4000000000001</v>
      </c>
      <c r="O753" s="392">
        <f t="shared" si="209"/>
        <v>1284.5</v>
      </c>
      <c r="P753" s="392">
        <f t="shared" si="209"/>
        <v>78258004.469999999</v>
      </c>
      <c r="Q753" s="392">
        <f t="shared" si="209"/>
        <v>71685389.079999998</v>
      </c>
      <c r="R753" s="392">
        <f t="shared" si="209"/>
        <v>6572615.3899999997</v>
      </c>
      <c r="S753" s="392">
        <f t="shared" si="209"/>
        <v>0</v>
      </c>
      <c r="T753" s="392">
        <f t="shared" si="209"/>
        <v>0</v>
      </c>
      <c r="U753" s="545"/>
    </row>
    <row r="754" spans="1:21" x14ac:dyDescent="0.2">
      <c r="A754" s="393">
        <v>1</v>
      </c>
      <c r="B754" s="401" t="s">
        <v>1160</v>
      </c>
      <c r="C754" s="393">
        <v>39</v>
      </c>
      <c r="D754" s="395">
        <v>42184</v>
      </c>
      <c r="E754" s="393" t="s">
        <v>1110</v>
      </c>
      <c r="F754" s="393" t="s">
        <v>1822</v>
      </c>
      <c r="G754" s="396">
        <v>1</v>
      </c>
      <c r="H754" s="398">
        <v>1</v>
      </c>
      <c r="I754" s="397">
        <v>19.7</v>
      </c>
      <c r="J754" s="396">
        <v>1</v>
      </c>
      <c r="K754" s="398">
        <v>1</v>
      </c>
      <c r="L754" s="398">
        <v>0</v>
      </c>
      <c r="M754" s="397">
        <v>19.7</v>
      </c>
      <c r="N754" s="397">
        <v>19.7</v>
      </c>
      <c r="O754" s="397">
        <v>0</v>
      </c>
      <c r="P754" s="540">
        <f>'Приложение № 1'!P753</f>
        <v>0</v>
      </c>
      <c r="Q754" s="540">
        <f>'Приложение № 1'!Q753</f>
        <v>0</v>
      </c>
      <c r="R754" s="540">
        <f>'Приложение № 1'!W753</f>
        <v>0</v>
      </c>
      <c r="S754" s="540">
        <f>'Приложение № 1'!AC753</f>
        <v>0</v>
      </c>
      <c r="T754" s="540">
        <f>'Приложение № 1'!AD753</f>
        <v>0</v>
      </c>
      <c r="U754" s="545"/>
    </row>
    <row r="755" spans="1:21" x14ac:dyDescent="0.2">
      <c r="A755" s="393">
        <f>A754+1</f>
        <v>2</v>
      </c>
      <c r="B755" s="401" t="s">
        <v>1160</v>
      </c>
      <c r="C755" s="393">
        <v>39</v>
      </c>
      <c r="D755" s="395">
        <v>42184</v>
      </c>
      <c r="E755" s="393" t="s">
        <v>1822</v>
      </c>
      <c r="F755" s="393" t="s">
        <v>1822</v>
      </c>
      <c r="G755" s="396">
        <v>40</v>
      </c>
      <c r="H755" s="396">
        <v>40</v>
      </c>
      <c r="I755" s="397">
        <v>438.9</v>
      </c>
      <c r="J755" s="396">
        <v>16</v>
      </c>
      <c r="K755" s="396">
        <v>5</v>
      </c>
      <c r="L755" s="396">
        <v>11</v>
      </c>
      <c r="M755" s="397">
        <v>438.9</v>
      </c>
      <c r="N755" s="397">
        <v>114.9</v>
      </c>
      <c r="O755" s="397">
        <v>324</v>
      </c>
      <c r="P755" s="540">
        <f>'Приложение № 1'!P754</f>
        <v>18556692</v>
      </c>
      <c r="Q755" s="540">
        <f>'Приложение № 1'!Q754</f>
        <v>16756692.869999999</v>
      </c>
      <c r="R755" s="540">
        <f>'Приложение № 1'!W754</f>
        <v>1799999.13</v>
      </c>
      <c r="S755" s="540">
        <f>'Приложение № 1'!AC754</f>
        <v>0</v>
      </c>
      <c r="T755" s="540">
        <f>'Приложение № 1'!AD754</f>
        <v>0</v>
      </c>
      <c r="U755" s="545"/>
    </row>
    <row r="756" spans="1:21" x14ac:dyDescent="0.2">
      <c r="A756" s="393">
        <f t="shared" ref="A756:A768" si="210">A755+1</f>
        <v>3</v>
      </c>
      <c r="B756" s="401" t="s">
        <v>1161</v>
      </c>
      <c r="C756" s="393">
        <v>39</v>
      </c>
      <c r="D756" s="395">
        <v>42184</v>
      </c>
      <c r="E756" s="393" t="s">
        <v>1110</v>
      </c>
      <c r="F756" s="393" t="s">
        <v>1822</v>
      </c>
      <c r="G756" s="396">
        <v>2</v>
      </c>
      <c r="H756" s="398">
        <v>2</v>
      </c>
      <c r="I756" s="397">
        <v>98.6</v>
      </c>
      <c r="J756" s="396">
        <v>2</v>
      </c>
      <c r="K756" s="398">
        <v>2</v>
      </c>
      <c r="L756" s="398">
        <v>0</v>
      </c>
      <c r="M756" s="397">
        <v>98.6</v>
      </c>
      <c r="N756" s="397">
        <v>98.6</v>
      </c>
      <c r="O756" s="397">
        <v>0</v>
      </c>
      <c r="P756" s="540">
        <f>'Приложение № 1'!P755</f>
        <v>0</v>
      </c>
      <c r="Q756" s="540">
        <f>'Приложение № 1'!Q755</f>
        <v>0</v>
      </c>
      <c r="R756" s="540">
        <f>'Приложение № 1'!W755</f>
        <v>0</v>
      </c>
      <c r="S756" s="540">
        <f>'Приложение № 1'!AC755</f>
        <v>0</v>
      </c>
      <c r="T756" s="540">
        <f>'Приложение № 1'!AD755</f>
        <v>0</v>
      </c>
      <c r="U756" s="545"/>
    </row>
    <row r="757" spans="1:21" x14ac:dyDescent="0.2">
      <c r="A757" s="393">
        <f t="shared" si="210"/>
        <v>4</v>
      </c>
      <c r="B757" s="401" t="s">
        <v>1161</v>
      </c>
      <c r="C757" s="393">
        <v>39</v>
      </c>
      <c r="D757" s="395">
        <v>42184</v>
      </c>
      <c r="E757" s="393" t="s">
        <v>1822</v>
      </c>
      <c r="F757" s="393" t="s">
        <v>1822</v>
      </c>
      <c r="G757" s="396">
        <v>18</v>
      </c>
      <c r="H757" s="396">
        <v>18</v>
      </c>
      <c r="I757" s="397">
        <v>322.2</v>
      </c>
      <c r="J757" s="396">
        <v>7</v>
      </c>
      <c r="K757" s="396">
        <v>3</v>
      </c>
      <c r="L757" s="396">
        <v>4</v>
      </c>
      <c r="M757" s="397">
        <v>322.2</v>
      </c>
      <c r="N757" s="397">
        <v>119</v>
      </c>
      <c r="O757" s="397">
        <v>203.2</v>
      </c>
      <c r="P757" s="540">
        <f>'Приложение № 1'!P756</f>
        <v>13153094.699999999</v>
      </c>
      <c r="Q757" s="540">
        <f>'Приложение № 1'!Q756</f>
        <v>12301222.25</v>
      </c>
      <c r="R757" s="540">
        <f>'Приложение № 1'!W756</f>
        <v>851872.45</v>
      </c>
      <c r="S757" s="540">
        <f>'Приложение № 1'!AC756</f>
        <v>0</v>
      </c>
      <c r="T757" s="540">
        <f>'Приложение № 1'!AD756</f>
        <v>0</v>
      </c>
      <c r="U757" s="545"/>
    </row>
    <row r="758" spans="1:21" x14ac:dyDescent="0.2">
      <c r="A758" s="393">
        <f t="shared" si="210"/>
        <v>5</v>
      </c>
      <c r="B758" s="401" t="s">
        <v>1167</v>
      </c>
      <c r="C758" s="393">
        <v>39</v>
      </c>
      <c r="D758" s="395">
        <v>42184</v>
      </c>
      <c r="E758" s="393" t="s">
        <v>1110</v>
      </c>
      <c r="F758" s="393" t="s">
        <v>1822</v>
      </c>
      <c r="G758" s="396">
        <v>1</v>
      </c>
      <c r="H758" s="398">
        <v>1</v>
      </c>
      <c r="I758" s="397">
        <v>34.9</v>
      </c>
      <c r="J758" s="396">
        <v>1</v>
      </c>
      <c r="K758" s="398">
        <v>1</v>
      </c>
      <c r="L758" s="398">
        <v>0</v>
      </c>
      <c r="M758" s="397">
        <v>34.9</v>
      </c>
      <c r="N758" s="397">
        <v>34.9</v>
      </c>
      <c r="O758" s="397">
        <v>0</v>
      </c>
      <c r="P758" s="540">
        <f>'Приложение № 1'!P757</f>
        <v>0</v>
      </c>
      <c r="Q758" s="540">
        <f>'Приложение № 1'!Q757</f>
        <v>0</v>
      </c>
      <c r="R758" s="540">
        <f>'Приложение № 1'!W757</f>
        <v>0</v>
      </c>
      <c r="S758" s="540">
        <f>'Приложение № 1'!AC757</f>
        <v>0</v>
      </c>
      <c r="T758" s="540">
        <f>'Приложение № 1'!AD757</f>
        <v>0</v>
      </c>
      <c r="U758" s="545"/>
    </row>
    <row r="759" spans="1:21" x14ac:dyDescent="0.2">
      <c r="A759" s="393">
        <f t="shared" si="210"/>
        <v>6</v>
      </c>
      <c r="B759" s="401" t="s">
        <v>1167</v>
      </c>
      <c r="C759" s="393">
        <v>39</v>
      </c>
      <c r="D759" s="395">
        <v>42184</v>
      </c>
      <c r="E759" s="393" t="s">
        <v>1822</v>
      </c>
      <c r="F759" s="393" t="s">
        <v>1822</v>
      </c>
      <c r="G759" s="396">
        <v>12</v>
      </c>
      <c r="H759" s="396">
        <v>12</v>
      </c>
      <c r="I759" s="397">
        <v>120</v>
      </c>
      <c r="J759" s="396">
        <v>3</v>
      </c>
      <c r="K759" s="396">
        <v>0</v>
      </c>
      <c r="L759" s="396">
        <v>3</v>
      </c>
      <c r="M759" s="397">
        <v>120</v>
      </c>
      <c r="N759" s="397">
        <v>0</v>
      </c>
      <c r="O759" s="397">
        <v>120</v>
      </c>
      <c r="P759" s="540">
        <f>'Приложение № 1'!P758</f>
        <v>5073600</v>
      </c>
      <c r="Q759" s="540">
        <f>'Приложение № 1'!Q758</f>
        <v>4581460.8</v>
      </c>
      <c r="R759" s="540">
        <f>'Приложение № 1'!W758</f>
        <v>492139.2</v>
      </c>
      <c r="S759" s="540">
        <f>'Приложение № 1'!AC758</f>
        <v>0</v>
      </c>
      <c r="T759" s="540">
        <f>'Приложение № 1'!AD758</f>
        <v>0</v>
      </c>
      <c r="U759" s="545"/>
    </row>
    <row r="760" spans="1:21" x14ac:dyDescent="0.2">
      <c r="A760" s="393">
        <f t="shared" si="210"/>
        <v>7</v>
      </c>
      <c r="B760" s="401" t="s">
        <v>1596</v>
      </c>
      <c r="C760" s="393">
        <v>267</v>
      </c>
      <c r="D760" s="395">
        <v>42002</v>
      </c>
      <c r="E760" s="393" t="s">
        <v>1110</v>
      </c>
      <c r="F760" s="393" t="s">
        <v>1822</v>
      </c>
      <c r="G760" s="396">
        <v>1</v>
      </c>
      <c r="H760" s="398">
        <v>1</v>
      </c>
      <c r="I760" s="397">
        <v>39.9</v>
      </c>
      <c r="J760" s="396">
        <v>1</v>
      </c>
      <c r="K760" s="398">
        <v>1</v>
      </c>
      <c r="L760" s="398">
        <v>0</v>
      </c>
      <c r="M760" s="397">
        <v>39.9</v>
      </c>
      <c r="N760" s="397">
        <v>39.9</v>
      </c>
      <c r="O760" s="397">
        <v>0</v>
      </c>
      <c r="P760" s="540">
        <f>'Приложение № 1'!P759</f>
        <v>0</v>
      </c>
      <c r="Q760" s="540">
        <f>'Приложение № 1'!Q759</f>
        <v>0</v>
      </c>
      <c r="R760" s="540">
        <f>'Приложение № 1'!W759</f>
        <v>0</v>
      </c>
      <c r="S760" s="540">
        <f>'Приложение № 1'!AC759</f>
        <v>0</v>
      </c>
      <c r="T760" s="540">
        <f>'Приложение № 1'!AD759</f>
        <v>0</v>
      </c>
      <c r="U760" s="545"/>
    </row>
    <row r="761" spans="1:21" x14ac:dyDescent="0.2">
      <c r="A761" s="393">
        <f t="shared" si="210"/>
        <v>8</v>
      </c>
      <c r="B761" s="401" t="s">
        <v>1596</v>
      </c>
      <c r="C761" s="393">
        <v>267</v>
      </c>
      <c r="D761" s="395">
        <v>42002</v>
      </c>
      <c r="E761" s="393" t="s">
        <v>1822</v>
      </c>
      <c r="F761" s="393" t="s">
        <v>1822</v>
      </c>
      <c r="G761" s="396">
        <v>19</v>
      </c>
      <c r="H761" s="396">
        <v>19</v>
      </c>
      <c r="I761" s="397">
        <v>460.7</v>
      </c>
      <c r="J761" s="396">
        <v>10</v>
      </c>
      <c r="K761" s="396">
        <v>6</v>
      </c>
      <c r="L761" s="396">
        <v>4</v>
      </c>
      <c r="M761" s="397">
        <v>460.7</v>
      </c>
      <c r="N761" s="397">
        <v>271.3</v>
      </c>
      <c r="O761" s="397">
        <v>189.4</v>
      </c>
      <c r="P761" s="540">
        <f>'Приложение № 1'!P760</f>
        <v>18987876.75</v>
      </c>
      <c r="Q761" s="540">
        <f>'Приложение № 1'!Q760</f>
        <v>17588991.579999998</v>
      </c>
      <c r="R761" s="540">
        <f>'Приложение № 1'!W760</f>
        <v>1398885.17</v>
      </c>
      <c r="S761" s="540">
        <f>'Приложение № 1'!AC760</f>
        <v>0</v>
      </c>
      <c r="T761" s="540">
        <f>'Приложение № 1'!AD760</f>
        <v>0</v>
      </c>
      <c r="U761" s="545"/>
    </row>
    <row r="762" spans="1:21" x14ac:dyDescent="0.2">
      <c r="A762" s="393">
        <f t="shared" si="210"/>
        <v>9</v>
      </c>
      <c r="B762" s="401" t="s">
        <v>1162</v>
      </c>
      <c r="C762" s="393" t="s">
        <v>1097</v>
      </c>
      <c r="D762" s="395">
        <v>42174</v>
      </c>
      <c r="E762" s="393" t="s">
        <v>1110</v>
      </c>
      <c r="F762" s="393" t="s">
        <v>1822</v>
      </c>
      <c r="G762" s="396">
        <v>1</v>
      </c>
      <c r="H762" s="398">
        <v>1</v>
      </c>
      <c r="I762" s="397">
        <v>48.4</v>
      </c>
      <c r="J762" s="396">
        <v>1</v>
      </c>
      <c r="K762" s="398">
        <v>1</v>
      </c>
      <c r="L762" s="398">
        <v>0</v>
      </c>
      <c r="M762" s="397">
        <v>48.4</v>
      </c>
      <c r="N762" s="397">
        <v>48.4</v>
      </c>
      <c r="O762" s="397">
        <v>0</v>
      </c>
      <c r="P762" s="540">
        <f>'Приложение № 1'!P761</f>
        <v>0</v>
      </c>
      <c r="Q762" s="540">
        <f>'Приложение № 1'!Q761</f>
        <v>0</v>
      </c>
      <c r="R762" s="540">
        <f>'Приложение № 1'!W761</f>
        <v>0</v>
      </c>
      <c r="S762" s="540">
        <f>'Приложение № 1'!AC761</f>
        <v>0</v>
      </c>
      <c r="T762" s="540">
        <f>'Приложение № 1'!AD761</f>
        <v>0</v>
      </c>
      <c r="U762" s="545"/>
    </row>
    <row r="763" spans="1:21" x14ac:dyDescent="0.2">
      <c r="A763" s="393">
        <f t="shared" si="210"/>
        <v>10</v>
      </c>
      <c r="B763" s="401" t="s">
        <v>1162</v>
      </c>
      <c r="C763" s="393" t="s">
        <v>1097</v>
      </c>
      <c r="D763" s="395">
        <v>42174</v>
      </c>
      <c r="E763" s="393" t="s">
        <v>1822</v>
      </c>
      <c r="F763" s="393" t="s">
        <v>1822</v>
      </c>
      <c r="G763" s="396">
        <v>19</v>
      </c>
      <c r="H763" s="396">
        <v>19</v>
      </c>
      <c r="I763" s="397">
        <v>166.7</v>
      </c>
      <c r="J763" s="396">
        <v>5</v>
      </c>
      <c r="K763" s="396">
        <v>1</v>
      </c>
      <c r="L763" s="396">
        <v>4</v>
      </c>
      <c r="M763" s="397">
        <v>166.7</v>
      </c>
      <c r="N763" s="397">
        <v>52.6</v>
      </c>
      <c r="O763" s="397">
        <v>114.1</v>
      </c>
      <c r="P763" s="540">
        <f>'Приложение № 1'!P762</f>
        <v>6843141.0199999996</v>
      </c>
      <c r="Q763" s="540">
        <f>'Приложение № 1'!Q762</f>
        <v>6364412.6200000001</v>
      </c>
      <c r="R763" s="540">
        <f>'Приложение № 1'!W762</f>
        <v>478728.4</v>
      </c>
      <c r="S763" s="540">
        <f>'Приложение № 1'!AC762</f>
        <v>0</v>
      </c>
      <c r="T763" s="540">
        <f>'Приложение № 1'!AD762</f>
        <v>0</v>
      </c>
      <c r="U763" s="545"/>
    </row>
    <row r="764" spans="1:21" x14ac:dyDescent="0.2">
      <c r="A764" s="393">
        <f t="shared" si="210"/>
        <v>11</v>
      </c>
      <c r="B764" s="400" t="s">
        <v>1595</v>
      </c>
      <c r="C764" s="406" t="s">
        <v>1321</v>
      </c>
      <c r="D764" s="395">
        <v>42002</v>
      </c>
      <c r="E764" s="393" t="s">
        <v>1110</v>
      </c>
      <c r="F764" s="393" t="s">
        <v>1822</v>
      </c>
      <c r="G764" s="396">
        <v>2</v>
      </c>
      <c r="H764" s="396">
        <v>2</v>
      </c>
      <c r="I764" s="397">
        <v>67.099999999999994</v>
      </c>
      <c r="J764" s="396">
        <v>1</v>
      </c>
      <c r="K764" s="398">
        <v>1</v>
      </c>
      <c r="L764" s="398">
        <v>0</v>
      </c>
      <c r="M764" s="397">
        <v>67.099999999999994</v>
      </c>
      <c r="N764" s="397">
        <v>67.099999999999994</v>
      </c>
      <c r="O764" s="397">
        <v>0</v>
      </c>
      <c r="P764" s="540">
        <f>'Приложение № 1'!P763</f>
        <v>0</v>
      </c>
      <c r="Q764" s="540">
        <f>'Приложение № 1'!Q763</f>
        <v>0</v>
      </c>
      <c r="R764" s="540">
        <f>'Приложение № 1'!W763</f>
        <v>0</v>
      </c>
      <c r="S764" s="540">
        <f>'Приложение № 1'!AC763</f>
        <v>0</v>
      </c>
      <c r="T764" s="540">
        <f>'Приложение № 1'!AD763</f>
        <v>0</v>
      </c>
      <c r="U764" s="545"/>
    </row>
    <row r="765" spans="1:21" x14ac:dyDescent="0.2">
      <c r="A765" s="393">
        <f t="shared" si="210"/>
        <v>12</v>
      </c>
      <c r="B765" s="400" t="s">
        <v>1595</v>
      </c>
      <c r="C765" s="406" t="s">
        <v>1321</v>
      </c>
      <c r="D765" s="395">
        <v>42002</v>
      </c>
      <c r="E765" s="393" t="s">
        <v>1822</v>
      </c>
      <c r="F765" s="393" t="s">
        <v>1822</v>
      </c>
      <c r="G765" s="396">
        <v>3</v>
      </c>
      <c r="H765" s="396">
        <v>3</v>
      </c>
      <c r="I765" s="397">
        <v>72.400000000000006</v>
      </c>
      <c r="J765" s="396">
        <v>2</v>
      </c>
      <c r="K765" s="396">
        <v>1</v>
      </c>
      <c r="L765" s="396">
        <v>1</v>
      </c>
      <c r="M765" s="397">
        <v>72.400000000000006</v>
      </c>
      <c r="N765" s="397">
        <v>36.200000000000003</v>
      </c>
      <c r="O765" s="397">
        <v>36.200000000000003</v>
      </c>
      <c r="P765" s="540">
        <f>'Приложение № 1'!P764</f>
        <v>3061072</v>
      </c>
      <c r="Q765" s="540">
        <f>'Приложение № 1'!Q764</f>
        <v>2764148.02</v>
      </c>
      <c r="R765" s="540">
        <f>'Приложение № 1'!W764</f>
        <v>296923.98</v>
      </c>
      <c r="S765" s="540">
        <f>'Приложение № 1'!AC764</f>
        <v>0</v>
      </c>
      <c r="T765" s="540">
        <f>'Приложение № 1'!AD764</f>
        <v>0</v>
      </c>
      <c r="U765" s="545"/>
    </row>
    <row r="766" spans="1:21" x14ac:dyDescent="0.2">
      <c r="A766" s="393">
        <f t="shared" si="210"/>
        <v>13</v>
      </c>
      <c r="B766" s="400" t="s">
        <v>1594</v>
      </c>
      <c r="C766" s="406" t="s">
        <v>1321</v>
      </c>
      <c r="D766" s="395">
        <v>42002</v>
      </c>
      <c r="E766" s="393" t="s">
        <v>1110</v>
      </c>
      <c r="F766" s="393" t="s">
        <v>1822</v>
      </c>
      <c r="G766" s="396">
        <v>4</v>
      </c>
      <c r="H766" s="396">
        <v>4</v>
      </c>
      <c r="I766" s="397">
        <v>175.8</v>
      </c>
      <c r="J766" s="396">
        <v>3</v>
      </c>
      <c r="K766" s="398">
        <v>3</v>
      </c>
      <c r="L766" s="398">
        <v>0</v>
      </c>
      <c r="M766" s="397">
        <v>175.8</v>
      </c>
      <c r="N766" s="397">
        <v>175.8</v>
      </c>
      <c r="O766" s="397">
        <v>0</v>
      </c>
      <c r="P766" s="540">
        <f>'Приложение № 1'!P765</f>
        <v>0</v>
      </c>
      <c r="Q766" s="540">
        <f>'Приложение № 1'!Q765</f>
        <v>0</v>
      </c>
      <c r="R766" s="540">
        <f>'Приложение № 1'!W765</f>
        <v>0</v>
      </c>
      <c r="S766" s="540">
        <f>'Приложение № 1'!AC765</f>
        <v>0</v>
      </c>
      <c r="T766" s="540">
        <f>'Приложение № 1'!AD765</f>
        <v>0</v>
      </c>
      <c r="U766" s="545"/>
    </row>
    <row r="767" spans="1:21" x14ac:dyDescent="0.2">
      <c r="A767" s="393">
        <f t="shared" si="210"/>
        <v>14</v>
      </c>
      <c r="B767" s="400" t="s">
        <v>1594</v>
      </c>
      <c r="C767" s="406" t="s">
        <v>1321</v>
      </c>
      <c r="D767" s="395">
        <v>42002</v>
      </c>
      <c r="E767" s="393" t="s">
        <v>1822</v>
      </c>
      <c r="F767" s="393" t="s">
        <v>1822</v>
      </c>
      <c r="G767" s="396">
        <v>30</v>
      </c>
      <c r="H767" s="396">
        <v>30</v>
      </c>
      <c r="I767" s="397">
        <v>278.7</v>
      </c>
      <c r="J767" s="396">
        <v>6</v>
      </c>
      <c r="K767" s="396">
        <v>0</v>
      </c>
      <c r="L767" s="396">
        <v>6</v>
      </c>
      <c r="M767" s="397">
        <v>278.7</v>
      </c>
      <c r="N767" s="397">
        <v>0</v>
      </c>
      <c r="O767" s="397">
        <v>278.7</v>
      </c>
      <c r="P767" s="540">
        <f>'Приложение № 1'!P766</f>
        <v>11783436</v>
      </c>
      <c r="Q767" s="540">
        <f>'Приложение № 1'!Q766</f>
        <v>10640442.720000001</v>
      </c>
      <c r="R767" s="540">
        <f>'Приложение № 1'!W766</f>
        <v>1142993.28</v>
      </c>
      <c r="S767" s="540">
        <f>'Приложение № 1'!AC766</f>
        <v>0</v>
      </c>
      <c r="T767" s="540">
        <f>'Приложение № 1'!AD766</f>
        <v>0</v>
      </c>
      <c r="U767" s="545"/>
    </row>
    <row r="768" spans="1:21" x14ac:dyDescent="0.2">
      <c r="A768" s="393">
        <f t="shared" si="210"/>
        <v>15</v>
      </c>
      <c r="B768" s="401" t="s">
        <v>1231</v>
      </c>
      <c r="C768" s="415" t="s">
        <v>1105</v>
      </c>
      <c r="D768" s="408">
        <v>41992</v>
      </c>
      <c r="E768" s="393" t="s">
        <v>1112</v>
      </c>
      <c r="F768" s="393" t="s">
        <v>1112</v>
      </c>
      <c r="G768" s="396">
        <v>1</v>
      </c>
      <c r="H768" s="398">
        <v>1</v>
      </c>
      <c r="I768" s="397">
        <v>18.899999999999999</v>
      </c>
      <c r="J768" s="396">
        <v>1</v>
      </c>
      <c r="K768" s="398">
        <v>0</v>
      </c>
      <c r="L768" s="398">
        <v>1</v>
      </c>
      <c r="M768" s="397">
        <v>18.899999999999999</v>
      </c>
      <c r="N768" s="397">
        <v>0</v>
      </c>
      <c r="O768" s="397">
        <v>18.899999999999999</v>
      </c>
      <c r="P768" s="540">
        <f>'Приложение № 1'!P767</f>
        <v>799092</v>
      </c>
      <c r="Q768" s="540">
        <f>'Приложение № 1'!Q767</f>
        <v>688018.22</v>
      </c>
      <c r="R768" s="540">
        <f>'Приложение № 1'!W767</f>
        <v>111073.78</v>
      </c>
      <c r="S768" s="540">
        <f>'Приложение № 1'!AC767</f>
        <v>0</v>
      </c>
      <c r="T768" s="540">
        <f>'Приложение № 1'!AD767</f>
        <v>0</v>
      </c>
      <c r="U768" s="545"/>
    </row>
    <row r="769" spans="1:21" x14ac:dyDescent="0.2">
      <c r="A769" s="792" t="s">
        <v>1770</v>
      </c>
      <c r="B769" s="792"/>
      <c r="C769" s="792"/>
      <c r="D769" s="792"/>
      <c r="E769" s="792"/>
      <c r="F769" s="792"/>
      <c r="G769" s="391">
        <f t="shared" ref="G769:R769" si="211">SUM(G770:G782)</f>
        <v>287</v>
      </c>
      <c r="H769" s="391">
        <f t="shared" si="211"/>
        <v>287</v>
      </c>
      <c r="I769" s="392">
        <f t="shared" si="211"/>
        <v>4961.3</v>
      </c>
      <c r="J769" s="391">
        <f t="shared" si="211"/>
        <v>119</v>
      </c>
      <c r="K769" s="391">
        <f t="shared" si="211"/>
        <v>79</v>
      </c>
      <c r="L769" s="391">
        <f t="shared" si="211"/>
        <v>40</v>
      </c>
      <c r="M769" s="392">
        <f t="shared" si="211"/>
        <v>4961.3</v>
      </c>
      <c r="N769" s="392">
        <f t="shared" si="211"/>
        <v>3466.6</v>
      </c>
      <c r="O769" s="392">
        <f t="shared" si="211"/>
        <v>1494.7</v>
      </c>
      <c r="P769" s="392">
        <f t="shared" si="211"/>
        <v>209763764</v>
      </c>
      <c r="Q769" s="392">
        <f t="shared" si="211"/>
        <v>181655419.61000001</v>
      </c>
      <c r="R769" s="392">
        <f t="shared" si="211"/>
        <v>28108344.390000001</v>
      </c>
      <c r="S769" s="392">
        <f t="shared" ref="S769:T769" si="212">SUM(S770:S782)</f>
        <v>0</v>
      </c>
      <c r="T769" s="392">
        <f t="shared" si="212"/>
        <v>0</v>
      </c>
      <c r="U769" s="545"/>
    </row>
    <row r="770" spans="1:21" x14ac:dyDescent="0.2">
      <c r="A770" s="393">
        <v>1</v>
      </c>
      <c r="B770" s="401" t="s">
        <v>1064</v>
      </c>
      <c r="C770" s="406" t="s">
        <v>1301</v>
      </c>
      <c r="D770" s="395">
        <v>41274</v>
      </c>
      <c r="E770" s="393" t="s">
        <v>1112</v>
      </c>
      <c r="F770" s="393" t="s">
        <v>1112</v>
      </c>
      <c r="G770" s="396">
        <v>4</v>
      </c>
      <c r="H770" s="398">
        <v>4</v>
      </c>
      <c r="I770" s="397">
        <v>127.8</v>
      </c>
      <c r="J770" s="396">
        <v>3</v>
      </c>
      <c r="K770" s="398">
        <v>2</v>
      </c>
      <c r="L770" s="398">
        <v>1</v>
      </c>
      <c r="M770" s="397">
        <v>127.8</v>
      </c>
      <c r="N770" s="397">
        <v>88.2</v>
      </c>
      <c r="O770" s="397">
        <v>39.6</v>
      </c>
      <c r="P770" s="540">
        <f>'Приложение № 1'!P769</f>
        <v>5403384</v>
      </c>
      <c r="Q770" s="540">
        <f>'Приложение № 1'!Q769</f>
        <v>4679330.54</v>
      </c>
      <c r="R770" s="540">
        <f>'Приложение № 1'!W769</f>
        <v>724053.46</v>
      </c>
      <c r="S770" s="540">
        <f>'Приложение № 1'!AC769</f>
        <v>0</v>
      </c>
      <c r="T770" s="540">
        <f>'Приложение № 1'!AD769</f>
        <v>0</v>
      </c>
      <c r="U770" s="545"/>
    </row>
    <row r="771" spans="1:21" x14ac:dyDescent="0.2">
      <c r="A771" s="393">
        <f>A770+1</f>
        <v>2</v>
      </c>
      <c r="B771" s="401" t="s">
        <v>1066</v>
      </c>
      <c r="C771" s="393">
        <v>148</v>
      </c>
      <c r="D771" s="395">
        <v>41274</v>
      </c>
      <c r="E771" s="393" t="s">
        <v>1112</v>
      </c>
      <c r="F771" s="393" t="s">
        <v>1112</v>
      </c>
      <c r="G771" s="396">
        <v>13</v>
      </c>
      <c r="H771" s="398">
        <v>13</v>
      </c>
      <c r="I771" s="397">
        <v>201.7</v>
      </c>
      <c r="J771" s="396">
        <v>6</v>
      </c>
      <c r="K771" s="398">
        <v>5</v>
      </c>
      <c r="L771" s="398">
        <v>1</v>
      </c>
      <c r="M771" s="397">
        <v>201.7</v>
      </c>
      <c r="N771" s="397">
        <v>161</v>
      </c>
      <c r="O771" s="397">
        <v>40.700000000000003</v>
      </c>
      <c r="P771" s="540">
        <f>'Приложение № 1'!P770</f>
        <v>8527876</v>
      </c>
      <c r="Q771" s="540">
        <f>'Приложение № 1'!Q770</f>
        <v>7385140.6200000001</v>
      </c>
      <c r="R771" s="540">
        <f>'Приложение № 1'!W770</f>
        <v>1142735.3799999999</v>
      </c>
      <c r="S771" s="540">
        <f>'Приложение № 1'!AC770</f>
        <v>0</v>
      </c>
      <c r="T771" s="540">
        <f>'Приложение № 1'!AD770</f>
        <v>0</v>
      </c>
      <c r="U771" s="545"/>
    </row>
    <row r="772" spans="1:21" x14ac:dyDescent="0.2">
      <c r="A772" s="393">
        <f t="shared" ref="A772:A782" si="213">A771+1</f>
        <v>3</v>
      </c>
      <c r="B772" s="401" t="s">
        <v>1067</v>
      </c>
      <c r="C772" s="406" t="s">
        <v>1302</v>
      </c>
      <c r="D772" s="395">
        <v>41274</v>
      </c>
      <c r="E772" s="393" t="s">
        <v>1112</v>
      </c>
      <c r="F772" s="393" t="s">
        <v>1112</v>
      </c>
      <c r="G772" s="396">
        <v>13</v>
      </c>
      <c r="H772" s="398">
        <v>13</v>
      </c>
      <c r="I772" s="397">
        <v>208.3</v>
      </c>
      <c r="J772" s="396">
        <v>5</v>
      </c>
      <c r="K772" s="398">
        <v>4</v>
      </c>
      <c r="L772" s="398">
        <v>1</v>
      </c>
      <c r="M772" s="397">
        <v>208.3</v>
      </c>
      <c r="N772" s="397">
        <v>161.80000000000001</v>
      </c>
      <c r="O772" s="397">
        <v>46.5</v>
      </c>
      <c r="P772" s="540">
        <f>'Приложение № 1'!P771</f>
        <v>8806924</v>
      </c>
      <c r="Q772" s="540">
        <f>'Приложение № 1'!Q771</f>
        <v>7626796.1799999997</v>
      </c>
      <c r="R772" s="540">
        <f>'Приложение № 1'!W771</f>
        <v>1180127.82</v>
      </c>
      <c r="S772" s="540">
        <f>'Приложение № 1'!AC771</f>
        <v>0</v>
      </c>
      <c r="T772" s="540">
        <f>'Приложение № 1'!AD771</f>
        <v>0</v>
      </c>
      <c r="U772" s="545"/>
    </row>
    <row r="773" spans="1:21" s="399" customFormat="1" x14ac:dyDescent="0.2">
      <c r="A773" s="393">
        <f t="shared" si="213"/>
        <v>4</v>
      </c>
      <c r="B773" s="401" t="s">
        <v>1071</v>
      </c>
      <c r="C773" s="406" t="s">
        <v>1107</v>
      </c>
      <c r="D773" s="395">
        <v>42002</v>
      </c>
      <c r="E773" s="393" t="s">
        <v>1112</v>
      </c>
      <c r="F773" s="393" t="s">
        <v>1112</v>
      </c>
      <c r="G773" s="396">
        <v>11</v>
      </c>
      <c r="H773" s="398">
        <v>11</v>
      </c>
      <c r="I773" s="397">
        <v>220</v>
      </c>
      <c r="J773" s="396">
        <v>5</v>
      </c>
      <c r="K773" s="398">
        <v>4</v>
      </c>
      <c r="L773" s="398">
        <v>1</v>
      </c>
      <c r="M773" s="397">
        <v>220</v>
      </c>
      <c r="N773" s="397">
        <v>189.9</v>
      </c>
      <c r="O773" s="397">
        <v>30.1</v>
      </c>
      <c r="P773" s="540">
        <f>'Приложение № 1'!P772</f>
        <v>9301600</v>
      </c>
      <c r="Q773" s="540">
        <f>'Приложение № 1'!Q772</f>
        <v>8055185.5999999996</v>
      </c>
      <c r="R773" s="540">
        <f>'Приложение № 1'!W772</f>
        <v>1246414.3999999999</v>
      </c>
      <c r="S773" s="540">
        <f>'Приложение № 1'!AC772</f>
        <v>0</v>
      </c>
      <c r="T773" s="540">
        <f>'Приложение № 1'!AD772</f>
        <v>0</v>
      </c>
      <c r="U773" s="545"/>
    </row>
    <row r="774" spans="1:21" s="399" customFormat="1" x14ac:dyDescent="0.2">
      <c r="A774" s="393">
        <f t="shared" si="213"/>
        <v>5</v>
      </c>
      <c r="B774" s="401" t="s">
        <v>1072</v>
      </c>
      <c r="C774" s="406" t="s">
        <v>1108</v>
      </c>
      <c r="D774" s="395">
        <v>42002</v>
      </c>
      <c r="E774" s="393" t="s">
        <v>1112</v>
      </c>
      <c r="F774" s="393" t="s">
        <v>1112</v>
      </c>
      <c r="G774" s="396">
        <v>19</v>
      </c>
      <c r="H774" s="398">
        <v>19</v>
      </c>
      <c r="I774" s="397">
        <v>286.5</v>
      </c>
      <c r="J774" s="396">
        <v>7</v>
      </c>
      <c r="K774" s="398">
        <v>6</v>
      </c>
      <c r="L774" s="398">
        <v>1</v>
      </c>
      <c r="M774" s="397">
        <v>286.5</v>
      </c>
      <c r="N774" s="397">
        <v>226.7</v>
      </c>
      <c r="O774" s="397">
        <v>59.8</v>
      </c>
      <c r="P774" s="540">
        <f>'Приложение № 1'!P773</f>
        <v>12113220</v>
      </c>
      <c r="Q774" s="540">
        <f>'Приложение № 1'!Q773</f>
        <v>10490048.52</v>
      </c>
      <c r="R774" s="540">
        <f>'Приложение № 1'!W773</f>
        <v>1623171.48</v>
      </c>
      <c r="S774" s="540">
        <f>'Приложение № 1'!AC773</f>
        <v>0</v>
      </c>
      <c r="T774" s="540">
        <f>'Приложение № 1'!AD773</f>
        <v>0</v>
      </c>
      <c r="U774" s="545"/>
    </row>
    <row r="775" spans="1:21" s="399" customFormat="1" x14ac:dyDescent="0.2">
      <c r="A775" s="393">
        <f t="shared" si="213"/>
        <v>6</v>
      </c>
      <c r="B775" s="401" t="s">
        <v>1069</v>
      </c>
      <c r="C775" s="406" t="s">
        <v>1300</v>
      </c>
      <c r="D775" s="395">
        <v>41274</v>
      </c>
      <c r="E775" s="393" t="s">
        <v>1112</v>
      </c>
      <c r="F775" s="393" t="s">
        <v>1112</v>
      </c>
      <c r="G775" s="396">
        <v>12</v>
      </c>
      <c r="H775" s="398">
        <v>12</v>
      </c>
      <c r="I775" s="397">
        <v>89.8</v>
      </c>
      <c r="J775" s="396">
        <v>2</v>
      </c>
      <c r="K775" s="398">
        <v>1</v>
      </c>
      <c r="L775" s="398">
        <v>1</v>
      </c>
      <c r="M775" s="397">
        <v>89.8</v>
      </c>
      <c r="N775" s="397">
        <v>40</v>
      </c>
      <c r="O775" s="397">
        <v>49.8</v>
      </c>
      <c r="P775" s="540">
        <f>'Приложение № 1'!P774</f>
        <v>3796744</v>
      </c>
      <c r="Q775" s="540">
        <f>'Приложение № 1'!Q774</f>
        <v>3287980.3</v>
      </c>
      <c r="R775" s="540">
        <f>'Приложение № 1'!W774</f>
        <v>508763.7</v>
      </c>
      <c r="S775" s="540">
        <f>'Приложение № 1'!AC774</f>
        <v>0</v>
      </c>
      <c r="T775" s="540">
        <f>'Приложение № 1'!AD774</f>
        <v>0</v>
      </c>
      <c r="U775" s="545"/>
    </row>
    <row r="776" spans="1:21" s="399" customFormat="1" x14ac:dyDescent="0.2">
      <c r="A776" s="393">
        <f t="shared" si="213"/>
        <v>7</v>
      </c>
      <c r="B776" s="401" t="s">
        <v>1073</v>
      </c>
      <c r="C776" s="406" t="s">
        <v>1303</v>
      </c>
      <c r="D776" s="395">
        <v>41274</v>
      </c>
      <c r="E776" s="393" t="s">
        <v>1112</v>
      </c>
      <c r="F776" s="393" t="s">
        <v>1112</v>
      </c>
      <c r="G776" s="396">
        <v>4</v>
      </c>
      <c r="H776" s="398">
        <v>4</v>
      </c>
      <c r="I776" s="397">
        <v>64.5</v>
      </c>
      <c r="J776" s="396">
        <v>2</v>
      </c>
      <c r="K776" s="398">
        <v>0</v>
      </c>
      <c r="L776" s="398">
        <v>2</v>
      </c>
      <c r="M776" s="397">
        <v>64.5</v>
      </c>
      <c r="N776" s="397">
        <v>0</v>
      </c>
      <c r="O776" s="397">
        <v>64.5</v>
      </c>
      <c r="P776" s="540">
        <f>'Приложение № 1'!P775</f>
        <v>2727060</v>
      </c>
      <c r="Q776" s="540">
        <f>'Приложение № 1'!Q775</f>
        <v>2361633.96</v>
      </c>
      <c r="R776" s="540">
        <f>'Приложение № 1'!W775</f>
        <v>365426.04</v>
      </c>
      <c r="S776" s="540">
        <f>'Приложение № 1'!AC775</f>
        <v>0</v>
      </c>
      <c r="T776" s="540">
        <f>'Приложение № 1'!AD775</f>
        <v>0</v>
      </c>
      <c r="U776" s="545"/>
    </row>
    <row r="777" spans="1:21" x14ac:dyDescent="0.2">
      <c r="A777" s="393">
        <f t="shared" si="213"/>
        <v>8</v>
      </c>
      <c r="B777" s="401" t="s">
        <v>1061</v>
      </c>
      <c r="C777" s="393">
        <v>274</v>
      </c>
      <c r="D777" s="395">
        <v>41274</v>
      </c>
      <c r="E777" s="393" t="s">
        <v>1822</v>
      </c>
      <c r="F777" s="393" t="s">
        <v>1822</v>
      </c>
      <c r="G777" s="396">
        <v>32</v>
      </c>
      <c r="H777" s="398">
        <v>32</v>
      </c>
      <c r="I777" s="540">
        <v>589.79999999999995</v>
      </c>
      <c r="J777" s="396">
        <v>12</v>
      </c>
      <c r="K777" s="541">
        <v>9</v>
      </c>
      <c r="L777" s="541">
        <v>3</v>
      </c>
      <c r="M777" s="397">
        <v>589.79999999999995</v>
      </c>
      <c r="N777" s="540">
        <v>423.9</v>
      </c>
      <c r="O777" s="540">
        <v>165.9</v>
      </c>
      <c r="P777" s="540">
        <f>'Приложение № 1'!P776</f>
        <v>24936744</v>
      </c>
      <c r="Q777" s="540">
        <f>'Приложение № 1'!Q776</f>
        <v>21595220.300000001</v>
      </c>
      <c r="R777" s="540">
        <f>'Приложение № 1'!W776</f>
        <v>3341523.7</v>
      </c>
      <c r="S777" s="540">
        <f>'Приложение № 1'!AC776</f>
        <v>0</v>
      </c>
      <c r="T777" s="540">
        <f>'Приложение № 1'!AD776</f>
        <v>0</v>
      </c>
      <c r="U777" s="545"/>
    </row>
    <row r="778" spans="1:21" x14ac:dyDescent="0.2">
      <c r="A778" s="393">
        <f t="shared" si="213"/>
        <v>9</v>
      </c>
      <c r="B778" s="401" t="s">
        <v>1062</v>
      </c>
      <c r="C778" s="393">
        <v>275</v>
      </c>
      <c r="D778" s="395">
        <v>41274</v>
      </c>
      <c r="E778" s="393" t="s">
        <v>1822</v>
      </c>
      <c r="F778" s="393" t="s">
        <v>1822</v>
      </c>
      <c r="G778" s="396">
        <v>43</v>
      </c>
      <c r="H778" s="398">
        <v>43</v>
      </c>
      <c r="I778" s="540">
        <v>642.4</v>
      </c>
      <c r="J778" s="396">
        <v>16</v>
      </c>
      <c r="K778" s="541">
        <v>8</v>
      </c>
      <c r="L778" s="541">
        <v>8</v>
      </c>
      <c r="M778" s="397">
        <v>642.4</v>
      </c>
      <c r="N778" s="540">
        <v>305.7</v>
      </c>
      <c r="O778" s="540">
        <v>336.7</v>
      </c>
      <c r="P778" s="540">
        <f>'Приложение № 1'!P777</f>
        <v>27160672</v>
      </c>
      <c r="Q778" s="540">
        <f>'Приложение № 1'!Q777</f>
        <v>23521141.949999999</v>
      </c>
      <c r="R778" s="540">
        <f>'Приложение № 1'!W777</f>
        <v>3639530.05</v>
      </c>
      <c r="S778" s="540">
        <f>'Приложение № 1'!AC777</f>
        <v>0</v>
      </c>
      <c r="T778" s="540">
        <f>'Приложение № 1'!AD777</f>
        <v>0</v>
      </c>
      <c r="U778" s="545"/>
    </row>
    <row r="779" spans="1:21" x14ac:dyDescent="0.2">
      <c r="A779" s="393">
        <f t="shared" si="213"/>
        <v>10</v>
      </c>
      <c r="B779" s="401" t="s">
        <v>826</v>
      </c>
      <c r="C779" s="393">
        <v>232</v>
      </c>
      <c r="D779" s="395">
        <v>42004</v>
      </c>
      <c r="E779" s="393" t="s">
        <v>1112</v>
      </c>
      <c r="F779" s="393" t="s">
        <v>1822</v>
      </c>
      <c r="G779" s="396">
        <v>28</v>
      </c>
      <c r="H779" s="398">
        <v>28</v>
      </c>
      <c r="I779" s="540">
        <f>M779</f>
        <v>634.9</v>
      </c>
      <c r="J779" s="396">
        <v>15</v>
      </c>
      <c r="K779" s="541">
        <v>14</v>
      </c>
      <c r="L779" s="541">
        <v>1</v>
      </c>
      <c r="M779" s="397">
        <v>634.9</v>
      </c>
      <c r="N779" s="540">
        <v>535.5</v>
      </c>
      <c r="O779" s="540">
        <v>99.4</v>
      </c>
      <c r="P779" s="540">
        <f>'Приложение № 1'!P778</f>
        <v>26843572</v>
      </c>
      <c r="Q779" s="540">
        <f>'Приложение № 1'!Q778</f>
        <v>23246533.350000001</v>
      </c>
      <c r="R779" s="540">
        <f>'Приложение № 1'!W778</f>
        <v>3597038.65</v>
      </c>
      <c r="S779" s="540">
        <f>'Приложение № 1'!AC778</f>
        <v>0</v>
      </c>
      <c r="T779" s="540">
        <f>'Приложение № 1'!AD778</f>
        <v>0</v>
      </c>
      <c r="U779" s="545"/>
    </row>
    <row r="780" spans="1:21" x14ac:dyDescent="0.2">
      <c r="A780" s="393">
        <f t="shared" si="213"/>
        <v>11</v>
      </c>
      <c r="B780" s="401" t="s">
        <v>921</v>
      </c>
      <c r="C780" s="393">
        <v>160</v>
      </c>
      <c r="D780" s="395">
        <v>41914</v>
      </c>
      <c r="E780" s="393" t="s">
        <v>1112</v>
      </c>
      <c r="F780" s="393" t="s">
        <v>1822</v>
      </c>
      <c r="G780" s="396">
        <v>44</v>
      </c>
      <c r="H780" s="398">
        <v>44</v>
      </c>
      <c r="I780" s="540">
        <v>643</v>
      </c>
      <c r="J780" s="396">
        <v>16</v>
      </c>
      <c r="K780" s="541">
        <v>4</v>
      </c>
      <c r="L780" s="541">
        <v>12</v>
      </c>
      <c r="M780" s="397">
        <v>643</v>
      </c>
      <c r="N780" s="540">
        <v>485.9</v>
      </c>
      <c r="O780" s="540">
        <v>157.1</v>
      </c>
      <c r="P780" s="540">
        <f>'Приложение № 1'!P779</f>
        <v>27186040</v>
      </c>
      <c r="Q780" s="540">
        <f>'Приложение № 1'!Q779</f>
        <v>23543110.640000001</v>
      </c>
      <c r="R780" s="540">
        <f>'Приложение № 1'!W779</f>
        <v>3642929.36</v>
      </c>
      <c r="S780" s="540">
        <f>'Приложение № 1'!AC779</f>
        <v>0</v>
      </c>
      <c r="T780" s="540">
        <f>'Приложение № 1'!AD779</f>
        <v>0</v>
      </c>
      <c r="U780" s="545"/>
    </row>
    <row r="781" spans="1:21" x14ac:dyDescent="0.2">
      <c r="A781" s="393">
        <f t="shared" si="213"/>
        <v>12</v>
      </c>
      <c r="B781" s="400" t="s">
        <v>1411</v>
      </c>
      <c r="C781" s="406">
        <v>351</v>
      </c>
      <c r="D781" s="395">
        <v>42003</v>
      </c>
      <c r="E781" s="393" t="s">
        <v>1822</v>
      </c>
      <c r="F781" s="393" t="s">
        <v>1822</v>
      </c>
      <c r="G781" s="396">
        <v>29</v>
      </c>
      <c r="H781" s="396">
        <v>29</v>
      </c>
      <c r="I781" s="397">
        <v>588.5</v>
      </c>
      <c r="J781" s="396">
        <v>16</v>
      </c>
      <c r="K781" s="398">
        <v>12</v>
      </c>
      <c r="L781" s="398">
        <v>4</v>
      </c>
      <c r="M781" s="397">
        <v>588.5</v>
      </c>
      <c r="N781" s="397">
        <v>419.6</v>
      </c>
      <c r="O781" s="397">
        <v>168.9</v>
      </c>
      <c r="P781" s="540">
        <f>'Приложение № 1'!P780</f>
        <v>24881780</v>
      </c>
      <c r="Q781" s="540">
        <f>'Приложение № 1'!Q780</f>
        <v>21547621.48</v>
      </c>
      <c r="R781" s="540">
        <f>'Приложение № 1'!W780</f>
        <v>3334158.52</v>
      </c>
      <c r="S781" s="540">
        <f>'Приложение № 1'!AC780</f>
        <v>0</v>
      </c>
      <c r="T781" s="540">
        <f>'Приложение № 1'!AD780</f>
        <v>0</v>
      </c>
      <c r="U781" s="545"/>
    </row>
    <row r="782" spans="1:21" x14ac:dyDescent="0.2">
      <c r="A782" s="393">
        <f t="shared" si="213"/>
        <v>13</v>
      </c>
      <c r="B782" s="400" t="s">
        <v>1412</v>
      </c>
      <c r="C782" s="406">
        <v>367</v>
      </c>
      <c r="D782" s="395">
        <v>42004</v>
      </c>
      <c r="E782" s="393" t="s">
        <v>1822</v>
      </c>
      <c r="F782" s="393" t="s">
        <v>1822</v>
      </c>
      <c r="G782" s="396">
        <v>35</v>
      </c>
      <c r="H782" s="396">
        <v>35</v>
      </c>
      <c r="I782" s="397">
        <v>664.1</v>
      </c>
      <c r="J782" s="396">
        <v>14</v>
      </c>
      <c r="K782" s="398">
        <v>10</v>
      </c>
      <c r="L782" s="398">
        <v>4</v>
      </c>
      <c r="M782" s="397">
        <v>664.1</v>
      </c>
      <c r="N782" s="397">
        <v>428.4</v>
      </c>
      <c r="O782" s="397">
        <v>235.7</v>
      </c>
      <c r="P782" s="540">
        <f>'Приложение № 1'!P781</f>
        <v>28078148</v>
      </c>
      <c r="Q782" s="540">
        <f>'Приложение № 1'!Q781</f>
        <v>24315676.170000002</v>
      </c>
      <c r="R782" s="540">
        <f>'Приложение № 1'!W781</f>
        <v>3762471.83</v>
      </c>
      <c r="S782" s="540">
        <f>'Приложение № 1'!AC781</f>
        <v>0</v>
      </c>
      <c r="T782" s="540">
        <f>'Приложение № 1'!AD781</f>
        <v>0</v>
      </c>
      <c r="U782" s="545"/>
    </row>
    <row r="783" spans="1:21" x14ac:dyDescent="0.2">
      <c r="A783" s="792" t="s">
        <v>1115</v>
      </c>
      <c r="B783" s="792"/>
      <c r="C783" s="792"/>
      <c r="D783" s="792"/>
      <c r="E783" s="792"/>
      <c r="F783" s="792"/>
      <c r="G783" s="413">
        <f t="shared" ref="G783:T783" si="214">SUM(G784:G785)</f>
        <v>67</v>
      </c>
      <c r="H783" s="413">
        <f t="shared" si="214"/>
        <v>67</v>
      </c>
      <c r="I783" s="414">
        <f t="shared" si="214"/>
        <v>1141.4000000000001</v>
      </c>
      <c r="J783" s="413">
        <f t="shared" si="214"/>
        <v>29</v>
      </c>
      <c r="K783" s="413">
        <f t="shared" si="214"/>
        <v>16</v>
      </c>
      <c r="L783" s="413">
        <f t="shared" si="214"/>
        <v>13</v>
      </c>
      <c r="M783" s="414">
        <f t="shared" si="214"/>
        <v>1075.2</v>
      </c>
      <c r="N783" s="414">
        <f t="shared" si="214"/>
        <v>581.70000000000005</v>
      </c>
      <c r="O783" s="414">
        <f t="shared" si="214"/>
        <v>493.5</v>
      </c>
      <c r="P783" s="414">
        <f t="shared" si="214"/>
        <v>48413424.310000002</v>
      </c>
      <c r="Q783" s="414">
        <f t="shared" si="214"/>
        <v>37413132.289999999</v>
      </c>
      <c r="R783" s="414">
        <f t="shared" si="214"/>
        <v>11000292.02</v>
      </c>
      <c r="S783" s="414">
        <f t="shared" si="214"/>
        <v>0</v>
      </c>
      <c r="T783" s="414">
        <f t="shared" si="214"/>
        <v>0</v>
      </c>
      <c r="U783" s="545"/>
    </row>
    <row r="784" spans="1:21" s="537" customFormat="1" x14ac:dyDescent="0.2">
      <c r="A784" s="393">
        <v>1</v>
      </c>
      <c r="B784" s="401" t="s">
        <v>1606</v>
      </c>
      <c r="C784" s="419">
        <v>3452</v>
      </c>
      <c r="D784" s="420">
        <v>42702</v>
      </c>
      <c r="E784" s="393" t="s">
        <v>1110</v>
      </c>
      <c r="F784" s="393" t="s">
        <v>1822</v>
      </c>
      <c r="G784" s="396">
        <v>47</v>
      </c>
      <c r="H784" s="398">
        <v>47</v>
      </c>
      <c r="I784" s="397">
        <v>864.2</v>
      </c>
      <c r="J784" s="396">
        <v>22</v>
      </c>
      <c r="K784" s="398">
        <v>14</v>
      </c>
      <c r="L784" s="398">
        <v>8</v>
      </c>
      <c r="M784" s="397">
        <v>864.2</v>
      </c>
      <c r="N784" s="397">
        <v>535.9</v>
      </c>
      <c r="O784" s="397">
        <v>328.3</v>
      </c>
      <c r="P784" s="540">
        <f>'Приложение № 1'!P783</f>
        <v>38671315.450000003</v>
      </c>
      <c r="Q784" s="540">
        <f>'Приложение № 1'!Q783</f>
        <v>30071083.449999999</v>
      </c>
      <c r="R784" s="540">
        <f>'Приложение № 1'!W783</f>
        <v>8600232</v>
      </c>
      <c r="S784" s="540">
        <f>'Приложение № 1'!AC783</f>
        <v>0</v>
      </c>
      <c r="T784" s="540">
        <f>'Приложение № 1'!AD783</f>
        <v>0</v>
      </c>
      <c r="U784" s="545"/>
    </row>
    <row r="785" spans="1:30" x14ac:dyDescent="0.2">
      <c r="A785" s="393">
        <v>2</v>
      </c>
      <c r="B785" s="401" t="s">
        <v>1605</v>
      </c>
      <c r="C785" s="419" t="s">
        <v>1374</v>
      </c>
      <c r="D785" s="420">
        <v>42002</v>
      </c>
      <c r="E785" s="393" t="s">
        <v>1110</v>
      </c>
      <c r="F785" s="393" t="s">
        <v>1822</v>
      </c>
      <c r="G785" s="396">
        <v>20</v>
      </c>
      <c r="H785" s="398">
        <v>20</v>
      </c>
      <c r="I785" s="397">
        <v>277.2</v>
      </c>
      <c r="J785" s="396">
        <v>7</v>
      </c>
      <c r="K785" s="398">
        <v>2</v>
      </c>
      <c r="L785" s="398">
        <v>5</v>
      </c>
      <c r="M785" s="397">
        <v>211</v>
      </c>
      <c r="N785" s="397">
        <v>45.8</v>
      </c>
      <c r="O785" s="397">
        <v>165.2</v>
      </c>
      <c r="P785" s="540">
        <f>'Приложение № 1'!P784</f>
        <v>9742108.8599999994</v>
      </c>
      <c r="Q785" s="540">
        <f>'Приложение № 1'!Q784</f>
        <v>7342048.8399999999</v>
      </c>
      <c r="R785" s="540">
        <f>'Приложение № 1'!W784</f>
        <v>2400060.02</v>
      </c>
      <c r="S785" s="540">
        <f>'Приложение № 1'!AC784</f>
        <v>0</v>
      </c>
      <c r="T785" s="540">
        <f>'Приложение № 1'!AD784</f>
        <v>0</v>
      </c>
      <c r="U785" s="545"/>
    </row>
    <row r="786" spans="1:30" x14ac:dyDescent="0.2">
      <c r="A786" s="792" t="s">
        <v>1441</v>
      </c>
      <c r="B786" s="792"/>
      <c r="C786" s="792"/>
      <c r="D786" s="792"/>
      <c r="E786" s="792"/>
      <c r="F786" s="792"/>
      <c r="G786" s="391">
        <f t="shared" ref="G786:O786" si="215">SUM(G787:G790)</f>
        <v>118</v>
      </c>
      <c r="H786" s="391">
        <f t="shared" si="215"/>
        <v>118</v>
      </c>
      <c r="I786" s="392">
        <f t="shared" si="215"/>
        <v>1819.3</v>
      </c>
      <c r="J786" s="391">
        <f t="shared" si="215"/>
        <v>54</v>
      </c>
      <c r="K786" s="391">
        <f t="shared" si="215"/>
        <v>31</v>
      </c>
      <c r="L786" s="391">
        <f t="shared" si="215"/>
        <v>23</v>
      </c>
      <c r="M786" s="392">
        <f t="shared" si="215"/>
        <v>1969.9</v>
      </c>
      <c r="N786" s="392">
        <f t="shared" si="215"/>
        <v>1226.3</v>
      </c>
      <c r="O786" s="392">
        <f t="shared" si="215"/>
        <v>743.6</v>
      </c>
      <c r="P786" s="392">
        <f t="shared" ref="P786:T786" si="216">SUM(P787:P790)</f>
        <v>83287372</v>
      </c>
      <c r="Q786" s="392">
        <f t="shared" si="216"/>
        <v>70710978.819999993</v>
      </c>
      <c r="R786" s="392">
        <f t="shared" si="216"/>
        <v>12576393.18</v>
      </c>
      <c r="S786" s="392">
        <f t="shared" si="216"/>
        <v>0</v>
      </c>
      <c r="T786" s="392">
        <f t="shared" si="216"/>
        <v>0</v>
      </c>
      <c r="U786" s="545"/>
    </row>
    <row r="787" spans="1:30" s="399" customFormat="1" x14ac:dyDescent="0.2">
      <c r="A787" s="393">
        <v>1</v>
      </c>
      <c r="B787" s="401" t="s">
        <v>1202</v>
      </c>
      <c r="C787" s="539">
        <v>1085</v>
      </c>
      <c r="D787" s="395">
        <v>42004</v>
      </c>
      <c r="E787" s="393" t="s">
        <v>1822</v>
      </c>
      <c r="F787" s="393" t="s">
        <v>1822</v>
      </c>
      <c r="G787" s="396">
        <v>16</v>
      </c>
      <c r="H787" s="398">
        <v>16</v>
      </c>
      <c r="I787" s="397">
        <v>258.10000000000002</v>
      </c>
      <c r="J787" s="396">
        <v>17</v>
      </c>
      <c r="K787" s="398">
        <v>9</v>
      </c>
      <c r="L787" s="398">
        <v>8</v>
      </c>
      <c r="M787" s="397">
        <v>326.2</v>
      </c>
      <c r="N787" s="397">
        <f>M787-O787</f>
        <v>197.7</v>
      </c>
      <c r="O787" s="397">
        <v>128.5</v>
      </c>
      <c r="P787" s="540">
        <f>'Приложение № 1'!P786</f>
        <v>13791736</v>
      </c>
      <c r="Q787" s="540">
        <f>'Приложение № 1'!Q786</f>
        <v>11709183.859999999</v>
      </c>
      <c r="R787" s="540">
        <f>'Приложение № 1'!W786</f>
        <v>2082552.14</v>
      </c>
      <c r="S787" s="540">
        <f>'Приложение № 1'!AC786</f>
        <v>0</v>
      </c>
      <c r="T787" s="540">
        <f>'Приложение № 1'!AD786</f>
        <v>0</v>
      </c>
      <c r="U787" s="545"/>
    </row>
    <row r="788" spans="1:30" s="399" customFormat="1" x14ac:dyDescent="0.2">
      <c r="A788" s="393">
        <v>2</v>
      </c>
      <c r="B788" s="400" t="s">
        <v>1147</v>
      </c>
      <c r="C788" s="406" t="s">
        <v>1312</v>
      </c>
      <c r="D788" s="395">
        <v>42004</v>
      </c>
      <c r="E788" s="393" t="s">
        <v>1822</v>
      </c>
      <c r="F788" s="393" t="s">
        <v>1822</v>
      </c>
      <c r="G788" s="396">
        <v>33</v>
      </c>
      <c r="H788" s="396">
        <v>33</v>
      </c>
      <c r="I788" s="397">
        <v>454.8</v>
      </c>
      <c r="J788" s="396">
        <v>12</v>
      </c>
      <c r="K788" s="398">
        <v>7</v>
      </c>
      <c r="L788" s="398">
        <v>5</v>
      </c>
      <c r="M788" s="397">
        <v>537.70000000000005</v>
      </c>
      <c r="N788" s="397">
        <f>M788-O788</f>
        <v>304.39999999999998</v>
      </c>
      <c r="O788" s="397">
        <v>233.3</v>
      </c>
      <c r="P788" s="540">
        <f>'Приложение № 1'!P787</f>
        <v>22733956</v>
      </c>
      <c r="Q788" s="540">
        <f>'Приложение № 1'!Q787</f>
        <v>19301128.640000001</v>
      </c>
      <c r="R788" s="540">
        <f>'Приложение № 1'!W787</f>
        <v>3432827.36</v>
      </c>
      <c r="S788" s="540">
        <f>'Приложение № 1'!AC787</f>
        <v>0</v>
      </c>
      <c r="T788" s="540">
        <f>'Приложение № 1'!AD787</f>
        <v>0</v>
      </c>
      <c r="U788" s="545"/>
    </row>
    <row r="789" spans="1:30" s="399" customFormat="1" x14ac:dyDescent="0.2">
      <c r="A789" s="393">
        <v>3</v>
      </c>
      <c r="B789" s="401" t="s">
        <v>1204</v>
      </c>
      <c r="C789" s="393">
        <v>1085</v>
      </c>
      <c r="D789" s="395">
        <v>42004</v>
      </c>
      <c r="E789" s="393" t="s">
        <v>1822</v>
      </c>
      <c r="F789" s="393" t="s">
        <v>1822</v>
      </c>
      <c r="G789" s="396">
        <v>36</v>
      </c>
      <c r="H789" s="398">
        <v>36</v>
      </c>
      <c r="I789" s="397">
        <v>574.5</v>
      </c>
      <c r="J789" s="396">
        <v>12</v>
      </c>
      <c r="K789" s="398">
        <v>7</v>
      </c>
      <c r="L789" s="398">
        <v>5</v>
      </c>
      <c r="M789" s="397">
        <v>574.5</v>
      </c>
      <c r="N789" s="397">
        <f>M789-O789</f>
        <v>338.1</v>
      </c>
      <c r="O789" s="397">
        <v>236.4</v>
      </c>
      <c r="P789" s="540">
        <f>'Приложение № 1'!P788</f>
        <v>24289860</v>
      </c>
      <c r="Q789" s="540">
        <f>'Приложение № 1'!Q788</f>
        <v>20622091.140000001</v>
      </c>
      <c r="R789" s="540">
        <f>'Приложение № 1'!W788</f>
        <v>3667768.86</v>
      </c>
      <c r="S789" s="540">
        <f>'Приложение № 1'!AC788</f>
        <v>0</v>
      </c>
      <c r="T789" s="540">
        <f>'Приложение № 1'!AD788</f>
        <v>0</v>
      </c>
      <c r="U789" s="545"/>
    </row>
    <row r="790" spans="1:30" s="399" customFormat="1" x14ac:dyDescent="0.2">
      <c r="A790" s="393">
        <v>4</v>
      </c>
      <c r="B790" s="401" t="s">
        <v>1201</v>
      </c>
      <c r="C790" s="393">
        <v>1085</v>
      </c>
      <c r="D790" s="395">
        <v>42004</v>
      </c>
      <c r="E790" s="393" t="s">
        <v>1822</v>
      </c>
      <c r="F790" s="393" t="s">
        <v>1822</v>
      </c>
      <c r="G790" s="396">
        <v>33</v>
      </c>
      <c r="H790" s="398">
        <v>33</v>
      </c>
      <c r="I790" s="397">
        <v>531.9</v>
      </c>
      <c r="J790" s="396">
        <v>13</v>
      </c>
      <c r="K790" s="398">
        <v>8</v>
      </c>
      <c r="L790" s="398">
        <v>5</v>
      </c>
      <c r="M790" s="397">
        <v>531.5</v>
      </c>
      <c r="N790" s="397">
        <f>M790-O790</f>
        <v>386.1</v>
      </c>
      <c r="O790" s="397">
        <v>145.4</v>
      </c>
      <c r="P790" s="540">
        <f>'Приложение № 1'!P789</f>
        <v>22471820</v>
      </c>
      <c r="Q790" s="540">
        <f>'Приложение № 1'!Q789</f>
        <v>19078575.18</v>
      </c>
      <c r="R790" s="540">
        <f>'Приложение № 1'!W789</f>
        <v>3393244.82</v>
      </c>
      <c r="S790" s="540">
        <f>'Приложение № 1'!AC789</f>
        <v>0</v>
      </c>
      <c r="T790" s="540">
        <f>'Приложение № 1'!AD789</f>
        <v>0</v>
      </c>
      <c r="U790" s="545"/>
    </row>
    <row r="791" spans="1:30" s="399" customFormat="1" ht="36.75" customHeight="1" x14ac:dyDescent="0.2">
      <c r="A791" s="792" t="s">
        <v>2025</v>
      </c>
      <c r="B791" s="792"/>
      <c r="C791" s="792"/>
      <c r="D791" s="792"/>
      <c r="E791" s="792"/>
      <c r="F791" s="803"/>
      <c r="G791" s="413">
        <f t="shared" ref="G791:T791" si="217">G792</f>
        <v>130</v>
      </c>
      <c r="H791" s="413">
        <f t="shared" si="217"/>
        <v>130</v>
      </c>
      <c r="I791" s="414">
        <f t="shared" si="217"/>
        <v>2479.6</v>
      </c>
      <c r="J791" s="413">
        <f t="shared" si="217"/>
        <v>57</v>
      </c>
      <c r="K791" s="414">
        <f t="shared" si="217"/>
        <v>0</v>
      </c>
      <c r="L791" s="414">
        <f t="shared" si="217"/>
        <v>57</v>
      </c>
      <c r="M791" s="414">
        <f t="shared" si="217"/>
        <v>2479.6</v>
      </c>
      <c r="N791" s="414">
        <f t="shared" si="217"/>
        <v>0</v>
      </c>
      <c r="O791" s="414">
        <f t="shared" si="217"/>
        <v>2479.6</v>
      </c>
      <c r="P791" s="414">
        <f t="shared" si="217"/>
        <v>21647994.199999999</v>
      </c>
      <c r="Q791" s="414">
        <f t="shared" si="217"/>
        <v>0</v>
      </c>
      <c r="R791" s="414">
        <f t="shared" si="217"/>
        <v>21647994.199999999</v>
      </c>
      <c r="S791" s="414">
        <f t="shared" si="217"/>
        <v>0</v>
      </c>
      <c r="T791" s="414">
        <f t="shared" si="217"/>
        <v>0</v>
      </c>
      <c r="U791" s="545"/>
    </row>
    <row r="792" spans="1:30" x14ac:dyDescent="0.2">
      <c r="A792" s="807" t="s">
        <v>1375</v>
      </c>
      <c r="B792" s="808"/>
      <c r="C792" s="808"/>
      <c r="D792" s="808"/>
      <c r="E792" s="808"/>
      <c r="F792" s="809"/>
      <c r="G792" s="413">
        <f>SUM(G793:G796)</f>
        <v>130</v>
      </c>
      <c r="H792" s="413">
        <f t="shared" ref="H792:R792" si="218">SUM(H793:H796)</f>
        <v>130</v>
      </c>
      <c r="I792" s="414">
        <f t="shared" si="218"/>
        <v>2479.6</v>
      </c>
      <c r="J792" s="413">
        <f t="shared" si="218"/>
        <v>57</v>
      </c>
      <c r="K792" s="413">
        <f t="shared" si="218"/>
        <v>0</v>
      </c>
      <c r="L792" s="413">
        <f t="shared" si="218"/>
        <v>57</v>
      </c>
      <c r="M792" s="414">
        <f>SUM(M793:M796)</f>
        <v>2479.6</v>
      </c>
      <c r="N792" s="413">
        <f t="shared" si="218"/>
        <v>0</v>
      </c>
      <c r="O792" s="414">
        <f t="shared" si="218"/>
        <v>2479.6</v>
      </c>
      <c r="P792" s="414">
        <f t="shared" si="218"/>
        <v>21647994.199999999</v>
      </c>
      <c r="Q792" s="414">
        <f t="shared" si="218"/>
        <v>0</v>
      </c>
      <c r="R792" s="414">
        <f t="shared" si="218"/>
        <v>21647994.199999999</v>
      </c>
      <c r="S792" s="414">
        <f>SUM(S793:S796)</f>
        <v>0</v>
      </c>
      <c r="T792" s="414">
        <f>SUM(T793:T796)</f>
        <v>0</v>
      </c>
      <c r="U792" s="545"/>
    </row>
    <row r="793" spans="1:30" x14ac:dyDescent="0.2">
      <c r="A793" s="393">
        <v>1</v>
      </c>
      <c r="B793" s="400" t="s">
        <v>803</v>
      </c>
      <c r="C793" s="539" t="s">
        <v>1337</v>
      </c>
      <c r="D793" s="395">
        <v>41562</v>
      </c>
      <c r="E793" s="393" t="s">
        <v>1822</v>
      </c>
      <c r="F793" s="393" t="s">
        <v>1822</v>
      </c>
      <c r="G793" s="396">
        <v>1</v>
      </c>
      <c r="H793" s="396">
        <v>1</v>
      </c>
      <c r="I793" s="439">
        <v>30.4</v>
      </c>
      <c r="J793" s="396">
        <v>1</v>
      </c>
      <c r="K793" s="440">
        <v>0</v>
      </c>
      <c r="L793" s="440">
        <v>1</v>
      </c>
      <c r="M793" s="439">
        <v>30.4</v>
      </c>
      <c r="N793" s="439">
        <v>0</v>
      </c>
      <c r="O793" s="414">
        <v>30.4</v>
      </c>
      <c r="P793" s="540">
        <f>'Приложение № 1'!P792</f>
        <v>5840347.7999999998</v>
      </c>
      <c r="Q793" s="540">
        <f>'Приложение № 1'!Q792</f>
        <v>0</v>
      </c>
      <c r="R793" s="540">
        <f>'Приложение № 1'!W792</f>
        <v>5840347.7999999998</v>
      </c>
      <c r="S793" s="540">
        <f>'Приложение № 1'!AC792</f>
        <v>0</v>
      </c>
      <c r="T793" s="540">
        <f>'Приложение № 1'!AD792</f>
        <v>0</v>
      </c>
      <c r="U793" s="545"/>
    </row>
    <row r="794" spans="1:30" x14ac:dyDescent="0.2">
      <c r="A794" s="393">
        <v>2</v>
      </c>
      <c r="B794" s="400" t="s">
        <v>829</v>
      </c>
      <c r="C794" s="393">
        <v>1</v>
      </c>
      <c r="D794" s="395">
        <v>41514</v>
      </c>
      <c r="E794" s="393" t="s">
        <v>1822</v>
      </c>
      <c r="F794" s="393" t="s">
        <v>1822</v>
      </c>
      <c r="G794" s="396">
        <v>7</v>
      </c>
      <c r="H794" s="398">
        <v>7</v>
      </c>
      <c r="I794" s="397">
        <v>141.1</v>
      </c>
      <c r="J794" s="396">
        <v>4</v>
      </c>
      <c r="K794" s="398">
        <v>0</v>
      </c>
      <c r="L794" s="398">
        <v>4</v>
      </c>
      <c r="M794" s="397">
        <v>141.1</v>
      </c>
      <c r="N794" s="397">
        <v>0</v>
      </c>
      <c r="O794" s="414">
        <v>141.1</v>
      </c>
      <c r="P794" s="540">
        <f>'Приложение № 1'!P793</f>
        <v>4347441</v>
      </c>
      <c r="Q794" s="540">
        <f>'Приложение № 1'!Q793</f>
        <v>0</v>
      </c>
      <c r="R794" s="540">
        <f>'Приложение № 1'!W793</f>
        <v>4347441</v>
      </c>
      <c r="S794" s="540">
        <f>'Приложение № 1'!AC793</f>
        <v>0</v>
      </c>
      <c r="T794" s="540">
        <f>'Приложение № 1'!AD793</f>
        <v>0</v>
      </c>
      <c r="U794" s="545"/>
    </row>
    <row r="795" spans="1:30" s="537" customFormat="1" x14ac:dyDescent="0.2">
      <c r="A795" s="393">
        <v>3</v>
      </c>
      <c r="B795" s="400" t="s">
        <v>830</v>
      </c>
      <c r="C795" s="393" t="s">
        <v>1157</v>
      </c>
      <c r="D795" s="395">
        <v>41562</v>
      </c>
      <c r="E795" s="393" t="s">
        <v>1822</v>
      </c>
      <c r="F795" s="393" t="s">
        <v>1822</v>
      </c>
      <c r="G795" s="396">
        <v>117</v>
      </c>
      <c r="H795" s="398">
        <v>117</v>
      </c>
      <c r="I795" s="397">
        <v>2188.6</v>
      </c>
      <c r="J795" s="396">
        <v>49</v>
      </c>
      <c r="K795" s="398">
        <v>0</v>
      </c>
      <c r="L795" s="398">
        <v>49</v>
      </c>
      <c r="M795" s="397">
        <v>2188.6</v>
      </c>
      <c r="N795" s="397">
        <v>0</v>
      </c>
      <c r="O795" s="414">
        <v>2188.6</v>
      </c>
      <c r="P795" s="540">
        <f>'Приложение № 1'!P794</f>
        <v>5758113.2000000002</v>
      </c>
      <c r="Q795" s="540">
        <f>'Приложение № 1'!Q794</f>
        <v>0</v>
      </c>
      <c r="R795" s="540">
        <f>'Приложение № 1'!W794</f>
        <v>5758113.2000000002</v>
      </c>
      <c r="S795" s="540">
        <f>'Приложение № 1'!AC794</f>
        <v>0</v>
      </c>
      <c r="T795" s="540">
        <f>'Приложение № 1'!AD794</f>
        <v>0</v>
      </c>
      <c r="U795" s="545"/>
    </row>
    <row r="796" spans="1:30" x14ac:dyDescent="0.2">
      <c r="A796" s="393">
        <v>4</v>
      </c>
      <c r="B796" s="400" t="s">
        <v>802</v>
      </c>
      <c r="C796" s="393" t="s">
        <v>1157</v>
      </c>
      <c r="D796" s="395">
        <v>41562</v>
      </c>
      <c r="E796" s="393" t="s">
        <v>1822</v>
      </c>
      <c r="F796" s="393" t="s">
        <v>1822</v>
      </c>
      <c r="G796" s="396">
        <v>5</v>
      </c>
      <c r="H796" s="398">
        <v>5</v>
      </c>
      <c r="I796" s="397">
        <v>119.5</v>
      </c>
      <c r="J796" s="396">
        <v>3</v>
      </c>
      <c r="K796" s="398">
        <v>0</v>
      </c>
      <c r="L796" s="398">
        <v>3</v>
      </c>
      <c r="M796" s="397">
        <v>119.5</v>
      </c>
      <c r="N796" s="397">
        <v>0</v>
      </c>
      <c r="O796" s="414">
        <v>119.5</v>
      </c>
      <c r="P796" s="540">
        <f>'Приложение № 1'!P795</f>
        <v>5702092.2000000002</v>
      </c>
      <c r="Q796" s="540">
        <f>'Приложение № 1'!Q795</f>
        <v>0</v>
      </c>
      <c r="R796" s="540">
        <f>'Приложение № 1'!W795</f>
        <v>5702092.2000000002</v>
      </c>
      <c r="S796" s="540">
        <f>'Приложение № 1'!AC795</f>
        <v>0</v>
      </c>
      <c r="T796" s="540">
        <f>'Приложение № 1'!AD795</f>
        <v>0</v>
      </c>
      <c r="U796" s="545"/>
    </row>
    <row r="797" spans="1:30" x14ac:dyDescent="0.2">
      <c r="B797" s="441"/>
      <c r="G797" s="443"/>
      <c r="H797" s="444"/>
      <c r="I797" s="389"/>
      <c r="J797" s="443"/>
      <c r="K797" s="444"/>
      <c r="L797" s="444"/>
      <c r="O797" s="388"/>
      <c r="P797" s="445"/>
      <c r="Q797" s="445"/>
      <c r="R797" s="445"/>
      <c r="S797" s="445"/>
      <c r="T797" s="445"/>
    </row>
    <row r="798" spans="1:30" x14ac:dyDescent="0.2">
      <c r="B798" s="386" t="s">
        <v>1600</v>
      </c>
      <c r="G798" s="443"/>
      <c r="H798" s="444"/>
      <c r="I798" s="445"/>
      <c r="J798" s="443"/>
      <c r="K798" s="446"/>
      <c r="L798" s="446"/>
      <c r="N798" s="445"/>
      <c r="O798" s="445"/>
      <c r="P798" s="445"/>
      <c r="Q798" s="445"/>
      <c r="R798" s="389"/>
      <c r="S798" s="389"/>
      <c r="T798" s="389"/>
    </row>
    <row r="799" spans="1:30" x14ac:dyDescent="0.2">
      <c r="B799" s="810" t="s">
        <v>2043</v>
      </c>
      <c r="C799" s="811"/>
      <c r="D799" s="811"/>
      <c r="E799" s="811"/>
      <c r="F799" s="811"/>
      <c r="G799" s="811"/>
      <c r="H799" s="811"/>
      <c r="I799" s="811"/>
      <c r="J799" s="811"/>
      <c r="K799" s="811"/>
      <c r="L799" s="811"/>
      <c r="M799" s="811"/>
      <c r="N799" s="811"/>
      <c r="O799" s="811"/>
      <c r="P799" s="811"/>
      <c r="Q799" s="445"/>
      <c r="R799" s="445"/>
      <c r="S799" s="389"/>
      <c r="T799" s="445"/>
      <c r="U799" s="445"/>
      <c r="V799" s="445"/>
      <c r="W799" s="389"/>
      <c r="X799" s="389"/>
      <c r="Y799" s="389"/>
      <c r="Z799" s="389"/>
      <c r="AA799" s="389"/>
      <c r="AB799" s="389"/>
      <c r="AC799" s="389"/>
      <c r="AD799" s="389"/>
    </row>
    <row r="800" spans="1:30" x14ac:dyDescent="0.2">
      <c r="G800" s="443"/>
      <c r="H800" s="444"/>
      <c r="I800" s="445"/>
      <c r="J800" s="443"/>
      <c r="K800" s="446"/>
      <c r="L800" s="446"/>
      <c r="N800" s="445"/>
      <c r="O800" s="445"/>
      <c r="P800" s="445"/>
      <c r="Q800" s="445"/>
      <c r="R800" s="389"/>
      <c r="S800" s="389"/>
      <c r="T800" s="389"/>
    </row>
    <row r="801" spans="1:20" x14ac:dyDescent="0.2">
      <c r="G801" s="443"/>
      <c r="H801" s="444"/>
      <c r="I801" s="445"/>
      <c r="J801" s="443"/>
      <c r="K801" s="446"/>
      <c r="L801" s="446"/>
      <c r="N801" s="445"/>
      <c r="O801" s="445"/>
      <c r="P801" s="445"/>
      <c r="Q801" s="445"/>
      <c r="R801" s="389"/>
      <c r="S801" s="389"/>
      <c r="T801" s="389"/>
    </row>
    <row r="802" spans="1:20" x14ac:dyDescent="0.2">
      <c r="A802" s="537"/>
      <c r="B802" s="537"/>
      <c r="C802" s="537"/>
      <c r="D802" s="537"/>
      <c r="E802" s="537"/>
      <c r="F802" s="537"/>
      <c r="G802" s="447"/>
      <c r="H802" s="447"/>
      <c r="I802" s="388"/>
      <c r="J802" s="447"/>
      <c r="K802" s="447"/>
      <c r="L802" s="447"/>
      <c r="M802" s="388"/>
      <c r="N802" s="388"/>
      <c r="O802" s="388"/>
      <c r="P802" s="445"/>
      <c r="Q802" s="445"/>
      <c r="R802" s="389"/>
      <c r="S802" s="389"/>
      <c r="T802" s="389"/>
    </row>
    <row r="803" spans="1:20" x14ac:dyDescent="0.2">
      <c r="B803" s="449"/>
      <c r="C803" s="450"/>
      <c r="D803" s="451"/>
      <c r="G803" s="450"/>
      <c r="H803" s="450"/>
      <c r="I803" s="452"/>
      <c r="J803" s="450"/>
      <c r="K803" s="450"/>
      <c r="L803" s="450"/>
      <c r="M803" s="452"/>
      <c r="N803" s="452"/>
      <c r="O803" s="452"/>
      <c r="P803" s="445"/>
      <c r="Q803" s="445"/>
      <c r="R803" s="389"/>
      <c r="S803" s="389"/>
      <c r="T803" s="389"/>
    </row>
    <row r="804" spans="1:20" x14ac:dyDescent="0.2">
      <c r="B804" s="453"/>
      <c r="C804" s="450"/>
      <c r="D804" s="451"/>
      <c r="G804" s="450"/>
      <c r="H804" s="450"/>
      <c r="I804" s="452"/>
      <c r="J804" s="450"/>
      <c r="K804" s="450"/>
      <c r="L804" s="450"/>
      <c r="M804" s="452"/>
      <c r="N804" s="452"/>
      <c r="O804" s="452"/>
      <c r="P804" s="445"/>
      <c r="Q804" s="445"/>
      <c r="R804" s="389"/>
      <c r="S804" s="389"/>
      <c r="T804" s="389"/>
    </row>
    <row r="805" spans="1:20" x14ac:dyDescent="0.2">
      <c r="A805" s="399"/>
      <c r="B805" s="399"/>
      <c r="C805" s="399"/>
      <c r="D805" s="399"/>
      <c r="E805" s="399"/>
      <c r="F805" s="399"/>
      <c r="G805" s="447"/>
      <c r="H805" s="447"/>
      <c r="I805" s="388"/>
      <c r="J805" s="447"/>
      <c r="K805" s="447"/>
      <c r="L805" s="447"/>
      <c r="M805" s="388"/>
      <c r="N805" s="388"/>
      <c r="O805" s="388"/>
      <c r="P805" s="445"/>
      <c r="Q805" s="445"/>
      <c r="R805" s="389"/>
      <c r="S805" s="389"/>
      <c r="T805" s="389"/>
    </row>
    <row r="806" spans="1:20" x14ac:dyDescent="0.2">
      <c r="B806" s="441"/>
      <c r="C806" s="454"/>
      <c r="G806" s="443"/>
      <c r="H806" s="443"/>
      <c r="I806" s="389"/>
      <c r="J806" s="443"/>
      <c r="K806" s="444"/>
      <c r="L806" s="444"/>
      <c r="P806" s="445"/>
      <c r="Q806" s="445"/>
      <c r="R806" s="389"/>
      <c r="S806" s="389"/>
      <c r="T806" s="389"/>
    </row>
    <row r="807" spans="1:20" x14ac:dyDescent="0.2">
      <c r="B807" s="441"/>
      <c r="C807" s="454"/>
      <c r="G807" s="443"/>
      <c r="H807" s="443"/>
      <c r="I807" s="389"/>
      <c r="J807" s="443"/>
      <c r="K807" s="444"/>
      <c r="L807" s="444"/>
      <c r="P807" s="445"/>
      <c r="Q807" s="445"/>
      <c r="R807" s="389"/>
      <c r="S807" s="389"/>
      <c r="T807" s="389"/>
    </row>
    <row r="808" spans="1:20" x14ac:dyDescent="0.2">
      <c r="A808" s="537"/>
      <c r="B808" s="537"/>
      <c r="C808" s="537"/>
      <c r="D808" s="537"/>
      <c r="E808" s="537"/>
      <c r="F808" s="537"/>
      <c r="G808" s="447"/>
      <c r="H808" s="447"/>
      <c r="I808" s="388"/>
      <c r="J808" s="447"/>
      <c r="K808" s="455"/>
      <c r="L808" s="455"/>
      <c r="M808" s="388"/>
      <c r="N808" s="388"/>
      <c r="O808" s="388"/>
      <c r="P808" s="445"/>
      <c r="Q808" s="445"/>
      <c r="R808" s="389"/>
      <c r="S808" s="389"/>
      <c r="T808" s="389"/>
    </row>
    <row r="809" spans="1:20" x14ac:dyDescent="0.2">
      <c r="B809" s="441"/>
      <c r="C809" s="456"/>
      <c r="G809" s="443"/>
      <c r="H809" s="443"/>
      <c r="I809" s="389"/>
      <c r="J809" s="443"/>
      <c r="K809" s="444"/>
      <c r="L809" s="444"/>
      <c r="P809" s="445"/>
      <c r="Q809" s="445"/>
      <c r="R809" s="389"/>
      <c r="S809" s="389"/>
      <c r="T809" s="389"/>
    </row>
    <row r="810" spans="1:20" s="399" customFormat="1" x14ac:dyDescent="0.2">
      <c r="A810" s="537"/>
      <c r="B810" s="537"/>
      <c r="C810" s="537"/>
      <c r="D810" s="537"/>
      <c r="E810" s="537"/>
      <c r="F810" s="537"/>
      <c r="G810" s="447"/>
      <c r="H810" s="447"/>
      <c r="I810" s="388"/>
      <c r="J810" s="447"/>
      <c r="K810" s="447"/>
      <c r="L810" s="447"/>
      <c r="M810" s="388"/>
      <c r="N810" s="388"/>
      <c r="O810" s="388"/>
      <c r="P810" s="445"/>
      <c r="Q810" s="445"/>
      <c r="R810" s="389"/>
      <c r="S810" s="389"/>
      <c r="T810" s="389"/>
    </row>
    <row r="811" spans="1:20" x14ac:dyDescent="0.2">
      <c r="G811" s="443"/>
      <c r="H811" s="444"/>
      <c r="I811" s="389"/>
      <c r="J811" s="443"/>
      <c r="K811" s="444"/>
      <c r="L811" s="444"/>
      <c r="P811" s="445"/>
      <c r="Q811" s="445"/>
      <c r="R811" s="389"/>
      <c r="S811" s="389"/>
      <c r="T811" s="389"/>
    </row>
    <row r="812" spans="1:20" s="399" customFormat="1" x14ac:dyDescent="0.2">
      <c r="A812" s="436"/>
      <c r="B812" s="386"/>
      <c r="C812" s="436"/>
      <c r="D812" s="442"/>
      <c r="E812" s="436"/>
      <c r="F812" s="436"/>
      <c r="G812" s="443"/>
      <c r="H812" s="444"/>
      <c r="I812" s="445"/>
      <c r="J812" s="448"/>
      <c r="K812" s="448"/>
      <c r="L812" s="448"/>
      <c r="M812" s="445"/>
      <c r="N812" s="445"/>
      <c r="O812" s="445"/>
      <c r="P812" s="445"/>
      <c r="Q812" s="445"/>
      <c r="R812" s="388"/>
      <c r="S812" s="388"/>
      <c r="T812" s="388"/>
    </row>
    <row r="813" spans="1:20" s="399" customFormat="1" x14ac:dyDescent="0.2">
      <c r="A813" s="436"/>
      <c r="B813" s="386"/>
      <c r="C813" s="436"/>
      <c r="D813" s="442"/>
      <c r="E813" s="436"/>
      <c r="F813" s="436"/>
      <c r="G813" s="443"/>
      <c r="H813" s="444"/>
      <c r="I813" s="445"/>
      <c r="J813" s="443"/>
      <c r="K813" s="446"/>
      <c r="L813" s="446"/>
      <c r="M813" s="389"/>
      <c r="N813" s="445"/>
      <c r="O813" s="445"/>
      <c r="P813" s="445"/>
      <c r="Q813" s="445"/>
      <c r="R813" s="389"/>
      <c r="S813" s="389"/>
      <c r="T813" s="389"/>
    </row>
    <row r="814" spans="1:20" s="399" customFormat="1" x14ac:dyDescent="0.2">
      <c r="A814" s="436"/>
      <c r="B814" s="386"/>
      <c r="C814" s="436"/>
      <c r="D814" s="442"/>
      <c r="E814" s="436"/>
      <c r="F814" s="436"/>
      <c r="G814" s="443"/>
      <c r="H814" s="444"/>
      <c r="I814" s="445"/>
      <c r="J814" s="443"/>
      <c r="K814" s="446"/>
      <c r="L814" s="446"/>
      <c r="M814" s="389"/>
      <c r="N814" s="445"/>
      <c r="O814" s="445"/>
      <c r="P814" s="445"/>
      <c r="Q814" s="445"/>
      <c r="R814" s="389"/>
      <c r="S814" s="389"/>
      <c r="T814" s="389"/>
    </row>
    <row r="815" spans="1:20" x14ac:dyDescent="0.2">
      <c r="G815" s="443"/>
      <c r="H815" s="444"/>
      <c r="I815" s="389"/>
      <c r="J815" s="443"/>
      <c r="K815" s="443"/>
      <c r="L815" s="443"/>
      <c r="P815" s="445"/>
      <c r="Q815" s="445"/>
      <c r="R815" s="388"/>
      <c r="S815" s="388"/>
      <c r="T815" s="388"/>
    </row>
    <row r="816" spans="1:20" x14ac:dyDescent="0.2">
      <c r="G816" s="443"/>
      <c r="H816" s="444"/>
      <c r="I816" s="445"/>
      <c r="J816" s="443"/>
      <c r="K816" s="446"/>
      <c r="L816" s="446"/>
      <c r="N816" s="445"/>
      <c r="O816" s="445"/>
      <c r="P816" s="445"/>
      <c r="Q816" s="445"/>
      <c r="R816" s="389"/>
      <c r="S816" s="389"/>
      <c r="T816" s="389"/>
    </row>
    <row r="817" spans="1:20" x14ac:dyDescent="0.2">
      <c r="G817" s="443"/>
      <c r="H817" s="444"/>
      <c r="I817" s="445"/>
      <c r="J817" s="443"/>
      <c r="K817" s="446"/>
      <c r="L817" s="446"/>
      <c r="N817" s="445"/>
      <c r="O817" s="445"/>
      <c r="P817" s="445"/>
      <c r="Q817" s="445"/>
      <c r="R817" s="389"/>
      <c r="S817" s="389"/>
      <c r="T817" s="389"/>
    </row>
    <row r="818" spans="1:20" x14ac:dyDescent="0.2">
      <c r="A818" s="399"/>
      <c r="B818" s="399"/>
      <c r="C818" s="399"/>
      <c r="D818" s="399"/>
      <c r="E818" s="399"/>
      <c r="F818" s="399"/>
      <c r="G818" s="447"/>
      <c r="H818" s="447"/>
      <c r="I818" s="388"/>
      <c r="J818" s="447"/>
      <c r="K818" s="447"/>
      <c r="L818" s="447"/>
      <c r="M818" s="388"/>
      <c r="N818" s="388"/>
      <c r="O818" s="388"/>
      <c r="P818" s="445"/>
      <c r="Q818" s="445"/>
      <c r="R818" s="389"/>
      <c r="S818" s="389"/>
      <c r="T818" s="389"/>
    </row>
    <row r="819" spans="1:20" x14ac:dyDescent="0.2">
      <c r="G819" s="443"/>
      <c r="H819" s="444"/>
      <c r="I819" s="445"/>
      <c r="J819" s="443"/>
      <c r="K819" s="446"/>
      <c r="L819" s="446"/>
      <c r="N819" s="445"/>
      <c r="O819" s="445"/>
      <c r="P819" s="445"/>
      <c r="Q819" s="445"/>
      <c r="R819" s="389"/>
      <c r="S819" s="389"/>
      <c r="T819" s="389"/>
    </row>
    <row r="820" spans="1:20" x14ac:dyDescent="0.2">
      <c r="G820" s="443"/>
      <c r="H820" s="444"/>
      <c r="I820" s="445"/>
      <c r="J820" s="443"/>
      <c r="K820" s="446"/>
      <c r="L820" s="446"/>
      <c r="N820" s="445"/>
      <c r="O820" s="445"/>
      <c r="P820" s="445"/>
      <c r="Q820" s="445"/>
      <c r="R820" s="389"/>
      <c r="S820" s="389"/>
      <c r="T820" s="389"/>
    </row>
    <row r="821" spans="1:20" x14ac:dyDescent="0.2">
      <c r="G821" s="443"/>
      <c r="H821" s="444"/>
      <c r="I821" s="445"/>
      <c r="J821" s="443"/>
      <c r="K821" s="446"/>
      <c r="L821" s="446"/>
      <c r="N821" s="445"/>
      <c r="O821" s="445"/>
      <c r="P821" s="445"/>
      <c r="Q821" s="445"/>
      <c r="R821" s="389"/>
      <c r="S821" s="389"/>
      <c r="T821" s="389"/>
    </row>
    <row r="822" spans="1:20" x14ac:dyDescent="0.2">
      <c r="G822" s="443"/>
      <c r="H822" s="444"/>
      <c r="I822" s="445"/>
      <c r="J822" s="443"/>
      <c r="K822" s="446"/>
      <c r="L822" s="446"/>
      <c r="N822" s="445"/>
      <c r="O822" s="445"/>
      <c r="P822" s="445"/>
      <c r="Q822" s="445"/>
      <c r="R822" s="389"/>
      <c r="S822" s="389"/>
      <c r="T822" s="389"/>
    </row>
    <row r="823" spans="1:20" s="399" customFormat="1" x14ac:dyDescent="0.2">
      <c r="A823" s="436"/>
      <c r="B823" s="386"/>
      <c r="C823" s="436"/>
      <c r="D823" s="442"/>
      <c r="E823" s="436"/>
      <c r="F823" s="436"/>
      <c r="G823" s="443"/>
      <c r="H823" s="444"/>
      <c r="I823" s="445"/>
      <c r="J823" s="443"/>
      <c r="K823" s="446"/>
      <c r="L823" s="446"/>
      <c r="M823" s="389"/>
      <c r="N823" s="445"/>
      <c r="O823" s="445"/>
      <c r="P823" s="389"/>
      <c r="Q823" s="389"/>
      <c r="R823" s="389"/>
      <c r="S823" s="389"/>
      <c r="T823" s="389"/>
    </row>
    <row r="824" spans="1:20" x14ac:dyDescent="0.2">
      <c r="G824" s="443"/>
      <c r="H824" s="444"/>
      <c r="I824" s="445"/>
      <c r="J824" s="443"/>
      <c r="K824" s="446"/>
      <c r="L824" s="446"/>
      <c r="N824" s="445"/>
      <c r="O824" s="445"/>
      <c r="P824" s="389"/>
      <c r="Q824" s="389"/>
      <c r="R824" s="389"/>
      <c r="S824" s="389"/>
      <c r="T824" s="389"/>
    </row>
    <row r="825" spans="1:20" x14ac:dyDescent="0.2">
      <c r="A825" s="538"/>
      <c r="B825" s="537"/>
      <c r="C825" s="538"/>
      <c r="D825" s="538"/>
      <c r="E825" s="538"/>
      <c r="F825" s="538"/>
      <c r="G825" s="447"/>
      <c r="H825" s="455"/>
      <c r="I825" s="385"/>
      <c r="J825" s="457"/>
      <c r="K825" s="457"/>
      <c r="L825" s="457"/>
      <c r="M825" s="385"/>
      <c r="N825" s="385"/>
      <c r="O825" s="385"/>
      <c r="P825" s="388"/>
      <c r="Q825" s="388"/>
      <c r="R825" s="388"/>
      <c r="S825" s="388"/>
      <c r="T825" s="388"/>
    </row>
    <row r="826" spans="1:20" x14ac:dyDescent="0.2">
      <c r="C826" s="458"/>
      <c r="D826" s="459"/>
      <c r="G826" s="443"/>
      <c r="H826" s="444"/>
      <c r="I826" s="389"/>
      <c r="J826" s="443"/>
      <c r="K826" s="444"/>
      <c r="L826" s="444"/>
      <c r="P826" s="389"/>
      <c r="Q826" s="389"/>
      <c r="R826" s="389"/>
      <c r="S826" s="389"/>
      <c r="T826" s="389"/>
    </row>
    <row r="827" spans="1:20" x14ac:dyDescent="0.2">
      <c r="C827" s="458"/>
      <c r="D827" s="459"/>
      <c r="G827" s="443"/>
      <c r="H827" s="444"/>
      <c r="I827" s="389"/>
      <c r="J827" s="443"/>
      <c r="K827" s="444"/>
      <c r="L827" s="444"/>
      <c r="P827" s="389"/>
      <c r="Q827" s="389"/>
      <c r="R827" s="389"/>
      <c r="S827" s="389"/>
      <c r="T827" s="389"/>
    </row>
    <row r="828" spans="1:20" x14ac:dyDescent="0.2">
      <c r="C828" s="458"/>
      <c r="D828" s="459"/>
      <c r="G828" s="443"/>
      <c r="H828" s="444"/>
      <c r="I828" s="389"/>
      <c r="J828" s="443"/>
      <c r="K828" s="444"/>
      <c r="L828" s="444"/>
      <c r="P828" s="389"/>
      <c r="Q828" s="389"/>
      <c r="R828" s="389"/>
      <c r="S828" s="389"/>
      <c r="T828" s="389"/>
    </row>
    <row r="829" spans="1:20" x14ac:dyDescent="0.2">
      <c r="C829" s="456"/>
      <c r="D829" s="459"/>
      <c r="G829" s="443"/>
      <c r="H829" s="444"/>
      <c r="I829" s="445"/>
      <c r="J829" s="443"/>
      <c r="K829" s="446"/>
      <c r="L829" s="446"/>
      <c r="N829" s="445"/>
      <c r="O829" s="445"/>
      <c r="P829" s="389"/>
      <c r="Q829" s="389"/>
      <c r="R829" s="389"/>
      <c r="S829" s="389"/>
      <c r="T829" s="389"/>
    </row>
    <row r="830" spans="1:20" s="399" customFormat="1" x14ac:dyDescent="0.2">
      <c r="A830" s="436"/>
      <c r="B830" s="386"/>
      <c r="C830" s="458"/>
      <c r="D830" s="442"/>
      <c r="E830" s="436"/>
      <c r="F830" s="436"/>
      <c r="G830" s="443"/>
      <c r="H830" s="444"/>
      <c r="I830" s="445"/>
      <c r="J830" s="443"/>
      <c r="K830" s="446"/>
      <c r="L830" s="446"/>
      <c r="M830" s="389"/>
      <c r="N830" s="445"/>
      <c r="O830" s="445"/>
      <c r="P830" s="389"/>
      <c r="Q830" s="389"/>
      <c r="R830" s="389"/>
      <c r="S830" s="389"/>
      <c r="T830" s="389"/>
    </row>
    <row r="831" spans="1:20" x14ac:dyDescent="0.2">
      <c r="C831" s="458"/>
      <c r="D831" s="459"/>
      <c r="G831" s="443"/>
      <c r="H831" s="444"/>
      <c r="I831" s="445"/>
      <c r="J831" s="443"/>
      <c r="K831" s="446"/>
      <c r="L831" s="446"/>
      <c r="N831" s="445"/>
      <c r="O831" s="445"/>
      <c r="P831" s="389"/>
      <c r="Q831" s="389"/>
      <c r="R831" s="389"/>
      <c r="S831" s="389"/>
      <c r="T831" s="389"/>
    </row>
    <row r="832" spans="1:20" x14ac:dyDescent="0.2">
      <c r="A832" s="460"/>
      <c r="B832" s="399"/>
      <c r="C832" s="460"/>
      <c r="D832" s="460"/>
      <c r="E832" s="460"/>
      <c r="F832" s="460"/>
      <c r="G832" s="447"/>
      <c r="H832" s="455"/>
      <c r="I832" s="385"/>
      <c r="J832" s="457"/>
      <c r="K832" s="457"/>
      <c r="L832" s="457"/>
      <c r="M832" s="385"/>
      <c r="N832" s="385"/>
      <c r="O832" s="385"/>
      <c r="P832" s="388"/>
      <c r="Q832" s="388"/>
      <c r="R832" s="388"/>
      <c r="S832" s="388"/>
      <c r="T832" s="388"/>
    </row>
    <row r="833" spans="1:20" x14ac:dyDescent="0.2">
      <c r="G833" s="443"/>
      <c r="H833" s="444"/>
      <c r="I833" s="389"/>
      <c r="J833" s="443"/>
      <c r="K833" s="444"/>
      <c r="L833" s="444"/>
      <c r="P833" s="389"/>
      <c r="Q833" s="389"/>
      <c r="R833" s="389"/>
      <c r="S833" s="389"/>
      <c r="T833" s="389"/>
    </row>
    <row r="834" spans="1:20" x14ac:dyDescent="0.2">
      <c r="G834" s="443"/>
      <c r="H834" s="444"/>
      <c r="I834" s="389"/>
      <c r="J834" s="443"/>
      <c r="K834" s="444"/>
      <c r="L834" s="444"/>
      <c r="P834" s="389"/>
      <c r="Q834" s="389"/>
      <c r="R834" s="389"/>
      <c r="S834" s="389"/>
      <c r="T834" s="389"/>
    </row>
    <row r="835" spans="1:20" s="399" customFormat="1" x14ac:dyDescent="0.2">
      <c r="A835" s="436"/>
      <c r="B835" s="386"/>
      <c r="C835" s="436"/>
      <c r="D835" s="442"/>
      <c r="E835" s="436"/>
      <c r="F835" s="436"/>
      <c r="G835" s="443"/>
      <c r="H835" s="444"/>
      <c r="I835" s="389"/>
      <c r="J835" s="443"/>
      <c r="K835" s="444"/>
      <c r="L835" s="444"/>
      <c r="M835" s="389"/>
      <c r="N835" s="389"/>
      <c r="O835" s="389"/>
      <c r="P835" s="389"/>
      <c r="Q835" s="389"/>
      <c r="R835" s="389"/>
      <c r="S835" s="389"/>
      <c r="T835" s="389"/>
    </row>
    <row r="836" spans="1:20" x14ac:dyDescent="0.2">
      <c r="G836" s="443"/>
      <c r="H836" s="444"/>
      <c r="I836" s="389"/>
      <c r="J836" s="443"/>
      <c r="K836" s="444"/>
      <c r="L836" s="444"/>
      <c r="P836" s="389"/>
      <c r="Q836" s="389"/>
      <c r="R836" s="389"/>
      <c r="S836" s="389"/>
      <c r="T836" s="389"/>
    </row>
    <row r="837" spans="1:20" x14ac:dyDescent="0.2">
      <c r="A837" s="538"/>
      <c r="B837" s="537"/>
      <c r="C837" s="538"/>
      <c r="D837" s="538"/>
      <c r="E837" s="538"/>
      <c r="F837" s="538"/>
      <c r="G837" s="447"/>
      <c r="H837" s="455"/>
      <c r="I837" s="388"/>
      <c r="J837" s="447"/>
      <c r="K837" s="447"/>
      <c r="L837" s="447"/>
      <c r="M837" s="388"/>
      <c r="N837" s="388"/>
      <c r="O837" s="388"/>
      <c r="P837" s="388"/>
      <c r="Q837" s="388"/>
      <c r="R837" s="388"/>
      <c r="S837" s="388"/>
      <c r="T837" s="388"/>
    </row>
    <row r="838" spans="1:20" x14ac:dyDescent="0.2">
      <c r="C838" s="456"/>
      <c r="G838" s="443"/>
      <c r="H838" s="444"/>
      <c r="I838" s="389"/>
      <c r="J838" s="443"/>
      <c r="K838" s="444"/>
      <c r="L838" s="444"/>
      <c r="P838" s="389"/>
      <c r="Q838" s="389"/>
      <c r="R838" s="389"/>
      <c r="S838" s="389"/>
      <c r="T838" s="389"/>
    </row>
    <row r="839" spans="1:20" x14ac:dyDescent="0.2">
      <c r="C839" s="456"/>
      <c r="G839" s="443"/>
      <c r="H839" s="444"/>
      <c r="I839" s="389"/>
      <c r="J839" s="443"/>
      <c r="K839" s="444"/>
      <c r="L839" s="444"/>
      <c r="P839" s="389"/>
      <c r="Q839" s="389"/>
      <c r="R839" s="389"/>
      <c r="S839" s="389"/>
      <c r="T839" s="389"/>
    </row>
    <row r="840" spans="1:20" s="399" customFormat="1" x14ac:dyDescent="0.2">
      <c r="A840" s="436"/>
      <c r="B840" s="386"/>
      <c r="C840" s="456"/>
      <c r="D840" s="442"/>
      <c r="E840" s="436"/>
      <c r="F840" s="436"/>
      <c r="G840" s="443"/>
      <c r="H840" s="444"/>
      <c r="I840" s="389"/>
      <c r="J840" s="443"/>
      <c r="K840" s="444"/>
      <c r="L840" s="444"/>
      <c r="M840" s="389"/>
      <c r="N840" s="389"/>
      <c r="O840" s="389"/>
      <c r="P840" s="389"/>
      <c r="Q840" s="389"/>
      <c r="R840" s="389"/>
      <c r="S840" s="389"/>
      <c r="T840" s="389"/>
    </row>
    <row r="841" spans="1:20" s="399" customFormat="1" x14ac:dyDescent="0.2">
      <c r="A841" s="436"/>
      <c r="B841" s="386"/>
      <c r="C841" s="456"/>
      <c r="D841" s="442"/>
      <c r="E841" s="436"/>
      <c r="F841" s="436"/>
      <c r="G841" s="443"/>
      <c r="H841" s="444"/>
      <c r="I841" s="389"/>
      <c r="J841" s="443"/>
      <c r="K841" s="444"/>
      <c r="L841" s="444"/>
      <c r="M841" s="389"/>
      <c r="N841" s="389"/>
      <c r="O841" s="389"/>
      <c r="P841" s="389"/>
      <c r="Q841" s="389"/>
      <c r="R841" s="389"/>
      <c r="S841" s="389"/>
      <c r="T841" s="389"/>
    </row>
    <row r="842" spans="1:20" s="399" customFormat="1" x14ac:dyDescent="0.2">
      <c r="A842" s="538"/>
      <c r="B842" s="537"/>
      <c r="C842" s="538"/>
      <c r="D842" s="538"/>
      <c r="E842" s="538"/>
      <c r="F842" s="538"/>
      <c r="G842" s="447"/>
      <c r="H842" s="455"/>
      <c r="I842" s="388"/>
      <c r="J842" s="447"/>
      <c r="K842" s="447"/>
      <c r="L842" s="447"/>
      <c r="M842" s="388"/>
      <c r="N842" s="388"/>
      <c r="O842" s="388"/>
      <c r="P842" s="388"/>
      <c r="Q842" s="388"/>
      <c r="R842" s="388"/>
      <c r="S842" s="388"/>
      <c r="T842" s="388"/>
    </row>
    <row r="843" spans="1:20" x14ac:dyDescent="0.2">
      <c r="C843" s="456"/>
      <c r="G843" s="443"/>
      <c r="H843" s="444"/>
      <c r="I843" s="389"/>
      <c r="J843" s="443"/>
      <c r="K843" s="444"/>
      <c r="L843" s="444"/>
      <c r="P843" s="389"/>
      <c r="Q843" s="389"/>
      <c r="R843" s="389"/>
      <c r="S843" s="389"/>
      <c r="T843" s="389"/>
    </row>
    <row r="844" spans="1:20" x14ac:dyDescent="0.2">
      <c r="A844" s="460"/>
      <c r="B844" s="399"/>
      <c r="C844" s="460"/>
      <c r="D844" s="460"/>
      <c r="E844" s="460"/>
      <c r="F844" s="460"/>
      <c r="G844" s="447"/>
      <c r="H844" s="455"/>
      <c r="I844" s="388"/>
      <c r="J844" s="447"/>
      <c r="K844" s="447"/>
      <c r="L844" s="447"/>
      <c r="M844" s="388"/>
      <c r="N844" s="388"/>
      <c r="O844" s="388"/>
      <c r="P844" s="388"/>
      <c r="Q844" s="388"/>
      <c r="R844" s="388"/>
      <c r="S844" s="388"/>
      <c r="T844" s="388"/>
    </row>
    <row r="845" spans="1:20" s="399" customFormat="1" x14ac:dyDescent="0.2">
      <c r="A845" s="436"/>
      <c r="B845" s="386"/>
      <c r="C845" s="454"/>
      <c r="D845" s="442"/>
      <c r="E845" s="436"/>
      <c r="F845" s="436"/>
      <c r="G845" s="443"/>
      <c r="H845" s="444"/>
      <c r="I845" s="389"/>
      <c r="J845" s="443"/>
      <c r="K845" s="444"/>
      <c r="L845" s="444"/>
      <c r="M845" s="389"/>
      <c r="N845" s="389"/>
      <c r="O845" s="389"/>
      <c r="P845" s="389"/>
      <c r="Q845" s="389"/>
      <c r="R845" s="389"/>
      <c r="S845" s="389"/>
      <c r="T845" s="389"/>
    </row>
    <row r="846" spans="1:20" s="399" customFormat="1" x14ac:dyDescent="0.2">
      <c r="A846" s="436"/>
      <c r="B846" s="386"/>
      <c r="C846" s="454"/>
      <c r="D846" s="442"/>
      <c r="E846" s="436"/>
      <c r="F846" s="436"/>
      <c r="G846" s="443"/>
      <c r="H846" s="444"/>
      <c r="I846" s="389"/>
      <c r="J846" s="443"/>
      <c r="K846" s="444"/>
      <c r="L846" s="444"/>
      <c r="M846" s="389"/>
      <c r="N846" s="389"/>
      <c r="O846" s="389"/>
      <c r="P846" s="389"/>
      <c r="Q846" s="389"/>
      <c r="R846" s="389"/>
      <c r="S846" s="389"/>
      <c r="T846" s="389"/>
    </row>
    <row r="847" spans="1:20" x14ac:dyDescent="0.2">
      <c r="A847" s="538"/>
      <c r="B847" s="537"/>
      <c r="C847" s="538"/>
      <c r="D847" s="538"/>
      <c r="E847" s="538"/>
      <c r="F847" s="538"/>
      <c r="G847" s="447"/>
      <c r="H847" s="455"/>
      <c r="I847" s="388"/>
      <c r="J847" s="447"/>
      <c r="K847" s="447"/>
      <c r="L847" s="447"/>
      <c r="M847" s="388"/>
      <c r="N847" s="388"/>
      <c r="O847" s="388"/>
      <c r="P847" s="388"/>
      <c r="Q847" s="388"/>
      <c r="R847" s="388"/>
      <c r="S847" s="388"/>
      <c r="T847" s="388"/>
    </row>
    <row r="848" spans="1:20" x14ac:dyDescent="0.2">
      <c r="G848" s="443"/>
      <c r="H848" s="444"/>
      <c r="I848" s="389"/>
      <c r="J848" s="443"/>
      <c r="K848" s="444"/>
      <c r="L848" s="444"/>
      <c r="P848" s="389"/>
      <c r="Q848" s="389"/>
      <c r="R848" s="389"/>
      <c r="S848" s="389"/>
      <c r="T848" s="389"/>
    </row>
    <row r="849" spans="1:20" x14ac:dyDescent="0.2">
      <c r="G849" s="443"/>
      <c r="H849" s="444"/>
      <c r="I849" s="389"/>
      <c r="J849" s="443"/>
      <c r="K849" s="444"/>
      <c r="L849" s="444"/>
      <c r="P849" s="389"/>
      <c r="Q849" s="389"/>
      <c r="R849" s="389"/>
      <c r="S849" s="389"/>
      <c r="T849" s="389"/>
    </row>
    <row r="850" spans="1:20" x14ac:dyDescent="0.2">
      <c r="G850" s="443"/>
      <c r="H850" s="444"/>
      <c r="I850" s="389"/>
      <c r="J850" s="443"/>
      <c r="K850" s="444"/>
      <c r="L850" s="444"/>
      <c r="P850" s="389"/>
      <c r="Q850" s="389"/>
      <c r="R850" s="389"/>
      <c r="S850" s="389"/>
      <c r="T850" s="389"/>
    </row>
    <row r="851" spans="1:20" s="399" customFormat="1" x14ac:dyDescent="0.2">
      <c r="A851" s="436"/>
      <c r="B851" s="386"/>
      <c r="C851" s="436"/>
      <c r="D851" s="442"/>
      <c r="E851" s="436"/>
      <c r="F851" s="436"/>
      <c r="G851" s="443"/>
      <c r="H851" s="444"/>
      <c r="I851" s="389"/>
      <c r="J851" s="443"/>
      <c r="K851" s="444"/>
      <c r="L851" s="444"/>
      <c r="M851" s="389"/>
      <c r="N851" s="389"/>
      <c r="O851" s="389"/>
      <c r="P851" s="389"/>
      <c r="Q851" s="389"/>
      <c r="R851" s="389"/>
      <c r="S851" s="389"/>
      <c r="T851" s="389"/>
    </row>
    <row r="852" spans="1:20" x14ac:dyDescent="0.2">
      <c r="G852" s="443"/>
      <c r="H852" s="444"/>
      <c r="I852" s="389"/>
      <c r="J852" s="443"/>
      <c r="K852" s="444"/>
      <c r="L852" s="444"/>
      <c r="P852" s="389"/>
      <c r="Q852" s="389"/>
      <c r="R852" s="389"/>
      <c r="S852" s="389"/>
      <c r="T852" s="389"/>
    </row>
    <row r="853" spans="1:20" x14ac:dyDescent="0.2">
      <c r="G853" s="443"/>
      <c r="H853" s="444"/>
      <c r="I853" s="389"/>
      <c r="J853" s="443"/>
      <c r="K853" s="444"/>
      <c r="L853" s="444"/>
      <c r="P853" s="389"/>
      <c r="Q853" s="389"/>
      <c r="R853" s="389"/>
      <c r="S853" s="389"/>
      <c r="T853" s="389"/>
    </row>
    <row r="854" spans="1:20" x14ac:dyDescent="0.2">
      <c r="G854" s="443"/>
      <c r="H854" s="444"/>
      <c r="I854" s="389"/>
      <c r="J854" s="443"/>
      <c r="K854" s="444"/>
      <c r="L854" s="444"/>
      <c r="P854" s="389"/>
      <c r="Q854" s="389"/>
      <c r="R854" s="389"/>
      <c r="S854" s="389"/>
      <c r="T854" s="389"/>
    </row>
    <row r="855" spans="1:20" x14ac:dyDescent="0.2">
      <c r="G855" s="443"/>
      <c r="H855" s="444"/>
      <c r="I855" s="389"/>
      <c r="J855" s="443"/>
      <c r="K855" s="444"/>
      <c r="L855" s="444"/>
      <c r="P855" s="389"/>
      <c r="Q855" s="389"/>
      <c r="R855" s="389"/>
      <c r="S855" s="389"/>
      <c r="T855" s="389"/>
    </row>
    <row r="856" spans="1:20" x14ac:dyDescent="0.2">
      <c r="G856" s="443"/>
      <c r="H856" s="444"/>
      <c r="I856" s="389"/>
      <c r="J856" s="443"/>
      <c r="K856" s="444"/>
      <c r="L856" s="444"/>
      <c r="P856" s="389"/>
      <c r="Q856" s="389"/>
      <c r="R856" s="389"/>
      <c r="S856" s="389"/>
      <c r="T856" s="389"/>
    </row>
    <row r="857" spans="1:20" s="399" customFormat="1" x14ac:dyDescent="0.2">
      <c r="A857" s="436"/>
      <c r="B857" s="386"/>
      <c r="C857" s="436"/>
      <c r="D857" s="442"/>
      <c r="E857" s="436"/>
      <c r="F857" s="436"/>
      <c r="G857" s="443"/>
      <c r="H857" s="444"/>
      <c r="I857" s="389"/>
      <c r="J857" s="443"/>
      <c r="K857" s="444"/>
      <c r="L857" s="444"/>
      <c r="M857" s="389"/>
      <c r="N857" s="389"/>
      <c r="O857" s="389"/>
      <c r="P857" s="389"/>
      <c r="Q857" s="389"/>
      <c r="R857" s="389"/>
      <c r="S857" s="389"/>
      <c r="T857" s="389"/>
    </row>
    <row r="858" spans="1:20" x14ac:dyDescent="0.2">
      <c r="G858" s="443"/>
      <c r="H858" s="444"/>
      <c r="I858" s="389"/>
      <c r="J858" s="443"/>
      <c r="K858" s="444"/>
      <c r="L858" s="444"/>
      <c r="P858" s="389"/>
      <c r="Q858" s="389"/>
      <c r="R858" s="389"/>
      <c r="S858" s="389"/>
      <c r="T858" s="389"/>
    </row>
    <row r="859" spans="1:20" x14ac:dyDescent="0.2">
      <c r="A859" s="538"/>
      <c r="B859" s="537"/>
      <c r="C859" s="538"/>
      <c r="D859" s="538"/>
      <c r="E859" s="538"/>
      <c r="F859" s="538"/>
      <c r="G859" s="447"/>
      <c r="H859" s="455"/>
      <c r="I859" s="388"/>
      <c r="J859" s="447"/>
      <c r="K859" s="447"/>
      <c r="L859" s="447"/>
      <c r="M859" s="388"/>
      <c r="N859" s="388"/>
      <c r="O859" s="388"/>
      <c r="P859" s="388"/>
      <c r="Q859" s="388"/>
      <c r="R859" s="388"/>
      <c r="S859" s="388"/>
      <c r="T859" s="388"/>
    </row>
    <row r="860" spans="1:20" s="399" customFormat="1" x14ac:dyDescent="0.2">
      <c r="A860" s="436"/>
      <c r="B860" s="386"/>
      <c r="C860" s="454"/>
      <c r="D860" s="459"/>
      <c r="E860" s="436"/>
      <c r="F860" s="436"/>
      <c r="G860" s="443"/>
      <c r="H860" s="444"/>
      <c r="I860" s="389"/>
      <c r="J860" s="443"/>
      <c r="K860" s="444"/>
      <c r="L860" s="444"/>
      <c r="M860" s="389"/>
      <c r="N860" s="389"/>
      <c r="O860" s="389"/>
      <c r="P860" s="389"/>
      <c r="Q860" s="389"/>
      <c r="R860" s="389"/>
      <c r="S860" s="389"/>
      <c r="T860" s="389"/>
    </row>
    <row r="861" spans="1:20" x14ac:dyDescent="0.2">
      <c r="C861" s="454"/>
      <c r="D861" s="459"/>
      <c r="G861" s="443"/>
      <c r="H861" s="444"/>
      <c r="I861" s="389"/>
      <c r="J861" s="443"/>
      <c r="K861" s="444"/>
      <c r="L861" s="444"/>
      <c r="P861" s="389"/>
      <c r="Q861" s="389"/>
      <c r="R861" s="389"/>
      <c r="S861" s="389"/>
      <c r="T861" s="389"/>
    </row>
    <row r="862" spans="1:20" x14ac:dyDescent="0.2">
      <c r="C862" s="454"/>
      <c r="D862" s="459"/>
      <c r="G862" s="443"/>
      <c r="H862" s="444"/>
      <c r="I862" s="389"/>
      <c r="J862" s="443"/>
      <c r="K862" s="444"/>
      <c r="L862" s="444"/>
      <c r="P862" s="389"/>
      <c r="Q862" s="389"/>
      <c r="R862" s="389"/>
      <c r="S862" s="389"/>
      <c r="T862" s="389"/>
    </row>
    <row r="863" spans="1:20" x14ac:dyDescent="0.2">
      <c r="C863" s="454"/>
      <c r="D863" s="459"/>
      <c r="G863" s="443"/>
      <c r="H863" s="444"/>
      <c r="I863" s="389"/>
      <c r="J863" s="443"/>
      <c r="K863" s="444"/>
      <c r="L863" s="444"/>
      <c r="P863" s="389"/>
      <c r="Q863" s="389"/>
      <c r="R863" s="389"/>
      <c r="S863" s="389"/>
      <c r="T863" s="389"/>
    </row>
    <row r="864" spans="1:20" x14ac:dyDescent="0.2">
      <c r="C864" s="454"/>
      <c r="D864" s="459"/>
      <c r="G864" s="443"/>
      <c r="H864" s="444"/>
      <c r="I864" s="389"/>
      <c r="J864" s="443"/>
      <c r="K864" s="444"/>
      <c r="L864" s="444"/>
      <c r="P864" s="389"/>
      <c r="Q864" s="389"/>
      <c r="R864" s="389"/>
      <c r="S864" s="389"/>
      <c r="T864" s="389"/>
    </row>
    <row r="865" spans="1:20" x14ac:dyDescent="0.2">
      <c r="C865" s="454"/>
      <c r="D865" s="459"/>
      <c r="G865" s="443"/>
      <c r="H865" s="444"/>
      <c r="I865" s="389"/>
      <c r="J865" s="443"/>
      <c r="K865" s="444"/>
      <c r="L865" s="444"/>
      <c r="P865" s="389"/>
      <c r="Q865" s="389"/>
      <c r="R865" s="389"/>
      <c r="S865" s="389"/>
      <c r="T865" s="389"/>
    </row>
    <row r="866" spans="1:20" x14ac:dyDescent="0.2">
      <c r="C866" s="454"/>
      <c r="D866" s="459"/>
      <c r="G866" s="443"/>
      <c r="H866" s="444"/>
      <c r="I866" s="389"/>
      <c r="J866" s="443"/>
      <c r="K866" s="444"/>
      <c r="L866" s="444"/>
      <c r="P866" s="389"/>
      <c r="Q866" s="389"/>
      <c r="R866" s="389"/>
      <c r="S866" s="389"/>
      <c r="T866" s="389"/>
    </row>
    <row r="867" spans="1:20" s="399" customFormat="1" x14ac:dyDescent="0.2">
      <c r="A867" s="436"/>
      <c r="B867" s="386"/>
      <c r="C867" s="454"/>
      <c r="D867" s="459"/>
      <c r="E867" s="436"/>
      <c r="F867" s="436"/>
      <c r="G867" s="443"/>
      <c r="H867" s="444"/>
      <c r="I867" s="389"/>
      <c r="J867" s="443"/>
      <c r="K867" s="444"/>
      <c r="L867" s="444"/>
      <c r="M867" s="389"/>
      <c r="N867" s="389"/>
      <c r="O867" s="389"/>
      <c r="P867" s="389"/>
      <c r="Q867" s="389"/>
      <c r="R867" s="389"/>
      <c r="S867" s="389"/>
      <c r="T867" s="389"/>
    </row>
    <row r="868" spans="1:20" x14ac:dyDescent="0.2">
      <c r="C868" s="454"/>
      <c r="D868" s="459"/>
      <c r="G868" s="443"/>
      <c r="H868" s="444"/>
      <c r="I868" s="389"/>
      <c r="J868" s="443"/>
      <c r="K868" s="444"/>
      <c r="L868" s="444"/>
      <c r="P868" s="389"/>
      <c r="Q868" s="389"/>
      <c r="R868" s="389"/>
      <c r="S868" s="389"/>
      <c r="T868" s="389"/>
    </row>
    <row r="869" spans="1:20" s="399" customFormat="1" x14ac:dyDescent="0.2">
      <c r="A869" s="538"/>
      <c r="B869" s="537"/>
      <c r="C869" s="538"/>
      <c r="D869" s="538"/>
      <c r="E869" s="538"/>
      <c r="F869" s="538"/>
      <c r="G869" s="447"/>
      <c r="H869" s="455"/>
      <c r="I869" s="388"/>
      <c r="J869" s="447"/>
      <c r="K869" s="455"/>
      <c r="L869" s="455"/>
      <c r="M869" s="388"/>
      <c r="N869" s="388"/>
      <c r="O869" s="388"/>
      <c r="P869" s="388"/>
      <c r="Q869" s="388"/>
      <c r="R869" s="388"/>
      <c r="S869" s="388"/>
      <c r="T869" s="388"/>
    </row>
    <row r="870" spans="1:20" x14ac:dyDescent="0.2">
      <c r="C870" s="456"/>
      <c r="G870" s="443"/>
      <c r="H870" s="444"/>
      <c r="I870" s="389"/>
      <c r="J870" s="443"/>
      <c r="K870" s="444"/>
      <c r="L870" s="444"/>
      <c r="P870" s="389"/>
      <c r="Q870" s="389"/>
      <c r="R870" s="389"/>
      <c r="S870" s="389"/>
      <c r="T870" s="389"/>
    </row>
    <row r="871" spans="1:20" x14ac:dyDescent="0.2">
      <c r="A871" s="538"/>
      <c r="B871" s="537"/>
      <c r="C871" s="538"/>
      <c r="D871" s="538"/>
      <c r="E871" s="538"/>
      <c r="F871" s="538"/>
      <c r="G871" s="447"/>
      <c r="H871" s="455"/>
      <c r="I871" s="388"/>
      <c r="J871" s="447"/>
      <c r="K871" s="447"/>
      <c r="L871" s="447"/>
      <c r="M871" s="388"/>
      <c r="N871" s="388"/>
      <c r="O871" s="388"/>
      <c r="P871" s="388"/>
      <c r="Q871" s="388"/>
      <c r="R871" s="388"/>
      <c r="S871" s="388"/>
      <c r="T871" s="388"/>
    </row>
    <row r="872" spans="1:20" x14ac:dyDescent="0.2">
      <c r="G872" s="443"/>
      <c r="H872" s="444"/>
      <c r="I872" s="389"/>
      <c r="J872" s="443"/>
      <c r="K872" s="444"/>
      <c r="L872" s="444"/>
      <c r="P872" s="389"/>
      <c r="Q872" s="389"/>
      <c r="R872" s="389"/>
      <c r="S872" s="389"/>
      <c r="T872" s="389"/>
    </row>
    <row r="873" spans="1:20" x14ac:dyDescent="0.2">
      <c r="G873" s="443"/>
      <c r="H873" s="444"/>
      <c r="I873" s="389"/>
      <c r="J873" s="443"/>
      <c r="K873" s="444"/>
      <c r="L873" s="444"/>
      <c r="P873" s="389"/>
      <c r="Q873" s="389"/>
      <c r="R873" s="389"/>
      <c r="S873" s="389"/>
      <c r="T873" s="389"/>
    </row>
    <row r="874" spans="1:20" x14ac:dyDescent="0.2">
      <c r="G874" s="443"/>
      <c r="H874" s="444"/>
      <c r="I874" s="389"/>
      <c r="J874" s="443"/>
      <c r="K874" s="444"/>
      <c r="L874" s="444"/>
      <c r="P874" s="389"/>
      <c r="Q874" s="389"/>
      <c r="R874" s="389"/>
      <c r="S874" s="389"/>
      <c r="T874" s="389"/>
    </row>
    <row r="875" spans="1:20" s="399" customFormat="1" x14ac:dyDescent="0.2">
      <c r="A875" s="436"/>
      <c r="B875" s="386"/>
      <c r="C875" s="461"/>
      <c r="D875" s="462"/>
      <c r="E875" s="436"/>
      <c r="F875" s="436"/>
      <c r="G875" s="443"/>
      <c r="H875" s="444"/>
      <c r="I875" s="389"/>
      <c r="J875" s="443"/>
      <c r="K875" s="444"/>
      <c r="L875" s="444"/>
      <c r="M875" s="389"/>
      <c r="N875" s="389"/>
      <c r="O875" s="389"/>
      <c r="P875" s="389"/>
      <c r="Q875" s="389"/>
      <c r="R875" s="389"/>
      <c r="S875" s="389"/>
      <c r="T875" s="389"/>
    </row>
    <row r="876" spans="1:20" s="399" customFormat="1" x14ac:dyDescent="0.2">
      <c r="A876" s="436"/>
      <c r="B876" s="386"/>
      <c r="C876" s="461"/>
      <c r="D876" s="462"/>
      <c r="E876" s="436"/>
      <c r="F876" s="436"/>
      <c r="G876" s="443"/>
      <c r="H876" s="444"/>
      <c r="I876" s="389"/>
      <c r="J876" s="443"/>
      <c r="K876" s="444"/>
      <c r="L876" s="444"/>
      <c r="M876" s="389"/>
      <c r="N876" s="389"/>
      <c r="O876" s="389"/>
      <c r="P876" s="389"/>
      <c r="Q876" s="389"/>
      <c r="R876" s="389"/>
      <c r="S876" s="389"/>
      <c r="T876" s="389"/>
    </row>
    <row r="877" spans="1:20" s="399" customFormat="1" x14ac:dyDescent="0.2">
      <c r="A877" s="538"/>
      <c r="B877" s="537"/>
      <c r="C877" s="538"/>
      <c r="D877" s="538"/>
      <c r="E877" s="538"/>
      <c r="F877" s="538"/>
      <c r="G877" s="447"/>
      <c r="H877" s="455"/>
      <c r="I877" s="388"/>
      <c r="J877" s="447"/>
      <c r="K877" s="447"/>
      <c r="L877" s="447"/>
      <c r="M877" s="388"/>
      <c r="N877" s="388"/>
      <c r="O877" s="388"/>
      <c r="P877" s="388"/>
      <c r="Q877" s="388"/>
      <c r="R877" s="388"/>
      <c r="S877" s="388"/>
      <c r="T877" s="388"/>
    </row>
    <row r="878" spans="1:20" x14ac:dyDescent="0.2">
      <c r="A878" s="538"/>
      <c r="B878" s="537"/>
      <c r="C878" s="538"/>
      <c r="D878" s="538"/>
      <c r="E878" s="538"/>
      <c r="F878" s="538"/>
      <c r="G878" s="447"/>
      <c r="H878" s="455"/>
      <c r="I878" s="388"/>
      <c r="J878" s="447"/>
      <c r="K878" s="447"/>
      <c r="L878" s="447"/>
      <c r="M878" s="388"/>
      <c r="N878" s="388"/>
      <c r="O878" s="388"/>
      <c r="P878" s="388"/>
      <c r="Q878" s="388"/>
      <c r="R878" s="388"/>
      <c r="S878" s="388"/>
      <c r="T878" s="388"/>
    </row>
    <row r="879" spans="1:20" x14ac:dyDescent="0.2">
      <c r="G879" s="443"/>
      <c r="H879" s="444"/>
      <c r="I879" s="389"/>
      <c r="J879" s="443"/>
      <c r="K879" s="444"/>
      <c r="L879" s="444"/>
      <c r="P879" s="389"/>
      <c r="Q879" s="389"/>
      <c r="R879" s="389"/>
      <c r="S879" s="389"/>
      <c r="T879" s="389"/>
    </row>
    <row r="880" spans="1:20" x14ac:dyDescent="0.2">
      <c r="G880" s="443"/>
      <c r="H880" s="444"/>
      <c r="I880" s="389"/>
      <c r="J880" s="443"/>
      <c r="K880" s="444"/>
      <c r="L880" s="444"/>
      <c r="P880" s="389"/>
      <c r="Q880" s="389"/>
      <c r="R880" s="389"/>
      <c r="S880" s="389"/>
      <c r="T880" s="389"/>
    </row>
    <row r="881" spans="1:20" x14ac:dyDescent="0.2">
      <c r="G881" s="443"/>
      <c r="H881" s="444"/>
      <c r="I881" s="389"/>
      <c r="J881" s="443"/>
      <c r="K881" s="444"/>
      <c r="L881" s="444"/>
      <c r="P881" s="389"/>
      <c r="Q881" s="389"/>
      <c r="R881" s="389"/>
      <c r="S881" s="389"/>
      <c r="T881" s="389"/>
    </row>
    <row r="882" spans="1:20" s="399" customFormat="1" x14ac:dyDescent="0.2">
      <c r="A882" s="436"/>
      <c r="B882" s="386"/>
      <c r="C882" s="436"/>
      <c r="D882" s="442"/>
      <c r="E882" s="436"/>
      <c r="F882" s="436"/>
      <c r="G882" s="443"/>
      <c r="H882" s="444"/>
      <c r="I882" s="389"/>
      <c r="J882" s="443"/>
      <c r="K882" s="444"/>
      <c r="L882" s="444"/>
      <c r="M882" s="389"/>
      <c r="N882" s="389"/>
      <c r="O882" s="389"/>
      <c r="P882" s="389"/>
      <c r="Q882" s="389"/>
      <c r="R882" s="389"/>
      <c r="S882" s="389"/>
      <c r="T882" s="389"/>
    </row>
    <row r="883" spans="1:20" x14ac:dyDescent="0.2">
      <c r="G883" s="443"/>
      <c r="H883" s="444"/>
      <c r="I883" s="389"/>
      <c r="J883" s="443"/>
      <c r="K883" s="444"/>
      <c r="L883" s="444"/>
      <c r="P883" s="389"/>
      <c r="Q883" s="389"/>
      <c r="R883" s="389"/>
      <c r="S883" s="389"/>
      <c r="T883" s="389"/>
    </row>
    <row r="884" spans="1:20" s="399" customFormat="1" x14ac:dyDescent="0.2">
      <c r="A884" s="538"/>
      <c r="B884" s="537"/>
      <c r="C884" s="538"/>
      <c r="D884" s="538"/>
      <c r="E884" s="538"/>
      <c r="F884" s="538"/>
      <c r="G884" s="447"/>
      <c r="H884" s="455"/>
      <c r="I884" s="388"/>
      <c r="J884" s="447"/>
      <c r="K884" s="447"/>
      <c r="L884" s="447"/>
      <c r="M884" s="388"/>
      <c r="N884" s="388"/>
      <c r="O884" s="388"/>
      <c r="P884" s="388"/>
      <c r="Q884" s="388"/>
      <c r="R884" s="388"/>
      <c r="S884" s="388"/>
      <c r="T884" s="388"/>
    </row>
    <row r="885" spans="1:20" x14ac:dyDescent="0.2">
      <c r="G885" s="443"/>
      <c r="H885" s="444"/>
      <c r="I885" s="389"/>
      <c r="J885" s="443"/>
      <c r="K885" s="444"/>
      <c r="L885" s="444"/>
      <c r="P885" s="389"/>
      <c r="Q885" s="389"/>
      <c r="R885" s="389"/>
      <c r="S885" s="389"/>
      <c r="T885" s="389"/>
    </row>
    <row r="886" spans="1:20" s="399" customFormat="1" x14ac:dyDescent="0.2">
      <c r="A886" s="436"/>
      <c r="B886" s="386"/>
      <c r="C886" s="454"/>
      <c r="D886" s="442"/>
      <c r="E886" s="436"/>
      <c r="F886" s="436"/>
      <c r="G886" s="443"/>
      <c r="H886" s="444"/>
      <c r="I886" s="445"/>
      <c r="J886" s="443"/>
      <c r="K886" s="446"/>
      <c r="L886" s="446"/>
      <c r="M886" s="389"/>
      <c r="N886" s="445"/>
      <c r="O886" s="445"/>
      <c r="P886" s="389"/>
      <c r="Q886" s="389"/>
      <c r="R886" s="389"/>
      <c r="S886" s="389"/>
      <c r="T886" s="389"/>
    </row>
    <row r="887" spans="1:20" s="399" customFormat="1" x14ac:dyDescent="0.2">
      <c r="A887" s="436"/>
      <c r="B887" s="386"/>
      <c r="C887" s="436"/>
      <c r="D887" s="442"/>
      <c r="E887" s="436"/>
      <c r="F887" s="436"/>
      <c r="G887" s="443"/>
      <c r="H887" s="444"/>
      <c r="I887" s="389"/>
      <c r="J887" s="443"/>
      <c r="K887" s="444"/>
      <c r="L887" s="444"/>
      <c r="M887" s="389"/>
      <c r="N887" s="389"/>
      <c r="O887" s="389"/>
      <c r="P887" s="389"/>
      <c r="Q887" s="389"/>
      <c r="R887" s="389"/>
      <c r="S887" s="389"/>
      <c r="T887" s="389"/>
    </row>
    <row r="888" spans="1:20" s="399" customFormat="1" x14ac:dyDescent="0.2">
      <c r="A888" s="436"/>
      <c r="B888" s="386"/>
      <c r="C888" s="436"/>
      <c r="D888" s="442"/>
      <c r="E888" s="436"/>
      <c r="F888" s="436"/>
      <c r="G888" s="443"/>
      <c r="H888" s="444"/>
      <c r="I888" s="389"/>
      <c r="J888" s="443"/>
      <c r="K888" s="444"/>
      <c r="L888" s="444"/>
      <c r="M888" s="389"/>
      <c r="N888" s="389"/>
      <c r="O888" s="389"/>
      <c r="P888" s="389"/>
      <c r="Q888" s="389"/>
      <c r="R888" s="389"/>
      <c r="S888" s="389"/>
      <c r="T888" s="389"/>
    </row>
    <row r="889" spans="1:20" s="399" customFormat="1" x14ac:dyDescent="0.2">
      <c r="A889" s="538"/>
      <c r="B889" s="537"/>
      <c r="C889" s="538"/>
      <c r="D889" s="538"/>
      <c r="E889" s="538"/>
      <c r="F889" s="538"/>
      <c r="G889" s="447"/>
      <c r="H889" s="455"/>
      <c r="I889" s="388"/>
      <c r="J889" s="447"/>
      <c r="K889" s="447"/>
      <c r="L889" s="447"/>
      <c r="M889" s="388"/>
      <c r="N889" s="388"/>
      <c r="O889" s="388"/>
      <c r="P889" s="388"/>
      <c r="Q889" s="388"/>
      <c r="R889" s="388"/>
      <c r="S889" s="388"/>
      <c r="T889" s="388"/>
    </row>
    <row r="890" spans="1:20" x14ac:dyDescent="0.2">
      <c r="G890" s="443"/>
      <c r="H890" s="444"/>
      <c r="I890" s="389"/>
      <c r="J890" s="443"/>
      <c r="K890" s="444"/>
      <c r="L890" s="444"/>
      <c r="P890" s="389"/>
      <c r="Q890" s="389"/>
      <c r="R890" s="389"/>
      <c r="S890" s="389"/>
      <c r="T890" s="389"/>
    </row>
    <row r="891" spans="1:20" x14ac:dyDescent="0.2">
      <c r="A891" s="538"/>
      <c r="B891" s="537"/>
      <c r="C891" s="538"/>
      <c r="D891" s="538"/>
      <c r="E891" s="538"/>
      <c r="F891" s="538"/>
      <c r="G891" s="447"/>
      <c r="H891" s="455"/>
      <c r="I891" s="388"/>
      <c r="J891" s="447"/>
      <c r="K891" s="447"/>
      <c r="L891" s="447"/>
      <c r="M891" s="388"/>
      <c r="N891" s="388"/>
      <c r="O891" s="388"/>
      <c r="P891" s="388"/>
      <c r="Q891" s="388"/>
      <c r="R891" s="388"/>
      <c r="S891" s="388"/>
      <c r="T891" s="388"/>
    </row>
    <row r="892" spans="1:20" s="399" customFormat="1" x14ac:dyDescent="0.2">
      <c r="A892" s="436"/>
      <c r="B892" s="386"/>
      <c r="C892" s="436"/>
      <c r="D892" s="442"/>
      <c r="E892" s="436"/>
      <c r="F892" s="436"/>
      <c r="G892" s="443"/>
      <c r="H892" s="444"/>
      <c r="I892" s="389"/>
      <c r="J892" s="443"/>
      <c r="K892" s="444"/>
      <c r="L892" s="444"/>
      <c r="M892" s="389"/>
      <c r="N892" s="389"/>
      <c r="O892" s="389"/>
      <c r="P892" s="389"/>
      <c r="Q892" s="389"/>
      <c r="R892" s="389"/>
      <c r="S892" s="389"/>
      <c r="T892" s="389"/>
    </row>
    <row r="893" spans="1:20" x14ac:dyDescent="0.2">
      <c r="G893" s="443"/>
      <c r="H893" s="444"/>
      <c r="I893" s="389"/>
      <c r="J893" s="443"/>
      <c r="K893" s="444"/>
      <c r="L893" s="444"/>
      <c r="P893" s="389"/>
      <c r="Q893" s="389"/>
      <c r="R893" s="389"/>
      <c r="S893" s="389"/>
      <c r="T893" s="389"/>
    </row>
    <row r="894" spans="1:20" x14ac:dyDescent="0.2">
      <c r="G894" s="443"/>
      <c r="H894" s="444"/>
      <c r="I894" s="389"/>
      <c r="J894" s="443"/>
      <c r="K894" s="444"/>
      <c r="L894" s="444"/>
      <c r="P894" s="389"/>
      <c r="Q894" s="389"/>
      <c r="R894" s="389"/>
      <c r="S894" s="389"/>
      <c r="T894" s="389"/>
    </row>
    <row r="895" spans="1:20" x14ac:dyDescent="0.2">
      <c r="G895" s="443"/>
      <c r="H895" s="444"/>
      <c r="I895" s="389"/>
      <c r="J895" s="443"/>
      <c r="K895" s="444"/>
      <c r="L895" s="444"/>
      <c r="P895" s="389"/>
      <c r="Q895" s="389"/>
      <c r="R895" s="389"/>
      <c r="S895" s="389"/>
      <c r="T895" s="389"/>
    </row>
    <row r="896" spans="1:20" s="399" customFormat="1" x14ac:dyDescent="0.2">
      <c r="A896" s="436"/>
      <c r="B896" s="386"/>
      <c r="C896" s="436"/>
      <c r="D896" s="442"/>
      <c r="E896" s="436"/>
      <c r="F896" s="436"/>
      <c r="G896" s="443"/>
      <c r="H896" s="444"/>
      <c r="I896" s="389"/>
      <c r="J896" s="443"/>
      <c r="K896" s="444"/>
      <c r="L896" s="444"/>
      <c r="M896" s="389"/>
      <c r="N896" s="389"/>
      <c r="O896" s="389"/>
      <c r="P896" s="389"/>
      <c r="Q896" s="389"/>
      <c r="R896" s="389"/>
      <c r="S896" s="389"/>
      <c r="T896" s="389"/>
    </row>
    <row r="897" spans="1:20" s="399" customFormat="1" x14ac:dyDescent="0.2">
      <c r="A897" s="436"/>
      <c r="B897" s="386"/>
      <c r="C897" s="436"/>
      <c r="D897" s="442"/>
      <c r="E897" s="436"/>
      <c r="F897" s="436"/>
      <c r="G897" s="443"/>
      <c r="H897" s="444"/>
      <c r="I897" s="389"/>
      <c r="J897" s="443"/>
      <c r="K897" s="444"/>
      <c r="L897" s="444"/>
      <c r="M897" s="389"/>
      <c r="N897" s="389"/>
      <c r="O897" s="389"/>
      <c r="P897" s="389"/>
      <c r="Q897" s="389"/>
      <c r="R897" s="389"/>
      <c r="S897" s="389"/>
      <c r="T897" s="389"/>
    </row>
    <row r="898" spans="1:20" x14ac:dyDescent="0.2">
      <c r="G898" s="443"/>
      <c r="H898" s="444"/>
      <c r="I898" s="389"/>
      <c r="J898" s="443"/>
      <c r="K898" s="444"/>
      <c r="L898" s="444"/>
      <c r="P898" s="389"/>
      <c r="Q898" s="389"/>
      <c r="R898" s="389"/>
      <c r="S898" s="389"/>
      <c r="T898" s="389"/>
    </row>
    <row r="899" spans="1:20" x14ac:dyDescent="0.2">
      <c r="A899" s="460"/>
      <c r="B899" s="399"/>
      <c r="C899" s="460"/>
      <c r="D899" s="460"/>
      <c r="E899" s="460"/>
      <c r="F899" s="460"/>
      <c r="G899" s="447"/>
      <c r="H899" s="455"/>
      <c r="I899" s="388"/>
      <c r="J899" s="455"/>
      <c r="K899" s="455"/>
      <c r="L899" s="455"/>
      <c r="M899" s="388"/>
      <c r="N899" s="388"/>
      <c r="O899" s="388"/>
      <c r="P899" s="388"/>
      <c r="Q899" s="388"/>
      <c r="R899" s="388"/>
      <c r="S899" s="388"/>
      <c r="T899" s="388"/>
    </row>
    <row r="900" spans="1:20" x14ac:dyDescent="0.2">
      <c r="C900" s="458"/>
      <c r="G900" s="443"/>
      <c r="H900" s="444"/>
      <c r="I900" s="389"/>
      <c r="J900" s="443"/>
      <c r="K900" s="444"/>
      <c r="L900" s="444"/>
      <c r="P900" s="389"/>
      <c r="Q900" s="389"/>
      <c r="R900" s="389"/>
      <c r="S900" s="389"/>
      <c r="T900" s="389"/>
    </row>
    <row r="901" spans="1:20" s="399" customFormat="1" x14ac:dyDescent="0.2">
      <c r="A901" s="436"/>
      <c r="B901" s="386"/>
      <c r="C901" s="456"/>
      <c r="D901" s="442"/>
      <c r="E901" s="436"/>
      <c r="F901" s="436"/>
      <c r="G901" s="443"/>
      <c r="H901" s="444"/>
      <c r="I901" s="389"/>
      <c r="J901" s="443"/>
      <c r="K901" s="444"/>
      <c r="L901" s="444"/>
      <c r="M901" s="389"/>
      <c r="N901" s="389"/>
      <c r="O901" s="389"/>
      <c r="P901" s="389"/>
      <c r="Q901" s="389"/>
      <c r="R901" s="389"/>
      <c r="S901" s="389"/>
      <c r="T901" s="389"/>
    </row>
    <row r="902" spans="1:20" s="399" customFormat="1" x14ac:dyDescent="0.2">
      <c r="A902" s="436"/>
      <c r="B902" s="386"/>
      <c r="C902" s="456"/>
      <c r="D902" s="442"/>
      <c r="E902" s="436"/>
      <c r="F902" s="436"/>
      <c r="G902" s="443"/>
      <c r="H902" s="444"/>
      <c r="I902" s="389"/>
      <c r="J902" s="443"/>
      <c r="K902" s="444"/>
      <c r="L902" s="444"/>
      <c r="M902" s="389"/>
      <c r="N902" s="389"/>
      <c r="O902" s="389"/>
      <c r="P902" s="389"/>
      <c r="Q902" s="389"/>
      <c r="R902" s="389"/>
      <c r="S902" s="389"/>
      <c r="T902" s="389"/>
    </row>
    <row r="903" spans="1:20" s="399" customFormat="1" x14ac:dyDescent="0.2">
      <c r="A903" s="538"/>
      <c r="B903" s="537"/>
      <c r="C903" s="538"/>
      <c r="D903" s="538"/>
      <c r="E903" s="538"/>
      <c r="F903" s="538"/>
      <c r="G903" s="447"/>
      <c r="H903" s="455"/>
      <c r="I903" s="388"/>
      <c r="J903" s="447"/>
      <c r="K903" s="447"/>
      <c r="L903" s="447"/>
      <c r="M903" s="388"/>
      <c r="N903" s="388"/>
      <c r="O903" s="388"/>
      <c r="P903" s="388"/>
      <c r="Q903" s="388"/>
      <c r="R903" s="388"/>
      <c r="S903" s="388"/>
      <c r="T903" s="388"/>
    </row>
    <row r="904" spans="1:20" s="399" customFormat="1" x14ac:dyDescent="0.2">
      <c r="A904" s="436"/>
      <c r="B904" s="386"/>
      <c r="C904" s="456"/>
      <c r="D904" s="442"/>
      <c r="E904" s="436"/>
      <c r="F904" s="436"/>
      <c r="G904" s="443"/>
      <c r="H904" s="444"/>
      <c r="I904" s="445"/>
      <c r="J904" s="443"/>
      <c r="K904" s="446"/>
      <c r="L904" s="446"/>
      <c r="M904" s="389"/>
      <c r="N904" s="445"/>
      <c r="O904" s="445"/>
      <c r="P904" s="389"/>
      <c r="Q904" s="389"/>
      <c r="R904" s="389"/>
      <c r="S904" s="389"/>
      <c r="T904" s="389"/>
    </row>
    <row r="905" spans="1:20" s="399" customFormat="1" x14ac:dyDescent="0.2">
      <c r="A905" s="538"/>
      <c r="B905" s="537"/>
      <c r="C905" s="538"/>
      <c r="D905" s="538"/>
      <c r="E905" s="538"/>
      <c r="F905" s="538"/>
      <c r="G905" s="447"/>
      <c r="H905" s="455"/>
      <c r="I905" s="388"/>
      <c r="J905" s="447"/>
      <c r="K905" s="447"/>
      <c r="L905" s="447"/>
      <c r="M905" s="388"/>
      <c r="N905" s="388"/>
      <c r="O905" s="388"/>
      <c r="P905" s="388"/>
      <c r="Q905" s="388"/>
      <c r="R905" s="388"/>
      <c r="S905" s="388"/>
      <c r="T905" s="388"/>
    </row>
    <row r="906" spans="1:20" x14ac:dyDescent="0.2">
      <c r="C906" s="458"/>
      <c r="D906" s="459"/>
      <c r="G906" s="443"/>
      <c r="H906" s="444"/>
      <c r="I906" s="389"/>
      <c r="J906" s="443"/>
      <c r="K906" s="444"/>
      <c r="L906" s="444"/>
      <c r="P906" s="389"/>
      <c r="Q906" s="389"/>
      <c r="R906" s="389"/>
      <c r="S906" s="389"/>
      <c r="T906" s="389"/>
    </row>
    <row r="907" spans="1:20" x14ac:dyDescent="0.2">
      <c r="C907" s="458"/>
      <c r="D907" s="459"/>
      <c r="G907" s="443"/>
      <c r="H907" s="444"/>
      <c r="I907" s="389"/>
      <c r="J907" s="443"/>
      <c r="K907" s="444"/>
      <c r="L907" s="444"/>
      <c r="P907" s="389"/>
      <c r="Q907" s="389"/>
      <c r="R907" s="389"/>
      <c r="S907" s="389"/>
      <c r="T907" s="389"/>
    </row>
    <row r="908" spans="1:20" x14ac:dyDescent="0.2">
      <c r="C908" s="456"/>
      <c r="D908" s="459"/>
      <c r="G908" s="443"/>
      <c r="H908" s="444"/>
      <c r="I908" s="463"/>
      <c r="J908" s="443"/>
      <c r="K908" s="464"/>
      <c r="L908" s="464"/>
      <c r="N908" s="463"/>
      <c r="O908" s="463"/>
      <c r="P908" s="389"/>
      <c r="Q908" s="389"/>
      <c r="R908" s="389"/>
      <c r="S908" s="389"/>
      <c r="T908" s="389"/>
    </row>
    <row r="909" spans="1:20" s="399" customFormat="1" x14ac:dyDescent="0.2">
      <c r="A909" s="436"/>
      <c r="B909" s="386"/>
      <c r="C909" s="456"/>
      <c r="D909" s="459"/>
      <c r="E909" s="436"/>
      <c r="F909" s="436"/>
      <c r="G909" s="443"/>
      <c r="H909" s="444"/>
      <c r="I909" s="463"/>
      <c r="J909" s="443"/>
      <c r="K909" s="464"/>
      <c r="L909" s="464"/>
      <c r="M909" s="389"/>
      <c r="N909" s="463"/>
      <c r="O909" s="463"/>
      <c r="P909" s="389"/>
      <c r="Q909" s="389"/>
      <c r="R909" s="389"/>
      <c r="S909" s="389"/>
      <c r="T909" s="389"/>
    </row>
    <row r="910" spans="1:20" s="399" customFormat="1" x14ac:dyDescent="0.2">
      <c r="A910" s="436"/>
      <c r="B910" s="386"/>
      <c r="C910" s="458"/>
      <c r="D910" s="459"/>
      <c r="E910" s="436"/>
      <c r="F910" s="436"/>
      <c r="G910" s="443"/>
      <c r="H910" s="444"/>
      <c r="I910" s="463"/>
      <c r="J910" s="443"/>
      <c r="K910" s="464"/>
      <c r="L910" s="464"/>
      <c r="M910" s="389"/>
      <c r="N910" s="463"/>
      <c r="O910" s="463"/>
      <c r="P910" s="389"/>
      <c r="Q910" s="389"/>
      <c r="R910" s="389"/>
      <c r="S910" s="389"/>
      <c r="T910" s="389"/>
    </row>
    <row r="911" spans="1:20" x14ac:dyDescent="0.2">
      <c r="A911" s="460"/>
      <c r="B911" s="399"/>
      <c r="C911" s="460"/>
      <c r="D911" s="460"/>
      <c r="E911" s="460"/>
      <c r="F911" s="460"/>
      <c r="G911" s="447"/>
      <c r="H911" s="455"/>
      <c r="I911" s="388"/>
      <c r="J911" s="447"/>
      <c r="K911" s="447"/>
      <c r="L911" s="447"/>
      <c r="M911" s="388"/>
      <c r="N911" s="388"/>
      <c r="O911" s="388"/>
      <c r="P911" s="388"/>
      <c r="Q911" s="388"/>
      <c r="R911" s="388"/>
      <c r="S911" s="388"/>
      <c r="T911" s="388"/>
    </row>
    <row r="912" spans="1:20" s="399" customFormat="1" x14ac:dyDescent="0.2">
      <c r="A912" s="436"/>
      <c r="B912" s="386"/>
      <c r="C912" s="465"/>
      <c r="D912" s="466"/>
      <c r="E912" s="436"/>
      <c r="F912" s="436"/>
      <c r="G912" s="443"/>
      <c r="H912" s="444"/>
      <c r="I912" s="389"/>
      <c r="J912" s="443"/>
      <c r="K912" s="444"/>
      <c r="L912" s="444"/>
      <c r="M912" s="389"/>
      <c r="N912" s="389"/>
      <c r="O912" s="389"/>
      <c r="P912" s="389"/>
      <c r="Q912" s="389"/>
      <c r="R912" s="389"/>
      <c r="S912" s="389"/>
      <c r="T912" s="389"/>
    </row>
    <row r="913" spans="1:20" x14ac:dyDescent="0.2">
      <c r="C913" s="465"/>
      <c r="D913" s="466"/>
      <c r="G913" s="443"/>
      <c r="H913" s="444"/>
      <c r="I913" s="389"/>
      <c r="J913" s="443"/>
      <c r="K913" s="444"/>
      <c r="L913" s="444"/>
      <c r="P913" s="389"/>
      <c r="Q913" s="389"/>
      <c r="R913" s="389"/>
      <c r="S913" s="389"/>
      <c r="T913" s="389"/>
    </row>
    <row r="914" spans="1:20" s="399" customFormat="1" x14ac:dyDescent="0.2">
      <c r="A914" s="538"/>
      <c r="B914" s="537"/>
      <c r="C914" s="538"/>
      <c r="D914" s="538"/>
      <c r="E914" s="538"/>
      <c r="F914" s="538"/>
      <c r="G914" s="447"/>
      <c r="H914" s="455"/>
      <c r="I914" s="388"/>
      <c r="J914" s="447"/>
      <c r="K914" s="447"/>
      <c r="L914" s="447"/>
      <c r="M914" s="388"/>
      <c r="N914" s="388"/>
      <c r="O914" s="388"/>
      <c r="P914" s="388"/>
      <c r="Q914" s="388"/>
      <c r="R914" s="388"/>
      <c r="S914" s="388"/>
      <c r="T914" s="388"/>
    </row>
    <row r="915" spans="1:20" x14ac:dyDescent="0.2">
      <c r="G915" s="443"/>
      <c r="H915" s="444"/>
      <c r="I915" s="389"/>
      <c r="J915" s="443"/>
      <c r="K915" s="444"/>
      <c r="L915" s="444"/>
      <c r="P915" s="389"/>
      <c r="Q915" s="389"/>
      <c r="R915" s="389"/>
      <c r="S915" s="389"/>
      <c r="T915" s="389"/>
    </row>
    <row r="916" spans="1:20" x14ac:dyDescent="0.2">
      <c r="G916" s="443"/>
      <c r="H916" s="444"/>
      <c r="I916" s="389"/>
      <c r="J916" s="443"/>
      <c r="K916" s="444"/>
      <c r="L916" s="444"/>
      <c r="P916" s="389"/>
      <c r="Q916" s="389"/>
      <c r="R916" s="389"/>
      <c r="S916" s="389"/>
      <c r="T916" s="389"/>
    </row>
    <row r="917" spans="1:20" s="399" customFormat="1" x14ac:dyDescent="0.2">
      <c r="A917" s="436"/>
      <c r="B917" s="386"/>
      <c r="C917" s="436"/>
      <c r="D917" s="442"/>
      <c r="E917" s="436"/>
      <c r="F917" s="436"/>
      <c r="G917" s="443"/>
      <c r="H917" s="444"/>
      <c r="I917" s="389"/>
      <c r="J917" s="443"/>
      <c r="K917" s="444"/>
      <c r="L917" s="444"/>
      <c r="M917" s="389"/>
      <c r="N917" s="389"/>
      <c r="O917" s="389"/>
      <c r="P917" s="389"/>
      <c r="Q917" s="389"/>
      <c r="R917" s="389"/>
      <c r="S917" s="389"/>
      <c r="T917" s="389"/>
    </row>
    <row r="918" spans="1:20" s="399" customFormat="1" x14ac:dyDescent="0.2">
      <c r="A918" s="436"/>
      <c r="B918" s="386"/>
      <c r="C918" s="436"/>
      <c r="D918" s="442"/>
      <c r="E918" s="436"/>
      <c r="F918" s="436"/>
      <c r="G918" s="443"/>
      <c r="H918" s="444"/>
      <c r="I918" s="389"/>
      <c r="J918" s="443"/>
      <c r="K918" s="444"/>
      <c r="L918" s="444"/>
      <c r="M918" s="389"/>
      <c r="N918" s="389"/>
      <c r="O918" s="389"/>
      <c r="P918" s="389"/>
      <c r="Q918" s="389"/>
      <c r="R918" s="389"/>
      <c r="S918" s="389"/>
      <c r="T918" s="389"/>
    </row>
    <row r="919" spans="1:20" s="399" customFormat="1" x14ac:dyDescent="0.2">
      <c r="A919" s="436"/>
      <c r="B919" s="386"/>
      <c r="C919" s="436"/>
      <c r="D919" s="442"/>
      <c r="E919" s="436"/>
      <c r="F919" s="436"/>
      <c r="G919" s="443"/>
      <c r="H919" s="444"/>
      <c r="I919" s="389"/>
      <c r="J919" s="443"/>
      <c r="K919" s="444"/>
      <c r="L919" s="444"/>
      <c r="M919" s="389"/>
      <c r="N919" s="389"/>
      <c r="O919" s="389"/>
      <c r="P919" s="389"/>
      <c r="Q919" s="389"/>
      <c r="R919" s="389"/>
      <c r="S919" s="389"/>
      <c r="T919" s="389"/>
    </row>
    <row r="920" spans="1:20" x14ac:dyDescent="0.2">
      <c r="A920" s="538"/>
      <c r="B920" s="537"/>
      <c r="C920" s="538"/>
      <c r="D920" s="538"/>
      <c r="E920" s="538"/>
      <c r="F920" s="538"/>
      <c r="G920" s="447"/>
      <c r="H920" s="455"/>
      <c r="I920" s="388"/>
      <c r="J920" s="447"/>
      <c r="K920" s="447"/>
      <c r="L920" s="447"/>
      <c r="M920" s="388"/>
      <c r="N920" s="388"/>
      <c r="O920" s="388"/>
      <c r="P920" s="388"/>
      <c r="Q920" s="388"/>
      <c r="R920" s="388"/>
      <c r="S920" s="388"/>
      <c r="T920" s="388"/>
    </row>
    <row r="921" spans="1:20" s="399" customFormat="1" x14ac:dyDescent="0.2">
      <c r="A921" s="436"/>
      <c r="B921" s="386"/>
      <c r="C921" s="458"/>
      <c r="D921" s="459"/>
      <c r="E921" s="436"/>
      <c r="F921" s="436"/>
      <c r="G921" s="443"/>
      <c r="H921" s="444"/>
      <c r="I921" s="445"/>
      <c r="J921" s="443"/>
      <c r="K921" s="446"/>
      <c r="L921" s="446"/>
      <c r="M921" s="389"/>
      <c r="N921" s="445"/>
      <c r="O921" s="445"/>
      <c r="P921" s="389"/>
      <c r="Q921" s="389"/>
      <c r="R921" s="389"/>
      <c r="S921" s="389"/>
      <c r="T921" s="389"/>
    </row>
    <row r="922" spans="1:20" x14ac:dyDescent="0.2">
      <c r="C922" s="458"/>
      <c r="D922" s="459"/>
      <c r="G922" s="443"/>
      <c r="H922" s="444"/>
      <c r="I922" s="389"/>
      <c r="J922" s="443"/>
      <c r="K922" s="444"/>
      <c r="L922" s="444"/>
      <c r="P922" s="389"/>
      <c r="Q922" s="389"/>
      <c r="R922" s="389"/>
      <c r="S922" s="389"/>
      <c r="T922" s="389"/>
    </row>
    <row r="923" spans="1:20" s="399" customFormat="1" x14ac:dyDescent="0.2">
      <c r="A923" s="538"/>
      <c r="B923" s="537"/>
      <c r="C923" s="538"/>
      <c r="D923" s="538"/>
      <c r="E923" s="538"/>
      <c r="F923" s="538"/>
      <c r="G923" s="447"/>
      <c r="H923" s="455"/>
      <c r="I923" s="388"/>
      <c r="J923" s="388"/>
      <c r="K923" s="388"/>
      <c r="L923" s="388"/>
      <c r="M923" s="388"/>
      <c r="N923" s="388"/>
      <c r="O923" s="388"/>
      <c r="P923" s="388"/>
      <c r="Q923" s="388"/>
      <c r="R923" s="388"/>
      <c r="S923" s="388"/>
      <c r="T923" s="388"/>
    </row>
    <row r="924" spans="1:20" x14ac:dyDescent="0.2">
      <c r="C924" s="454"/>
      <c r="D924" s="459"/>
      <c r="G924" s="443"/>
      <c r="H924" s="444"/>
      <c r="I924" s="389"/>
      <c r="J924" s="443"/>
      <c r="K924" s="444"/>
      <c r="L924" s="444"/>
      <c r="P924" s="389"/>
      <c r="Q924" s="389"/>
      <c r="R924" s="389"/>
      <c r="S924" s="389"/>
      <c r="T924" s="389"/>
    </row>
    <row r="925" spans="1:20" x14ac:dyDescent="0.2">
      <c r="C925" s="454"/>
      <c r="D925" s="459"/>
      <c r="G925" s="443"/>
      <c r="H925" s="444"/>
      <c r="I925" s="389"/>
      <c r="J925" s="443"/>
      <c r="K925" s="444"/>
      <c r="L925" s="444"/>
      <c r="P925" s="389"/>
      <c r="Q925" s="389"/>
      <c r="R925" s="389"/>
      <c r="S925" s="389"/>
      <c r="T925" s="389"/>
    </row>
    <row r="926" spans="1:20" s="399" customFormat="1" x14ac:dyDescent="0.2">
      <c r="A926" s="436"/>
      <c r="B926" s="386"/>
      <c r="C926" s="454"/>
      <c r="D926" s="459"/>
      <c r="E926" s="436"/>
      <c r="F926" s="436"/>
      <c r="G926" s="443"/>
      <c r="H926" s="444"/>
      <c r="I926" s="389"/>
      <c r="J926" s="443"/>
      <c r="K926" s="444"/>
      <c r="L926" s="444"/>
      <c r="M926" s="389"/>
      <c r="N926" s="389"/>
      <c r="O926" s="389"/>
      <c r="P926" s="389"/>
      <c r="Q926" s="389"/>
      <c r="R926" s="389"/>
      <c r="S926" s="389"/>
      <c r="T926" s="389"/>
    </row>
    <row r="927" spans="1:20" s="399" customFormat="1" x14ac:dyDescent="0.2">
      <c r="A927" s="436"/>
      <c r="B927" s="386"/>
      <c r="C927" s="454"/>
      <c r="D927" s="459"/>
      <c r="E927" s="436"/>
      <c r="F927" s="436"/>
      <c r="G927" s="443"/>
      <c r="H927" s="444"/>
      <c r="I927" s="389"/>
      <c r="J927" s="443"/>
      <c r="K927" s="444"/>
      <c r="L927" s="444"/>
      <c r="M927" s="389"/>
      <c r="N927" s="389"/>
      <c r="O927" s="389"/>
      <c r="P927" s="389"/>
      <c r="Q927" s="389"/>
      <c r="R927" s="389"/>
      <c r="S927" s="389"/>
      <c r="T927" s="389"/>
    </row>
    <row r="928" spans="1:20" x14ac:dyDescent="0.2">
      <c r="C928" s="454"/>
      <c r="D928" s="459"/>
      <c r="G928" s="443"/>
      <c r="H928" s="444"/>
      <c r="I928" s="389"/>
      <c r="J928" s="443"/>
      <c r="K928" s="444"/>
      <c r="L928" s="444"/>
      <c r="P928" s="389"/>
      <c r="Q928" s="389"/>
      <c r="R928" s="389"/>
      <c r="S928" s="389"/>
      <c r="T928" s="389"/>
    </row>
    <row r="929" spans="1:20" s="399" customFormat="1" x14ac:dyDescent="0.2">
      <c r="A929" s="436"/>
      <c r="B929" s="386"/>
      <c r="C929" s="454"/>
      <c r="D929" s="459"/>
      <c r="E929" s="436"/>
      <c r="F929" s="436"/>
      <c r="G929" s="443"/>
      <c r="H929" s="444"/>
      <c r="I929" s="389"/>
      <c r="J929" s="443"/>
      <c r="K929" s="444"/>
      <c r="L929" s="444"/>
      <c r="M929" s="389"/>
      <c r="N929" s="389"/>
      <c r="O929" s="389"/>
      <c r="P929" s="389"/>
      <c r="Q929" s="389"/>
      <c r="R929" s="389"/>
      <c r="S929" s="389"/>
      <c r="T929" s="389"/>
    </row>
    <row r="930" spans="1:20" x14ac:dyDescent="0.2">
      <c r="C930" s="454"/>
      <c r="D930" s="459"/>
      <c r="G930" s="443"/>
      <c r="H930" s="444"/>
      <c r="I930" s="389"/>
      <c r="J930" s="443"/>
      <c r="K930" s="444"/>
      <c r="L930" s="444"/>
      <c r="P930" s="389"/>
      <c r="Q930" s="389"/>
      <c r="R930" s="389"/>
      <c r="S930" s="389"/>
      <c r="T930" s="389"/>
    </row>
    <row r="931" spans="1:20" s="399" customFormat="1" x14ac:dyDescent="0.2">
      <c r="A931" s="436"/>
      <c r="B931" s="386"/>
      <c r="C931" s="454"/>
      <c r="D931" s="459"/>
      <c r="E931" s="436"/>
      <c r="F931" s="436"/>
      <c r="G931" s="443"/>
      <c r="H931" s="444"/>
      <c r="I931" s="445"/>
      <c r="J931" s="443"/>
      <c r="K931" s="446"/>
      <c r="L931" s="446"/>
      <c r="M931" s="389"/>
      <c r="N931" s="445"/>
      <c r="O931" s="445"/>
      <c r="P931" s="389"/>
      <c r="Q931" s="389"/>
      <c r="R931" s="389"/>
      <c r="S931" s="389"/>
      <c r="T931" s="389"/>
    </row>
    <row r="932" spans="1:20" s="399" customFormat="1" x14ac:dyDescent="0.2">
      <c r="A932" s="436"/>
      <c r="B932" s="386"/>
      <c r="C932" s="454"/>
      <c r="D932" s="459"/>
      <c r="E932" s="436"/>
      <c r="F932" s="436"/>
      <c r="G932" s="443"/>
      <c r="H932" s="444"/>
      <c r="I932" s="389"/>
      <c r="J932" s="443"/>
      <c r="K932" s="444"/>
      <c r="L932" s="444"/>
      <c r="M932" s="389"/>
      <c r="N932" s="389"/>
      <c r="O932" s="389"/>
      <c r="P932" s="389"/>
      <c r="Q932" s="389"/>
      <c r="R932" s="389"/>
      <c r="S932" s="389"/>
      <c r="T932" s="389"/>
    </row>
    <row r="933" spans="1:20" x14ac:dyDescent="0.2">
      <c r="C933" s="454"/>
      <c r="D933" s="459"/>
      <c r="G933" s="443"/>
      <c r="H933" s="444"/>
      <c r="I933" s="389"/>
      <c r="J933" s="443"/>
      <c r="K933" s="444"/>
      <c r="L933" s="444"/>
      <c r="P933" s="389"/>
      <c r="Q933" s="389"/>
      <c r="R933" s="389"/>
      <c r="S933" s="389"/>
      <c r="T933" s="389"/>
    </row>
    <row r="934" spans="1:20" s="399" customFormat="1" x14ac:dyDescent="0.2">
      <c r="A934" s="460"/>
      <c r="C934" s="460"/>
      <c r="D934" s="460"/>
      <c r="E934" s="460"/>
      <c r="F934" s="460"/>
      <c r="G934" s="447"/>
      <c r="H934" s="455"/>
      <c r="I934" s="467"/>
      <c r="J934" s="468"/>
      <c r="K934" s="468"/>
      <c r="L934" s="468"/>
      <c r="M934" s="467"/>
      <c r="N934" s="467"/>
      <c r="O934" s="467"/>
      <c r="P934" s="388"/>
      <c r="Q934" s="388"/>
      <c r="R934" s="388"/>
      <c r="S934" s="388"/>
      <c r="T934" s="388"/>
    </row>
    <row r="935" spans="1:20" x14ac:dyDescent="0.2">
      <c r="C935" s="454"/>
      <c r="G935" s="443"/>
      <c r="H935" s="444"/>
      <c r="I935" s="469"/>
      <c r="J935" s="443"/>
      <c r="K935" s="470"/>
      <c r="L935" s="470"/>
      <c r="N935" s="469"/>
      <c r="O935" s="469"/>
      <c r="P935" s="389"/>
      <c r="Q935" s="389"/>
      <c r="R935" s="389"/>
      <c r="S935" s="389"/>
      <c r="T935" s="389"/>
    </row>
    <row r="936" spans="1:20" x14ac:dyDescent="0.2">
      <c r="A936" s="538"/>
      <c r="B936" s="537"/>
      <c r="C936" s="538"/>
      <c r="D936" s="538"/>
      <c r="E936" s="538"/>
      <c r="F936" s="538"/>
      <c r="G936" s="447"/>
      <c r="H936" s="455"/>
      <c r="I936" s="467"/>
      <c r="J936" s="468"/>
      <c r="K936" s="468"/>
      <c r="L936" s="468"/>
      <c r="M936" s="467"/>
      <c r="N936" s="467"/>
      <c r="O936" s="467"/>
      <c r="P936" s="388"/>
      <c r="Q936" s="388"/>
      <c r="R936" s="388"/>
      <c r="S936" s="388"/>
      <c r="T936" s="388"/>
    </row>
    <row r="937" spans="1:20" x14ac:dyDescent="0.2">
      <c r="G937" s="443"/>
      <c r="H937" s="444"/>
      <c r="I937" s="389"/>
      <c r="J937" s="443"/>
      <c r="K937" s="444"/>
      <c r="L937" s="444"/>
      <c r="P937" s="389"/>
      <c r="Q937" s="389"/>
      <c r="R937" s="389"/>
      <c r="S937" s="389"/>
      <c r="T937" s="389"/>
    </row>
    <row r="938" spans="1:20" x14ac:dyDescent="0.2">
      <c r="G938" s="443"/>
      <c r="H938" s="444"/>
      <c r="I938" s="389"/>
      <c r="J938" s="443"/>
      <c r="K938" s="444"/>
      <c r="L938" s="444"/>
      <c r="P938" s="389"/>
      <c r="Q938" s="389"/>
      <c r="R938" s="389"/>
      <c r="S938" s="389"/>
      <c r="T938" s="389"/>
    </row>
    <row r="939" spans="1:20" s="399" customFormat="1" x14ac:dyDescent="0.2">
      <c r="A939" s="436"/>
      <c r="B939" s="386"/>
      <c r="C939" s="436"/>
      <c r="D939" s="442"/>
      <c r="E939" s="436"/>
      <c r="F939" s="436"/>
      <c r="G939" s="443"/>
      <c r="H939" s="444"/>
      <c r="I939" s="389"/>
      <c r="J939" s="443"/>
      <c r="K939" s="444"/>
      <c r="L939" s="444"/>
      <c r="M939" s="389"/>
      <c r="N939" s="389"/>
      <c r="O939" s="389"/>
      <c r="P939" s="389"/>
      <c r="Q939" s="389"/>
      <c r="R939" s="389"/>
      <c r="S939" s="389"/>
      <c r="T939" s="389"/>
    </row>
    <row r="940" spans="1:20" x14ac:dyDescent="0.2">
      <c r="G940" s="443"/>
      <c r="H940" s="444"/>
      <c r="I940" s="389"/>
      <c r="J940" s="443"/>
      <c r="K940" s="444"/>
      <c r="L940" s="444"/>
      <c r="P940" s="389"/>
      <c r="Q940" s="389"/>
      <c r="R940" s="389"/>
      <c r="S940" s="389"/>
      <c r="T940" s="389"/>
    </row>
    <row r="941" spans="1:20" s="399" customFormat="1" x14ac:dyDescent="0.2">
      <c r="A941" s="436"/>
      <c r="B941" s="386"/>
      <c r="C941" s="436"/>
      <c r="D941" s="442"/>
      <c r="E941" s="436"/>
      <c r="F941" s="436"/>
      <c r="G941" s="443"/>
      <c r="H941" s="444"/>
      <c r="I941" s="389"/>
      <c r="J941" s="443"/>
      <c r="K941" s="444"/>
      <c r="L941" s="444"/>
      <c r="M941" s="389"/>
      <c r="N941" s="389"/>
      <c r="O941" s="389"/>
      <c r="P941" s="389"/>
      <c r="Q941" s="389"/>
      <c r="R941" s="389"/>
      <c r="S941" s="389"/>
      <c r="T941" s="389"/>
    </row>
    <row r="942" spans="1:20" x14ac:dyDescent="0.2">
      <c r="G942" s="443"/>
      <c r="H942" s="444"/>
      <c r="I942" s="389"/>
      <c r="J942" s="443"/>
      <c r="K942" s="444"/>
      <c r="L942" s="444"/>
      <c r="P942" s="389"/>
      <c r="Q942" s="389"/>
      <c r="R942" s="389"/>
      <c r="S942" s="389"/>
      <c r="T942" s="389"/>
    </row>
    <row r="943" spans="1:20" x14ac:dyDescent="0.2">
      <c r="A943" s="538"/>
      <c r="B943" s="537"/>
      <c r="C943" s="538"/>
      <c r="D943" s="538"/>
      <c r="E943" s="538"/>
      <c r="F943" s="538"/>
      <c r="G943" s="447"/>
      <c r="H943" s="455"/>
      <c r="I943" s="388"/>
      <c r="J943" s="447"/>
      <c r="K943" s="447"/>
      <c r="L943" s="447"/>
      <c r="M943" s="388"/>
      <c r="N943" s="388"/>
      <c r="O943" s="388"/>
      <c r="P943" s="388"/>
      <c r="Q943" s="388"/>
      <c r="R943" s="388"/>
      <c r="S943" s="388"/>
      <c r="T943" s="388"/>
    </row>
    <row r="944" spans="1:20" x14ac:dyDescent="0.2">
      <c r="C944" s="456"/>
      <c r="G944" s="443"/>
      <c r="H944" s="444"/>
      <c r="I944" s="389"/>
      <c r="J944" s="443"/>
      <c r="K944" s="444"/>
      <c r="L944" s="444"/>
      <c r="P944" s="389"/>
      <c r="Q944" s="389"/>
      <c r="R944" s="389"/>
      <c r="S944" s="389"/>
      <c r="T944" s="389"/>
    </row>
    <row r="945" spans="1:20" s="399" customFormat="1" x14ac:dyDescent="0.2">
      <c r="A945" s="436"/>
      <c r="B945" s="386"/>
      <c r="C945" s="456"/>
      <c r="D945" s="442"/>
      <c r="E945" s="436"/>
      <c r="F945" s="436"/>
      <c r="G945" s="443"/>
      <c r="H945" s="444"/>
      <c r="I945" s="389"/>
      <c r="J945" s="443"/>
      <c r="K945" s="444"/>
      <c r="L945" s="444"/>
      <c r="M945" s="389"/>
      <c r="N945" s="389"/>
      <c r="O945" s="389"/>
      <c r="P945" s="389"/>
      <c r="Q945" s="389"/>
      <c r="R945" s="389"/>
      <c r="S945" s="389"/>
      <c r="T945" s="389"/>
    </row>
    <row r="946" spans="1:20" s="399" customFormat="1" x14ac:dyDescent="0.2">
      <c r="A946" s="436"/>
      <c r="B946" s="386"/>
      <c r="C946" s="456"/>
      <c r="D946" s="442"/>
      <c r="E946" s="436"/>
      <c r="F946" s="436"/>
      <c r="G946" s="443"/>
      <c r="H946" s="444"/>
      <c r="I946" s="389"/>
      <c r="J946" s="443"/>
      <c r="K946" s="444"/>
      <c r="L946" s="444"/>
      <c r="M946" s="389"/>
      <c r="N946" s="389"/>
      <c r="O946" s="389"/>
      <c r="P946" s="389"/>
      <c r="Q946" s="389"/>
      <c r="R946" s="389"/>
      <c r="S946" s="389"/>
      <c r="T946" s="389"/>
    </row>
    <row r="947" spans="1:20" x14ac:dyDescent="0.2">
      <c r="C947" s="456"/>
      <c r="G947" s="443"/>
      <c r="H947" s="444"/>
      <c r="I947" s="389"/>
      <c r="J947" s="443"/>
      <c r="K947" s="444"/>
      <c r="L947" s="444"/>
      <c r="P947" s="389"/>
      <c r="Q947" s="389"/>
      <c r="R947" s="389"/>
      <c r="S947" s="389"/>
      <c r="T947" s="389"/>
    </row>
    <row r="948" spans="1:20" s="399" customFormat="1" x14ac:dyDescent="0.2">
      <c r="A948" s="460"/>
      <c r="C948" s="460"/>
      <c r="D948" s="460"/>
      <c r="E948" s="460"/>
      <c r="F948" s="460"/>
      <c r="G948" s="447"/>
      <c r="H948" s="455"/>
      <c r="I948" s="388"/>
      <c r="J948" s="447"/>
      <c r="K948" s="447"/>
      <c r="L948" s="447"/>
      <c r="M948" s="388"/>
      <c r="N948" s="388"/>
      <c r="O948" s="388"/>
      <c r="P948" s="388"/>
      <c r="Q948" s="388"/>
      <c r="R948" s="388"/>
      <c r="S948" s="388"/>
      <c r="T948" s="388"/>
    </row>
    <row r="949" spans="1:20" x14ac:dyDescent="0.2">
      <c r="C949" s="471"/>
      <c r="D949" s="472"/>
      <c r="G949" s="443"/>
      <c r="H949" s="444"/>
      <c r="I949" s="389"/>
      <c r="J949" s="443"/>
      <c r="K949" s="444"/>
      <c r="L949" s="444"/>
      <c r="P949" s="389"/>
      <c r="Q949" s="389"/>
      <c r="R949" s="389"/>
      <c r="S949" s="389"/>
      <c r="T949" s="389"/>
    </row>
    <row r="950" spans="1:20" x14ac:dyDescent="0.2">
      <c r="D950" s="472"/>
      <c r="G950" s="443"/>
      <c r="H950" s="444"/>
      <c r="I950" s="389"/>
      <c r="J950" s="443"/>
      <c r="K950" s="444"/>
      <c r="L950" s="444"/>
      <c r="P950" s="389"/>
      <c r="Q950" s="389"/>
      <c r="R950" s="389"/>
      <c r="S950" s="389"/>
      <c r="T950" s="389"/>
    </row>
    <row r="951" spans="1:20" x14ac:dyDescent="0.2">
      <c r="C951" s="458"/>
      <c r="G951" s="443"/>
      <c r="H951" s="444"/>
      <c r="I951" s="389"/>
      <c r="J951" s="443"/>
      <c r="K951" s="444"/>
      <c r="L951" s="444"/>
      <c r="P951" s="389"/>
      <c r="Q951" s="389"/>
      <c r="R951" s="389"/>
      <c r="S951" s="389"/>
      <c r="T951" s="389"/>
    </row>
    <row r="952" spans="1:20" x14ac:dyDescent="0.2">
      <c r="G952" s="443"/>
      <c r="H952" s="444"/>
      <c r="I952" s="389"/>
      <c r="J952" s="443"/>
      <c r="K952" s="444"/>
      <c r="L952" s="444"/>
      <c r="P952" s="389"/>
      <c r="Q952" s="389"/>
      <c r="R952" s="389"/>
      <c r="S952" s="389"/>
      <c r="T952" s="389"/>
    </row>
    <row r="953" spans="1:20" x14ac:dyDescent="0.2">
      <c r="B953" s="426"/>
      <c r="G953" s="444"/>
      <c r="H953" s="444"/>
      <c r="I953" s="389"/>
      <c r="J953" s="444"/>
      <c r="K953" s="444"/>
      <c r="L953" s="444"/>
      <c r="P953" s="389"/>
      <c r="Q953" s="389"/>
      <c r="R953" s="389"/>
      <c r="S953" s="389"/>
      <c r="T953" s="389"/>
    </row>
    <row r="954" spans="1:20" x14ac:dyDescent="0.2">
      <c r="B954" s="426"/>
      <c r="G954" s="444"/>
      <c r="H954" s="444"/>
      <c r="I954" s="389"/>
      <c r="J954" s="444"/>
      <c r="K954" s="444"/>
      <c r="L954" s="444"/>
      <c r="P954" s="389"/>
      <c r="Q954" s="389"/>
      <c r="R954" s="389"/>
      <c r="S954" s="389"/>
      <c r="T954" s="389"/>
    </row>
    <row r="955" spans="1:20" x14ac:dyDescent="0.2">
      <c r="B955" s="426"/>
      <c r="G955" s="444"/>
      <c r="H955" s="444"/>
      <c r="I955" s="389"/>
      <c r="J955" s="444"/>
      <c r="K955" s="444"/>
      <c r="L955" s="444"/>
      <c r="P955" s="389"/>
      <c r="Q955" s="389"/>
      <c r="R955" s="389"/>
      <c r="S955" s="389"/>
      <c r="T955" s="389"/>
    </row>
    <row r="956" spans="1:20" x14ac:dyDescent="0.2">
      <c r="B956" s="426"/>
      <c r="G956" s="444"/>
      <c r="H956" s="444"/>
      <c r="I956" s="389"/>
      <c r="J956" s="444"/>
      <c r="K956" s="444"/>
      <c r="L956" s="444"/>
      <c r="P956" s="389"/>
      <c r="Q956" s="389"/>
      <c r="R956" s="389"/>
      <c r="S956" s="389"/>
      <c r="T956" s="389"/>
    </row>
    <row r="957" spans="1:20" x14ac:dyDescent="0.2">
      <c r="B957" s="426"/>
      <c r="G957" s="444"/>
      <c r="H957" s="444"/>
      <c r="I957" s="389"/>
      <c r="J957" s="444"/>
      <c r="K957" s="444"/>
      <c r="L957" s="444"/>
      <c r="P957" s="389"/>
      <c r="Q957" s="389"/>
      <c r="R957" s="389"/>
      <c r="S957" s="389"/>
      <c r="T957" s="389"/>
    </row>
    <row r="958" spans="1:20" x14ac:dyDescent="0.2">
      <c r="B958" s="426"/>
      <c r="G958" s="444"/>
      <c r="H958" s="444"/>
      <c r="I958" s="389"/>
      <c r="J958" s="444"/>
      <c r="K958" s="444"/>
      <c r="L958" s="444"/>
      <c r="P958" s="389"/>
      <c r="Q958" s="389"/>
      <c r="R958" s="389"/>
      <c r="S958" s="389"/>
      <c r="T958" s="389"/>
    </row>
    <row r="959" spans="1:20" s="399" customFormat="1" x14ac:dyDescent="0.2">
      <c r="A959" s="436"/>
      <c r="B959" s="426"/>
      <c r="C959" s="436"/>
      <c r="D959" s="442"/>
      <c r="E959" s="436"/>
      <c r="F959" s="436"/>
      <c r="G959" s="444"/>
      <c r="H959" s="444"/>
      <c r="I959" s="389"/>
      <c r="J959" s="444"/>
      <c r="K959" s="444"/>
      <c r="L959" s="444"/>
      <c r="M959" s="389"/>
      <c r="N959" s="389"/>
      <c r="O959" s="389"/>
      <c r="P959" s="389"/>
      <c r="Q959" s="389"/>
      <c r="R959" s="389"/>
      <c r="S959" s="389"/>
      <c r="T959" s="389"/>
    </row>
    <row r="960" spans="1:20" s="389" customFormat="1" x14ac:dyDescent="0.2">
      <c r="A960" s="436"/>
      <c r="B960" s="426"/>
      <c r="C960" s="436"/>
      <c r="D960" s="442"/>
      <c r="E960" s="436"/>
      <c r="F960" s="436"/>
      <c r="G960" s="444"/>
      <c r="H960" s="444"/>
      <c r="J960" s="444"/>
      <c r="K960" s="444"/>
      <c r="L960" s="444"/>
    </row>
    <row r="961" spans="1:20" s="389" customFormat="1" x14ac:dyDescent="0.2">
      <c r="A961" s="538"/>
      <c r="B961" s="537"/>
      <c r="C961" s="538"/>
      <c r="D961" s="538"/>
      <c r="E961" s="538"/>
      <c r="F961" s="538"/>
      <c r="G961" s="444"/>
      <c r="H961" s="455"/>
      <c r="I961" s="388"/>
      <c r="J961" s="455"/>
      <c r="K961" s="455"/>
      <c r="L961" s="455"/>
      <c r="M961" s="388"/>
      <c r="N961" s="388"/>
      <c r="O961" s="388"/>
      <c r="P961" s="388"/>
    </row>
    <row r="962" spans="1:20" s="389" customFormat="1" x14ac:dyDescent="0.2">
      <c r="A962" s="436"/>
      <c r="B962" s="426"/>
      <c r="C962" s="436"/>
      <c r="D962" s="442"/>
      <c r="E962" s="436"/>
      <c r="F962" s="436"/>
      <c r="G962" s="444"/>
      <c r="H962" s="444"/>
      <c r="J962" s="444"/>
      <c r="K962" s="444"/>
      <c r="L962" s="444"/>
    </row>
    <row r="963" spans="1:20" s="389" customFormat="1" x14ac:dyDescent="0.2">
      <c r="A963" s="436"/>
      <c r="B963" s="426"/>
      <c r="C963" s="436"/>
      <c r="D963" s="442"/>
      <c r="E963" s="436"/>
      <c r="F963" s="436"/>
      <c r="G963" s="444"/>
      <c r="H963" s="444"/>
      <c r="J963" s="444"/>
      <c r="K963" s="444"/>
      <c r="L963" s="444"/>
    </row>
    <row r="964" spans="1:20" s="389" customFormat="1" x14ac:dyDescent="0.2">
      <c r="A964" s="436"/>
      <c r="B964" s="386"/>
      <c r="C964" s="436"/>
      <c r="D964" s="442"/>
      <c r="E964" s="436"/>
      <c r="F964" s="436"/>
      <c r="G964" s="444"/>
      <c r="H964" s="444"/>
      <c r="J964" s="444"/>
      <c r="K964" s="444"/>
      <c r="L964" s="444"/>
      <c r="P964" s="387"/>
      <c r="Q964" s="387"/>
      <c r="R964" s="387"/>
      <c r="S964" s="387"/>
      <c r="T964" s="387"/>
    </row>
    <row r="965" spans="1:20" s="389" customFormat="1" x14ac:dyDescent="0.2">
      <c r="A965" s="436"/>
      <c r="B965" s="386"/>
      <c r="C965" s="436"/>
      <c r="D965" s="442"/>
      <c r="E965" s="436"/>
      <c r="F965" s="436"/>
      <c r="G965" s="444"/>
      <c r="H965" s="444"/>
      <c r="J965" s="444"/>
      <c r="K965" s="444"/>
      <c r="L965" s="444"/>
      <c r="P965" s="387"/>
      <c r="Q965" s="387"/>
      <c r="R965" s="387"/>
      <c r="S965" s="387"/>
      <c r="T965" s="387"/>
    </row>
    <row r="966" spans="1:20" s="389" customFormat="1" x14ac:dyDescent="0.2">
      <c r="A966" s="436"/>
      <c r="B966" s="386"/>
      <c r="C966" s="436"/>
      <c r="D966" s="442"/>
      <c r="E966" s="436"/>
      <c r="F966" s="436"/>
      <c r="G966" s="444"/>
      <c r="H966" s="444"/>
      <c r="J966" s="444"/>
      <c r="K966" s="444"/>
      <c r="L966" s="444"/>
      <c r="P966" s="387"/>
      <c r="Q966" s="387"/>
      <c r="R966" s="387"/>
      <c r="S966" s="387"/>
      <c r="T966" s="387"/>
    </row>
    <row r="967" spans="1:20" s="389" customFormat="1" x14ac:dyDescent="0.2">
      <c r="A967" s="436"/>
      <c r="B967" s="386"/>
      <c r="C967" s="436"/>
      <c r="D967" s="442"/>
      <c r="E967" s="436"/>
      <c r="F967" s="436"/>
      <c r="G967" s="444"/>
      <c r="H967" s="444"/>
      <c r="J967" s="444"/>
      <c r="K967" s="444"/>
      <c r="L967" s="444"/>
      <c r="P967" s="387"/>
      <c r="Q967" s="387"/>
      <c r="R967" s="387"/>
      <c r="S967" s="387"/>
      <c r="T967" s="387"/>
    </row>
    <row r="968" spans="1:20" s="389" customFormat="1" x14ac:dyDescent="0.2">
      <c r="A968" s="436"/>
      <c r="B968" s="386"/>
      <c r="C968" s="436"/>
      <c r="D968" s="442"/>
      <c r="E968" s="436"/>
      <c r="F968" s="436"/>
      <c r="G968" s="444"/>
      <c r="H968" s="444"/>
      <c r="J968" s="444"/>
      <c r="K968" s="444"/>
      <c r="L968" s="444"/>
      <c r="P968" s="387"/>
      <c r="Q968" s="387"/>
      <c r="R968" s="387"/>
      <c r="S968" s="387"/>
      <c r="T968" s="387"/>
    </row>
    <row r="969" spans="1:20" s="389" customFormat="1" x14ac:dyDescent="0.2">
      <c r="A969" s="436"/>
      <c r="B969" s="386"/>
      <c r="C969" s="436"/>
      <c r="D969" s="442"/>
      <c r="E969" s="436"/>
      <c r="F969" s="436"/>
      <c r="G969" s="444"/>
      <c r="H969" s="444"/>
      <c r="J969" s="444"/>
      <c r="K969" s="444"/>
      <c r="L969" s="444"/>
      <c r="P969" s="387"/>
      <c r="Q969" s="387"/>
      <c r="R969" s="387"/>
      <c r="S969" s="387"/>
      <c r="T969" s="387"/>
    </row>
    <row r="970" spans="1:20" s="389" customFormat="1" x14ac:dyDescent="0.2">
      <c r="A970" s="436"/>
      <c r="B970" s="386"/>
      <c r="C970" s="436"/>
      <c r="D970" s="442"/>
      <c r="E970" s="436"/>
      <c r="F970" s="436"/>
      <c r="G970" s="444"/>
      <c r="H970" s="444"/>
      <c r="J970" s="444"/>
      <c r="K970" s="444"/>
      <c r="L970" s="444"/>
      <c r="P970" s="387"/>
      <c r="Q970" s="387"/>
      <c r="R970" s="387"/>
      <c r="S970" s="387"/>
      <c r="T970" s="387"/>
    </row>
    <row r="971" spans="1:20" s="389" customFormat="1" x14ac:dyDescent="0.2">
      <c r="A971" s="436"/>
      <c r="B971" s="386"/>
      <c r="C971" s="436"/>
      <c r="D971" s="442"/>
      <c r="E971" s="436"/>
      <c r="F971" s="436"/>
      <c r="G971" s="444"/>
      <c r="H971" s="444"/>
      <c r="J971" s="444"/>
      <c r="K971" s="444"/>
      <c r="L971" s="444"/>
      <c r="P971" s="387"/>
      <c r="Q971" s="387"/>
      <c r="R971" s="387"/>
      <c r="S971" s="387"/>
      <c r="T971" s="387"/>
    </row>
    <row r="972" spans="1:20" s="389" customFormat="1" x14ac:dyDescent="0.2">
      <c r="A972" s="436"/>
      <c r="B972" s="386"/>
      <c r="C972" s="436"/>
      <c r="D972" s="442"/>
      <c r="E972" s="436"/>
      <c r="F972" s="436"/>
      <c r="G972" s="444"/>
      <c r="H972" s="444"/>
      <c r="J972" s="444"/>
      <c r="K972" s="444"/>
      <c r="L972" s="444"/>
      <c r="P972" s="387"/>
      <c r="Q972" s="387"/>
      <c r="R972" s="387"/>
      <c r="S972" s="387"/>
      <c r="T972" s="387"/>
    </row>
    <row r="973" spans="1:20" s="389" customFormat="1" x14ac:dyDescent="0.2">
      <c r="A973" s="436"/>
      <c r="B973" s="386"/>
      <c r="C973" s="436"/>
      <c r="D973" s="442"/>
      <c r="E973" s="436"/>
      <c r="F973" s="436"/>
      <c r="G973" s="444"/>
      <c r="H973" s="444"/>
      <c r="J973" s="444"/>
      <c r="K973" s="444"/>
      <c r="L973" s="444"/>
      <c r="P973" s="387"/>
      <c r="Q973" s="387"/>
      <c r="R973" s="387"/>
      <c r="S973" s="387"/>
      <c r="T973" s="387"/>
    </row>
    <row r="974" spans="1:20" s="389" customFormat="1" x14ac:dyDescent="0.2">
      <c r="A974" s="436"/>
      <c r="B974" s="386"/>
      <c r="C974" s="436"/>
      <c r="D974" s="442"/>
      <c r="E974" s="436"/>
      <c r="F974" s="436"/>
      <c r="G974" s="444"/>
      <c r="H974" s="444"/>
      <c r="J974" s="444"/>
      <c r="K974" s="444"/>
      <c r="L974" s="444"/>
      <c r="P974" s="387"/>
      <c r="Q974" s="387"/>
      <c r="R974" s="387"/>
      <c r="S974" s="387"/>
      <c r="T974" s="387"/>
    </row>
    <row r="975" spans="1:20" s="389" customFormat="1" x14ac:dyDescent="0.2">
      <c r="A975" s="436"/>
      <c r="B975" s="386"/>
      <c r="C975" s="436"/>
      <c r="D975" s="442"/>
      <c r="E975" s="436"/>
      <c r="F975" s="436"/>
      <c r="G975" s="444"/>
      <c r="H975" s="444"/>
      <c r="J975" s="444"/>
      <c r="K975" s="444"/>
      <c r="L975" s="444"/>
      <c r="P975" s="387"/>
      <c r="Q975" s="387"/>
      <c r="R975" s="387"/>
      <c r="S975" s="387"/>
      <c r="T975" s="387"/>
    </row>
    <row r="976" spans="1:20" s="387" customFormat="1" x14ac:dyDescent="0.2">
      <c r="A976" s="436"/>
      <c r="B976" s="386"/>
      <c r="C976" s="436"/>
      <c r="D976" s="442"/>
      <c r="E976" s="436"/>
      <c r="F976" s="436"/>
      <c r="G976" s="444"/>
      <c r="H976" s="444"/>
      <c r="I976" s="389"/>
      <c r="J976" s="444"/>
      <c r="K976" s="444"/>
      <c r="L976" s="444"/>
      <c r="M976" s="389"/>
      <c r="N976" s="389"/>
      <c r="O976" s="389"/>
    </row>
    <row r="977" spans="1:15" s="387" customFormat="1" x14ac:dyDescent="0.2">
      <c r="A977" s="436"/>
      <c r="B977" s="426"/>
      <c r="C977" s="436"/>
      <c r="D977" s="442"/>
      <c r="E977" s="436"/>
      <c r="F977" s="436"/>
      <c r="G977" s="444"/>
      <c r="H977" s="444"/>
      <c r="I977" s="389"/>
      <c r="J977" s="444"/>
      <c r="K977" s="444"/>
      <c r="L977" s="444"/>
      <c r="M977" s="389"/>
      <c r="N977" s="389"/>
      <c r="O977" s="389"/>
    </row>
    <row r="978" spans="1:15" s="387" customFormat="1" x14ac:dyDescent="0.2">
      <c r="A978" s="436"/>
      <c r="B978" s="426"/>
      <c r="C978" s="436"/>
      <c r="D978" s="442"/>
      <c r="E978" s="436"/>
      <c r="F978" s="436"/>
      <c r="G978" s="444"/>
      <c r="H978" s="444"/>
      <c r="I978" s="389"/>
      <c r="J978" s="444"/>
      <c r="K978" s="444"/>
      <c r="L978" s="444"/>
      <c r="M978" s="389"/>
      <c r="N978" s="389"/>
      <c r="O978" s="389"/>
    </row>
    <row r="979" spans="1:15" s="387" customFormat="1" x14ac:dyDescent="0.2">
      <c r="A979" s="436"/>
      <c r="B979" s="386"/>
      <c r="C979" s="436"/>
      <c r="D979" s="442"/>
      <c r="E979" s="436"/>
      <c r="F979" s="436"/>
      <c r="G979" s="444"/>
      <c r="H979" s="444"/>
      <c r="I979" s="389"/>
      <c r="J979" s="444"/>
      <c r="K979" s="444"/>
      <c r="L979" s="444"/>
      <c r="M979" s="389"/>
      <c r="N979" s="389"/>
      <c r="O979" s="389"/>
    </row>
    <row r="980" spans="1:15" s="387" customFormat="1" x14ac:dyDescent="0.2">
      <c r="A980" s="436"/>
      <c r="B980" s="386"/>
      <c r="C980" s="436"/>
      <c r="D980" s="442"/>
      <c r="E980" s="436"/>
      <c r="F980" s="436"/>
      <c r="G980" s="444"/>
      <c r="H980" s="444"/>
      <c r="I980" s="389"/>
      <c r="J980" s="444"/>
      <c r="K980" s="444"/>
      <c r="L980" s="444"/>
      <c r="M980" s="389"/>
      <c r="N980" s="389"/>
      <c r="O980" s="389"/>
    </row>
    <row r="981" spans="1:15" s="387" customFormat="1" x14ac:dyDescent="0.2">
      <c r="A981" s="436"/>
      <c r="B981" s="426"/>
      <c r="C981" s="436"/>
      <c r="D981" s="442"/>
      <c r="E981" s="436"/>
      <c r="F981" s="436"/>
      <c r="G981" s="444"/>
      <c r="H981" s="444"/>
      <c r="I981" s="389"/>
      <c r="J981" s="444"/>
      <c r="K981" s="444"/>
      <c r="L981" s="444"/>
      <c r="M981" s="389"/>
      <c r="N981" s="389"/>
      <c r="O981" s="389"/>
    </row>
    <row r="982" spans="1:15" s="387" customFormat="1" x14ac:dyDescent="0.2">
      <c r="A982" s="436"/>
      <c r="B982" s="386"/>
      <c r="C982" s="436"/>
      <c r="D982" s="442"/>
      <c r="E982" s="436"/>
      <c r="F982" s="436"/>
      <c r="G982" s="444"/>
      <c r="H982" s="444"/>
      <c r="I982" s="389"/>
      <c r="J982" s="444"/>
      <c r="K982" s="444"/>
      <c r="L982" s="444"/>
      <c r="M982" s="389"/>
      <c r="N982" s="389"/>
      <c r="O982" s="389"/>
    </row>
    <row r="983" spans="1:15" s="387" customFormat="1" x14ac:dyDescent="0.2">
      <c r="A983" s="764"/>
      <c r="B983" s="764"/>
      <c r="C983" s="764"/>
      <c r="D983" s="764"/>
      <c r="E983" s="764"/>
      <c r="F983" s="764"/>
      <c r="G983" s="444"/>
      <c r="H983" s="455"/>
      <c r="I983" s="388"/>
      <c r="J983" s="455"/>
      <c r="K983" s="455"/>
      <c r="L983" s="455"/>
      <c r="M983" s="388"/>
      <c r="N983" s="388"/>
      <c r="O983" s="388"/>
    </row>
    <row r="984" spans="1:15" s="387" customFormat="1" x14ac:dyDescent="0.2">
      <c r="A984" s="436"/>
      <c r="B984" s="426"/>
      <c r="C984" s="436"/>
      <c r="D984" s="442"/>
      <c r="E984" s="436"/>
      <c r="F984" s="436"/>
      <c r="G984" s="444"/>
      <c r="H984" s="444"/>
      <c r="I984" s="389"/>
      <c r="J984" s="444"/>
      <c r="K984" s="444"/>
      <c r="L984" s="444"/>
      <c r="M984" s="389"/>
      <c r="N984" s="389"/>
      <c r="O984" s="389"/>
    </row>
    <row r="985" spans="1:15" s="387" customFormat="1" x14ac:dyDescent="0.2">
      <c r="A985" s="436"/>
      <c r="B985" s="426"/>
      <c r="C985" s="436"/>
      <c r="D985" s="442"/>
      <c r="E985" s="436"/>
      <c r="F985" s="436"/>
      <c r="G985" s="444"/>
      <c r="H985" s="444"/>
      <c r="I985" s="389"/>
      <c r="J985" s="444"/>
      <c r="K985" s="444"/>
      <c r="L985" s="444"/>
      <c r="M985" s="389"/>
      <c r="N985" s="389"/>
      <c r="O985" s="389"/>
    </row>
    <row r="986" spans="1:15" s="387" customFormat="1" x14ac:dyDescent="0.2">
      <c r="A986" s="436"/>
      <c r="B986" s="426"/>
      <c r="C986" s="436"/>
      <c r="D986" s="442"/>
      <c r="E986" s="436"/>
      <c r="F986" s="436"/>
      <c r="G986" s="444"/>
      <c r="H986" s="444"/>
      <c r="I986" s="389"/>
      <c r="J986" s="444"/>
      <c r="K986" s="444"/>
      <c r="L986" s="444"/>
      <c r="M986" s="389"/>
      <c r="N986" s="389"/>
      <c r="O986" s="389"/>
    </row>
    <row r="987" spans="1:15" s="387" customFormat="1" x14ac:dyDescent="0.2">
      <c r="A987" s="436"/>
      <c r="B987" s="426"/>
      <c r="C987" s="436"/>
      <c r="D987" s="442"/>
      <c r="E987" s="436"/>
      <c r="F987" s="436"/>
      <c r="G987" s="444"/>
      <c r="H987" s="444"/>
      <c r="I987" s="389"/>
      <c r="J987" s="444"/>
      <c r="K987" s="444"/>
      <c r="L987" s="444"/>
      <c r="M987" s="389"/>
      <c r="N987" s="389"/>
      <c r="O987" s="389"/>
    </row>
    <row r="988" spans="1:15" s="387" customFormat="1" x14ac:dyDescent="0.2">
      <c r="A988" s="436"/>
      <c r="B988" s="426"/>
      <c r="C988" s="436"/>
      <c r="D988" s="442"/>
      <c r="E988" s="436"/>
      <c r="F988" s="436"/>
      <c r="G988" s="444"/>
      <c r="H988" s="444"/>
      <c r="I988" s="389"/>
      <c r="J988" s="444"/>
      <c r="K988" s="444"/>
      <c r="L988" s="444"/>
      <c r="M988" s="389"/>
      <c r="N988" s="389"/>
      <c r="O988" s="389"/>
    </row>
    <row r="989" spans="1:15" s="387" customFormat="1" x14ac:dyDescent="0.2">
      <c r="A989" s="436"/>
      <c r="B989" s="426"/>
      <c r="C989" s="436"/>
      <c r="D989" s="442"/>
      <c r="E989" s="436"/>
      <c r="F989" s="436"/>
      <c r="G989" s="444"/>
      <c r="H989" s="444"/>
      <c r="I989" s="389"/>
      <c r="J989" s="444"/>
      <c r="K989" s="444"/>
      <c r="L989" s="444"/>
      <c r="M989" s="389"/>
      <c r="N989" s="389"/>
      <c r="O989" s="389"/>
    </row>
    <row r="990" spans="1:15" s="387" customFormat="1" x14ac:dyDescent="0.2">
      <c r="A990" s="436"/>
      <c r="B990" s="426"/>
      <c r="C990" s="436"/>
      <c r="D990" s="442"/>
      <c r="E990" s="436"/>
      <c r="F990" s="436"/>
      <c r="G990" s="444"/>
      <c r="H990" s="444"/>
      <c r="I990" s="389"/>
      <c r="J990" s="444"/>
      <c r="K990" s="444"/>
      <c r="L990" s="444"/>
      <c r="M990" s="389"/>
      <c r="N990" s="389"/>
      <c r="O990" s="389"/>
    </row>
    <row r="991" spans="1:15" s="387" customFormat="1" x14ac:dyDescent="0.2">
      <c r="A991" s="436"/>
      <c r="B991" s="426"/>
      <c r="C991" s="436"/>
      <c r="D991" s="442"/>
      <c r="E991" s="436"/>
      <c r="F991" s="436"/>
      <c r="G991" s="444"/>
      <c r="H991" s="444"/>
      <c r="I991" s="389"/>
      <c r="J991" s="444"/>
      <c r="K991" s="444"/>
      <c r="L991" s="444"/>
      <c r="M991" s="389"/>
      <c r="N991" s="389"/>
      <c r="O991" s="389"/>
    </row>
    <row r="992" spans="1:15" s="387" customFormat="1" x14ac:dyDescent="0.2">
      <c r="A992" s="764"/>
      <c r="B992" s="764"/>
      <c r="C992" s="764"/>
      <c r="D992" s="764"/>
      <c r="E992" s="764"/>
      <c r="F992" s="764"/>
      <c r="G992" s="444"/>
      <c r="H992" s="455"/>
      <c r="I992" s="388"/>
      <c r="J992" s="455"/>
      <c r="K992" s="455"/>
      <c r="L992" s="455"/>
      <c r="M992" s="388"/>
      <c r="N992" s="388"/>
      <c r="O992" s="388"/>
    </row>
    <row r="993" spans="1:15" s="387" customFormat="1" x14ac:dyDescent="0.2">
      <c r="A993" s="436"/>
      <c r="B993" s="386"/>
      <c r="C993" s="436"/>
      <c r="D993" s="442"/>
      <c r="E993" s="436"/>
      <c r="F993" s="436"/>
      <c r="G993" s="444"/>
      <c r="H993" s="444"/>
      <c r="I993" s="389"/>
      <c r="J993" s="444"/>
      <c r="K993" s="444"/>
      <c r="L993" s="444"/>
      <c r="M993" s="389"/>
      <c r="N993" s="389"/>
      <c r="O993" s="389"/>
    </row>
    <row r="994" spans="1:15" s="387" customFormat="1" x14ac:dyDescent="0.2">
      <c r="A994" s="436"/>
      <c r="B994" s="386"/>
      <c r="C994" s="436"/>
      <c r="D994" s="442"/>
      <c r="E994" s="436"/>
      <c r="F994" s="436"/>
      <c r="G994" s="444"/>
      <c r="H994" s="444"/>
      <c r="I994" s="389"/>
      <c r="J994" s="444"/>
      <c r="K994" s="444"/>
      <c r="L994" s="444"/>
      <c r="M994" s="389"/>
      <c r="N994" s="389"/>
      <c r="O994" s="389"/>
    </row>
    <row r="995" spans="1:15" s="387" customFormat="1" x14ac:dyDescent="0.2">
      <c r="A995" s="436"/>
      <c r="B995" s="386"/>
      <c r="C995" s="436"/>
      <c r="D995" s="442"/>
      <c r="E995" s="436"/>
      <c r="F995" s="436"/>
      <c r="G995" s="444"/>
      <c r="H995" s="444"/>
      <c r="I995" s="389"/>
      <c r="J995" s="444"/>
      <c r="K995" s="444"/>
      <c r="L995" s="444"/>
      <c r="M995" s="389"/>
      <c r="N995" s="389"/>
      <c r="O995" s="389"/>
    </row>
    <row r="996" spans="1:15" s="387" customFormat="1" x14ac:dyDescent="0.2">
      <c r="A996" s="436"/>
      <c r="B996" s="386"/>
      <c r="C996" s="436"/>
      <c r="D996" s="442"/>
      <c r="E996" s="436"/>
      <c r="F996" s="436"/>
      <c r="G996" s="444"/>
      <c r="H996" s="444"/>
      <c r="I996" s="389"/>
      <c r="J996" s="444"/>
      <c r="K996" s="444"/>
      <c r="L996" s="444"/>
      <c r="M996" s="389"/>
      <c r="N996" s="389"/>
      <c r="O996" s="389"/>
    </row>
    <row r="997" spans="1:15" s="387" customFormat="1" x14ac:dyDescent="0.2">
      <c r="A997" s="436"/>
      <c r="B997" s="386"/>
      <c r="C997" s="436"/>
      <c r="D997" s="442"/>
      <c r="E997" s="436"/>
      <c r="F997" s="436"/>
      <c r="G997" s="444"/>
      <c r="H997" s="444"/>
      <c r="I997" s="389"/>
      <c r="J997" s="444"/>
      <c r="K997" s="444"/>
      <c r="L997" s="444"/>
      <c r="M997" s="389"/>
      <c r="N997" s="389"/>
      <c r="O997" s="389"/>
    </row>
    <row r="998" spans="1:15" s="387" customFormat="1" x14ac:dyDescent="0.2">
      <c r="A998" s="436"/>
      <c r="B998" s="386"/>
      <c r="C998" s="436"/>
      <c r="D998" s="442"/>
      <c r="E998" s="436"/>
      <c r="F998" s="436"/>
      <c r="G998" s="444"/>
      <c r="H998" s="444"/>
      <c r="I998" s="389"/>
      <c r="J998" s="444"/>
      <c r="K998" s="444"/>
      <c r="L998" s="444"/>
      <c r="M998" s="389"/>
      <c r="N998" s="389"/>
      <c r="O998" s="389"/>
    </row>
    <row r="999" spans="1:15" s="387" customFormat="1" x14ac:dyDescent="0.2">
      <c r="A999" s="436"/>
      <c r="B999" s="386"/>
      <c r="C999" s="436"/>
      <c r="D999" s="442"/>
      <c r="E999" s="436"/>
      <c r="F999" s="436"/>
      <c r="G999" s="444"/>
      <c r="H999" s="444"/>
      <c r="I999" s="389"/>
      <c r="J999" s="444"/>
      <c r="K999" s="444"/>
      <c r="L999" s="444"/>
      <c r="M999" s="389"/>
      <c r="N999" s="389"/>
      <c r="O999" s="389"/>
    </row>
    <row r="1000" spans="1:15" s="387" customFormat="1" x14ac:dyDescent="0.2">
      <c r="A1000" s="436"/>
      <c r="B1000" s="386"/>
      <c r="C1000" s="436"/>
      <c r="D1000" s="442"/>
      <c r="E1000" s="436"/>
      <c r="F1000" s="436"/>
      <c r="G1000" s="444"/>
      <c r="H1000" s="444"/>
      <c r="I1000" s="389"/>
      <c r="J1000" s="444"/>
      <c r="K1000" s="444"/>
      <c r="L1000" s="444"/>
      <c r="M1000" s="389"/>
      <c r="N1000" s="389"/>
      <c r="O1000" s="389"/>
    </row>
    <row r="1001" spans="1:15" s="387" customFormat="1" x14ac:dyDescent="0.2">
      <c r="A1001" s="436"/>
      <c r="B1001" s="386"/>
      <c r="C1001" s="436"/>
      <c r="D1001" s="442"/>
      <c r="E1001" s="436"/>
      <c r="F1001" s="436"/>
      <c r="G1001" s="444"/>
      <c r="H1001" s="444"/>
      <c r="I1001" s="389"/>
      <c r="J1001" s="444"/>
      <c r="K1001" s="444"/>
      <c r="L1001" s="444"/>
      <c r="M1001" s="389"/>
      <c r="N1001" s="389"/>
      <c r="O1001" s="389"/>
    </row>
    <row r="1002" spans="1:15" s="387" customFormat="1" x14ac:dyDescent="0.2">
      <c r="A1002" s="436"/>
      <c r="B1002" s="386"/>
      <c r="C1002" s="436"/>
      <c r="D1002" s="442"/>
      <c r="E1002" s="436"/>
      <c r="F1002" s="436"/>
      <c r="G1002" s="444"/>
      <c r="H1002" s="444"/>
      <c r="I1002" s="389"/>
      <c r="J1002" s="444"/>
      <c r="K1002" s="444"/>
      <c r="L1002" s="444"/>
      <c r="M1002" s="389"/>
      <c r="N1002" s="389"/>
      <c r="O1002" s="389"/>
    </row>
    <row r="1003" spans="1:15" s="387" customFormat="1" x14ac:dyDescent="0.2">
      <c r="A1003" s="764"/>
      <c r="B1003" s="764"/>
      <c r="C1003" s="764"/>
      <c r="D1003" s="764"/>
      <c r="E1003" s="764"/>
      <c r="F1003" s="764"/>
      <c r="G1003" s="444"/>
      <c r="H1003" s="455"/>
      <c r="I1003" s="388"/>
      <c r="J1003" s="455"/>
      <c r="K1003" s="455"/>
      <c r="L1003" s="455"/>
      <c r="M1003" s="388"/>
      <c r="N1003" s="388"/>
      <c r="O1003" s="388"/>
    </row>
    <row r="1004" spans="1:15" s="387" customFormat="1" x14ac:dyDescent="0.2">
      <c r="A1004" s="454"/>
      <c r="B1004" s="426"/>
      <c r="C1004" s="454"/>
      <c r="D1004" s="459"/>
      <c r="E1004" s="436"/>
      <c r="F1004" s="436"/>
      <c r="G1004" s="446"/>
      <c r="H1004" s="446"/>
      <c r="I1004" s="445"/>
      <c r="J1004" s="446"/>
      <c r="K1004" s="446"/>
      <c r="L1004" s="446"/>
      <c r="M1004" s="445"/>
      <c r="N1004" s="445"/>
      <c r="O1004" s="445"/>
    </row>
    <row r="1005" spans="1:15" s="387" customFormat="1" x14ac:dyDescent="0.2">
      <c r="A1005" s="454"/>
      <c r="B1005" s="426"/>
      <c r="C1005" s="454"/>
      <c r="D1005" s="459"/>
      <c r="E1005" s="436"/>
      <c r="F1005" s="436"/>
      <c r="G1005" s="446"/>
      <c r="H1005" s="446"/>
      <c r="I1005" s="445"/>
      <c r="J1005" s="446"/>
      <c r="K1005" s="446"/>
      <c r="L1005" s="446"/>
      <c r="M1005" s="445"/>
      <c r="N1005" s="445"/>
      <c r="O1005" s="445"/>
    </row>
    <row r="1006" spans="1:15" s="387" customFormat="1" x14ac:dyDescent="0.2">
      <c r="A1006" s="454"/>
      <c r="B1006" s="426"/>
      <c r="C1006" s="454"/>
      <c r="D1006" s="459"/>
      <c r="E1006" s="436"/>
      <c r="F1006" s="436"/>
      <c r="G1006" s="446"/>
      <c r="H1006" s="446"/>
      <c r="I1006" s="445"/>
      <c r="J1006" s="446"/>
      <c r="K1006" s="446"/>
      <c r="L1006" s="446"/>
      <c r="M1006" s="445"/>
      <c r="N1006" s="445"/>
      <c r="O1006" s="445"/>
    </row>
    <row r="1007" spans="1:15" s="387" customFormat="1" x14ac:dyDescent="0.2">
      <c r="A1007" s="454"/>
      <c r="B1007" s="426"/>
      <c r="C1007" s="454"/>
      <c r="D1007" s="459"/>
      <c r="E1007" s="436"/>
      <c r="F1007" s="436"/>
      <c r="G1007" s="446"/>
      <c r="H1007" s="446"/>
      <c r="I1007" s="445"/>
      <c r="J1007" s="446"/>
      <c r="K1007" s="446"/>
      <c r="L1007" s="446"/>
      <c r="M1007" s="445"/>
      <c r="N1007" s="445"/>
      <c r="O1007" s="445"/>
    </row>
    <row r="1008" spans="1:15" s="387" customFormat="1" x14ac:dyDescent="0.2">
      <c r="A1008" s="454"/>
      <c r="B1008" s="426"/>
      <c r="C1008" s="454"/>
      <c r="D1008" s="459"/>
      <c r="E1008" s="436"/>
      <c r="F1008" s="436"/>
      <c r="G1008" s="444"/>
      <c r="H1008" s="444"/>
      <c r="I1008" s="389"/>
      <c r="J1008" s="444"/>
      <c r="K1008" s="444"/>
      <c r="L1008" s="444"/>
      <c r="M1008" s="389"/>
      <c r="N1008" s="389"/>
      <c r="O1008" s="389"/>
    </row>
    <row r="1009" spans="1:20" x14ac:dyDescent="0.2">
      <c r="A1009" s="454"/>
      <c r="B1009" s="426"/>
      <c r="C1009" s="454"/>
      <c r="D1009" s="459"/>
      <c r="G1009" s="446"/>
      <c r="H1009" s="446"/>
      <c r="I1009" s="445"/>
      <c r="J1009" s="446"/>
      <c r="K1009" s="446"/>
      <c r="L1009" s="446"/>
      <c r="M1009" s="445"/>
      <c r="N1009" s="445"/>
      <c r="O1009" s="445"/>
      <c r="P1009" s="386"/>
      <c r="Q1009" s="386"/>
      <c r="R1009" s="386"/>
      <c r="S1009" s="386"/>
      <c r="T1009" s="386"/>
    </row>
    <row r="1010" spans="1:20" x14ac:dyDescent="0.2">
      <c r="A1010" s="454"/>
      <c r="B1010" s="426"/>
      <c r="C1010" s="454"/>
      <c r="D1010" s="459"/>
      <c r="G1010" s="446"/>
      <c r="H1010" s="446"/>
      <c r="I1010" s="445"/>
      <c r="J1010" s="446"/>
      <c r="K1010" s="446"/>
      <c r="L1010" s="446"/>
      <c r="M1010" s="445"/>
      <c r="N1010" s="445"/>
      <c r="O1010" s="445"/>
      <c r="P1010" s="386"/>
      <c r="Q1010" s="386"/>
      <c r="R1010" s="386"/>
      <c r="S1010" s="386"/>
      <c r="T1010" s="386"/>
    </row>
    <row r="1022" spans="1:20" x14ac:dyDescent="0.2">
      <c r="A1022" s="386"/>
      <c r="C1022" s="386"/>
      <c r="D1022" s="386"/>
      <c r="E1022" s="386"/>
      <c r="F1022" s="386"/>
      <c r="G1022" s="386"/>
      <c r="H1022" s="386"/>
      <c r="I1022" s="386"/>
      <c r="J1022" s="386"/>
      <c r="K1022" s="386"/>
      <c r="L1022" s="386"/>
      <c r="M1022" s="386"/>
      <c r="N1022" s="386"/>
      <c r="O1022" s="386"/>
      <c r="P1022" s="386"/>
      <c r="Q1022" s="386"/>
      <c r="R1022" s="386"/>
      <c r="S1022" s="386"/>
      <c r="T1022" s="386"/>
    </row>
    <row r="1023" spans="1:20" x14ac:dyDescent="0.2">
      <c r="A1023" s="386"/>
      <c r="C1023" s="386"/>
      <c r="D1023" s="386"/>
      <c r="E1023" s="386"/>
      <c r="F1023" s="386"/>
      <c r="G1023" s="386"/>
      <c r="H1023" s="386"/>
      <c r="I1023" s="386"/>
      <c r="J1023" s="386"/>
      <c r="K1023" s="386"/>
      <c r="L1023" s="386"/>
      <c r="M1023" s="386"/>
      <c r="N1023" s="386"/>
      <c r="O1023" s="386"/>
      <c r="P1023" s="386"/>
      <c r="Q1023" s="386"/>
      <c r="R1023" s="386"/>
      <c r="S1023" s="386"/>
      <c r="T1023" s="386"/>
    </row>
    <row r="1024" spans="1:20" x14ac:dyDescent="0.2">
      <c r="A1024" s="386"/>
      <c r="C1024" s="386"/>
      <c r="D1024" s="386"/>
      <c r="E1024" s="386"/>
      <c r="F1024" s="386"/>
      <c r="G1024" s="386"/>
      <c r="H1024" s="386"/>
      <c r="I1024" s="386"/>
      <c r="J1024" s="386"/>
      <c r="K1024" s="386"/>
      <c r="L1024" s="386"/>
      <c r="M1024" s="386"/>
      <c r="N1024" s="386"/>
      <c r="O1024" s="386"/>
      <c r="P1024" s="386"/>
      <c r="Q1024" s="386"/>
      <c r="R1024" s="386"/>
      <c r="S1024" s="386"/>
      <c r="T1024" s="386"/>
    </row>
    <row r="1025" spans="1:20" x14ac:dyDescent="0.2">
      <c r="A1025" s="386"/>
      <c r="C1025" s="386"/>
      <c r="D1025" s="386"/>
      <c r="E1025" s="386"/>
      <c r="F1025" s="386"/>
      <c r="G1025" s="386"/>
      <c r="H1025" s="386"/>
      <c r="I1025" s="386"/>
      <c r="J1025" s="386"/>
      <c r="K1025" s="386"/>
      <c r="L1025" s="386"/>
      <c r="M1025" s="386"/>
      <c r="N1025" s="386"/>
      <c r="O1025" s="386"/>
      <c r="P1025" s="386"/>
      <c r="Q1025" s="386"/>
      <c r="R1025" s="386"/>
      <c r="S1025" s="386"/>
      <c r="T1025" s="386"/>
    </row>
    <row r="1026" spans="1:20" x14ac:dyDescent="0.2">
      <c r="A1026" s="386"/>
      <c r="C1026" s="386"/>
      <c r="D1026" s="386"/>
      <c r="E1026" s="386"/>
      <c r="F1026" s="386"/>
      <c r="G1026" s="386"/>
      <c r="H1026" s="386"/>
      <c r="I1026" s="386"/>
      <c r="J1026" s="386"/>
      <c r="K1026" s="386"/>
      <c r="L1026" s="386"/>
      <c r="M1026" s="386"/>
      <c r="N1026" s="386"/>
      <c r="O1026" s="386"/>
      <c r="P1026" s="386"/>
      <c r="Q1026" s="386"/>
      <c r="R1026" s="386"/>
      <c r="S1026" s="386"/>
      <c r="T1026" s="386"/>
    </row>
    <row r="1027" spans="1:20" x14ac:dyDescent="0.2">
      <c r="A1027" s="386"/>
      <c r="C1027" s="386"/>
      <c r="D1027" s="386"/>
      <c r="E1027" s="386"/>
      <c r="F1027" s="386"/>
      <c r="G1027" s="386"/>
      <c r="H1027" s="386"/>
      <c r="I1027" s="386"/>
      <c r="J1027" s="386"/>
      <c r="K1027" s="386"/>
      <c r="L1027" s="386"/>
      <c r="M1027" s="386"/>
      <c r="N1027" s="386"/>
      <c r="O1027" s="386"/>
      <c r="P1027" s="386"/>
      <c r="Q1027" s="386"/>
      <c r="R1027" s="386"/>
      <c r="S1027" s="386"/>
      <c r="T1027" s="386"/>
    </row>
    <row r="1028" spans="1:20" x14ac:dyDescent="0.2">
      <c r="A1028" s="386"/>
      <c r="C1028" s="386"/>
      <c r="D1028" s="386"/>
      <c r="E1028" s="386"/>
      <c r="F1028" s="386"/>
      <c r="G1028" s="386"/>
      <c r="H1028" s="386"/>
      <c r="I1028" s="386"/>
      <c r="J1028" s="386"/>
      <c r="K1028" s="386"/>
      <c r="L1028" s="386"/>
      <c r="M1028" s="386"/>
      <c r="N1028" s="386"/>
      <c r="O1028" s="386"/>
      <c r="P1028" s="386"/>
      <c r="Q1028" s="386"/>
      <c r="R1028" s="386"/>
      <c r="S1028" s="386"/>
      <c r="T1028" s="386"/>
    </row>
    <row r="1029" spans="1:20" x14ac:dyDescent="0.2">
      <c r="A1029" s="386"/>
      <c r="C1029" s="386"/>
      <c r="D1029" s="386"/>
      <c r="E1029" s="386"/>
      <c r="F1029" s="386"/>
      <c r="G1029" s="386"/>
      <c r="H1029" s="386"/>
      <c r="I1029" s="386"/>
      <c r="J1029" s="386"/>
      <c r="K1029" s="386"/>
      <c r="L1029" s="386"/>
      <c r="M1029" s="386"/>
      <c r="N1029" s="386"/>
      <c r="O1029" s="386"/>
      <c r="P1029" s="386"/>
      <c r="Q1029" s="386"/>
      <c r="R1029" s="386"/>
      <c r="S1029" s="386"/>
      <c r="T1029" s="386"/>
    </row>
    <row r="1030" spans="1:20" x14ac:dyDescent="0.2">
      <c r="A1030" s="386"/>
      <c r="C1030" s="386"/>
      <c r="D1030" s="386"/>
      <c r="E1030" s="386"/>
      <c r="F1030" s="386"/>
      <c r="G1030" s="386"/>
      <c r="H1030" s="386"/>
      <c r="I1030" s="386"/>
      <c r="J1030" s="386"/>
      <c r="K1030" s="386"/>
      <c r="L1030" s="386"/>
      <c r="M1030" s="386"/>
      <c r="N1030" s="386"/>
      <c r="O1030" s="386"/>
      <c r="P1030" s="386"/>
      <c r="Q1030" s="386"/>
      <c r="R1030" s="386"/>
      <c r="S1030" s="386"/>
      <c r="T1030" s="386"/>
    </row>
    <row r="1031" spans="1:20" x14ac:dyDescent="0.2">
      <c r="A1031" s="386"/>
      <c r="C1031" s="386"/>
      <c r="D1031" s="386"/>
      <c r="E1031" s="386"/>
      <c r="F1031" s="386"/>
      <c r="G1031" s="386"/>
      <c r="H1031" s="386"/>
      <c r="I1031" s="386"/>
      <c r="J1031" s="386"/>
      <c r="K1031" s="386"/>
      <c r="L1031" s="386"/>
      <c r="M1031" s="386"/>
      <c r="N1031" s="386"/>
      <c r="O1031" s="386"/>
      <c r="P1031" s="386"/>
      <c r="Q1031" s="386"/>
      <c r="R1031" s="386"/>
      <c r="S1031" s="386"/>
      <c r="T1031" s="386"/>
    </row>
    <row r="1032" spans="1:20" x14ac:dyDescent="0.2">
      <c r="A1032" s="386"/>
      <c r="C1032" s="386"/>
      <c r="D1032" s="386"/>
      <c r="E1032" s="386"/>
      <c r="F1032" s="386"/>
      <c r="G1032" s="386"/>
      <c r="H1032" s="386"/>
      <c r="I1032" s="386"/>
      <c r="J1032" s="386"/>
      <c r="K1032" s="386"/>
      <c r="L1032" s="386"/>
      <c r="M1032" s="386"/>
      <c r="N1032" s="386"/>
      <c r="O1032" s="386"/>
      <c r="P1032" s="386"/>
      <c r="Q1032" s="386"/>
      <c r="R1032" s="386"/>
      <c r="S1032" s="386"/>
      <c r="T1032" s="386"/>
    </row>
    <row r="1033" spans="1:20" x14ac:dyDescent="0.2">
      <c r="A1033" s="386"/>
      <c r="C1033" s="386"/>
      <c r="D1033" s="386"/>
      <c r="E1033" s="386"/>
      <c r="F1033" s="386"/>
      <c r="G1033" s="386"/>
      <c r="H1033" s="386"/>
      <c r="I1033" s="386"/>
      <c r="J1033" s="386"/>
      <c r="K1033" s="386"/>
      <c r="L1033" s="386"/>
      <c r="M1033" s="386"/>
      <c r="N1033" s="386"/>
      <c r="O1033" s="386"/>
      <c r="P1033" s="386"/>
      <c r="Q1033" s="386"/>
      <c r="R1033" s="386"/>
      <c r="S1033" s="386"/>
      <c r="T1033" s="386"/>
    </row>
    <row r="1034" spans="1:20" x14ac:dyDescent="0.2">
      <c r="A1034" s="386"/>
      <c r="C1034" s="386"/>
      <c r="D1034" s="386"/>
      <c r="E1034" s="386"/>
      <c r="F1034" s="386"/>
      <c r="G1034" s="386"/>
      <c r="H1034" s="386"/>
      <c r="I1034" s="386"/>
      <c r="J1034" s="386"/>
      <c r="K1034" s="386"/>
      <c r="L1034" s="386"/>
      <c r="M1034" s="386"/>
      <c r="N1034" s="386"/>
      <c r="O1034" s="386"/>
      <c r="P1034" s="386"/>
      <c r="Q1034" s="386"/>
      <c r="R1034" s="386"/>
      <c r="S1034" s="386"/>
      <c r="T1034" s="386"/>
    </row>
    <row r="1035" spans="1:20" x14ac:dyDescent="0.2">
      <c r="A1035" s="386"/>
      <c r="C1035" s="386"/>
      <c r="D1035" s="386"/>
      <c r="E1035" s="386"/>
      <c r="F1035" s="386"/>
      <c r="G1035" s="386"/>
      <c r="H1035" s="386"/>
      <c r="I1035" s="386"/>
      <c r="J1035" s="386"/>
      <c r="K1035" s="386"/>
      <c r="L1035" s="386"/>
      <c r="M1035" s="386"/>
      <c r="N1035" s="386"/>
      <c r="O1035" s="386"/>
      <c r="P1035" s="386"/>
      <c r="Q1035" s="386"/>
      <c r="R1035" s="386"/>
      <c r="S1035" s="386"/>
      <c r="T1035" s="386"/>
    </row>
    <row r="1036" spans="1:20" x14ac:dyDescent="0.2">
      <c r="A1036" s="386"/>
      <c r="C1036" s="386"/>
      <c r="D1036" s="386"/>
      <c r="E1036" s="386"/>
      <c r="F1036" s="386"/>
      <c r="G1036" s="386"/>
      <c r="H1036" s="386"/>
      <c r="I1036" s="386"/>
      <c r="J1036" s="386"/>
      <c r="K1036" s="386"/>
      <c r="L1036" s="386"/>
      <c r="M1036" s="386"/>
      <c r="N1036" s="386"/>
      <c r="O1036" s="386"/>
      <c r="P1036" s="386"/>
      <c r="Q1036" s="386"/>
      <c r="R1036" s="386"/>
      <c r="S1036" s="386"/>
      <c r="T1036" s="386"/>
    </row>
    <row r="1037" spans="1:20" x14ac:dyDescent="0.2">
      <c r="A1037" s="386"/>
      <c r="C1037" s="386"/>
      <c r="D1037" s="386"/>
      <c r="E1037" s="386"/>
      <c r="F1037" s="386"/>
      <c r="G1037" s="386"/>
      <c r="H1037" s="386"/>
      <c r="I1037" s="386"/>
      <c r="J1037" s="386"/>
      <c r="K1037" s="386"/>
      <c r="L1037" s="386"/>
      <c r="M1037" s="386"/>
      <c r="N1037" s="386"/>
      <c r="O1037" s="386"/>
      <c r="P1037" s="386"/>
      <c r="Q1037" s="386"/>
      <c r="R1037" s="386"/>
      <c r="S1037" s="386"/>
      <c r="T1037" s="386"/>
    </row>
    <row r="1038" spans="1:20" x14ac:dyDescent="0.2">
      <c r="A1038" s="386"/>
      <c r="C1038" s="386"/>
      <c r="D1038" s="386"/>
      <c r="E1038" s="386"/>
      <c r="F1038" s="386"/>
      <c r="G1038" s="386"/>
      <c r="H1038" s="386"/>
      <c r="I1038" s="386"/>
      <c r="J1038" s="386"/>
      <c r="K1038" s="386"/>
      <c r="L1038" s="386"/>
      <c r="M1038" s="386"/>
      <c r="N1038" s="386"/>
      <c r="O1038" s="386"/>
      <c r="P1038" s="386"/>
      <c r="Q1038" s="386"/>
      <c r="R1038" s="386"/>
      <c r="S1038" s="386"/>
      <c r="T1038" s="386"/>
    </row>
    <row r="1039" spans="1:20" x14ac:dyDescent="0.2">
      <c r="A1039" s="386"/>
      <c r="C1039" s="386"/>
      <c r="D1039" s="386"/>
      <c r="E1039" s="386"/>
      <c r="F1039" s="386"/>
      <c r="G1039" s="386"/>
      <c r="H1039" s="386"/>
      <c r="I1039" s="386"/>
      <c r="J1039" s="386"/>
      <c r="K1039" s="386"/>
      <c r="L1039" s="386"/>
      <c r="M1039" s="386"/>
      <c r="N1039" s="386"/>
      <c r="O1039" s="386"/>
      <c r="P1039" s="386"/>
      <c r="Q1039" s="386"/>
      <c r="R1039" s="386"/>
      <c r="S1039" s="386"/>
      <c r="T1039" s="386"/>
    </row>
    <row r="1040" spans="1:20" x14ac:dyDescent="0.2">
      <c r="A1040" s="386"/>
      <c r="C1040" s="386"/>
      <c r="D1040" s="386"/>
      <c r="E1040" s="386"/>
      <c r="F1040" s="386"/>
      <c r="G1040" s="386"/>
      <c r="H1040" s="386"/>
      <c r="I1040" s="386"/>
      <c r="J1040" s="386"/>
      <c r="K1040" s="386"/>
      <c r="L1040" s="386"/>
      <c r="M1040" s="386"/>
      <c r="N1040" s="386"/>
      <c r="O1040" s="386"/>
      <c r="P1040" s="386"/>
      <c r="Q1040" s="386"/>
      <c r="R1040" s="386"/>
      <c r="S1040" s="386"/>
      <c r="T1040" s="386"/>
    </row>
    <row r="1041" spans="1:20" x14ac:dyDescent="0.2">
      <c r="A1041" s="386"/>
      <c r="C1041" s="386"/>
      <c r="D1041" s="386"/>
      <c r="E1041" s="386"/>
      <c r="F1041" s="386"/>
      <c r="G1041" s="386"/>
      <c r="H1041" s="386"/>
      <c r="I1041" s="386"/>
      <c r="J1041" s="386"/>
      <c r="K1041" s="386"/>
      <c r="L1041" s="386"/>
      <c r="M1041" s="386"/>
      <c r="N1041" s="386"/>
      <c r="O1041" s="386"/>
      <c r="P1041" s="386"/>
      <c r="Q1041" s="386"/>
      <c r="R1041" s="386"/>
      <c r="S1041" s="386"/>
      <c r="T1041" s="386"/>
    </row>
    <row r="1042" spans="1:20" x14ac:dyDescent="0.2">
      <c r="A1042" s="386"/>
      <c r="C1042" s="386"/>
      <c r="D1042" s="386"/>
      <c r="E1042" s="386"/>
      <c r="F1042" s="386"/>
      <c r="G1042" s="386"/>
      <c r="H1042" s="386"/>
      <c r="I1042" s="386"/>
      <c r="J1042" s="386"/>
      <c r="K1042" s="386"/>
      <c r="L1042" s="386"/>
      <c r="M1042" s="386"/>
      <c r="N1042" s="386"/>
      <c r="O1042" s="386"/>
      <c r="P1042" s="386"/>
      <c r="Q1042" s="386"/>
      <c r="R1042" s="386"/>
      <c r="S1042" s="386"/>
      <c r="T1042" s="386"/>
    </row>
    <row r="1043" spans="1:20" x14ac:dyDescent="0.2">
      <c r="A1043" s="386"/>
      <c r="C1043" s="386"/>
      <c r="D1043" s="386"/>
      <c r="E1043" s="386"/>
      <c r="F1043" s="386"/>
      <c r="G1043" s="386"/>
      <c r="H1043" s="386"/>
      <c r="I1043" s="386"/>
      <c r="J1043" s="386"/>
      <c r="K1043" s="386"/>
      <c r="L1043" s="386"/>
      <c r="M1043" s="386"/>
      <c r="N1043" s="386"/>
      <c r="O1043" s="386"/>
      <c r="P1043" s="386"/>
      <c r="Q1043" s="386"/>
      <c r="R1043" s="386"/>
      <c r="S1043" s="386"/>
      <c r="T1043" s="386"/>
    </row>
    <row r="1044" spans="1:20" x14ac:dyDescent="0.2">
      <c r="A1044" s="386"/>
      <c r="C1044" s="386"/>
      <c r="D1044" s="386"/>
      <c r="E1044" s="386"/>
      <c r="F1044" s="386"/>
      <c r="G1044" s="386"/>
      <c r="H1044" s="386"/>
      <c r="I1044" s="386"/>
      <c r="J1044" s="386"/>
      <c r="K1044" s="386"/>
      <c r="L1044" s="386"/>
      <c r="M1044" s="386"/>
      <c r="N1044" s="386"/>
      <c r="O1044" s="386"/>
      <c r="P1044" s="386"/>
      <c r="Q1044" s="386"/>
      <c r="R1044" s="386"/>
      <c r="S1044" s="386"/>
      <c r="T1044" s="386"/>
    </row>
    <row r="1045" spans="1:20" x14ac:dyDescent="0.2">
      <c r="A1045" s="386"/>
      <c r="C1045" s="386"/>
      <c r="D1045" s="386"/>
      <c r="E1045" s="386"/>
      <c r="F1045" s="386"/>
      <c r="G1045" s="386"/>
      <c r="H1045" s="386"/>
      <c r="I1045" s="386"/>
      <c r="J1045" s="386"/>
      <c r="K1045" s="386"/>
      <c r="L1045" s="386"/>
      <c r="M1045" s="386"/>
      <c r="N1045" s="386"/>
      <c r="O1045" s="386"/>
      <c r="P1045" s="386"/>
      <c r="Q1045" s="386"/>
      <c r="R1045" s="386"/>
      <c r="S1045" s="386"/>
      <c r="T1045" s="386"/>
    </row>
    <row r="1046" spans="1:20" x14ac:dyDescent="0.2">
      <c r="A1046" s="386"/>
      <c r="C1046" s="386"/>
      <c r="D1046" s="386"/>
      <c r="E1046" s="386"/>
      <c r="F1046" s="386"/>
      <c r="G1046" s="386"/>
      <c r="H1046" s="386"/>
      <c r="I1046" s="386"/>
      <c r="J1046" s="386"/>
      <c r="K1046" s="386"/>
      <c r="L1046" s="386"/>
      <c r="M1046" s="386"/>
      <c r="N1046" s="386"/>
      <c r="O1046" s="386"/>
      <c r="P1046" s="386"/>
      <c r="Q1046" s="386"/>
      <c r="R1046" s="386"/>
      <c r="S1046" s="386"/>
      <c r="T1046" s="386"/>
    </row>
    <row r="1047" spans="1:20" x14ac:dyDescent="0.2">
      <c r="A1047" s="386"/>
      <c r="C1047" s="386"/>
      <c r="D1047" s="386"/>
      <c r="E1047" s="386"/>
      <c r="F1047" s="386"/>
      <c r="G1047" s="386"/>
      <c r="H1047" s="386"/>
      <c r="I1047" s="386"/>
      <c r="J1047" s="386"/>
      <c r="K1047" s="386"/>
      <c r="L1047" s="386"/>
      <c r="M1047" s="386"/>
      <c r="N1047" s="386"/>
      <c r="O1047" s="386"/>
      <c r="P1047" s="386"/>
      <c r="Q1047" s="386"/>
      <c r="R1047" s="386"/>
      <c r="S1047" s="386"/>
      <c r="T1047" s="386"/>
    </row>
    <row r="1048" spans="1:20" x14ac:dyDescent="0.2">
      <c r="A1048" s="386"/>
      <c r="C1048" s="386"/>
      <c r="D1048" s="386"/>
      <c r="E1048" s="386"/>
      <c r="F1048" s="386"/>
      <c r="G1048" s="386"/>
      <c r="H1048" s="386"/>
      <c r="I1048" s="386"/>
      <c r="J1048" s="386"/>
      <c r="K1048" s="386"/>
      <c r="L1048" s="386"/>
      <c r="M1048" s="386"/>
      <c r="N1048" s="386"/>
      <c r="O1048" s="386"/>
      <c r="P1048" s="386"/>
      <c r="Q1048" s="386"/>
      <c r="R1048" s="386"/>
      <c r="S1048" s="386"/>
      <c r="T1048" s="386"/>
    </row>
    <row r="1049" spans="1:20" x14ac:dyDescent="0.2">
      <c r="A1049" s="386"/>
      <c r="C1049" s="386"/>
      <c r="D1049" s="386"/>
      <c r="E1049" s="386"/>
      <c r="F1049" s="386"/>
      <c r="G1049" s="386"/>
      <c r="H1049" s="386"/>
      <c r="I1049" s="386"/>
      <c r="J1049" s="386"/>
      <c r="K1049" s="386"/>
      <c r="L1049" s="386"/>
      <c r="M1049" s="386"/>
      <c r="N1049" s="386"/>
      <c r="O1049" s="386"/>
      <c r="P1049" s="386"/>
      <c r="Q1049" s="386"/>
      <c r="R1049" s="386"/>
      <c r="S1049" s="386"/>
      <c r="T1049" s="386"/>
    </row>
    <row r="1050" spans="1:20" x14ac:dyDescent="0.2">
      <c r="A1050" s="386"/>
      <c r="C1050" s="386"/>
      <c r="D1050" s="386"/>
      <c r="E1050" s="386"/>
      <c r="F1050" s="386"/>
      <c r="G1050" s="386"/>
      <c r="H1050" s="386"/>
      <c r="I1050" s="386"/>
      <c r="J1050" s="386"/>
      <c r="K1050" s="386"/>
      <c r="L1050" s="386"/>
      <c r="M1050" s="386"/>
      <c r="N1050" s="386"/>
      <c r="O1050" s="386"/>
      <c r="P1050" s="386"/>
      <c r="Q1050" s="386"/>
      <c r="R1050" s="386"/>
      <c r="S1050" s="386"/>
      <c r="T1050" s="386"/>
    </row>
    <row r="1051" spans="1:20" x14ac:dyDescent="0.2">
      <c r="A1051" s="386"/>
      <c r="C1051" s="386"/>
      <c r="D1051" s="386"/>
      <c r="E1051" s="386"/>
      <c r="F1051" s="386"/>
      <c r="G1051" s="386"/>
      <c r="H1051" s="386"/>
      <c r="I1051" s="386"/>
      <c r="J1051" s="386"/>
      <c r="K1051" s="386"/>
      <c r="L1051" s="386"/>
      <c r="M1051" s="386"/>
      <c r="N1051" s="386"/>
      <c r="O1051" s="386"/>
      <c r="P1051" s="386"/>
      <c r="Q1051" s="386"/>
      <c r="R1051" s="386"/>
      <c r="S1051" s="386"/>
      <c r="T1051" s="386"/>
    </row>
    <row r="1052" spans="1:20" x14ac:dyDescent="0.2">
      <c r="A1052" s="386"/>
      <c r="C1052" s="386"/>
      <c r="D1052" s="386"/>
      <c r="E1052" s="386"/>
      <c r="F1052" s="386"/>
      <c r="G1052" s="386"/>
      <c r="H1052" s="386"/>
      <c r="I1052" s="386"/>
      <c r="J1052" s="386"/>
      <c r="K1052" s="386"/>
      <c r="L1052" s="386"/>
      <c r="M1052" s="386"/>
      <c r="N1052" s="386"/>
      <c r="O1052" s="386"/>
      <c r="P1052" s="386"/>
      <c r="Q1052" s="386"/>
      <c r="R1052" s="386"/>
      <c r="S1052" s="386"/>
      <c r="T1052" s="386"/>
    </row>
    <row r="1053" spans="1:20" x14ac:dyDescent="0.2">
      <c r="A1053" s="386"/>
      <c r="C1053" s="386"/>
      <c r="D1053" s="386"/>
      <c r="E1053" s="386"/>
      <c r="F1053" s="386"/>
      <c r="G1053" s="386"/>
      <c r="H1053" s="386"/>
      <c r="I1053" s="386"/>
      <c r="J1053" s="386"/>
      <c r="K1053" s="386"/>
      <c r="L1053" s="386"/>
      <c r="M1053" s="386"/>
      <c r="N1053" s="386"/>
      <c r="O1053" s="386"/>
      <c r="P1053" s="386"/>
      <c r="Q1053" s="386"/>
      <c r="R1053" s="386"/>
      <c r="S1053" s="386"/>
      <c r="T1053" s="386"/>
    </row>
    <row r="1054" spans="1:20" x14ac:dyDescent="0.2">
      <c r="A1054" s="386"/>
      <c r="C1054" s="386"/>
      <c r="D1054" s="386"/>
      <c r="E1054" s="386"/>
      <c r="F1054" s="386"/>
      <c r="G1054" s="386"/>
      <c r="H1054" s="386"/>
      <c r="I1054" s="386"/>
      <c r="J1054" s="386"/>
      <c r="K1054" s="386"/>
      <c r="L1054" s="386"/>
      <c r="M1054" s="386"/>
      <c r="N1054" s="386"/>
      <c r="O1054" s="386"/>
      <c r="P1054" s="386"/>
      <c r="Q1054" s="386"/>
      <c r="R1054" s="386"/>
      <c r="S1054" s="386"/>
      <c r="T1054" s="386"/>
    </row>
    <row r="1055" spans="1:20" x14ac:dyDescent="0.2">
      <c r="A1055" s="386"/>
      <c r="C1055" s="386"/>
      <c r="D1055" s="386"/>
      <c r="E1055" s="386"/>
      <c r="F1055" s="386"/>
      <c r="G1055" s="386"/>
      <c r="H1055" s="386"/>
      <c r="I1055" s="386"/>
      <c r="J1055" s="386"/>
      <c r="K1055" s="386"/>
      <c r="L1055" s="386"/>
      <c r="M1055" s="386"/>
      <c r="N1055" s="386"/>
      <c r="O1055" s="386"/>
      <c r="P1055" s="386"/>
      <c r="Q1055" s="386"/>
      <c r="R1055" s="386"/>
      <c r="S1055" s="386"/>
      <c r="T1055" s="386"/>
    </row>
    <row r="1056" spans="1:20" x14ac:dyDescent="0.2">
      <c r="A1056" s="386"/>
      <c r="C1056" s="386"/>
      <c r="D1056" s="386"/>
      <c r="E1056" s="386"/>
      <c r="F1056" s="386"/>
      <c r="G1056" s="386"/>
      <c r="H1056" s="386"/>
      <c r="I1056" s="386"/>
      <c r="J1056" s="386"/>
      <c r="K1056" s="386"/>
      <c r="L1056" s="386"/>
      <c r="M1056" s="386"/>
      <c r="N1056" s="386"/>
      <c r="O1056" s="386"/>
      <c r="P1056" s="386"/>
      <c r="Q1056" s="386"/>
      <c r="R1056" s="386"/>
      <c r="S1056" s="386"/>
      <c r="T1056" s="386"/>
    </row>
    <row r="1057" spans="1:20" x14ac:dyDescent="0.2">
      <c r="A1057" s="386"/>
      <c r="C1057" s="386"/>
      <c r="D1057" s="386"/>
      <c r="E1057" s="386"/>
      <c r="F1057" s="386"/>
      <c r="G1057" s="386"/>
      <c r="H1057" s="386"/>
      <c r="I1057" s="386"/>
      <c r="J1057" s="386"/>
      <c r="K1057" s="386"/>
      <c r="L1057" s="386"/>
      <c r="M1057" s="386"/>
      <c r="N1057" s="386"/>
      <c r="O1057" s="386"/>
      <c r="P1057" s="386"/>
      <c r="Q1057" s="386"/>
      <c r="R1057" s="386"/>
      <c r="S1057" s="386"/>
      <c r="T1057" s="386"/>
    </row>
    <row r="1058" spans="1:20" x14ac:dyDescent="0.2">
      <c r="A1058" s="386"/>
      <c r="C1058" s="386"/>
      <c r="D1058" s="386"/>
      <c r="E1058" s="386"/>
      <c r="F1058" s="386"/>
      <c r="G1058" s="386"/>
      <c r="H1058" s="386"/>
      <c r="I1058" s="386"/>
      <c r="J1058" s="386"/>
      <c r="K1058" s="386"/>
      <c r="L1058" s="386"/>
      <c r="M1058" s="386"/>
      <c r="N1058" s="386"/>
      <c r="O1058" s="386"/>
      <c r="P1058" s="386"/>
      <c r="Q1058" s="386"/>
      <c r="R1058" s="386"/>
      <c r="S1058" s="386"/>
      <c r="T1058" s="386"/>
    </row>
    <row r="1059" spans="1:20" x14ac:dyDescent="0.2">
      <c r="A1059" s="386"/>
      <c r="C1059" s="386"/>
      <c r="D1059" s="386"/>
      <c r="E1059" s="386"/>
      <c r="F1059" s="386"/>
      <c r="G1059" s="386"/>
      <c r="H1059" s="386"/>
      <c r="I1059" s="386"/>
      <c r="J1059" s="386"/>
      <c r="K1059" s="386"/>
      <c r="L1059" s="386"/>
      <c r="M1059" s="386"/>
      <c r="N1059" s="386"/>
      <c r="O1059" s="386"/>
      <c r="P1059" s="386"/>
      <c r="Q1059" s="386"/>
      <c r="R1059" s="386"/>
      <c r="S1059" s="386"/>
      <c r="T1059" s="386"/>
    </row>
    <row r="1060" spans="1:20" x14ac:dyDescent="0.2">
      <c r="A1060" s="386"/>
      <c r="C1060" s="386"/>
      <c r="D1060" s="386"/>
      <c r="E1060" s="386"/>
      <c r="F1060" s="386"/>
      <c r="G1060" s="386"/>
      <c r="H1060" s="386"/>
      <c r="I1060" s="386"/>
      <c r="J1060" s="386"/>
      <c r="K1060" s="386"/>
      <c r="L1060" s="386"/>
      <c r="M1060" s="386"/>
      <c r="N1060" s="386"/>
      <c r="O1060" s="386"/>
      <c r="P1060" s="386"/>
      <c r="Q1060" s="386"/>
      <c r="R1060" s="386"/>
      <c r="S1060" s="386"/>
      <c r="T1060" s="386"/>
    </row>
    <row r="1061" spans="1:20" x14ac:dyDescent="0.2">
      <c r="A1061" s="386"/>
      <c r="C1061" s="386"/>
      <c r="D1061" s="386"/>
      <c r="E1061" s="386"/>
      <c r="F1061" s="386"/>
      <c r="G1061" s="386"/>
      <c r="H1061" s="386"/>
      <c r="I1061" s="386"/>
      <c r="J1061" s="386"/>
      <c r="K1061" s="386"/>
      <c r="L1061" s="386"/>
      <c r="M1061" s="386"/>
      <c r="N1061" s="386"/>
      <c r="O1061" s="386"/>
      <c r="P1061" s="386"/>
      <c r="Q1061" s="386"/>
      <c r="R1061" s="386"/>
      <c r="S1061" s="386"/>
      <c r="T1061" s="386"/>
    </row>
    <row r="1062" spans="1:20" x14ac:dyDescent="0.2">
      <c r="A1062" s="386"/>
      <c r="C1062" s="386"/>
      <c r="D1062" s="386"/>
      <c r="E1062" s="386"/>
      <c r="F1062" s="386"/>
      <c r="G1062" s="386"/>
      <c r="H1062" s="386"/>
      <c r="I1062" s="386"/>
      <c r="J1062" s="386"/>
      <c r="K1062" s="386"/>
      <c r="L1062" s="386"/>
      <c r="M1062" s="386"/>
      <c r="N1062" s="386"/>
      <c r="O1062" s="386"/>
      <c r="P1062" s="386"/>
      <c r="Q1062" s="386"/>
      <c r="R1062" s="386"/>
      <c r="S1062" s="386"/>
      <c r="T1062" s="386"/>
    </row>
    <row r="1063" spans="1:20" x14ac:dyDescent="0.2">
      <c r="A1063" s="386"/>
      <c r="C1063" s="386"/>
      <c r="D1063" s="386"/>
      <c r="E1063" s="386"/>
      <c r="F1063" s="386"/>
      <c r="G1063" s="386"/>
      <c r="H1063" s="386"/>
      <c r="I1063" s="386"/>
      <c r="J1063" s="386"/>
      <c r="K1063" s="386"/>
      <c r="L1063" s="386"/>
      <c r="M1063" s="386"/>
      <c r="N1063" s="386"/>
      <c r="O1063" s="386"/>
      <c r="P1063" s="386"/>
      <c r="Q1063" s="386"/>
      <c r="R1063" s="386"/>
      <c r="S1063" s="386"/>
      <c r="T1063" s="386"/>
    </row>
    <row r="1064" spans="1:20" x14ac:dyDescent="0.2">
      <c r="A1064" s="386"/>
      <c r="C1064" s="386"/>
      <c r="D1064" s="386"/>
      <c r="E1064" s="386"/>
      <c r="F1064" s="386"/>
      <c r="G1064" s="386"/>
      <c r="H1064" s="386"/>
      <c r="I1064" s="386"/>
      <c r="J1064" s="386"/>
      <c r="K1064" s="386"/>
      <c r="L1064" s="386"/>
      <c r="M1064" s="386"/>
      <c r="N1064" s="386"/>
      <c r="O1064" s="386"/>
      <c r="P1064" s="386"/>
      <c r="Q1064" s="386"/>
      <c r="R1064" s="386"/>
      <c r="S1064" s="386"/>
      <c r="T1064" s="386"/>
    </row>
    <row r="1065" spans="1:20" x14ac:dyDescent="0.2">
      <c r="A1065" s="386"/>
      <c r="C1065" s="386"/>
      <c r="D1065" s="386"/>
      <c r="E1065" s="386"/>
      <c r="F1065" s="386"/>
      <c r="G1065" s="386"/>
      <c r="H1065" s="386"/>
      <c r="I1065" s="386"/>
      <c r="J1065" s="386"/>
      <c r="K1065" s="386"/>
      <c r="L1065" s="386"/>
      <c r="M1065" s="386"/>
      <c r="N1065" s="386"/>
      <c r="O1065" s="386"/>
      <c r="P1065" s="386"/>
      <c r="Q1065" s="386"/>
      <c r="R1065" s="386"/>
      <c r="S1065" s="386"/>
      <c r="T1065" s="386"/>
    </row>
    <row r="1066" spans="1:20" x14ac:dyDescent="0.2">
      <c r="A1066" s="386"/>
      <c r="C1066" s="386"/>
      <c r="D1066" s="386"/>
      <c r="E1066" s="386"/>
      <c r="F1066" s="386"/>
      <c r="G1066" s="386"/>
      <c r="H1066" s="386"/>
      <c r="I1066" s="386"/>
      <c r="J1066" s="386"/>
      <c r="K1066" s="386"/>
      <c r="L1066" s="386"/>
      <c r="M1066" s="386"/>
      <c r="N1066" s="386"/>
      <c r="O1066" s="386"/>
      <c r="P1066" s="386"/>
      <c r="Q1066" s="386"/>
      <c r="R1066" s="386"/>
      <c r="S1066" s="386"/>
      <c r="T1066" s="386"/>
    </row>
    <row r="1067" spans="1:20" x14ac:dyDescent="0.2">
      <c r="A1067" s="386"/>
      <c r="C1067" s="386"/>
      <c r="D1067" s="386"/>
      <c r="E1067" s="386"/>
      <c r="F1067" s="386"/>
      <c r="G1067" s="386"/>
      <c r="H1067" s="386"/>
      <c r="I1067" s="386"/>
      <c r="J1067" s="386"/>
      <c r="K1067" s="386"/>
      <c r="L1067" s="386"/>
      <c r="M1067" s="386"/>
      <c r="N1067" s="386"/>
      <c r="O1067" s="386"/>
      <c r="P1067" s="386"/>
      <c r="Q1067" s="386"/>
      <c r="R1067" s="386"/>
      <c r="S1067" s="386"/>
      <c r="T1067" s="386"/>
    </row>
    <row r="1068" spans="1:20" x14ac:dyDescent="0.2">
      <c r="A1068" s="386"/>
      <c r="C1068" s="386"/>
      <c r="D1068" s="386"/>
      <c r="E1068" s="386"/>
      <c r="F1068" s="386"/>
      <c r="G1068" s="386"/>
      <c r="H1068" s="386"/>
      <c r="I1068" s="386"/>
      <c r="J1068" s="386"/>
      <c r="K1068" s="386"/>
      <c r="L1068" s="386"/>
      <c r="M1068" s="386"/>
      <c r="N1068" s="386"/>
      <c r="O1068" s="386"/>
      <c r="P1068" s="386"/>
      <c r="Q1068" s="386"/>
      <c r="R1068" s="386"/>
      <c r="S1068" s="386"/>
      <c r="T1068" s="386"/>
    </row>
    <row r="1069" spans="1:20" x14ac:dyDescent="0.2">
      <c r="A1069" s="386"/>
      <c r="C1069" s="386"/>
      <c r="D1069" s="386"/>
      <c r="E1069" s="386"/>
      <c r="F1069" s="386"/>
      <c r="G1069" s="386"/>
      <c r="H1069" s="386"/>
      <c r="I1069" s="386"/>
      <c r="J1069" s="386"/>
      <c r="K1069" s="386"/>
      <c r="L1069" s="386"/>
      <c r="M1069" s="386"/>
      <c r="N1069" s="386"/>
      <c r="O1069" s="386"/>
      <c r="P1069" s="386"/>
      <c r="Q1069" s="386"/>
      <c r="R1069" s="386"/>
      <c r="S1069" s="386"/>
      <c r="T1069" s="386"/>
    </row>
    <row r="1070" spans="1:20" x14ac:dyDescent="0.2">
      <c r="A1070" s="386"/>
      <c r="C1070" s="386"/>
      <c r="D1070" s="386"/>
      <c r="E1070" s="386"/>
      <c r="F1070" s="386"/>
      <c r="G1070" s="386"/>
      <c r="H1070" s="386"/>
      <c r="I1070" s="386"/>
      <c r="J1070" s="386"/>
      <c r="K1070" s="386"/>
      <c r="L1070" s="386"/>
      <c r="M1070" s="386"/>
      <c r="N1070" s="386"/>
      <c r="O1070" s="386"/>
      <c r="P1070" s="386"/>
      <c r="Q1070" s="386"/>
      <c r="R1070" s="386"/>
      <c r="S1070" s="386"/>
      <c r="T1070" s="386"/>
    </row>
    <row r="1071" spans="1:20" x14ac:dyDescent="0.2">
      <c r="A1071" s="386"/>
      <c r="C1071" s="386"/>
      <c r="D1071" s="386"/>
      <c r="E1071" s="386"/>
      <c r="F1071" s="386"/>
      <c r="G1071" s="386"/>
      <c r="H1071" s="386"/>
      <c r="I1071" s="386"/>
      <c r="J1071" s="386"/>
      <c r="K1071" s="386"/>
      <c r="L1071" s="386"/>
      <c r="M1071" s="386"/>
      <c r="N1071" s="386"/>
      <c r="O1071" s="386"/>
      <c r="P1071" s="386"/>
      <c r="Q1071" s="386"/>
      <c r="R1071" s="386"/>
      <c r="S1071" s="386"/>
      <c r="T1071" s="386"/>
    </row>
    <row r="1072" spans="1:20" x14ac:dyDescent="0.2">
      <c r="A1072" s="386"/>
      <c r="C1072" s="386"/>
      <c r="D1072" s="386"/>
      <c r="E1072" s="386"/>
      <c r="F1072" s="386"/>
      <c r="G1072" s="386"/>
      <c r="H1072" s="386"/>
      <c r="I1072" s="386"/>
      <c r="J1072" s="386"/>
      <c r="K1072" s="386"/>
      <c r="L1072" s="386"/>
      <c r="M1072" s="386"/>
      <c r="N1072" s="386"/>
      <c r="O1072" s="386"/>
      <c r="P1072" s="386"/>
      <c r="Q1072" s="386"/>
      <c r="R1072" s="386"/>
      <c r="S1072" s="386"/>
      <c r="T1072" s="386"/>
    </row>
    <row r="1073" spans="1:20" x14ac:dyDescent="0.2">
      <c r="A1073" s="386"/>
      <c r="C1073" s="386"/>
      <c r="D1073" s="386"/>
      <c r="E1073" s="386"/>
      <c r="F1073" s="386"/>
      <c r="G1073" s="386"/>
      <c r="H1073" s="386"/>
      <c r="I1073" s="386"/>
      <c r="J1073" s="386"/>
      <c r="K1073" s="386"/>
      <c r="L1073" s="386"/>
      <c r="M1073" s="386"/>
      <c r="N1073" s="386"/>
      <c r="O1073" s="386"/>
      <c r="P1073" s="386"/>
      <c r="Q1073" s="386"/>
      <c r="R1073" s="386"/>
      <c r="S1073" s="386"/>
      <c r="T1073" s="386"/>
    </row>
    <row r="1074" spans="1:20" x14ac:dyDescent="0.2">
      <c r="A1074" s="386"/>
      <c r="C1074" s="386"/>
      <c r="D1074" s="386"/>
      <c r="E1074" s="386"/>
      <c r="F1074" s="386"/>
      <c r="G1074" s="386"/>
      <c r="H1074" s="386"/>
      <c r="I1074" s="386"/>
      <c r="J1074" s="386"/>
      <c r="K1074" s="386"/>
      <c r="L1074" s="386"/>
      <c r="M1074" s="386"/>
      <c r="N1074" s="386"/>
      <c r="O1074" s="386"/>
      <c r="P1074" s="386"/>
      <c r="Q1074" s="386"/>
      <c r="R1074" s="386"/>
      <c r="S1074" s="386"/>
      <c r="T1074" s="386"/>
    </row>
    <row r="1075" spans="1:20" x14ac:dyDescent="0.2">
      <c r="A1075" s="386"/>
      <c r="C1075" s="386"/>
      <c r="D1075" s="386"/>
      <c r="E1075" s="386"/>
      <c r="F1075" s="386"/>
      <c r="G1075" s="386"/>
      <c r="H1075" s="386"/>
      <c r="I1075" s="386"/>
      <c r="J1075" s="386"/>
      <c r="K1075" s="386"/>
      <c r="L1075" s="386"/>
      <c r="M1075" s="386"/>
      <c r="N1075" s="386"/>
      <c r="O1075" s="386"/>
      <c r="P1075" s="386"/>
      <c r="Q1075" s="386"/>
      <c r="R1075" s="386"/>
      <c r="S1075" s="386"/>
      <c r="T1075" s="386"/>
    </row>
    <row r="1076" spans="1:20" x14ac:dyDescent="0.2">
      <c r="A1076" s="386"/>
      <c r="C1076" s="386"/>
      <c r="D1076" s="386"/>
      <c r="E1076" s="386"/>
      <c r="F1076" s="386"/>
      <c r="G1076" s="386"/>
      <c r="H1076" s="386"/>
      <c r="I1076" s="386"/>
      <c r="J1076" s="386"/>
      <c r="K1076" s="386"/>
      <c r="L1076" s="386"/>
      <c r="M1076" s="386"/>
      <c r="N1076" s="386"/>
      <c r="O1076" s="386"/>
      <c r="P1076" s="386"/>
      <c r="Q1076" s="386"/>
      <c r="R1076" s="386"/>
      <c r="S1076" s="386"/>
      <c r="T1076" s="386"/>
    </row>
    <row r="1077" spans="1:20" x14ac:dyDescent="0.2">
      <c r="A1077" s="386"/>
      <c r="C1077" s="386"/>
      <c r="D1077" s="386"/>
      <c r="E1077" s="386"/>
      <c r="F1077" s="386"/>
      <c r="G1077" s="386"/>
      <c r="H1077" s="386"/>
      <c r="I1077" s="386"/>
      <c r="J1077" s="386"/>
      <c r="K1077" s="386"/>
      <c r="L1077" s="386"/>
      <c r="M1077" s="386"/>
      <c r="N1077" s="386"/>
      <c r="O1077" s="386"/>
      <c r="P1077" s="386"/>
      <c r="Q1077" s="386"/>
      <c r="R1077" s="386"/>
      <c r="S1077" s="386"/>
      <c r="T1077" s="386"/>
    </row>
    <row r="1078" spans="1:20" x14ac:dyDescent="0.2">
      <c r="A1078" s="386"/>
      <c r="C1078" s="386"/>
      <c r="D1078" s="386"/>
      <c r="E1078" s="386"/>
      <c r="F1078" s="386"/>
      <c r="G1078" s="386"/>
      <c r="H1078" s="386"/>
      <c r="I1078" s="386"/>
      <c r="J1078" s="386"/>
      <c r="K1078" s="386"/>
      <c r="L1078" s="386"/>
      <c r="M1078" s="386"/>
      <c r="N1078" s="386"/>
      <c r="O1078" s="386"/>
      <c r="P1078" s="386"/>
      <c r="Q1078" s="386"/>
      <c r="R1078" s="386"/>
      <c r="S1078" s="386"/>
      <c r="T1078" s="386"/>
    </row>
    <row r="1079" spans="1:20" x14ac:dyDescent="0.2">
      <c r="A1079" s="386"/>
      <c r="C1079" s="386"/>
      <c r="D1079" s="386"/>
      <c r="E1079" s="386"/>
      <c r="F1079" s="386"/>
      <c r="G1079" s="386"/>
      <c r="H1079" s="386"/>
      <c r="I1079" s="386"/>
      <c r="J1079" s="386"/>
      <c r="K1079" s="386"/>
      <c r="L1079" s="386"/>
      <c r="M1079" s="386"/>
      <c r="N1079" s="386"/>
      <c r="O1079" s="386"/>
      <c r="P1079" s="386"/>
      <c r="Q1079" s="386"/>
      <c r="R1079" s="386"/>
      <c r="S1079" s="386"/>
      <c r="T1079" s="386"/>
    </row>
    <row r="1080" spans="1:20" x14ac:dyDescent="0.2">
      <c r="A1080" s="386"/>
      <c r="C1080" s="386"/>
      <c r="D1080" s="386"/>
      <c r="E1080" s="386"/>
      <c r="F1080" s="386"/>
      <c r="G1080" s="386"/>
      <c r="H1080" s="386"/>
      <c r="I1080" s="386"/>
      <c r="J1080" s="386"/>
      <c r="K1080" s="386"/>
      <c r="L1080" s="386"/>
      <c r="M1080" s="386"/>
      <c r="N1080" s="386"/>
      <c r="O1080" s="386"/>
      <c r="P1080" s="386"/>
      <c r="Q1080" s="386"/>
      <c r="R1080" s="386"/>
      <c r="S1080" s="386"/>
      <c r="T1080" s="386"/>
    </row>
    <row r="1081" spans="1:20" x14ac:dyDescent="0.2">
      <c r="A1081" s="386"/>
      <c r="C1081" s="386"/>
      <c r="D1081" s="386"/>
      <c r="E1081" s="386"/>
      <c r="F1081" s="386"/>
      <c r="G1081" s="386"/>
      <c r="H1081" s="386"/>
      <c r="I1081" s="386"/>
      <c r="J1081" s="386"/>
      <c r="K1081" s="386"/>
      <c r="L1081" s="386"/>
      <c r="M1081" s="386"/>
      <c r="N1081" s="386"/>
      <c r="O1081" s="386"/>
      <c r="P1081" s="386"/>
      <c r="Q1081" s="386"/>
      <c r="R1081" s="386"/>
      <c r="S1081" s="386"/>
      <c r="T1081" s="386"/>
    </row>
    <row r="1082" spans="1:20" x14ac:dyDescent="0.2">
      <c r="A1082" s="386"/>
      <c r="C1082" s="386"/>
      <c r="D1082" s="386"/>
      <c r="E1082" s="386"/>
      <c r="F1082" s="386"/>
      <c r="G1082" s="386"/>
      <c r="H1082" s="386"/>
      <c r="I1082" s="386"/>
      <c r="J1082" s="386"/>
      <c r="K1082" s="386"/>
      <c r="L1082" s="386"/>
      <c r="M1082" s="386"/>
      <c r="N1082" s="386"/>
      <c r="O1082" s="386"/>
      <c r="P1082" s="386"/>
      <c r="Q1082" s="386"/>
      <c r="R1082" s="386"/>
      <c r="S1082" s="386"/>
      <c r="T1082" s="386"/>
    </row>
    <row r="1083" spans="1:20" x14ac:dyDescent="0.2">
      <c r="A1083" s="386"/>
      <c r="C1083" s="386"/>
      <c r="D1083" s="386"/>
      <c r="E1083" s="386"/>
      <c r="F1083" s="386"/>
      <c r="G1083" s="386"/>
      <c r="H1083" s="386"/>
      <c r="I1083" s="386"/>
      <c r="J1083" s="386"/>
      <c r="K1083" s="386"/>
      <c r="L1083" s="386"/>
      <c r="M1083" s="386"/>
      <c r="N1083" s="386"/>
      <c r="O1083" s="386"/>
      <c r="P1083" s="386"/>
      <c r="Q1083" s="386"/>
      <c r="R1083" s="386"/>
      <c r="S1083" s="386"/>
      <c r="T1083" s="386"/>
    </row>
    <row r="1084" spans="1:20" x14ac:dyDescent="0.2">
      <c r="A1084" s="386"/>
      <c r="C1084" s="386"/>
      <c r="D1084" s="386"/>
      <c r="E1084" s="386"/>
      <c r="F1084" s="386"/>
      <c r="G1084" s="386"/>
      <c r="H1084" s="386"/>
      <c r="I1084" s="386"/>
      <c r="J1084" s="386"/>
      <c r="K1084" s="386"/>
      <c r="L1084" s="386"/>
      <c r="M1084" s="386"/>
      <c r="N1084" s="386"/>
      <c r="O1084" s="386"/>
      <c r="P1084" s="386"/>
      <c r="Q1084" s="386"/>
      <c r="R1084" s="386"/>
      <c r="S1084" s="386"/>
      <c r="T1084" s="386"/>
    </row>
    <row r="1085" spans="1:20" x14ac:dyDescent="0.2">
      <c r="A1085" s="386"/>
      <c r="C1085" s="386"/>
      <c r="D1085" s="386"/>
      <c r="E1085" s="386"/>
      <c r="F1085" s="386"/>
      <c r="G1085" s="386"/>
      <c r="H1085" s="386"/>
      <c r="I1085" s="386"/>
      <c r="J1085" s="386"/>
      <c r="K1085" s="386"/>
      <c r="L1085" s="386"/>
      <c r="M1085" s="386"/>
      <c r="N1085" s="386"/>
      <c r="O1085" s="386"/>
      <c r="P1085" s="386"/>
      <c r="Q1085" s="386"/>
      <c r="R1085" s="386"/>
      <c r="S1085" s="386"/>
      <c r="T1085" s="386"/>
    </row>
    <row r="1086" spans="1:20" x14ac:dyDescent="0.2">
      <c r="A1086" s="386"/>
      <c r="C1086" s="386"/>
      <c r="D1086" s="386"/>
      <c r="E1086" s="386"/>
      <c r="F1086" s="386"/>
      <c r="G1086" s="386"/>
      <c r="H1086" s="386"/>
      <c r="I1086" s="386"/>
      <c r="J1086" s="386"/>
      <c r="K1086" s="386"/>
      <c r="L1086" s="386"/>
      <c r="M1086" s="386"/>
      <c r="N1086" s="386"/>
      <c r="O1086" s="386"/>
      <c r="P1086" s="386"/>
      <c r="Q1086" s="386"/>
      <c r="R1086" s="386"/>
      <c r="S1086" s="386"/>
      <c r="T1086" s="386"/>
    </row>
    <row r="1087" spans="1:20" x14ac:dyDescent="0.2">
      <c r="A1087" s="386"/>
      <c r="C1087" s="386"/>
      <c r="D1087" s="386"/>
      <c r="E1087" s="386"/>
      <c r="F1087" s="386"/>
      <c r="G1087" s="386"/>
      <c r="H1087" s="386"/>
      <c r="I1087" s="386"/>
      <c r="J1087" s="386"/>
      <c r="K1087" s="386"/>
      <c r="L1087" s="386"/>
      <c r="M1087" s="386"/>
      <c r="N1087" s="386"/>
      <c r="O1087" s="386"/>
      <c r="P1087" s="386"/>
      <c r="Q1087" s="386"/>
      <c r="R1087" s="386"/>
      <c r="S1087" s="386"/>
      <c r="T1087" s="386"/>
    </row>
    <row r="1088" spans="1:20" x14ac:dyDescent="0.2">
      <c r="A1088" s="386"/>
      <c r="C1088" s="386"/>
      <c r="D1088" s="386"/>
      <c r="E1088" s="386"/>
      <c r="F1088" s="386"/>
      <c r="G1088" s="386"/>
      <c r="H1088" s="386"/>
      <c r="I1088" s="386"/>
      <c r="J1088" s="386"/>
      <c r="K1088" s="386"/>
      <c r="L1088" s="386"/>
      <c r="M1088" s="386"/>
      <c r="N1088" s="386"/>
      <c r="O1088" s="386"/>
      <c r="P1088" s="386"/>
      <c r="Q1088" s="386"/>
      <c r="R1088" s="386"/>
      <c r="S1088" s="386"/>
      <c r="T1088" s="386"/>
    </row>
    <row r="1089" spans="1:20" x14ac:dyDescent="0.2">
      <c r="A1089" s="386"/>
      <c r="C1089" s="386"/>
      <c r="D1089" s="386"/>
      <c r="E1089" s="386"/>
      <c r="F1089" s="386"/>
      <c r="G1089" s="386"/>
      <c r="H1089" s="386"/>
      <c r="I1089" s="386"/>
      <c r="J1089" s="386"/>
      <c r="K1089" s="386"/>
      <c r="L1089" s="386"/>
      <c r="M1089" s="386"/>
      <c r="N1089" s="386"/>
      <c r="O1089" s="386"/>
      <c r="P1089" s="386"/>
      <c r="Q1089" s="386"/>
      <c r="R1089" s="386"/>
      <c r="S1089" s="386"/>
      <c r="T1089" s="386"/>
    </row>
    <row r="1090" spans="1:20" x14ac:dyDescent="0.2">
      <c r="A1090" s="386"/>
      <c r="C1090" s="386"/>
      <c r="D1090" s="386"/>
      <c r="E1090" s="386"/>
      <c r="F1090" s="386"/>
      <c r="G1090" s="386"/>
      <c r="H1090" s="386"/>
      <c r="I1090" s="386"/>
      <c r="J1090" s="386"/>
      <c r="K1090" s="386"/>
      <c r="L1090" s="386"/>
      <c r="M1090" s="386"/>
      <c r="N1090" s="386"/>
      <c r="O1090" s="386"/>
      <c r="P1090" s="386"/>
      <c r="Q1090" s="386"/>
      <c r="R1090" s="386"/>
      <c r="S1090" s="386"/>
      <c r="T1090" s="386"/>
    </row>
    <row r="1091" spans="1:20" x14ac:dyDescent="0.2">
      <c r="A1091" s="386"/>
      <c r="C1091" s="386"/>
      <c r="D1091" s="386"/>
      <c r="E1091" s="386"/>
      <c r="F1091" s="386"/>
      <c r="G1091" s="386"/>
      <c r="H1091" s="386"/>
      <c r="I1091" s="386"/>
      <c r="J1091" s="386"/>
      <c r="K1091" s="386"/>
      <c r="L1091" s="386"/>
      <c r="M1091" s="386"/>
      <c r="N1091" s="386"/>
      <c r="O1091" s="386"/>
      <c r="P1091" s="386"/>
      <c r="Q1091" s="386"/>
      <c r="R1091" s="386"/>
      <c r="S1091" s="386"/>
      <c r="T1091" s="386"/>
    </row>
    <row r="1092" spans="1:20" x14ac:dyDescent="0.2">
      <c r="A1092" s="386"/>
      <c r="C1092" s="386"/>
      <c r="D1092" s="386"/>
      <c r="E1092" s="386"/>
      <c r="F1092" s="386"/>
      <c r="G1092" s="386"/>
      <c r="H1092" s="386"/>
      <c r="I1092" s="386"/>
      <c r="J1092" s="386"/>
      <c r="K1092" s="386"/>
      <c r="L1092" s="386"/>
      <c r="M1092" s="386"/>
      <c r="N1092" s="386"/>
      <c r="O1092" s="386"/>
      <c r="P1092" s="386"/>
      <c r="Q1092" s="386"/>
      <c r="R1092" s="386"/>
      <c r="S1092" s="386"/>
      <c r="T1092" s="386"/>
    </row>
    <row r="1093" spans="1:20" x14ac:dyDescent="0.2">
      <c r="A1093" s="386"/>
      <c r="C1093" s="386"/>
      <c r="D1093" s="386"/>
      <c r="E1093" s="386"/>
      <c r="F1093" s="386"/>
      <c r="G1093" s="386"/>
      <c r="H1093" s="386"/>
      <c r="I1093" s="386"/>
      <c r="J1093" s="386"/>
      <c r="K1093" s="386"/>
      <c r="L1093" s="386"/>
      <c r="M1093" s="386"/>
      <c r="N1093" s="386"/>
      <c r="O1093" s="386"/>
      <c r="P1093" s="386"/>
      <c r="Q1093" s="386"/>
      <c r="R1093" s="386"/>
      <c r="S1093" s="386"/>
      <c r="T1093" s="386"/>
    </row>
    <row r="1094" spans="1:20" x14ac:dyDescent="0.2">
      <c r="A1094" s="386"/>
      <c r="C1094" s="386"/>
      <c r="D1094" s="386"/>
      <c r="E1094" s="386"/>
      <c r="F1094" s="386"/>
      <c r="G1094" s="386"/>
      <c r="H1094" s="386"/>
      <c r="I1094" s="386"/>
      <c r="J1094" s="386"/>
      <c r="K1094" s="386"/>
      <c r="L1094" s="386"/>
      <c r="M1094" s="386"/>
      <c r="N1094" s="386"/>
      <c r="O1094" s="386"/>
      <c r="P1094" s="386"/>
      <c r="Q1094" s="386"/>
      <c r="R1094" s="386"/>
      <c r="S1094" s="386"/>
      <c r="T1094" s="386"/>
    </row>
    <row r="1095" spans="1:20" x14ac:dyDescent="0.2">
      <c r="A1095" s="386"/>
      <c r="C1095" s="386"/>
      <c r="D1095" s="386"/>
      <c r="E1095" s="386"/>
      <c r="F1095" s="386"/>
      <c r="G1095" s="386"/>
      <c r="H1095" s="386"/>
      <c r="I1095" s="386"/>
      <c r="J1095" s="386"/>
      <c r="K1095" s="386"/>
      <c r="L1095" s="386"/>
      <c r="M1095" s="386"/>
      <c r="N1095" s="386"/>
      <c r="O1095" s="386"/>
      <c r="P1095" s="386"/>
      <c r="Q1095" s="386"/>
      <c r="R1095" s="386"/>
      <c r="S1095" s="386"/>
      <c r="T1095" s="386"/>
    </row>
    <row r="1096" spans="1:20" x14ac:dyDescent="0.2">
      <c r="A1096" s="386"/>
      <c r="C1096" s="386"/>
      <c r="D1096" s="386"/>
      <c r="E1096" s="386"/>
      <c r="F1096" s="386"/>
      <c r="G1096" s="386"/>
      <c r="H1096" s="386"/>
      <c r="I1096" s="386"/>
      <c r="J1096" s="386"/>
      <c r="K1096" s="386"/>
      <c r="L1096" s="386"/>
      <c r="M1096" s="386"/>
      <c r="N1096" s="386"/>
      <c r="O1096" s="386"/>
      <c r="P1096" s="386"/>
      <c r="Q1096" s="386"/>
      <c r="R1096" s="386"/>
      <c r="S1096" s="386"/>
      <c r="T1096" s="386"/>
    </row>
    <row r="1097" spans="1:20" x14ac:dyDescent="0.2">
      <c r="A1097" s="386"/>
      <c r="C1097" s="386"/>
      <c r="D1097" s="386"/>
      <c r="E1097" s="386"/>
      <c r="F1097" s="386"/>
      <c r="G1097" s="386"/>
      <c r="H1097" s="386"/>
      <c r="I1097" s="386"/>
      <c r="J1097" s="386"/>
      <c r="K1097" s="386"/>
      <c r="L1097" s="386"/>
      <c r="M1097" s="386"/>
      <c r="N1097" s="386"/>
      <c r="O1097" s="386"/>
      <c r="P1097" s="386"/>
      <c r="Q1097" s="386"/>
      <c r="R1097" s="386"/>
      <c r="S1097" s="386"/>
      <c r="T1097" s="386"/>
    </row>
    <row r="1098" spans="1:20" x14ac:dyDescent="0.2">
      <c r="A1098" s="386"/>
      <c r="C1098" s="386"/>
      <c r="D1098" s="386"/>
      <c r="E1098" s="386"/>
      <c r="F1098" s="386"/>
      <c r="G1098" s="386"/>
      <c r="H1098" s="386"/>
      <c r="I1098" s="386"/>
      <c r="J1098" s="386"/>
      <c r="K1098" s="386"/>
      <c r="L1098" s="386"/>
      <c r="M1098" s="386"/>
      <c r="N1098" s="386"/>
      <c r="O1098" s="386"/>
      <c r="P1098" s="386"/>
      <c r="Q1098" s="386"/>
      <c r="R1098" s="386"/>
      <c r="S1098" s="386"/>
      <c r="T1098" s="386"/>
    </row>
    <row r="1099" spans="1:20" x14ac:dyDescent="0.2">
      <c r="A1099" s="386"/>
      <c r="C1099" s="386"/>
      <c r="D1099" s="386"/>
      <c r="E1099" s="386"/>
      <c r="F1099" s="386"/>
      <c r="G1099" s="386"/>
      <c r="H1099" s="386"/>
      <c r="I1099" s="386"/>
      <c r="J1099" s="386"/>
      <c r="K1099" s="386"/>
      <c r="L1099" s="386"/>
      <c r="M1099" s="386"/>
      <c r="N1099" s="386"/>
      <c r="O1099" s="386"/>
      <c r="P1099" s="386"/>
      <c r="Q1099" s="386"/>
      <c r="R1099" s="386"/>
      <c r="S1099" s="386"/>
      <c r="T1099" s="386"/>
    </row>
    <row r="1100" spans="1:20" x14ac:dyDescent="0.2">
      <c r="A1100" s="386"/>
      <c r="C1100" s="386"/>
      <c r="D1100" s="386"/>
      <c r="E1100" s="386"/>
      <c r="F1100" s="386"/>
      <c r="G1100" s="386"/>
      <c r="H1100" s="386"/>
      <c r="I1100" s="386"/>
      <c r="J1100" s="386"/>
      <c r="K1100" s="386"/>
      <c r="L1100" s="386"/>
      <c r="M1100" s="386"/>
      <c r="N1100" s="386"/>
      <c r="O1100" s="386"/>
      <c r="P1100" s="386"/>
      <c r="Q1100" s="386"/>
      <c r="R1100" s="386"/>
      <c r="S1100" s="386"/>
      <c r="T1100" s="386"/>
    </row>
    <row r="1101" spans="1:20" x14ac:dyDescent="0.2">
      <c r="A1101" s="386"/>
      <c r="C1101" s="386"/>
      <c r="D1101" s="386"/>
      <c r="E1101" s="386"/>
      <c r="F1101" s="386"/>
      <c r="G1101" s="386"/>
      <c r="H1101" s="386"/>
      <c r="I1101" s="386"/>
      <c r="J1101" s="386"/>
      <c r="K1101" s="386"/>
      <c r="L1101" s="386"/>
      <c r="M1101" s="386"/>
      <c r="N1101" s="386"/>
      <c r="O1101" s="386"/>
      <c r="P1101" s="386"/>
      <c r="Q1101" s="386"/>
      <c r="R1101" s="386"/>
      <c r="S1101" s="386"/>
      <c r="T1101" s="386"/>
    </row>
    <row r="1102" spans="1:20" x14ac:dyDescent="0.2">
      <c r="A1102" s="386"/>
      <c r="C1102" s="386"/>
      <c r="D1102" s="386"/>
      <c r="E1102" s="386"/>
      <c r="F1102" s="386"/>
      <c r="G1102" s="386"/>
      <c r="H1102" s="386"/>
      <c r="I1102" s="386"/>
      <c r="J1102" s="386"/>
      <c r="K1102" s="386"/>
      <c r="L1102" s="386"/>
      <c r="M1102" s="386"/>
      <c r="N1102" s="386"/>
      <c r="O1102" s="386"/>
      <c r="P1102" s="386"/>
      <c r="Q1102" s="386"/>
      <c r="R1102" s="386"/>
      <c r="S1102" s="386"/>
      <c r="T1102" s="386"/>
    </row>
    <row r="1103" spans="1:20" x14ac:dyDescent="0.2">
      <c r="A1103" s="386"/>
      <c r="C1103" s="386"/>
      <c r="D1103" s="386"/>
      <c r="E1103" s="386"/>
      <c r="F1103" s="386"/>
      <c r="G1103" s="386"/>
      <c r="H1103" s="386"/>
      <c r="I1103" s="386"/>
      <c r="J1103" s="386"/>
      <c r="K1103" s="386"/>
      <c r="L1103" s="386"/>
      <c r="M1103" s="386"/>
      <c r="N1103" s="386"/>
      <c r="O1103" s="386"/>
      <c r="P1103" s="386"/>
      <c r="Q1103" s="386"/>
      <c r="R1103" s="386"/>
      <c r="S1103" s="386"/>
      <c r="T1103" s="386"/>
    </row>
    <row r="1104" spans="1:20" x14ac:dyDescent="0.2">
      <c r="A1104" s="386"/>
      <c r="C1104" s="386"/>
      <c r="D1104" s="386"/>
      <c r="E1104" s="386"/>
      <c r="F1104" s="386"/>
      <c r="G1104" s="386"/>
      <c r="H1104" s="386"/>
      <c r="I1104" s="386"/>
      <c r="J1104" s="386"/>
      <c r="K1104" s="386"/>
      <c r="L1104" s="386"/>
      <c r="M1104" s="386"/>
      <c r="N1104" s="386"/>
      <c r="O1104" s="386"/>
      <c r="P1104" s="386"/>
      <c r="Q1104" s="386"/>
      <c r="R1104" s="386"/>
      <c r="S1104" s="386"/>
      <c r="T1104" s="386"/>
    </row>
    <row r="1105" spans="1:20" x14ac:dyDescent="0.2">
      <c r="A1105" s="386"/>
      <c r="C1105" s="386"/>
      <c r="D1105" s="386"/>
      <c r="E1105" s="386"/>
      <c r="F1105" s="386"/>
      <c r="G1105" s="386"/>
      <c r="H1105" s="386"/>
      <c r="I1105" s="386"/>
      <c r="J1105" s="386"/>
      <c r="K1105" s="386"/>
      <c r="L1105" s="386"/>
      <c r="M1105" s="386"/>
      <c r="N1105" s="386"/>
      <c r="O1105" s="386"/>
      <c r="P1105" s="386"/>
      <c r="Q1105" s="386"/>
      <c r="R1105" s="386"/>
      <c r="S1105" s="386"/>
      <c r="T1105" s="386"/>
    </row>
    <row r="1106" spans="1:20" x14ac:dyDescent="0.2">
      <c r="A1106" s="386"/>
      <c r="C1106" s="386"/>
      <c r="D1106" s="386"/>
      <c r="E1106" s="386"/>
      <c r="F1106" s="386"/>
      <c r="G1106" s="386"/>
      <c r="H1106" s="386"/>
      <c r="I1106" s="386"/>
      <c r="J1106" s="386"/>
      <c r="K1106" s="386"/>
      <c r="L1106" s="386"/>
      <c r="M1106" s="386"/>
      <c r="N1106" s="386"/>
      <c r="O1106" s="386"/>
      <c r="P1106" s="386"/>
      <c r="Q1106" s="386"/>
      <c r="R1106" s="386"/>
      <c r="S1106" s="386"/>
      <c r="T1106" s="386"/>
    </row>
    <row r="1107" spans="1:20" x14ac:dyDescent="0.2">
      <c r="A1107" s="386"/>
      <c r="C1107" s="386"/>
      <c r="D1107" s="386"/>
      <c r="E1107" s="386"/>
      <c r="F1107" s="386"/>
      <c r="G1107" s="386"/>
      <c r="H1107" s="386"/>
      <c r="I1107" s="386"/>
      <c r="J1107" s="386"/>
      <c r="K1107" s="386"/>
      <c r="L1107" s="386"/>
      <c r="M1107" s="386"/>
      <c r="N1107" s="386"/>
      <c r="O1107" s="386"/>
      <c r="P1107" s="386"/>
      <c r="Q1107" s="386"/>
      <c r="R1107" s="386"/>
      <c r="S1107" s="386"/>
      <c r="T1107" s="386"/>
    </row>
    <row r="1108" spans="1:20" x14ac:dyDescent="0.2">
      <c r="A1108" s="386"/>
      <c r="C1108" s="386"/>
      <c r="D1108" s="386"/>
      <c r="E1108" s="386"/>
      <c r="F1108" s="386"/>
      <c r="G1108" s="386"/>
      <c r="H1108" s="386"/>
      <c r="I1108" s="386"/>
      <c r="J1108" s="386"/>
      <c r="K1108" s="386"/>
      <c r="L1108" s="386"/>
      <c r="M1108" s="386"/>
      <c r="N1108" s="386"/>
      <c r="O1108" s="386"/>
      <c r="P1108" s="386"/>
      <c r="Q1108" s="386"/>
      <c r="R1108" s="386"/>
      <c r="S1108" s="386"/>
      <c r="T1108" s="386"/>
    </row>
    <row r="1109" spans="1:20" x14ac:dyDescent="0.2">
      <c r="A1109" s="386"/>
      <c r="C1109" s="386"/>
      <c r="D1109" s="386"/>
      <c r="E1109" s="386"/>
      <c r="F1109" s="386"/>
      <c r="G1109" s="386"/>
      <c r="H1109" s="386"/>
      <c r="I1109" s="386"/>
      <c r="J1109" s="386"/>
      <c r="K1109" s="386"/>
      <c r="L1109" s="386"/>
      <c r="M1109" s="386"/>
      <c r="N1109" s="386"/>
      <c r="O1109" s="386"/>
      <c r="P1109" s="386"/>
      <c r="Q1109" s="386"/>
      <c r="R1109" s="386"/>
      <c r="S1109" s="386"/>
      <c r="T1109" s="386"/>
    </row>
    <row r="1110" spans="1:20" x14ac:dyDescent="0.2">
      <c r="A1110" s="386"/>
      <c r="C1110" s="386"/>
      <c r="D1110" s="386"/>
      <c r="E1110" s="386"/>
      <c r="F1110" s="386"/>
      <c r="G1110" s="386"/>
      <c r="H1110" s="386"/>
      <c r="I1110" s="386"/>
      <c r="J1110" s="386"/>
      <c r="K1110" s="386"/>
      <c r="L1110" s="386"/>
      <c r="M1110" s="386"/>
      <c r="N1110" s="386"/>
      <c r="O1110" s="386"/>
      <c r="P1110" s="386"/>
      <c r="Q1110" s="386"/>
      <c r="R1110" s="386"/>
      <c r="S1110" s="386"/>
      <c r="T1110" s="386"/>
    </row>
    <row r="1111" spans="1:20" x14ac:dyDescent="0.2">
      <c r="A1111" s="386"/>
      <c r="C1111" s="386"/>
      <c r="D1111" s="386"/>
      <c r="E1111" s="386"/>
      <c r="F1111" s="386"/>
      <c r="G1111" s="386"/>
      <c r="H1111" s="386"/>
      <c r="I1111" s="386"/>
      <c r="J1111" s="386"/>
      <c r="K1111" s="386"/>
      <c r="L1111" s="386"/>
      <c r="M1111" s="386"/>
      <c r="N1111" s="386"/>
      <c r="O1111" s="386"/>
      <c r="P1111" s="386"/>
      <c r="Q1111" s="386"/>
      <c r="R1111" s="386"/>
      <c r="S1111" s="386"/>
      <c r="T1111" s="386"/>
    </row>
    <row r="1112" spans="1:20" x14ac:dyDescent="0.2">
      <c r="A1112" s="386"/>
      <c r="C1112" s="386"/>
      <c r="D1112" s="386"/>
      <c r="E1112" s="386"/>
      <c r="F1112" s="386"/>
      <c r="G1112" s="386"/>
      <c r="H1112" s="386"/>
      <c r="I1112" s="386"/>
      <c r="J1112" s="386"/>
      <c r="K1112" s="386"/>
      <c r="L1112" s="386"/>
      <c r="M1112" s="386"/>
      <c r="N1112" s="386"/>
      <c r="O1112" s="386"/>
      <c r="P1112" s="386"/>
      <c r="Q1112" s="386"/>
      <c r="R1112" s="386"/>
      <c r="S1112" s="386"/>
      <c r="T1112" s="386"/>
    </row>
    <row r="1113" spans="1:20" x14ac:dyDescent="0.2">
      <c r="A1113" s="386"/>
      <c r="C1113" s="386"/>
      <c r="D1113" s="386"/>
      <c r="E1113" s="386"/>
      <c r="F1113" s="386"/>
      <c r="G1113" s="386"/>
      <c r="H1113" s="386"/>
      <c r="I1113" s="386"/>
      <c r="J1113" s="386"/>
      <c r="K1113" s="386"/>
      <c r="L1113" s="386"/>
      <c r="M1113" s="386"/>
      <c r="N1113" s="386"/>
      <c r="O1113" s="386"/>
      <c r="P1113" s="386"/>
      <c r="Q1113" s="386"/>
      <c r="R1113" s="386"/>
      <c r="S1113" s="386"/>
      <c r="T1113" s="386"/>
    </row>
  </sheetData>
  <mergeCells count="158">
    <mergeCell ref="A1003:F1003"/>
    <mergeCell ref="A783:F783"/>
    <mergeCell ref="A786:F786"/>
    <mergeCell ref="A791:F791"/>
    <mergeCell ref="A792:F792"/>
    <mergeCell ref="A983:F983"/>
    <mergeCell ref="A992:F992"/>
    <mergeCell ref="A724:F724"/>
    <mergeCell ref="A726:F726"/>
    <mergeCell ref="A741:F741"/>
    <mergeCell ref="A749:F749"/>
    <mergeCell ref="A753:F753"/>
    <mergeCell ref="A769:F769"/>
    <mergeCell ref="B799:P799"/>
    <mergeCell ref="A641:F641"/>
    <mergeCell ref="A654:F654"/>
    <mergeCell ref="A656:F656"/>
    <mergeCell ref="A693:F693"/>
    <mergeCell ref="A697:F697"/>
    <mergeCell ref="A707:F707"/>
    <mergeCell ref="A604:F604"/>
    <mergeCell ref="A616:F616"/>
    <mergeCell ref="A622:F622"/>
    <mergeCell ref="A632:F632"/>
    <mergeCell ref="A635:F635"/>
    <mergeCell ref="A638:F638"/>
    <mergeCell ref="A578:F578"/>
    <mergeCell ref="A582:F582"/>
    <mergeCell ref="A585:F585"/>
    <mergeCell ref="A590:F590"/>
    <mergeCell ref="A593:F593"/>
    <mergeCell ref="A600:F600"/>
    <mergeCell ref="A533:F533"/>
    <mergeCell ref="A540:F540"/>
    <mergeCell ref="A554:F554"/>
    <mergeCell ref="A559:F559"/>
    <mergeCell ref="A562:F562"/>
    <mergeCell ref="A570:F570"/>
    <mergeCell ref="A501:F501"/>
    <mergeCell ref="A515:F515"/>
    <mergeCell ref="A520:F520"/>
    <mergeCell ref="A522:F522"/>
    <mergeCell ref="A524:F524"/>
    <mergeCell ref="A526:F526"/>
    <mergeCell ref="A485:F485"/>
    <mergeCell ref="A488:F488"/>
    <mergeCell ref="A490:F490"/>
    <mergeCell ref="A492:F492"/>
    <mergeCell ref="A493:F493"/>
    <mergeCell ref="A494:F494"/>
    <mergeCell ref="A436:F436"/>
    <mergeCell ref="A460:F460"/>
    <mergeCell ref="A464:F464"/>
    <mergeCell ref="A465:F465"/>
    <mergeCell ref="A478:F478"/>
    <mergeCell ref="A483:F483"/>
    <mergeCell ref="A367:F367"/>
    <mergeCell ref="A382:F382"/>
    <mergeCell ref="A405:F405"/>
    <mergeCell ref="A413:F413"/>
    <mergeCell ref="A416:F416"/>
    <mergeCell ref="A424:F424"/>
    <mergeCell ref="A323:F323"/>
    <mergeCell ref="A332:F332"/>
    <mergeCell ref="A350:F350"/>
    <mergeCell ref="A357:F357"/>
    <mergeCell ref="A359:F359"/>
    <mergeCell ref="A362:F362"/>
    <mergeCell ref="A289:F289"/>
    <mergeCell ref="A293:F293"/>
    <mergeCell ref="A297:F297"/>
    <mergeCell ref="A304:F304"/>
    <mergeCell ref="A309:F309"/>
    <mergeCell ref="A314:F314"/>
    <mergeCell ref="A250:F250"/>
    <mergeCell ref="A252:F252"/>
    <mergeCell ref="A255:F255"/>
    <mergeCell ref="A263:F263"/>
    <mergeCell ref="A271:F271"/>
    <mergeCell ref="A287:F287"/>
    <mergeCell ref="A208:F208"/>
    <mergeCell ref="A210:F210"/>
    <mergeCell ref="A219:F219"/>
    <mergeCell ref="A224:F224"/>
    <mergeCell ref="A233:F233"/>
    <mergeCell ref="A238:F238"/>
    <mergeCell ref="A177:F177"/>
    <mergeCell ref="A180:F180"/>
    <mergeCell ref="A190:F190"/>
    <mergeCell ref="A197:F197"/>
    <mergeCell ref="A202:F202"/>
    <mergeCell ref="A204:F204"/>
    <mergeCell ref="A150:F150"/>
    <mergeCell ref="A153:F153"/>
    <mergeCell ref="A154:F154"/>
    <mergeCell ref="A155:F155"/>
    <mergeCell ref="A163:F163"/>
    <mergeCell ref="A166:F166"/>
    <mergeCell ref="A130:F130"/>
    <mergeCell ref="A134:F134"/>
    <mergeCell ref="A138:F138"/>
    <mergeCell ref="A142:F142"/>
    <mergeCell ref="A145:F145"/>
    <mergeCell ref="A149:F149"/>
    <mergeCell ref="A94:F94"/>
    <mergeCell ref="A97:F97"/>
    <mergeCell ref="A104:F104"/>
    <mergeCell ref="A106:F106"/>
    <mergeCell ref="A114:F114"/>
    <mergeCell ref="A127:F127"/>
    <mergeCell ref="A66:F66"/>
    <mergeCell ref="A71:F71"/>
    <mergeCell ref="A75:F75"/>
    <mergeCell ref="A82:F82"/>
    <mergeCell ref="A87:F87"/>
    <mergeCell ref="A91:F91"/>
    <mergeCell ref="A39:F39"/>
    <mergeCell ref="A41:F41"/>
    <mergeCell ref="A50:F50"/>
    <mergeCell ref="A58:F58"/>
    <mergeCell ref="A62:F62"/>
    <mergeCell ref="A64:F64"/>
    <mergeCell ref="A13:F13"/>
    <mergeCell ref="A14:F14"/>
    <mergeCell ref="A17:F17"/>
    <mergeCell ref="A25:F25"/>
    <mergeCell ref="A29:F29"/>
    <mergeCell ref="A34:F34"/>
    <mergeCell ref="S5:T5"/>
    <mergeCell ref="A9:F9"/>
    <mergeCell ref="A10:F10"/>
    <mergeCell ref="A11:F11"/>
    <mergeCell ref="A12:F12"/>
    <mergeCell ref="C5:C7"/>
    <mergeCell ref="D5:D7"/>
    <mergeCell ref="K5:K6"/>
    <mergeCell ref="L5:L6"/>
    <mergeCell ref="N5:N6"/>
    <mergeCell ref="O5:O6"/>
    <mergeCell ref="A1:T1"/>
    <mergeCell ref="A2:T2"/>
    <mergeCell ref="A3:A7"/>
    <mergeCell ref="B3:B7"/>
    <mergeCell ref="C3:D4"/>
    <mergeCell ref="E3:E7"/>
    <mergeCell ref="F3:F7"/>
    <mergeCell ref="G3:G6"/>
    <mergeCell ref="H3:H6"/>
    <mergeCell ref="I3:I6"/>
    <mergeCell ref="J3:L3"/>
    <mergeCell ref="M3:O3"/>
    <mergeCell ref="P3:T3"/>
    <mergeCell ref="J4:J6"/>
    <mergeCell ref="K4:L4"/>
    <mergeCell ref="M4:M6"/>
    <mergeCell ref="N4:O4"/>
    <mergeCell ref="P4:P6"/>
    <mergeCell ref="Q4:T4"/>
  </mergeCells>
  <conditionalFormatting sqref="H9">
    <cfRule type="cellIs" dxfId="28" priority="61" operator="equal">
      <formula>#REF!</formula>
    </cfRule>
  </conditionalFormatting>
  <conditionalFormatting sqref="I9">
    <cfRule type="cellIs" dxfId="27" priority="60" operator="equal">
      <formula>#REF!</formula>
    </cfRule>
  </conditionalFormatting>
  <conditionalFormatting sqref="J9">
    <cfRule type="cellIs" dxfId="26" priority="59" operator="equal">
      <formula>#REF!</formula>
    </cfRule>
  </conditionalFormatting>
  <conditionalFormatting sqref="K9">
    <cfRule type="cellIs" dxfId="25" priority="58" operator="equal">
      <formula>#REF!</formula>
    </cfRule>
  </conditionalFormatting>
  <conditionalFormatting sqref="L9">
    <cfRule type="cellIs" dxfId="24" priority="57" operator="equal">
      <formula>#REF!</formula>
    </cfRule>
  </conditionalFormatting>
  <conditionalFormatting sqref="M9">
    <cfRule type="cellIs" dxfId="23" priority="56" operator="equal">
      <formula>#REF!</formula>
    </cfRule>
  </conditionalFormatting>
  <conditionalFormatting sqref="N9">
    <cfRule type="cellIs" dxfId="22" priority="55" operator="equal">
      <formula>#REF!</formula>
    </cfRule>
  </conditionalFormatting>
  <conditionalFormatting sqref="O9">
    <cfRule type="cellIs" dxfId="21" priority="54" operator="equal">
      <formula>#REF!</formula>
    </cfRule>
  </conditionalFormatting>
  <conditionalFormatting sqref="P9">
    <cfRule type="cellIs" dxfId="20" priority="53" operator="equal">
      <formula>#REF!</formula>
    </cfRule>
  </conditionalFormatting>
  <conditionalFormatting sqref="Q9">
    <cfRule type="cellIs" dxfId="19" priority="52" operator="equal">
      <formula>#REF!</formula>
    </cfRule>
  </conditionalFormatting>
  <conditionalFormatting sqref="R9">
    <cfRule type="cellIs" dxfId="18" priority="46" operator="equal">
      <formula>#REF!</formula>
    </cfRule>
  </conditionalFormatting>
  <conditionalFormatting sqref="S9">
    <cfRule type="cellIs" dxfId="17" priority="40" operator="equal">
      <formula>#REF!</formula>
    </cfRule>
  </conditionalFormatting>
  <conditionalFormatting sqref="T9">
    <cfRule type="cellIs" dxfId="16" priority="39" operator="equal">
      <formula>#REF!</formula>
    </cfRule>
  </conditionalFormatting>
  <conditionalFormatting sqref="G9">
    <cfRule type="cellIs" dxfId="15" priority="25" operator="equal">
      <formula>#REF!</formula>
    </cfRule>
  </conditionalFormatting>
  <conditionalFormatting sqref="B9">
    <cfRule type="duplicateValues" dxfId="14" priority="12"/>
  </conditionalFormatting>
  <conditionalFormatting sqref="B10">
    <cfRule type="duplicateValues" dxfId="13" priority="11"/>
  </conditionalFormatting>
  <conditionalFormatting sqref="B11">
    <cfRule type="duplicateValues" dxfId="12" priority="10"/>
  </conditionalFormatting>
  <conditionalFormatting sqref="B12">
    <cfRule type="duplicateValues" dxfId="11" priority="9"/>
  </conditionalFormatting>
  <conditionalFormatting sqref="B13">
    <cfRule type="duplicateValues" dxfId="10" priority="8"/>
  </conditionalFormatting>
  <conditionalFormatting sqref="B149">
    <cfRule type="duplicateValues" dxfId="9" priority="7"/>
  </conditionalFormatting>
  <conditionalFormatting sqref="B153">
    <cfRule type="duplicateValues" dxfId="8" priority="6"/>
  </conditionalFormatting>
  <conditionalFormatting sqref="B154">
    <cfRule type="duplicateValues" dxfId="7" priority="5"/>
  </conditionalFormatting>
  <conditionalFormatting sqref="B464">
    <cfRule type="duplicateValues" dxfId="6" priority="4"/>
  </conditionalFormatting>
  <conditionalFormatting sqref="B492">
    <cfRule type="duplicateValues" dxfId="5" priority="3"/>
  </conditionalFormatting>
  <conditionalFormatting sqref="B493">
    <cfRule type="duplicateValues" dxfId="4" priority="2"/>
  </conditionalFormatting>
  <conditionalFormatting sqref="B791">
    <cfRule type="duplicateValues" dxfId="3" priority="1"/>
  </conditionalFormatting>
  <printOptions horizontalCentered="1"/>
  <pageMargins left="0.51181102362204722" right="0.51181102362204722" top="0.55118110236220474" bottom="0.35433070866141736" header="0.31496062992125984" footer="0.31496062992125984"/>
  <pageSetup paperSize="8" scale="28" fitToHeight="8" orientation="landscape" r:id="rId1"/>
  <headerFooter differentFirst="1" alignWithMargins="0">
    <oddHeader>&amp;C&amp;P</oddHead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179"/>
  <sheetViews>
    <sheetView zoomScale="40" zoomScaleNormal="70" zoomScaleSheetLayoutView="40" workbookViewId="0">
      <selection activeCell="E43" sqref="E43"/>
    </sheetView>
  </sheetViews>
  <sheetFormatPr defaultRowHeight="18.75" x14ac:dyDescent="0.2"/>
  <cols>
    <col min="1" max="1" width="7" style="245" customWidth="1"/>
    <col min="2" max="2" width="65" style="200" customWidth="1"/>
    <col min="3" max="3" width="12" style="245" customWidth="1"/>
    <col min="4" max="4" width="15.5703125" style="246" customWidth="1"/>
    <col min="5" max="5" width="15.28515625" style="245" customWidth="1"/>
    <col min="6" max="6" width="19" style="245" customWidth="1"/>
    <col min="7" max="7" width="16.42578125" style="189" customWidth="1"/>
    <col min="8" max="8" width="13.85546875" style="189" customWidth="1"/>
    <col min="9" max="9" width="18" style="275" customWidth="1"/>
    <col min="10" max="10" width="16.7109375" style="189" customWidth="1"/>
    <col min="11" max="11" width="18.5703125" style="189" customWidth="1"/>
    <col min="12" max="12" width="17.42578125" style="189" customWidth="1"/>
    <col min="13" max="13" width="16.7109375" style="199" customWidth="1"/>
    <col min="14" max="14" width="19.7109375" style="199" customWidth="1"/>
    <col min="15" max="15" width="20.28515625" style="199" customWidth="1"/>
    <col min="16" max="16" width="26" style="275" customWidth="1"/>
    <col min="17" max="17" width="22.5703125" style="275" customWidth="1"/>
    <col min="18" max="18" width="22.5703125" style="275" bestFit="1" customWidth="1"/>
    <col min="19" max="19" width="21.7109375" style="199" hidden="1" customWidth="1"/>
    <col min="20" max="20" width="35.7109375" style="200" customWidth="1"/>
    <col min="21" max="21" width="21" style="200" customWidth="1"/>
    <col min="22" max="24" width="9.140625" style="200"/>
    <col min="25" max="25" width="9.140625" style="154"/>
    <col min="26" max="26" width="38.85546875" style="154" customWidth="1"/>
    <col min="27" max="16384" width="9.140625" style="154"/>
  </cols>
  <sheetData>
    <row r="1" spans="1:26" ht="42" customHeight="1" x14ac:dyDescent="0.2">
      <c r="A1" s="812" t="s">
        <v>1870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</row>
    <row r="2" spans="1:26" ht="36.75" customHeight="1" x14ac:dyDescent="0.2">
      <c r="A2" s="813" t="s">
        <v>988</v>
      </c>
      <c r="B2" s="813"/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</row>
    <row r="3" spans="1:26" ht="36.75" customHeight="1" x14ac:dyDescent="0.2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</row>
    <row r="4" spans="1:26" ht="45" customHeight="1" x14ac:dyDescent="0.2">
      <c r="A4" s="814" t="s">
        <v>599</v>
      </c>
      <c r="B4" s="814" t="s">
        <v>1695</v>
      </c>
      <c r="C4" s="814" t="s">
        <v>989</v>
      </c>
      <c r="D4" s="814"/>
      <c r="E4" s="815" t="s">
        <v>990</v>
      </c>
      <c r="F4" s="815" t="s">
        <v>1355</v>
      </c>
      <c r="G4" s="816" t="s">
        <v>1225</v>
      </c>
      <c r="H4" s="816" t="s">
        <v>1226</v>
      </c>
      <c r="I4" s="817" t="s">
        <v>991</v>
      </c>
      <c r="J4" s="818" t="s">
        <v>992</v>
      </c>
      <c r="K4" s="818"/>
      <c r="L4" s="818"/>
      <c r="M4" s="819" t="s">
        <v>661</v>
      </c>
      <c r="N4" s="819"/>
      <c r="O4" s="819"/>
      <c r="P4" s="819" t="s">
        <v>662</v>
      </c>
      <c r="Q4" s="819"/>
      <c r="R4" s="819"/>
    </row>
    <row r="5" spans="1:26" ht="40.5" customHeight="1" x14ac:dyDescent="0.2">
      <c r="A5" s="814"/>
      <c r="B5" s="814"/>
      <c r="C5" s="814"/>
      <c r="D5" s="814"/>
      <c r="E5" s="815"/>
      <c r="F5" s="815"/>
      <c r="G5" s="816"/>
      <c r="H5" s="816"/>
      <c r="I5" s="817"/>
      <c r="J5" s="816" t="s">
        <v>993</v>
      </c>
      <c r="K5" s="818" t="s">
        <v>994</v>
      </c>
      <c r="L5" s="818"/>
      <c r="M5" s="817" t="s">
        <v>993</v>
      </c>
      <c r="N5" s="819" t="s">
        <v>994</v>
      </c>
      <c r="O5" s="819"/>
      <c r="P5" s="819" t="s">
        <v>995</v>
      </c>
      <c r="Q5" s="819" t="s">
        <v>994</v>
      </c>
      <c r="R5" s="819"/>
    </row>
    <row r="6" spans="1:26" ht="199.5" customHeight="1" x14ac:dyDescent="0.2">
      <c r="A6" s="814"/>
      <c r="B6" s="814"/>
      <c r="C6" s="822" t="s">
        <v>996</v>
      </c>
      <c r="D6" s="823" t="s">
        <v>997</v>
      </c>
      <c r="E6" s="815"/>
      <c r="F6" s="815"/>
      <c r="G6" s="816"/>
      <c r="H6" s="816"/>
      <c r="I6" s="817"/>
      <c r="J6" s="816"/>
      <c r="K6" s="816" t="s">
        <v>998</v>
      </c>
      <c r="L6" s="816" t="s">
        <v>999</v>
      </c>
      <c r="M6" s="817"/>
      <c r="N6" s="817" t="s">
        <v>998</v>
      </c>
      <c r="O6" s="817" t="s">
        <v>999</v>
      </c>
      <c r="P6" s="819"/>
      <c r="Q6" s="819" t="s">
        <v>751</v>
      </c>
      <c r="R6" s="819" t="s">
        <v>1215</v>
      </c>
    </row>
    <row r="7" spans="1:26" ht="85.5" customHeight="1" x14ac:dyDescent="0.2">
      <c r="A7" s="814"/>
      <c r="B7" s="814"/>
      <c r="C7" s="822"/>
      <c r="D7" s="823"/>
      <c r="E7" s="815"/>
      <c r="F7" s="815"/>
      <c r="G7" s="816"/>
      <c r="H7" s="816"/>
      <c r="I7" s="817"/>
      <c r="J7" s="816"/>
      <c r="K7" s="816"/>
      <c r="L7" s="816"/>
      <c r="M7" s="817"/>
      <c r="N7" s="817"/>
      <c r="O7" s="817"/>
      <c r="P7" s="819"/>
      <c r="Q7" s="819"/>
      <c r="R7" s="819"/>
    </row>
    <row r="8" spans="1:26" ht="47.25" customHeight="1" x14ac:dyDescent="0.2">
      <c r="A8" s="814"/>
      <c r="B8" s="814"/>
      <c r="C8" s="822"/>
      <c r="D8" s="823"/>
      <c r="E8" s="815"/>
      <c r="F8" s="815"/>
      <c r="G8" s="166" t="s">
        <v>663</v>
      </c>
      <c r="H8" s="166" t="s">
        <v>663</v>
      </c>
      <c r="I8" s="198" t="s">
        <v>664</v>
      </c>
      <c r="J8" s="166" t="s">
        <v>665</v>
      </c>
      <c r="K8" s="166" t="s">
        <v>665</v>
      </c>
      <c r="L8" s="166" t="s">
        <v>665</v>
      </c>
      <c r="M8" s="198" t="s">
        <v>664</v>
      </c>
      <c r="N8" s="198" t="s">
        <v>664</v>
      </c>
      <c r="O8" s="198" t="s">
        <v>664</v>
      </c>
      <c r="P8" s="198" t="s">
        <v>666</v>
      </c>
      <c r="Q8" s="198" t="s">
        <v>666</v>
      </c>
      <c r="R8" s="198" t="s">
        <v>666</v>
      </c>
    </row>
    <row r="9" spans="1:26" ht="19.5" customHeight="1" x14ac:dyDescent="0.2">
      <c r="A9" s="167">
        <v>1</v>
      </c>
      <c r="B9" s="167">
        <v>2</v>
      </c>
      <c r="C9" s="167">
        <v>3</v>
      </c>
      <c r="D9" s="167">
        <v>4</v>
      </c>
      <c r="E9" s="167">
        <v>5</v>
      </c>
      <c r="F9" s="167">
        <v>6</v>
      </c>
      <c r="G9" s="173">
        <v>7</v>
      </c>
      <c r="H9" s="167">
        <v>8</v>
      </c>
      <c r="I9" s="167">
        <v>9</v>
      </c>
      <c r="J9" s="167">
        <v>10</v>
      </c>
      <c r="K9" s="167">
        <v>11</v>
      </c>
      <c r="L9" s="167">
        <v>12</v>
      </c>
      <c r="M9" s="167">
        <v>13</v>
      </c>
      <c r="N9" s="167">
        <v>14</v>
      </c>
      <c r="O9" s="167">
        <v>15</v>
      </c>
      <c r="P9" s="167">
        <v>16</v>
      </c>
      <c r="Q9" s="167">
        <v>17</v>
      </c>
      <c r="R9" s="167">
        <v>18</v>
      </c>
    </row>
    <row r="10" spans="1:26" ht="41.25" customHeight="1" x14ac:dyDescent="0.2">
      <c r="A10" s="820" t="s">
        <v>1873</v>
      </c>
      <c r="B10" s="820"/>
      <c r="C10" s="820"/>
      <c r="D10" s="820"/>
      <c r="E10" s="820"/>
      <c r="F10" s="820"/>
      <c r="G10" s="168" t="e">
        <f t="shared" ref="G10:L10" si="0">G11+G12</f>
        <v>#REF!</v>
      </c>
      <c r="H10" s="168" t="e">
        <f t="shared" si="0"/>
        <v>#REF!</v>
      </c>
      <c r="I10" s="202" t="e">
        <f t="shared" si="0"/>
        <v>#REF!</v>
      </c>
      <c r="J10" s="168" t="e">
        <f t="shared" si="0"/>
        <v>#REF!</v>
      </c>
      <c r="K10" s="168" t="e">
        <f t="shared" si="0"/>
        <v>#REF!</v>
      </c>
      <c r="L10" s="168" t="e">
        <f t="shared" si="0"/>
        <v>#REF!</v>
      </c>
      <c r="M10" s="202" t="e">
        <f t="shared" ref="M10:R10" si="1">M11+M12</f>
        <v>#REF!</v>
      </c>
      <c r="N10" s="202" t="e">
        <f t="shared" si="1"/>
        <v>#REF!</v>
      </c>
      <c r="O10" s="202" t="e">
        <f t="shared" si="1"/>
        <v>#REF!</v>
      </c>
      <c r="P10" s="202" t="e">
        <f t="shared" si="1"/>
        <v>#REF!</v>
      </c>
      <c r="Q10" s="202" t="e">
        <f t="shared" si="1"/>
        <v>#REF!</v>
      </c>
      <c r="R10" s="202" t="e">
        <f t="shared" si="1"/>
        <v>#REF!</v>
      </c>
      <c r="U10" s="275"/>
      <c r="Z10" s="161">
        <v>1446480420.52</v>
      </c>
    </row>
    <row r="11" spans="1:26" s="156" customFormat="1" ht="66" customHeight="1" x14ac:dyDescent="0.2">
      <c r="A11" s="820" t="s">
        <v>1874</v>
      </c>
      <c r="B11" s="820"/>
      <c r="C11" s="820"/>
      <c r="D11" s="820"/>
      <c r="E11" s="820"/>
      <c r="F11" s="820"/>
      <c r="G11" s="168" t="e">
        <f>G14+G151+G448+G830</f>
        <v>#REF!</v>
      </c>
      <c r="H11" s="168" t="e">
        <f>H14+H151+H448+H830</f>
        <v>#REF!</v>
      </c>
      <c r="I11" s="202" t="e">
        <f>I14+I151+I448+I830</f>
        <v>#REF!</v>
      </c>
      <c r="J11" s="168" t="e">
        <f>J14+J151+J448+J830</f>
        <v>#REF!</v>
      </c>
      <c r="K11" s="168" t="e">
        <f t="shared" ref="K11:R11" si="2">K14+K151+K448+K830</f>
        <v>#REF!</v>
      </c>
      <c r="L11" s="168" t="e">
        <f t="shared" si="2"/>
        <v>#REF!</v>
      </c>
      <c r="M11" s="202" t="e">
        <f t="shared" si="2"/>
        <v>#REF!</v>
      </c>
      <c r="N11" s="202" t="e">
        <f t="shared" si="2"/>
        <v>#REF!</v>
      </c>
      <c r="O11" s="202" t="e">
        <f t="shared" si="2"/>
        <v>#REF!</v>
      </c>
      <c r="P11" s="202" t="e">
        <f t="shared" si="2"/>
        <v>#REF!</v>
      </c>
      <c r="Q11" s="202" t="e">
        <f t="shared" si="2"/>
        <v>#REF!</v>
      </c>
      <c r="R11" s="202" t="e">
        <f t="shared" si="2"/>
        <v>#REF!</v>
      </c>
      <c r="S11" s="199"/>
      <c r="T11" s="200"/>
      <c r="U11" s="203"/>
      <c r="V11" s="203"/>
      <c r="W11" s="203"/>
      <c r="X11" s="203"/>
      <c r="Z11" s="162">
        <v>1446200615.0899999</v>
      </c>
    </row>
    <row r="12" spans="1:26" s="156" customFormat="1" ht="55.5" customHeight="1" x14ac:dyDescent="0.2">
      <c r="A12" s="820" t="s">
        <v>1803</v>
      </c>
      <c r="B12" s="820"/>
      <c r="C12" s="820"/>
      <c r="D12" s="820"/>
      <c r="E12" s="820"/>
      <c r="F12" s="820"/>
      <c r="G12" s="168">
        <f t="shared" ref="G12:O12" si="3">G146+G419+G826+G953</f>
        <v>586</v>
      </c>
      <c r="H12" s="168">
        <f t="shared" si="3"/>
        <v>586</v>
      </c>
      <c r="I12" s="202">
        <f t="shared" si="3"/>
        <v>9374.89</v>
      </c>
      <c r="J12" s="168">
        <f t="shared" si="3"/>
        <v>224</v>
      </c>
      <c r="K12" s="168">
        <f t="shared" si="3"/>
        <v>77</v>
      </c>
      <c r="L12" s="168">
        <f t="shared" si="3"/>
        <v>147</v>
      </c>
      <c r="M12" s="202">
        <f t="shared" si="3"/>
        <v>9133.41</v>
      </c>
      <c r="N12" s="202">
        <f t="shared" si="3"/>
        <v>3274.84</v>
      </c>
      <c r="O12" s="202">
        <f t="shared" si="3"/>
        <v>5858.57</v>
      </c>
      <c r="P12" s="202">
        <f>P146+P419+P826+P952</f>
        <v>30038460.199999999</v>
      </c>
      <c r="Q12" s="202">
        <f>Q146+Q419+Q826+Q952</f>
        <v>0</v>
      </c>
      <c r="R12" s="202">
        <f>R146+R419+R826+R952</f>
        <v>30038460.199999999</v>
      </c>
      <c r="S12" s="199"/>
      <c r="T12" s="200"/>
      <c r="U12" s="203"/>
      <c r="V12" s="203"/>
      <c r="W12" s="203"/>
      <c r="X12" s="203"/>
      <c r="Z12" s="162">
        <f>Z10-Z11</f>
        <v>279805.43</v>
      </c>
    </row>
    <row r="13" spans="1:26" s="156" customFormat="1" ht="41.25" customHeight="1" x14ac:dyDescent="0.2">
      <c r="A13" s="820" t="s">
        <v>1859</v>
      </c>
      <c r="B13" s="821"/>
      <c r="C13" s="821"/>
      <c r="D13" s="821"/>
      <c r="E13" s="821"/>
      <c r="F13" s="821"/>
      <c r="G13" s="168">
        <f>G14+G146</f>
        <v>1588</v>
      </c>
      <c r="H13" s="168">
        <f t="shared" ref="H13:O13" si="4">H14+H146</f>
        <v>1579</v>
      </c>
      <c r="I13" s="202">
        <f t="shared" si="4"/>
        <v>24070.25</v>
      </c>
      <c r="J13" s="168">
        <f t="shared" si="4"/>
        <v>612</v>
      </c>
      <c r="K13" s="168">
        <f t="shared" si="4"/>
        <v>349</v>
      </c>
      <c r="L13" s="168">
        <f t="shared" si="4"/>
        <v>263</v>
      </c>
      <c r="M13" s="202">
        <f t="shared" si="4"/>
        <v>23840.45</v>
      </c>
      <c r="N13" s="202">
        <f t="shared" si="4"/>
        <v>12974.1</v>
      </c>
      <c r="O13" s="202">
        <f t="shared" si="4"/>
        <v>10866.35</v>
      </c>
      <c r="P13" s="202">
        <f>P14+P146</f>
        <v>1083553174.51</v>
      </c>
      <c r="Q13" s="202">
        <f>Q14+Q146</f>
        <v>718573542.73000002</v>
      </c>
      <c r="R13" s="202">
        <f>R14+R146</f>
        <v>364979631.77999997</v>
      </c>
      <c r="S13" s="199"/>
      <c r="T13" s="200"/>
      <c r="U13" s="203"/>
      <c r="V13" s="203"/>
      <c r="W13" s="203"/>
      <c r="X13" s="203"/>
    </row>
    <row r="14" spans="1:26" s="156" customFormat="1" ht="55.5" customHeight="1" x14ac:dyDescent="0.2">
      <c r="A14" s="820" t="s">
        <v>1860</v>
      </c>
      <c r="B14" s="821"/>
      <c r="C14" s="821"/>
      <c r="D14" s="821"/>
      <c r="E14" s="821"/>
      <c r="F14" s="821"/>
      <c r="G14" s="168">
        <f t="shared" ref="G14:O14" si="5">G15+G18+G26+G30+G35+G40+G42+G51+G59+G63+G65+G67+G72+G76+G83+G88+G92+G95+G98+G105+G107+G115+G128+G131+G135+G139+G142</f>
        <v>1525</v>
      </c>
      <c r="H14" s="168">
        <f>H15+H18+H26+H30+H35+H40+H42+H51+H59+H63+H65+H67+H72+H76+H83+H88+H92+H95+H98+H105+H107+H115+H128+H131+H135+H139+H142</f>
        <v>1516</v>
      </c>
      <c r="I14" s="202">
        <f>I15+I18+I26+I30+I35+I40+I42+I51+I59+I63+I65+I67+I72+I76+I83+I88+I92+I95+I98+I105+I107+I115+I128+I131+I135+I139+I142</f>
        <v>23095.25</v>
      </c>
      <c r="J14" s="168">
        <f t="shared" si="5"/>
        <v>592</v>
      </c>
      <c r="K14" s="168">
        <f t="shared" si="5"/>
        <v>337</v>
      </c>
      <c r="L14" s="168">
        <f t="shared" si="5"/>
        <v>255</v>
      </c>
      <c r="M14" s="202">
        <f>M15+M18+M26+M30+M35+M40+M42+M51+M59+M63+M65+M67+M72+M76+M83+M88+M92+M95+M98+M105+M107+M115+M128+M131+M135+M139+M142</f>
        <v>22865.45</v>
      </c>
      <c r="N14" s="202">
        <f t="shared" si="5"/>
        <v>12373.2</v>
      </c>
      <c r="O14" s="202">
        <f t="shared" si="5"/>
        <v>10492.25</v>
      </c>
      <c r="P14" s="202">
        <f>P15+P18+P26+P30+P35+P40+P42+P51+P59+P63+P65+P67+P72+P76+P83+P88+P92+P95+P98+P105+P107+P115+P128+P131+P135+P139+P142</f>
        <v>1083553174.51</v>
      </c>
      <c r="Q14" s="202">
        <f>Q15+Q18+Q26+Q30+Q35+Q40+Q42+Q51+Q59+Q63+Q65+Q67+Q72+Q76+Q83+Q88+Q92+Q95+Q98+Q105+Q107+Q115+Q128+Q131+Q135+Q139+Q142</f>
        <v>718573542.73000002</v>
      </c>
      <c r="R14" s="202">
        <f>R15+R18+R26+R30+R35+R40+R42+R51+R59+R63+R65+R67+R72+R76+R83+R88+R92+R95+R98+R105+R107+R115+R128+R131+R135+R139+R142</f>
        <v>364979631.77999997</v>
      </c>
      <c r="S14" s="199"/>
      <c r="T14" s="200"/>
      <c r="U14" s="203"/>
      <c r="V14" s="203"/>
      <c r="W14" s="203"/>
      <c r="X14" s="203"/>
    </row>
    <row r="15" spans="1:26" s="156" customFormat="1" ht="39.950000000000003" customHeight="1" x14ac:dyDescent="0.2">
      <c r="A15" s="824" t="s">
        <v>1365</v>
      </c>
      <c r="B15" s="824"/>
      <c r="C15" s="824"/>
      <c r="D15" s="824"/>
      <c r="E15" s="824"/>
      <c r="F15" s="824"/>
      <c r="G15" s="168">
        <f>SUM(G16:G17)</f>
        <v>50</v>
      </c>
      <c r="H15" s="168">
        <f t="shared" ref="H15:O15" si="6">SUM(H16:H17)</f>
        <v>50</v>
      </c>
      <c r="I15" s="202">
        <f t="shared" si="6"/>
        <v>837.5</v>
      </c>
      <c r="J15" s="168">
        <f t="shared" si="6"/>
        <v>16</v>
      </c>
      <c r="K15" s="168">
        <f t="shared" si="6"/>
        <v>9</v>
      </c>
      <c r="L15" s="168">
        <f t="shared" si="6"/>
        <v>7</v>
      </c>
      <c r="M15" s="202">
        <f t="shared" si="6"/>
        <v>837.5</v>
      </c>
      <c r="N15" s="202">
        <f t="shared" si="6"/>
        <v>539.54999999999995</v>
      </c>
      <c r="O15" s="202">
        <f t="shared" si="6"/>
        <v>297.95</v>
      </c>
      <c r="P15" s="202">
        <f>SUM(P16:P17)</f>
        <v>35409500</v>
      </c>
      <c r="Q15" s="202">
        <v>20867034.41</v>
      </c>
      <c r="R15" s="202">
        <v>14542465.59</v>
      </c>
      <c r="S15" s="199"/>
      <c r="T15" s="200"/>
      <c r="U15" s="203"/>
      <c r="V15" s="203"/>
      <c r="W15" s="203"/>
      <c r="X15" s="203"/>
    </row>
    <row r="16" spans="1:26" s="157" customFormat="1" x14ac:dyDescent="0.2">
      <c r="A16" s="176">
        <v>1</v>
      </c>
      <c r="B16" s="204" t="s">
        <v>954</v>
      </c>
      <c r="C16" s="176">
        <v>537</v>
      </c>
      <c r="D16" s="196">
        <v>41922</v>
      </c>
      <c r="E16" s="176" t="s">
        <v>1111</v>
      </c>
      <c r="F16" s="176" t="s">
        <v>1109</v>
      </c>
      <c r="G16" s="169">
        <v>22</v>
      </c>
      <c r="H16" s="169">
        <v>22</v>
      </c>
      <c r="I16" s="197">
        <v>444.5</v>
      </c>
      <c r="J16" s="169">
        <v>8</v>
      </c>
      <c r="K16" s="170">
        <v>5</v>
      </c>
      <c r="L16" s="170">
        <v>3</v>
      </c>
      <c r="M16" s="197">
        <v>444.5</v>
      </c>
      <c r="N16" s="197">
        <v>271.89999999999998</v>
      </c>
      <c r="O16" s="197">
        <v>172.6</v>
      </c>
      <c r="P16" s="198">
        <f>Q16+R16</f>
        <v>18793460</v>
      </c>
      <c r="Q16" s="198">
        <v>11075100.65</v>
      </c>
      <c r="R16" s="198">
        <v>7718359.3499999996</v>
      </c>
      <c r="S16" s="199"/>
      <c r="T16" s="200"/>
      <c r="U16" s="248"/>
      <c r="V16" s="248"/>
      <c r="W16" s="248"/>
      <c r="X16" s="248"/>
    </row>
    <row r="17" spans="1:24" s="157" customFormat="1" x14ac:dyDescent="0.2">
      <c r="A17" s="176">
        <v>2</v>
      </c>
      <c r="B17" s="205" t="s">
        <v>955</v>
      </c>
      <c r="C17" s="167">
        <v>538</v>
      </c>
      <c r="D17" s="196">
        <v>41922</v>
      </c>
      <c r="E17" s="176" t="s">
        <v>1111</v>
      </c>
      <c r="F17" s="176" t="s">
        <v>1109</v>
      </c>
      <c r="G17" s="169">
        <v>28</v>
      </c>
      <c r="H17" s="169">
        <v>28</v>
      </c>
      <c r="I17" s="197">
        <v>393</v>
      </c>
      <c r="J17" s="169">
        <v>8</v>
      </c>
      <c r="K17" s="166">
        <v>4</v>
      </c>
      <c r="L17" s="166">
        <v>4</v>
      </c>
      <c r="M17" s="197">
        <v>393</v>
      </c>
      <c r="N17" s="198">
        <v>267.64999999999998</v>
      </c>
      <c r="O17" s="198">
        <v>125.35</v>
      </c>
      <c r="P17" s="198">
        <f>Q17+R17</f>
        <v>16616040</v>
      </c>
      <c r="Q17" s="198">
        <v>9791933.7599999998</v>
      </c>
      <c r="R17" s="198">
        <v>6824106.2400000002</v>
      </c>
      <c r="S17" s="199"/>
      <c r="T17" s="200"/>
      <c r="U17" s="248"/>
      <c r="V17" s="248"/>
      <c r="W17" s="248"/>
      <c r="X17" s="248"/>
    </row>
    <row r="18" spans="1:24" s="156" customFormat="1" ht="39.950000000000003" customHeight="1" x14ac:dyDescent="0.2">
      <c r="A18" s="820" t="s">
        <v>1347</v>
      </c>
      <c r="B18" s="820"/>
      <c r="C18" s="820"/>
      <c r="D18" s="820"/>
      <c r="E18" s="820"/>
      <c r="F18" s="820"/>
      <c r="G18" s="168">
        <f>SUM(G19:G25)</f>
        <v>116</v>
      </c>
      <c r="H18" s="168">
        <f t="shared" ref="H18:O18" si="7">SUM(H19:H25)</f>
        <v>116</v>
      </c>
      <c r="I18" s="202">
        <f t="shared" si="7"/>
        <v>1427.5</v>
      </c>
      <c r="J18" s="168">
        <f t="shared" si="7"/>
        <v>37</v>
      </c>
      <c r="K18" s="168">
        <f t="shared" si="7"/>
        <v>17</v>
      </c>
      <c r="L18" s="168">
        <f t="shared" si="7"/>
        <v>20</v>
      </c>
      <c r="M18" s="202">
        <f t="shared" si="7"/>
        <v>1302.7</v>
      </c>
      <c r="N18" s="202">
        <f t="shared" si="7"/>
        <v>560</v>
      </c>
      <c r="O18" s="202">
        <f t="shared" si="7"/>
        <v>742.7</v>
      </c>
      <c r="P18" s="202">
        <f>SUM(P19:P25)</f>
        <v>55078151</v>
      </c>
      <c r="Q18" s="202">
        <v>40423494.5</v>
      </c>
      <c r="R18" s="202">
        <v>14654656.5</v>
      </c>
      <c r="S18" s="199"/>
      <c r="T18" s="200"/>
      <c r="U18" s="203"/>
      <c r="V18" s="203"/>
      <c r="W18" s="203"/>
      <c r="X18" s="203"/>
    </row>
    <row r="19" spans="1:24" s="157" customFormat="1" x14ac:dyDescent="0.3">
      <c r="A19" s="176">
        <v>1</v>
      </c>
      <c r="B19" s="195" t="s">
        <v>1444</v>
      </c>
      <c r="C19" s="176">
        <v>6</v>
      </c>
      <c r="D19" s="196">
        <v>42111</v>
      </c>
      <c r="E19" s="206" t="s">
        <v>1111</v>
      </c>
      <c r="F19" s="206" t="s">
        <v>1109</v>
      </c>
      <c r="G19" s="169">
        <v>19</v>
      </c>
      <c r="H19" s="170">
        <v>19</v>
      </c>
      <c r="I19" s="197">
        <v>217.2</v>
      </c>
      <c r="J19" s="170">
        <v>5</v>
      </c>
      <c r="K19" s="170">
        <v>4</v>
      </c>
      <c r="L19" s="170">
        <v>1</v>
      </c>
      <c r="M19" s="197">
        <v>163.80000000000001</v>
      </c>
      <c r="N19" s="197">
        <f>M19-O19</f>
        <v>127.2</v>
      </c>
      <c r="O19" s="197">
        <v>36.6</v>
      </c>
      <c r="P19" s="198">
        <f>Q19+R19</f>
        <v>6925464</v>
      </c>
      <c r="Q19" s="198">
        <v>5044782.53</v>
      </c>
      <c r="R19" s="198">
        <v>1880681.47</v>
      </c>
      <c r="S19" s="199"/>
      <c r="T19" s="200"/>
      <c r="U19" s="248"/>
      <c r="V19" s="248"/>
      <c r="W19" s="248"/>
      <c r="X19" s="248"/>
    </row>
    <row r="20" spans="1:24" s="157" customFormat="1" x14ac:dyDescent="0.3">
      <c r="A20" s="176">
        <v>2</v>
      </c>
      <c r="B20" s="195" t="s">
        <v>1118</v>
      </c>
      <c r="C20" s="207">
        <v>21</v>
      </c>
      <c r="D20" s="208">
        <v>42138</v>
      </c>
      <c r="E20" s="206" t="s">
        <v>1111</v>
      </c>
      <c r="F20" s="206" t="s">
        <v>1109</v>
      </c>
      <c r="G20" s="169">
        <v>16</v>
      </c>
      <c r="H20" s="170">
        <v>16</v>
      </c>
      <c r="I20" s="197">
        <v>268.41000000000003</v>
      </c>
      <c r="J20" s="170">
        <v>7</v>
      </c>
      <c r="K20" s="176">
        <v>5</v>
      </c>
      <c r="L20" s="176">
        <v>2</v>
      </c>
      <c r="M20" s="197">
        <v>246.01</v>
      </c>
      <c r="N20" s="197">
        <f>M20-O20</f>
        <v>154.81</v>
      </c>
      <c r="O20" s="197">
        <v>91.2</v>
      </c>
      <c r="P20" s="198">
        <f t="shared" ref="P20:P25" si="8">Q20+R20</f>
        <v>10401302.800000001</v>
      </c>
      <c r="Q20" s="198">
        <v>7642037.8700000001</v>
      </c>
      <c r="R20" s="198">
        <v>2759264.93</v>
      </c>
      <c r="S20" s="199"/>
      <c r="T20" s="200"/>
      <c r="U20" s="248"/>
      <c r="V20" s="248"/>
      <c r="W20" s="248"/>
      <c r="X20" s="248"/>
    </row>
    <row r="21" spans="1:24" s="157" customFormat="1" x14ac:dyDescent="0.3">
      <c r="A21" s="176">
        <v>3</v>
      </c>
      <c r="B21" s="195" t="s">
        <v>1445</v>
      </c>
      <c r="C21" s="207">
        <v>22</v>
      </c>
      <c r="D21" s="208">
        <v>42138</v>
      </c>
      <c r="E21" s="206" t="s">
        <v>1111</v>
      </c>
      <c r="F21" s="206" t="s">
        <v>1109</v>
      </c>
      <c r="G21" s="169">
        <v>15</v>
      </c>
      <c r="H21" s="170">
        <v>15</v>
      </c>
      <c r="I21" s="197">
        <v>155.4</v>
      </c>
      <c r="J21" s="170">
        <v>4</v>
      </c>
      <c r="K21" s="176">
        <v>0</v>
      </c>
      <c r="L21" s="176">
        <v>4</v>
      </c>
      <c r="M21" s="197">
        <v>155.4</v>
      </c>
      <c r="N21" s="197">
        <v>0</v>
      </c>
      <c r="O21" s="197">
        <v>155.4</v>
      </c>
      <c r="P21" s="198">
        <f t="shared" si="8"/>
        <v>6570312</v>
      </c>
      <c r="Q21" s="198">
        <v>4827335.01</v>
      </c>
      <c r="R21" s="198">
        <v>1742976.99</v>
      </c>
      <c r="S21" s="199"/>
      <c r="T21" s="200"/>
      <c r="U21" s="248"/>
      <c r="V21" s="248"/>
      <c r="W21" s="248"/>
      <c r="X21" s="248"/>
    </row>
    <row r="22" spans="1:24" s="157" customFormat="1" x14ac:dyDescent="0.3">
      <c r="A22" s="176">
        <v>4</v>
      </c>
      <c r="B22" s="195" t="s">
        <v>1119</v>
      </c>
      <c r="C22" s="207">
        <v>23</v>
      </c>
      <c r="D22" s="208">
        <v>42138</v>
      </c>
      <c r="E22" s="206" t="s">
        <v>1111</v>
      </c>
      <c r="F22" s="206" t="s">
        <v>1109</v>
      </c>
      <c r="G22" s="169">
        <v>4</v>
      </c>
      <c r="H22" s="170">
        <v>4</v>
      </c>
      <c r="I22" s="197">
        <v>93.5</v>
      </c>
      <c r="J22" s="170">
        <v>2</v>
      </c>
      <c r="K22" s="176">
        <v>2</v>
      </c>
      <c r="L22" s="176">
        <v>0</v>
      </c>
      <c r="M22" s="197">
        <v>44.5</v>
      </c>
      <c r="N22" s="197">
        <v>44.5</v>
      </c>
      <c r="O22" s="197">
        <f>M22-N22</f>
        <v>0</v>
      </c>
      <c r="P22" s="198">
        <f t="shared" si="8"/>
        <v>1881455</v>
      </c>
      <c r="Q22" s="198">
        <v>1382344.97</v>
      </c>
      <c r="R22" s="198">
        <v>499110.03</v>
      </c>
      <c r="S22" s="199"/>
      <c r="T22" s="200"/>
      <c r="U22" s="248"/>
      <c r="V22" s="248"/>
      <c r="W22" s="248"/>
      <c r="X22" s="248"/>
    </row>
    <row r="23" spans="1:24" x14ac:dyDescent="0.2">
      <c r="A23" s="176">
        <v>5</v>
      </c>
      <c r="B23" s="195" t="s">
        <v>1013</v>
      </c>
      <c r="C23" s="176" t="s">
        <v>1319</v>
      </c>
      <c r="D23" s="196">
        <v>42004</v>
      </c>
      <c r="E23" s="176" t="s">
        <v>1109</v>
      </c>
      <c r="F23" s="176" t="s">
        <v>1110</v>
      </c>
      <c r="G23" s="169">
        <v>33</v>
      </c>
      <c r="H23" s="170">
        <v>33</v>
      </c>
      <c r="I23" s="197">
        <v>232.5</v>
      </c>
      <c r="J23" s="169">
        <v>7</v>
      </c>
      <c r="K23" s="166">
        <v>0</v>
      </c>
      <c r="L23" s="166">
        <v>7</v>
      </c>
      <c r="M23" s="197">
        <v>232.5</v>
      </c>
      <c r="N23" s="197">
        <v>0</v>
      </c>
      <c r="O23" s="197">
        <v>232.5</v>
      </c>
      <c r="P23" s="198">
        <f t="shared" si="8"/>
        <v>9830100</v>
      </c>
      <c r="Q23" s="198">
        <v>7222364.1500000004</v>
      </c>
      <c r="R23" s="198">
        <v>2607735.85</v>
      </c>
    </row>
    <row r="24" spans="1:24" x14ac:dyDescent="0.2">
      <c r="A24" s="176">
        <v>6</v>
      </c>
      <c r="B24" s="209" t="s">
        <v>938</v>
      </c>
      <c r="C24" s="176" t="s">
        <v>1319</v>
      </c>
      <c r="D24" s="196">
        <v>42004</v>
      </c>
      <c r="E24" s="176" t="s">
        <v>1109</v>
      </c>
      <c r="F24" s="176" t="s">
        <v>1110</v>
      </c>
      <c r="G24" s="169">
        <v>10</v>
      </c>
      <c r="H24" s="170">
        <v>10</v>
      </c>
      <c r="I24" s="198">
        <v>233.39</v>
      </c>
      <c r="J24" s="169">
        <v>6</v>
      </c>
      <c r="K24" s="166">
        <v>4</v>
      </c>
      <c r="L24" s="166">
        <v>2</v>
      </c>
      <c r="M24" s="197">
        <v>233.39</v>
      </c>
      <c r="N24" s="198">
        <v>156.49</v>
      </c>
      <c r="O24" s="198">
        <v>76.900000000000006</v>
      </c>
      <c r="P24" s="198">
        <f t="shared" si="8"/>
        <v>9867729.1999999993</v>
      </c>
      <c r="Q24" s="198">
        <v>7250011.0499999998</v>
      </c>
      <c r="R24" s="198">
        <v>2617718.15</v>
      </c>
    </row>
    <row r="25" spans="1:24" x14ac:dyDescent="0.2">
      <c r="A25" s="176">
        <v>7</v>
      </c>
      <c r="B25" s="209" t="s">
        <v>939</v>
      </c>
      <c r="C25" s="176" t="s">
        <v>1319</v>
      </c>
      <c r="D25" s="196">
        <v>42004</v>
      </c>
      <c r="E25" s="176" t="s">
        <v>1109</v>
      </c>
      <c r="F25" s="176" t="s">
        <v>1110</v>
      </c>
      <c r="G25" s="169">
        <v>19</v>
      </c>
      <c r="H25" s="170">
        <v>19</v>
      </c>
      <c r="I25" s="198">
        <v>227.1</v>
      </c>
      <c r="J25" s="169">
        <v>6</v>
      </c>
      <c r="K25" s="166">
        <v>2</v>
      </c>
      <c r="L25" s="166">
        <v>4</v>
      </c>
      <c r="M25" s="197">
        <v>227.1</v>
      </c>
      <c r="N25" s="198">
        <v>77</v>
      </c>
      <c r="O25" s="198">
        <v>150.1</v>
      </c>
      <c r="P25" s="198">
        <f t="shared" si="8"/>
        <v>9601788</v>
      </c>
      <c r="Q25" s="198">
        <v>7054618.9199999999</v>
      </c>
      <c r="R25" s="198">
        <v>2547169.08</v>
      </c>
    </row>
    <row r="26" spans="1:24" s="156" customFormat="1" ht="39.950000000000003" customHeight="1" x14ac:dyDescent="0.2">
      <c r="A26" s="824" t="s">
        <v>1389</v>
      </c>
      <c r="B26" s="824"/>
      <c r="C26" s="824"/>
      <c r="D26" s="824"/>
      <c r="E26" s="824"/>
      <c r="F26" s="824"/>
      <c r="G26" s="168">
        <f>SUM(G27:G29)</f>
        <v>24</v>
      </c>
      <c r="H26" s="168">
        <f t="shared" ref="H26:O26" si="9">SUM(H27:H29)</f>
        <v>19</v>
      </c>
      <c r="I26" s="202">
        <f t="shared" si="9"/>
        <v>564.79999999999995</v>
      </c>
      <c r="J26" s="168">
        <f t="shared" si="9"/>
        <v>9</v>
      </c>
      <c r="K26" s="168">
        <f t="shared" si="9"/>
        <v>7</v>
      </c>
      <c r="L26" s="168">
        <f t="shared" si="9"/>
        <v>2</v>
      </c>
      <c r="M26" s="202">
        <f t="shared" si="9"/>
        <v>564.79999999999995</v>
      </c>
      <c r="N26" s="202">
        <f t="shared" si="9"/>
        <v>420.3</v>
      </c>
      <c r="O26" s="202">
        <f t="shared" si="9"/>
        <v>144.5</v>
      </c>
      <c r="P26" s="202">
        <f>SUM(P27:P29)</f>
        <v>23368156</v>
      </c>
      <c r="Q26" s="202">
        <v>17187223.890000001</v>
      </c>
      <c r="R26" s="202">
        <v>6180932.1100000003</v>
      </c>
      <c r="S26" s="199"/>
      <c r="T26" s="200"/>
      <c r="U26" s="203"/>
      <c r="V26" s="203"/>
      <c r="W26" s="203"/>
      <c r="X26" s="203"/>
    </row>
    <row r="27" spans="1:24" s="157" customFormat="1" x14ac:dyDescent="0.3">
      <c r="A27" s="176">
        <v>1</v>
      </c>
      <c r="B27" s="195" t="s">
        <v>1196</v>
      </c>
      <c r="C27" s="176">
        <v>1</v>
      </c>
      <c r="D27" s="196">
        <v>42185</v>
      </c>
      <c r="E27" s="206" t="s">
        <v>1111</v>
      </c>
      <c r="F27" s="206" t="s">
        <v>1109</v>
      </c>
      <c r="G27" s="169">
        <v>12</v>
      </c>
      <c r="H27" s="170">
        <v>10</v>
      </c>
      <c r="I27" s="198">
        <v>315.7</v>
      </c>
      <c r="J27" s="169">
        <v>5</v>
      </c>
      <c r="K27" s="166">
        <v>3</v>
      </c>
      <c r="L27" s="166">
        <v>2</v>
      </c>
      <c r="M27" s="197">
        <v>315.7</v>
      </c>
      <c r="N27" s="198">
        <v>171.2</v>
      </c>
      <c r="O27" s="198">
        <f>M27-N27</f>
        <v>144.5</v>
      </c>
      <c r="P27" s="198">
        <f>Q27+R27</f>
        <v>12557160</v>
      </c>
      <c r="Q27" s="198">
        <v>9347382.3399999999</v>
      </c>
      <c r="R27" s="198">
        <v>3209777.66</v>
      </c>
      <c r="S27" s="199"/>
      <c r="T27" s="200"/>
      <c r="U27" s="248"/>
      <c r="V27" s="248"/>
      <c r="W27" s="248"/>
      <c r="X27" s="248"/>
    </row>
    <row r="28" spans="1:24" s="157" customFormat="1" x14ac:dyDescent="0.3">
      <c r="A28" s="176">
        <v>2</v>
      </c>
      <c r="B28" s="195" t="s">
        <v>1197</v>
      </c>
      <c r="C28" s="176">
        <v>1</v>
      </c>
      <c r="D28" s="196">
        <v>42185</v>
      </c>
      <c r="E28" s="206" t="s">
        <v>1111</v>
      </c>
      <c r="F28" s="206" t="s">
        <v>1109</v>
      </c>
      <c r="G28" s="169">
        <v>7</v>
      </c>
      <c r="H28" s="170">
        <v>5</v>
      </c>
      <c r="I28" s="198">
        <v>143.1</v>
      </c>
      <c r="J28" s="169">
        <v>2</v>
      </c>
      <c r="K28" s="166">
        <v>2</v>
      </c>
      <c r="L28" s="166">
        <v>0</v>
      </c>
      <c r="M28" s="197">
        <v>143.1</v>
      </c>
      <c r="N28" s="198">
        <v>143.1</v>
      </c>
      <c r="O28" s="198">
        <v>0</v>
      </c>
      <c r="P28" s="198">
        <f>Q28+R28</f>
        <v>6329316</v>
      </c>
      <c r="Q28" s="198">
        <v>4503738.76</v>
      </c>
      <c r="R28" s="198">
        <v>1825577.24</v>
      </c>
      <c r="S28" s="199"/>
      <c r="T28" s="200"/>
      <c r="U28" s="248"/>
      <c r="V28" s="248"/>
      <c r="W28" s="248"/>
      <c r="X28" s="248"/>
    </row>
    <row r="29" spans="1:24" s="157" customFormat="1" x14ac:dyDescent="0.3">
      <c r="A29" s="176">
        <v>3</v>
      </c>
      <c r="B29" s="195" t="s">
        <v>1198</v>
      </c>
      <c r="C29" s="176">
        <v>1</v>
      </c>
      <c r="D29" s="196">
        <v>42185</v>
      </c>
      <c r="E29" s="206" t="s">
        <v>1111</v>
      </c>
      <c r="F29" s="206" t="s">
        <v>1109</v>
      </c>
      <c r="G29" s="169">
        <v>5</v>
      </c>
      <c r="H29" s="170">
        <v>4</v>
      </c>
      <c r="I29" s="198">
        <v>106</v>
      </c>
      <c r="J29" s="169">
        <v>2</v>
      </c>
      <c r="K29" s="166">
        <v>2</v>
      </c>
      <c r="L29" s="166">
        <v>0</v>
      </c>
      <c r="M29" s="197">
        <v>106</v>
      </c>
      <c r="N29" s="198">
        <v>106</v>
      </c>
      <c r="O29" s="198">
        <v>0</v>
      </c>
      <c r="P29" s="198">
        <f>Q29+R29</f>
        <v>4481680</v>
      </c>
      <c r="Q29" s="198">
        <v>3336102.79</v>
      </c>
      <c r="R29" s="198">
        <v>1145577.21</v>
      </c>
      <c r="S29" s="199"/>
      <c r="T29" s="200"/>
      <c r="U29" s="248"/>
      <c r="V29" s="248"/>
      <c r="W29" s="248"/>
      <c r="X29" s="248"/>
    </row>
    <row r="30" spans="1:24" s="156" customFormat="1" ht="39.950000000000003" customHeight="1" x14ac:dyDescent="0.2">
      <c r="A30" s="824" t="s">
        <v>1344</v>
      </c>
      <c r="B30" s="825"/>
      <c r="C30" s="825"/>
      <c r="D30" s="825"/>
      <c r="E30" s="825"/>
      <c r="F30" s="825"/>
      <c r="G30" s="168">
        <f>SUM(G31:G34)</f>
        <v>47</v>
      </c>
      <c r="H30" s="168">
        <f t="shared" ref="H30:O30" si="10">SUM(H31:H34)</f>
        <v>47</v>
      </c>
      <c r="I30" s="202">
        <f t="shared" si="10"/>
        <v>872.2</v>
      </c>
      <c r="J30" s="168">
        <f t="shared" si="10"/>
        <v>21</v>
      </c>
      <c r="K30" s="168">
        <f t="shared" si="10"/>
        <v>7</v>
      </c>
      <c r="L30" s="168">
        <f t="shared" si="10"/>
        <v>14</v>
      </c>
      <c r="M30" s="202">
        <f t="shared" si="10"/>
        <v>872.2</v>
      </c>
      <c r="N30" s="202">
        <f t="shared" si="10"/>
        <v>310.89999999999998</v>
      </c>
      <c r="O30" s="202">
        <f t="shared" si="10"/>
        <v>561.29999999999995</v>
      </c>
      <c r="P30" s="202">
        <f>SUM(P31:P34)</f>
        <v>36554776</v>
      </c>
      <c r="Q30" s="202">
        <v>13990994.630000001</v>
      </c>
      <c r="R30" s="202">
        <v>22563781.370000001</v>
      </c>
      <c r="S30" s="199"/>
      <c r="T30" s="200"/>
      <c r="U30" s="203"/>
      <c r="V30" s="203"/>
      <c r="W30" s="203"/>
      <c r="X30" s="203"/>
    </row>
    <row r="31" spans="1:24" s="157" customFormat="1" x14ac:dyDescent="0.3">
      <c r="A31" s="167">
        <v>1</v>
      </c>
      <c r="B31" s="210" t="s">
        <v>932</v>
      </c>
      <c r="C31" s="176">
        <v>141</v>
      </c>
      <c r="D31" s="196">
        <v>41729</v>
      </c>
      <c r="E31" s="206" t="s">
        <v>1109</v>
      </c>
      <c r="F31" s="206" t="s">
        <v>1110</v>
      </c>
      <c r="G31" s="169">
        <v>19</v>
      </c>
      <c r="H31" s="170">
        <v>19</v>
      </c>
      <c r="I31" s="211">
        <v>357.2</v>
      </c>
      <c r="J31" s="171">
        <v>8</v>
      </c>
      <c r="K31" s="171">
        <v>3</v>
      </c>
      <c r="L31" s="171">
        <v>5</v>
      </c>
      <c r="M31" s="197">
        <v>357.2</v>
      </c>
      <c r="N31" s="197">
        <f>M31-O31</f>
        <v>148.6</v>
      </c>
      <c r="O31" s="197">
        <v>208.6</v>
      </c>
      <c r="P31" s="198">
        <f>Q31+R31</f>
        <v>14950608</v>
      </c>
      <c r="Q31" s="198">
        <v>5956856.54</v>
      </c>
      <c r="R31" s="198">
        <v>8993751.4600000009</v>
      </c>
      <c r="S31" s="199"/>
      <c r="T31" s="200"/>
      <c r="U31" s="248"/>
      <c r="V31" s="248"/>
      <c r="W31" s="248"/>
      <c r="X31" s="248"/>
    </row>
    <row r="32" spans="1:24" s="157" customFormat="1" x14ac:dyDescent="0.3">
      <c r="A32" s="167">
        <v>2</v>
      </c>
      <c r="B32" s="210" t="s">
        <v>933</v>
      </c>
      <c r="C32" s="176">
        <v>142</v>
      </c>
      <c r="D32" s="196">
        <v>41729</v>
      </c>
      <c r="E32" s="206" t="s">
        <v>1109</v>
      </c>
      <c r="F32" s="206" t="s">
        <v>1110</v>
      </c>
      <c r="G32" s="169">
        <v>12</v>
      </c>
      <c r="H32" s="170">
        <v>12</v>
      </c>
      <c r="I32" s="211">
        <v>180</v>
      </c>
      <c r="J32" s="171">
        <v>4</v>
      </c>
      <c r="K32" s="171">
        <v>0</v>
      </c>
      <c r="L32" s="171">
        <v>4</v>
      </c>
      <c r="M32" s="197">
        <v>180</v>
      </c>
      <c r="N32" s="197">
        <v>0</v>
      </c>
      <c r="O32" s="197">
        <f>M32-N32</f>
        <v>180</v>
      </c>
      <c r="P32" s="198">
        <f>Q32+R32</f>
        <v>7610400</v>
      </c>
      <c r="Q32" s="198">
        <v>2892289.41</v>
      </c>
      <c r="R32" s="198">
        <v>4718110.59</v>
      </c>
      <c r="S32" s="199"/>
      <c r="T32" s="200"/>
      <c r="U32" s="248"/>
      <c r="V32" s="248"/>
      <c r="W32" s="248"/>
      <c r="X32" s="248"/>
    </row>
    <row r="33" spans="1:24" s="157" customFormat="1" x14ac:dyDescent="0.3">
      <c r="A33" s="167">
        <v>3</v>
      </c>
      <c r="B33" s="210" t="s">
        <v>934</v>
      </c>
      <c r="C33" s="176">
        <v>143</v>
      </c>
      <c r="D33" s="196">
        <v>41729</v>
      </c>
      <c r="E33" s="206" t="s">
        <v>1109</v>
      </c>
      <c r="F33" s="206" t="s">
        <v>1110</v>
      </c>
      <c r="G33" s="169">
        <v>11</v>
      </c>
      <c r="H33" s="170">
        <v>11</v>
      </c>
      <c r="I33" s="211">
        <v>138.1</v>
      </c>
      <c r="J33" s="171">
        <v>4</v>
      </c>
      <c r="K33" s="171">
        <v>1</v>
      </c>
      <c r="L33" s="171">
        <v>3</v>
      </c>
      <c r="M33" s="197">
        <v>138.1</v>
      </c>
      <c r="N33" s="197">
        <v>54.4</v>
      </c>
      <c r="O33" s="197">
        <v>83.7</v>
      </c>
      <c r="P33" s="198">
        <f>Q33+R33</f>
        <v>5668836</v>
      </c>
      <c r="Q33" s="198">
        <v>1912018.99</v>
      </c>
      <c r="R33" s="198">
        <v>3756817.01</v>
      </c>
      <c r="S33" s="199"/>
      <c r="T33" s="200"/>
      <c r="U33" s="248"/>
      <c r="V33" s="248"/>
      <c r="W33" s="248"/>
      <c r="X33" s="248"/>
    </row>
    <row r="34" spans="1:24" s="157" customFormat="1" x14ac:dyDescent="0.3">
      <c r="A34" s="167">
        <v>4</v>
      </c>
      <c r="B34" s="210" t="s">
        <v>935</v>
      </c>
      <c r="C34" s="176">
        <v>144</v>
      </c>
      <c r="D34" s="196">
        <v>41729</v>
      </c>
      <c r="E34" s="206" t="s">
        <v>1109</v>
      </c>
      <c r="F34" s="206" t="s">
        <v>1110</v>
      </c>
      <c r="G34" s="169">
        <v>5</v>
      </c>
      <c r="H34" s="170">
        <v>5</v>
      </c>
      <c r="I34" s="211">
        <v>196.9</v>
      </c>
      <c r="J34" s="171">
        <v>5</v>
      </c>
      <c r="K34" s="171">
        <v>3</v>
      </c>
      <c r="L34" s="171">
        <v>2</v>
      </c>
      <c r="M34" s="197">
        <v>196.9</v>
      </c>
      <c r="N34" s="197">
        <v>107.9</v>
      </c>
      <c r="O34" s="197">
        <f>M34-N34</f>
        <v>89</v>
      </c>
      <c r="P34" s="198">
        <f>Q34+R34</f>
        <v>8324932</v>
      </c>
      <c r="Q34" s="198">
        <v>3229829.69</v>
      </c>
      <c r="R34" s="198">
        <v>5095102.3099999996</v>
      </c>
      <c r="S34" s="199"/>
      <c r="T34" s="200"/>
      <c r="U34" s="248"/>
      <c r="V34" s="248"/>
      <c r="W34" s="248"/>
      <c r="X34" s="248"/>
    </row>
    <row r="35" spans="1:24" s="156" customFormat="1" ht="39.950000000000003" customHeight="1" x14ac:dyDescent="0.2">
      <c r="A35" s="820" t="s">
        <v>1210</v>
      </c>
      <c r="B35" s="820"/>
      <c r="C35" s="820"/>
      <c r="D35" s="820"/>
      <c r="E35" s="820"/>
      <c r="F35" s="820"/>
      <c r="G35" s="168">
        <f>SUM(G36:G39)</f>
        <v>56</v>
      </c>
      <c r="H35" s="168">
        <f t="shared" ref="H35:O35" si="11">SUM(H36:H39)</f>
        <v>53</v>
      </c>
      <c r="I35" s="202">
        <f>SUM(I36:I39)</f>
        <v>835.1</v>
      </c>
      <c r="J35" s="168">
        <f t="shared" si="11"/>
        <v>20</v>
      </c>
      <c r="K35" s="168">
        <f t="shared" si="11"/>
        <v>11</v>
      </c>
      <c r="L35" s="168">
        <f t="shared" si="11"/>
        <v>9</v>
      </c>
      <c r="M35" s="202">
        <f t="shared" si="11"/>
        <v>835.1</v>
      </c>
      <c r="N35" s="202">
        <f t="shared" si="11"/>
        <v>375.6</v>
      </c>
      <c r="O35" s="202">
        <f t="shared" si="11"/>
        <v>459.5</v>
      </c>
      <c r="P35" s="202">
        <f>SUM(P36:P39)</f>
        <v>43210331.5</v>
      </c>
      <c r="Q35" s="202">
        <v>22698803.289999999</v>
      </c>
      <c r="R35" s="202">
        <v>20511528.210000001</v>
      </c>
      <c r="S35" s="199"/>
      <c r="T35" s="200"/>
      <c r="U35" s="203"/>
      <c r="V35" s="203"/>
      <c r="W35" s="203"/>
      <c r="X35" s="203"/>
    </row>
    <row r="36" spans="1:24" s="157" customFormat="1" x14ac:dyDescent="0.2">
      <c r="A36" s="176">
        <v>1</v>
      </c>
      <c r="B36" s="195" t="s">
        <v>832</v>
      </c>
      <c r="C36" s="176">
        <v>623</v>
      </c>
      <c r="D36" s="196">
        <v>42004</v>
      </c>
      <c r="E36" s="176" t="s">
        <v>1111</v>
      </c>
      <c r="F36" s="176" t="s">
        <v>1109</v>
      </c>
      <c r="G36" s="169">
        <v>16</v>
      </c>
      <c r="H36" s="170">
        <v>15</v>
      </c>
      <c r="I36" s="197">
        <v>166</v>
      </c>
      <c r="J36" s="170">
        <v>3</v>
      </c>
      <c r="K36" s="170">
        <v>0</v>
      </c>
      <c r="L36" s="170">
        <v>3</v>
      </c>
      <c r="M36" s="197">
        <v>166</v>
      </c>
      <c r="N36" s="197">
        <v>0</v>
      </c>
      <c r="O36" s="197">
        <v>166</v>
      </c>
      <c r="P36" s="198">
        <f>Q36+R36</f>
        <v>8024775.8499999996</v>
      </c>
      <c r="Q36" s="198">
        <v>4512036.0999999996</v>
      </c>
      <c r="R36" s="198">
        <v>3512739.75</v>
      </c>
      <c r="S36" s="199"/>
      <c r="T36" s="200"/>
      <c r="U36" s="248"/>
      <c r="V36" s="248"/>
      <c r="W36" s="248"/>
      <c r="X36" s="248"/>
    </row>
    <row r="37" spans="1:24" s="157" customFormat="1" x14ac:dyDescent="0.2">
      <c r="A37" s="176">
        <v>2</v>
      </c>
      <c r="B37" s="195" t="s">
        <v>833</v>
      </c>
      <c r="C37" s="176">
        <v>623</v>
      </c>
      <c r="D37" s="196">
        <v>42004</v>
      </c>
      <c r="E37" s="176" t="s">
        <v>1111</v>
      </c>
      <c r="F37" s="176" t="s">
        <v>1109</v>
      </c>
      <c r="G37" s="169">
        <v>22</v>
      </c>
      <c r="H37" s="170">
        <v>20</v>
      </c>
      <c r="I37" s="197">
        <v>277.10000000000002</v>
      </c>
      <c r="J37" s="170">
        <v>7</v>
      </c>
      <c r="K37" s="170">
        <v>4</v>
      </c>
      <c r="L37" s="170">
        <v>3</v>
      </c>
      <c r="M37" s="197">
        <v>277.10000000000002</v>
      </c>
      <c r="N37" s="197">
        <v>136.1</v>
      </c>
      <c r="O37" s="197">
        <v>141</v>
      </c>
      <c r="P37" s="198">
        <f>Q37+R37</f>
        <v>15353458.210000001</v>
      </c>
      <c r="Q37" s="198">
        <v>7531838.5700000003</v>
      </c>
      <c r="R37" s="198">
        <v>7821619.6399999997</v>
      </c>
      <c r="S37" s="199"/>
      <c r="T37" s="200"/>
      <c r="U37" s="248"/>
      <c r="V37" s="248"/>
      <c r="W37" s="248"/>
      <c r="X37" s="248"/>
    </row>
    <row r="38" spans="1:24" s="157" customFormat="1" x14ac:dyDescent="0.2">
      <c r="A38" s="176">
        <v>3</v>
      </c>
      <c r="B38" s="195" t="s">
        <v>831</v>
      </c>
      <c r="C38" s="176">
        <v>618</v>
      </c>
      <c r="D38" s="196">
        <v>42004</v>
      </c>
      <c r="E38" s="176" t="s">
        <v>1111</v>
      </c>
      <c r="F38" s="176" t="s">
        <v>1109</v>
      </c>
      <c r="G38" s="169">
        <v>12</v>
      </c>
      <c r="H38" s="170">
        <v>12</v>
      </c>
      <c r="I38" s="197">
        <v>263.10000000000002</v>
      </c>
      <c r="J38" s="170">
        <v>8</v>
      </c>
      <c r="K38" s="170">
        <v>7</v>
      </c>
      <c r="L38" s="170">
        <v>1</v>
      </c>
      <c r="M38" s="197">
        <v>263.10000000000002</v>
      </c>
      <c r="N38" s="197">
        <v>239.5</v>
      </c>
      <c r="O38" s="197">
        <v>23.6</v>
      </c>
      <c r="P38" s="198">
        <f>Q38+R38</f>
        <v>13737995.970000001</v>
      </c>
      <c r="Q38" s="198">
        <v>7151305.4100000001</v>
      </c>
      <c r="R38" s="198">
        <v>6586690.5599999996</v>
      </c>
      <c r="S38" s="199"/>
      <c r="T38" s="200"/>
      <c r="U38" s="248"/>
      <c r="V38" s="248"/>
      <c r="W38" s="248"/>
      <c r="X38" s="248"/>
    </row>
    <row r="39" spans="1:24" s="157" customFormat="1" x14ac:dyDescent="0.2">
      <c r="A39" s="176">
        <v>4</v>
      </c>
      <c r="B39" s="195" t="s">
        <v>835</v>
      </c>
      <c r="C39" s="176">
        <v>623</v>
      </c>
      <c r="D39" s="196">
        <v>42004</v>
      </c>
      <c r="E39" s="176" t="s">
        <v>1111</v>
      </c>
      <c r="F39" s="176" t="s">
        <v>1109</v>
      </c>
      <c r="G39" s="169">
        <v>6</v>
      </c>
      <c r="H39" s="170">
        <v>6</v>
      </c>
      <c r="I39" s="197">
        <v>128.9</v>
      </c>
      <c r="J39" s="170">
        <v>2</v>
      </c>
      <c r="K39" s="170">
        <v>0</v>
      </c>
      <c r="L39" s="170">
        <v>2</v>
      </c>
      <c r="M39" s="197">
        <v>128.9</v>
      </c>
      <c r="N39" s="197">
        <v>0</v>
      </c>
      <c r="O39" s="197">
        <v>128.9</v>
      </c>
      <c r="P39" s="198">
        <f>Q39+R39</f>
        <v>6094101.4699999997</v>
      </c>
      <c r="Q39" s="198">
        <v>3503623.21</v>
      </c>
      <c r="R39" s="198">
        <v>2590478.2599999998</v>
      </c>
      <c r="S39" s="199"/>
      <c r="T39" s="200"/>
      <c r="U39" s="248"/>
      <c r="V39" s="248"/>
      <c r="W39" s="248"/>
      <c r="X39" s="248"/>
    </row>
    <row r="40" spans="1:24" s="156" customFormat="1" ht="39.950000000000003" customHeight="1" x14ac:dyDescent="0.2">
      <c r="A40" s="824" t="s">
        <v>1369</v>
      </c>
      <c r="B40" s="824"/>
      <c r="C40" s="824"/>
      <c r="D40" s="824"/>
      <c r="E40" s="824"/>
      <c r="F40" s="824"/>
      <c r="G40" s="168">
        <f>G41</f>
        <v>7</v>
      </c>
      <c r="H40" s="168">
        <f t="shared" ref="H40:O40" si="12">H41</f>
        <v>7</v>
      </c>
      <c r="I40" s="202">
        <f t="shared" si="12"/>
        <v>92.6</v>
      </c>
      <c r="J40" s="168">
        <f t="shared" si="12"/>
        <v>1</v>
      </c>
      <c r="K40" s="168">
        <f t="shared" si="12"/>
        <v>0</v>
      </c>
      <c r="L40" s="168">
        <f t="shared" si="12"/>
        <v>1</v>
      </c>
      <c r="M40" s="202">
        <f t="shared" si="12"/>
        <v>74.900000000000006</v>
      </c>
      <c r="N40" s="202">
        <f t="shared" si="12"/>
        <v>0</v>
      </c>
      <c r="O40" s="202">
        <f t="shared" si="12"/>
        <v>74.900000000000006</v>
      </c>
      <c r="P40" s="202">
        <f>P41</f>
        <v>3166772</v>
      </c>
      <c r="Q40" s="202">
        <v>2035852.43</v>
      </c>
      <c r="R40" s="202">
        <v>1130919.57</v>
      </c>
      <c r="S40" s="199"/>
      <c r="T40" s="200"/>
      <c r="U40" s="203"/>
      <c r="V40" s="203"/>
      <c r="W40" s="203"/>
      <c r="X40" s="203"/>
    </row>
    <row r="41" spans="1:24" s="157" customFormat="1" x14ac:dyDescent="0.2">
      <c r="A41" s="176">
        <v>1</v>
      </c>
      <c r="B41" s="205" t="s">
        <v>763</v>
      </c>
      <c r="C41" s="213" t="s">
        <v>1009</v>
      </c>
      <c r="D41" s="196">
        <v>41272</v>
      </c>
      <c r="E41" s="176" t="s">
        <v>1111</v>
      </c>
      <c r="F41" s="176" t="s">
        <v>1109</v>
      </c>
      <c r="G41" s="169">
        <v>7</v>
      </c>
      <c r="H41" s="169">
        <v>7</v>
      </c>
      <c r="I41" s="197">
        <v>92.6</v>
      </c>
      <c r="J41" s="169">
        <v>1</v>
      </c>
      <c r="K41" s="170">
        <v>0</v>
      </c>
      <c r="L41" s="170">
        <v>1</v>
      </c>
      <c r="M41" s="197">
        <v>74.900000000000006</v>
      </c>
      <c r="N41" s="197">
        <v>0</v>
      </c>
      <c r="O41" s="197">
        <v>74.900000000000006</v>
      </c>
      <c r="P41" s="198">
        <f>Q41+R41</f>
        <v>3166772</v>
      </c>
      <c r="Q41" s="198">
        <v>2035852.43</v>
      </c>
      <c r="R41" s="198">
        <v>1130919.57</v>
      </c>
      <c r="S41" s="199"/>
      <c r="T41" s="200"/>
      <c r="U41" s="248"/>
      <c r="V41" s="248"/>
      <c r="W41" s="248"/>
      <c r="X41" s="248"/>
    </row>
    <row r="42" spans="1:24" s="156" customFormat="1" ht="39.950000000000003" customHeight="1" x14ac:dyDescent="0.2">
      <c r="A42" s="820" t="s">
        <v>1025</v>
      </c>
      <c r="B42" s="820"/>
      <c r="C42" s="820"/>
      <c r="D42" s="820"/>
      <c r="E42" s="820"/>
      <c r="F42" s="820"/>
      <c r="G42" s="168">
        <f>SUM(G43:G50)</f>
        <v>37</v>
      </c>
      <c r="H42" s="168">
        <f t="shared" ref="H42:O42" si="13">SUM(H43:H50)</f>
        <v>37</v>
      </c>
      <c r="I42" s="202">
        <f t="shared" si="13"/>
        <v>830.4</v>
      </c>
      <c r="J42" s="168">
        <f t="shared" si="13"/>
        <v>16</v>
      </c>
      <c r="K42" s="168">
        <f t="shared" si="13"/>
        <v>5</v>
      </c>
      <c r="L42" s="168">
        <f t="shared" si="13"/>
        <v>11</v>
      </c>
      <c r="M42" s="202">
        <f t="shared" si="13"/>
        <v>713.6</v>
      </c>
      <c r="N42" s="202">
        <f t="shared" si="13"/>
        <v>216.5</v>
      </c>
      <c r="O42" s="202">
        <f t="shared" si="13"/>
        <v>497.1</v>
      </c>
      <c r="P42" s="202">
        <f>SUM(P43:P50)</f>
        <v>30817892</v>
      </c>
      <c r="Q42" s="202">
        <v>24040508.079999998</v>
      </c>
      <c r="R42" s="202">
        <v>6777383.9199999999</v>
      </c>
      <c r="S42" s="199"/>
      <c r="T42" s="200"/>
      <c r="U42" s="203"/>
      <c r="V42" s="203"/>
      <c r="W42" s="203"/>
      <c r="X42" s="203"/>
    </row>
    <row r="43" spans="1:24" s="157" customFormat="1" x14ac:dyDescent="0.2">
      <c r="A43" s="176">
        <v>1</v>
      </c>
      <c r="B43" s="195" t="s">
        <v>765</v>
      </c>
      <c r="C43" s="214" t="s">
        <v>1009</v>
      </c>
      <c r="D43" s="215">
        <v>41272</v>
      </c>
      <c r="E43" s="176" t="s">
        <v>1109</v>
      </c>
      <c r="F43" s="176" t="s">
        <v>1110</v>
      </c>
      <c r="G43" s="169">
        <v>4</v>
      </c>
      <c r="H43" s="170">
        <v>4</v>
      </c>
      <c r="I43" s="197">
        <v>90.4</v>
      </c>
      <c r="J43" s="169">
        <v>2</v>
      </c>
      <c r="K43" s="170">
        <v>0</v>
      </c>
      <c r="L43" s="170">
        <v>2</v>
      </c>
      <c r="M43" s="197">
        <v>90.4</v>
      </c>
      <c r="N43" s="197">
        <v>0</v>
      </c>
      <c r="O43" s="197">
        <v>90.4</v>
      </c>
      <c r="P43" s="198">
        <f t="shared" ref="P43:P50" si="14">Q43+R43</f>
        <v>3822112</v>
      </c>
      <c r="Q43" s="198">
        <v>3045490.38</v>
      </c>
      <c r="R43" s="198">
        <v>776621.62</v>
      </c>
      <c r="S43" s="199"/>
      <c r="T43" s="200"/>
      <c r="U43" s="248"/>
      <c r="V43" s="248"/>
      <c r="W43" s="248"/>
      <c r="X43" s="248"/>
    </row>
    <row r="44" spans="1:24" s="157" customFormat="1" x14ac:dyDescent="0.2">
      <c r="A44" s="176">
        <v>2</v>
      </c>
      <c r="B44" s="195" t="s">
        <v>1026</v>
      </c>
      <c r="C44" s="213" t="s">
        <v>1009</v>
      </c>
      <c r="D44" s="215">
        <v>41272</v>
      </c>
      <c r="E44" s="176" t="s">
        <v>1109</v>
      </c>
      <c r="F44" s="176" t="s">
        <v>1110</v>
      </c>
      <c r="G44" s="169">
        <v>9</v>
      </c>
      <c r="H44" s="170">
        <v>9</v>
      </c>
      <c r="I44" s="198">
        <v>69</v>
      </c>
      <c r="J44" s="169">
        <v>3</v>
      </c>
      <c r="K44" s="166">
        <v>0</v>
      </c>
      <c r="L44" s="166">
        <v>3</v>
      </c>
      <c r="M44" s="197">
        <v>69</v>
      </c>
      <c r="N44" s="198">
        <v>0</v>
      </c>
      <c r="O44" s="198">
        <v>69</v>
      </c>
      <c r="P44" s="198">
        <f t="shared" si="14"/>
        <v>3551520</v>
      </c>
      <c r="Q44" s="198">
        <v>2324544.64</v>
      </c>
      <c r="R44" s="198">
        <v>1226975.3600000001</v>
      </c>
      <c r="S44" s="199"/>
      <c r="T44" s="200"/>
      <c r="U44" s="248"/>
      <c r="V44" s="248"/>
      <c r="W44" s="248"/>
      <c r="X44" s="248"/>
    </row>
    <row r="45" spans="1:24" s="157" customFormat="1" x14ac:dyDescent="0.2">
      <c r="A45" s="176">
        <v>3</v>
      </c>
      <c r="B45" s="195" t="s">
        <v>1338</v>
      </c>
      <c r="C45" s="214" t="s">
        <v>1009</v>
      </c>
      <c r="D45" s="215">
        <v>41272</v>
      </c>
      <c r="E45" s="176" t="s">
        <v>1111</v>
      </c>
      <c r="F45" s="176" t="s">
        <v>1109</v>
      </c>
      <c r="G45" s="169">
        <v>4</v>
      </c>
      <c r="H45" s="170">
        <v>4</v>
      </c>
      <c r="I45" s="197">
        <v>119.8</v>
      </c>
      <c r="J45" s="169">
        <v>2</v>
      </c>
      <c r="K45" s="170">
        <v>0</v>
      </c>
      <c r="L45" s="170">
        <v>2</v>
      </c>
      <c r="M45" s="197">
        <v>112.9</v>
      </c>
      <c r="N45" s="197">
        <v>0</v>
      </c>
      <c r="O45" s="197">
        <v>112.9</v>
      </c>
      <c r="P45" s="198">
        <f t="shared" si="14"/>
        <v>4773412</v>
      </c>
      <c r="Q45" s="198">
        <v>3803494.05</v>
      </c>
      <c r="R45" s="198">
        <v>969917.95</v>
      </c>
      <c r="S45" s="199"/>
      <c r="T45" s="200"/>
      <c r="U45" s="248"/>
      <c r="V45" s="248"/>
      <c r="W45" s="248"/>
      <c r="X45" s="248"/>
    </row>
    <row r="46" spans="1:24" s="157" customFormat="1" x14ac:dyDescent="0.2">
      <c r="A46" s="176">
        <v>4</v>
      </c>
      <c r="B46" s="195" t="s">
        <v>766</v>
      </c>
      <c r="C46" s="214" t="s">
        <v>1009</v>
      </c>
      <c r="D46" s="215">
        <v>41272</v>
      </c>
      <c r="E46" s="176" t="s">
        <v>1111</v>
      </c>
      <c r="F46" s="176" t="s">
        <v>1109</v>
      </c>
      <c r="G46" s="169">
        <v>4</v>
      </c>
      <c r="H46" s="170">
        <v>4</v>
      </c>
      <c r="I46" s="198">
        <v>111.5</v>
      </c>
      <c r="J46" s="169">
        <v>2</v>
      </c>
      <c r="K46" s="166">
        <v>2</v>
      </c>
      <c r="L46" s="166">
        <v>0</v>
      </c>
      <c r="M46" s="197">
        <v>92.3</v>
      </c>
      <c r="N46" s="198">
        <v>92.3</v>
      </c>
      <c r="O46" s="198">
        <v>0</v>
      </c>
      <c r="P46" s="198">
        <f t="shared" si="14"/>
        <v>3902444</v>
      </c>
      <c r="Q46" s="198">
        <v>3109499.58</v>
      </c>
      <c r="R46" s="198">
        <v>792944.42</v>
      </c>
      <c r="S46" s="199"/>
      <c r="T46" s="200"/>
      <c r="U46" s="248"/>
      <c r="V46" s="248"/>
      <c r="W46" s="248"/>
      <c r="X46" s="248"/>
    </row>
    <row r="47" spans="1:24" s="157" customFormat="1" x14ac:dyDescent="0.2">
      <c r="A47" s="176">
        <v>5</v>
      </c>
      <c r="B47" s="195" t="s">
        <v>806</v>
      </c>
      <c r="C47" s="213" t="s">
        <v>1009</v>
      </c>
      <c r="D47" s="215">
        <v>41272</v>
      </c>
      <c r="E47" s="176" t="s">
        <v>1111</v>
      </c>
      <c r="F47" s="176" t="s">
        <v>1109</v>
      </c>
      <c r="G47" s="169">
        <v>3</v>
      </c>
      <c r="H47" s="170">
        <v>3</v>
      </c>
      <c r="I47" s="198">
        <v>74.099999999999994</v>
      </c>
      <c r="J47" s="169">
        <v>1</v>
      </c>
      <c r="K47" s="166">
        <v>0</v>
      </c>
      <c r="L47" s="166">
        <v>1</v>
      </c>
      <c r="M47" s="197">
        <v>61.2</v>
      </c>
      <c r="N47" s="198">
        <v>0</v>
      </c>
      <c r="O47" s="198">
        <v>61.2</v>
      </c>
      <c r="P47" s="198">
        <f t="shared" si="14"/>
        <v>2587536</v>
      </c>
      <c r="Q47" s="198">
        <v>2061770.03</v>
      </c>
      <c r="R47" s="198">
        <v>525765.97</v>
      </c>
      <c r="S47" s="199"/>
      <c r="T47" s="200"/>
      <c r="U47" s="248"/>
      <c r="V47" s="248"/>
      <c r="W47" s="248"/>
      <c r="X47" s="248"/>
    </row>
    <row r="48" spans="1:24" s="157" customFormat="1" x14ac:dyDescent="0.2">
      <c r="A48" s="176">
        <v>6</v>
      </c>
      <c r="B48" s="195" t="s">
        <v>807</v>
      </c>
      <c r="C48" s="213" t="s">
        <v>1009</v>
      </c>
      <c r="D48" s="215">
        <v>41272</v>
      </c>
      <c r="E48" s="176" t="s">
        <v>1111</v>
      </c>
      <c r="F48" s="176" t="s">
        <v>1109</v>
      </c>
      <c r="G48" s="169">
        <v>2</v>
      </c>
      <c r="H48" s="170">
        <v>2</v>
      </c>
      <c r="I48" s="198">
        <v>137.4</v>
      </c>
      <c r="J48" s="169">
        <v>2</v>
      </c>
      <c r="K48" s="166">
        <v>0</v>
      </c>
      <c r="L48" s="166">
        <v>2</v>
      </c>
      <c r="M48" s="197">
        <v>102.4</v>
      </c>
      <c r="N48" s="198">
        <v>0</v>
      </c>
      <c r="O48" s="198">
        <v>102.4</v>
      </c>
      <c r="P48" s="198">
        <f t="shared" si="14"/>
        <v>4329472</v>
      </c>
      <c r="Q48" s="198">
        <v>3449759.01</v>
      </c>
      <c r="R48" s="198">
        <v>879712.99</v>
      </c>
      <c r="S48" s="199"/>
      <c r="T48" s="200"/>
      <c r="U48" s="248"/>
      <c r="V48" s="248"/>
      <c r="W48" s="248"/>
      <c r="X48" s="248"/>
    </row>
    <row r="49" spans="1:24" s="157" customFormat="1" x14ac:dyDescent="0.2">
      <c r="A49" s="176">
        <v>7</v>
      </c>
      <c r="B49" s="195" t="s">
        <v>810</v>
      </c>
      <c r="C49" s="213" t="s">
        <v>1009</v>
      </c>
      <c r="D49" s="215">
        <v>41272</v>
      </c>
      <c r="E49" s="176" t="s">
        <v>1111</v>
      </c>
      <c r="F49" s="176" t="s">
        <v>1109</v>
      </c>
      <c r="G49" s="169">
        <v>5</v>
      </c>
      <c r="H49" s="170">
        <v>5</v>
      </c>
      <c r="I49" s="198">
        <v>124.2</v>
      </c>
      <c r="J49" s="169">
        <v>3</v>
      </c>
      <c r="K49" s="166">
        <v>3</v>
      </c>
      <c r="L49" s="166">
        <v>0</v>
      </c>
      <c r="M49" s="197">
        <v>124.2</v>
      </c>
      <c r="N49" s="198">
        <v>124.2</v>
      </c>
      <c r="O49" s="198">
        <v>0</v>
      </c>
      <c r="P49" s="198">
        <f t="shared" si="14"/>
        <v>5263860</v>
      </c>
      <c r="Q49" s="198">
        <v>4184180.36</v>
      </c>
      <c r="R49" s="198">
        <v>1079679.6399999999</v>
      </c>
      <c r="S49" s="199"/>
      <c r="T49" s="200"/>
      <c r="U49" s="248"/>
      <c r="V49" s="248"/>
      <c r="W49" s="248"/>
      <c r="X49" s="248"/>
    </row>
    <row r="50" spans="1:24" s="157" customFormat="1" x14ac:dyDescent="0.2">
      <c r="A50" s="176">
        <v>8</v>
      </c>
      <c r="B50" s="195" t="s">
        <v>889</v>
      </c>
      <c r="C50" s="213" t="s">
        <v>1009</v>
      </c>
      <c r="D50" s="215">
        <v>41272</v>
      </c>
      <c r="E50" s="176" t="s">
        <v>1111</v>
      </c>
      <c r="F50" s="176" t="s">
        <v>1109</v>
      </c>
      <c r="G50" s="169">
        <v>6</v>
      </c>
      <c r="H50" s="170">
        <v>6</v>
      </c>
      <c r="I50" s="198">
        <v>104</v>
      </c>
      <c r="J50" s="169">
        <v>1</v>
      </c>
      <c r="K50" s="166">
        <v>0</v>
      </c>
      <c r="L50" s="166">
        <v>1</v>
      </c>
      <c r="M50" s="197">
        <v>61.2</v>
      </c>
      <c r="N50" s="198">
        <v>0</v>
      </c>
      <c r="O50" s="198">
        <v>61.2</v>
      </c>
      <c r="P50" s="198">
        <f t="shared" si="14"/>
        <v>2587536</v>
      </c>
      <c r="Q50" s="198">
        <v>2061770.03</v>
      </c>
      <c r="R50" s="198">
        <v>525765.97</v>
      </c>
      <c r="S50" s="199"/>
      <c r="T50" s="200"/>
      <c r="U50" s="248"/>
      <c r="V50" s="248"/>
      <c r="W50" s="248"/>
      <c r="X50" s="248"/>
    </row>
    <row r="51" spans="1:24" s="156" customFormat="1" ht="36" customHeight="1" x14ac:dyDescent="0.2">
      <c r="A51" s="820" t="s">
        <v>1282</v>
      </c>
      <c r="B51" s="820"/>
      <c r="C51" s="820"/>
      <c r="D51" s="820"/>
      <c r="E51" s="820"/>
      <c r="F51" s="820"/>
      <c r="G51" s="172">
        <f>SUM(G52:G58)</f>
        <v>104</v>
      </c>
      <c r="H51" s="172">
        <f t="shared" ref="H51:O51" si="15">SUM(H52:H58)</f>
        <v>104</v>
      </c>
      <c r="I51" s="212">
        <f t="shared" si="15"/>
        <v>1679</v>
      </c>
      <c r="J51" s="172">
        <f t="shared" si="15"/>
        <v>53</v>
      </c>
      <c r="K51" s="172">
        <f t="shared" si="15"/>
        <v>42</v>
      </c>
      <c r="L51" s="172">
        <f t="shared" si="15"/>
        <v>11</v>
      </c>
      <c r="M51" s="212">
        <f t="shared" si="15"/>
        <v>1679</v>
      </c>
      <c r="N51" s="212">
        <f t="shared" si="15"/>
        <v>1312.5</v>
      </c>
      <c r="O51" s="212">
        <f t="shared" si="15"/>
        <v>366.5</v>
      </c>
      <c r="P51" s="202">
        <f>SUM(P52:P58)</f>
        <v>72945684</v>
      </c>
      <c r="Q51" s="202">
        <v>63746639.659999996</v>
      </c>
      <c r="R51" s="202">
        <v>9199044.3399999999</v>
      </c>
      <c r="S51" s="199"/>
      <c r="T51" s="200"/>
      <c r="U51" s="203"/>
      <c r="V51" s="203"/>
      <c r="W51" s="203"/>
      <c r="X51" s="203"/>
    </row>
    <row r="52" spans="1:24" s="157" customFormat="1" ht="39.75" customHeight="1" x14ac:dyDescent="0.2">
      <c r="A52" s="176">
        <v>1</v>
      </c>
      <c r="B52" s="216" t="s">
        <v>1257</v>
      </c>
      <c r="C52" s="213" t="s">
        <v>1009</v>
      </c>
      <c r="D52" s="196">
        <v>41272</v>
      </c>
      <c r="E52" s="176" t="s">
        <v>1111</v>
      </c>
      <c r="F52" s="176" t="s">
        <v>1109</v>
      </c>
      <c r="G52" s="170">
        <v>32</v>
      </c>
      <c r="H52" s="170">
        <v>32</v>
      </c>
      <c r="I52" s="197">
        <v>374.2</v>
      </c>
      <c r="J52" s="170">
        <v>12</v>
      </c>
      <c r="K52" s="170">
        <v>11</v>
      </c>
      <c r="L52" s="170">
        <v>1</v>
      </c>
      <c r="M52" s="197">
        <v>374.2</v>
      </c>
      <c r="N52" s="197">
        <v>339.7</v>
      </c>
      <c r="O52" s="197">
        <v>34.5</v>
      </c>
      <c r="P52" s="198">
        <f t="shared" ref="P52:P58" si="16">Q52+R52</f>
        <v>16167872</v>
      </c>
      <c r="Q52" s="198">
        <v>14207261.800000001</v>
      </c>
      <c r="R52" s="198">
        <v>1960610.2</v>
      </c>
      <c r="S52" s="199"/>
      <c r="T52" s="200"/>
      <c r="U52" s="248"/>
      <c r="V52" s="248"/>
      <c r="W52" s="248"/>
      <c r="X52" s="248"/>
    </row>
    <row r="53" spans="1:24" s="157" customFormat="1" ht="34.5" customHeight="1" x14ac:dyDescent="0.2">
      <c r="A53" s="176">
        <v>2</v>
      </c>
      <c r="B53" s="216" t="s">
        <v>1256</v>
      </c>
      <c r="C53" s="213" t="s">
        <v>1009</v>
      </c>
      <c r="D53" s="196">
        <v>41272</v>
      </c>
      <c r="E53" s="176" t="s">
        <v>1111</v>
      </c>
      <c r="F53" s="176" t="s">
        <v>1109</v>
      </c>
      <c r="G53" s="169">
        <v>10</v>
      </c>
      <c r="H53" s="170">
        <v>10</v>
      </c>
      <c r="I53" s="197">
        <v>235.7</v>
      </c>
      <c r="J53" s="170">
        <v>6</v>
      </c>
      <c r="K53" s="170">
        <v>6</v>
      </c>
      <c r="L53" s="170">
        <v>0</v>
      </c>
      <c r="M53" s="197">
        <v>235.7</v>
      </c>
      <c r="N53" s="197">
        <v>235.7</v>
      </c>
      <c r="O53" s="197">
        <v>0</v>
      </c>
      <c r="P53" s="198">
        <f t="shared" si="16"/>
        <v>10100692</v>
      </c>
      <c r="Q53" s="198">
        <v>8948828.4499999993</v>
      </c>
      <c r="R53" s="198">
        <v>1151863.55</v>
      </c>
      <c r="S53" s="199"/>
      <c r="T53" s="200"/>
      <c r="U53" s="248"/>
      <c r="V53" s="248"/>
      <c r="W53" s="248"/>
      <c r="X53" s="248"/>
    </row>
    <row r="54" spans="1:24" s="157" customFormat="1" ht="20.100000000000001" customHeight="1" x14ac:dyDescent="0.2">
      <c r="A54" s="176">
        <v>3</v>
      </c>
      <c r="B54" s="216" t="s">
        <v>1258</v>
      </c>
      <c r="C54" s="213" t="s">
        <v>1009</v>
      </c>
      <c r="D54" s="196">
        <v>41272</v>
      </c>
      <c r="E54" s="176" t="s">
        <v>1111</v>
      </c>
      <c r="F54" s="176" t="s">
        <v>1109</v>
      </c>
      <c r="G54" s="169">
        <v>13</v>
      </c>
      <c r="H54" s="170">
        <v>13</v>
      </c>
      <c r="I54" s="197">
        <v>281.3</v>
      </c>
      <c r="J54" s="170">
        <v>11</v>
      </c>
      <c r="K54" s="170">
        <v>10</v>
      </c>
      <c r="L54" s="170">
        <v>1</v>
      </c>
      <c r="M54" s="197">
        <v>281.3</v>
      </c>
      <c r="N54" s="197">
        <v>254.9</v>
      </c>
      <c r="O54" s="197">
        <v>26.4</v>
      </c>
      <c r="P54" s="198">
        <f t="shared" si="16"/>
        <v>12303480</v>
      </c>
      <c r="Q54" s="198">
        <v>10680124.92</v>
      </c>
      <c r="R54" s="198">
        <v>1623355.08</v>
      </c>
      <c r="S54" s="199"/>
      <c r="T54" s="200"/>
      <c r="U54" s="248"/>
      <c r="V54" s="248"/>
      <c r="W54" s="248"/>
      <c r="X54" s="248"/>
    </row>
    <row r="55" spans="1:24" s="157" customFormat="1" ht="21.75" customHeight="1" x14ac:dyDescent="0.2">
      <c r="A55" s="176">
        <v>4</v>
      </c>
      <c r="B55" s="216" t="s">
        <v>791</v>
      </c>
      <c r="C55" s="213" t="s">
        <v>1009</v>
      </c>
      <c r="D55" s="196">
        <v>41272</v>
      </c>
      <c r="E55" s="176" t="s">
        <v>1111</v>
      </c>
      <c r="F55" s="176" t="s">
        <v>1109</v>
      </c>
      <c r="G55" s="169">
        <v>4</v>
      </c>
      <c r="H55" s="170">
        <v>4</v>
      </c>
      <c r="I55" s="197">
        <v>96.1</v>
      </c>
      <c r="J55" s="170">
        <v>4</v>
      </c>
      <c r="K55" s="170">
        <v>4</v>
      </c>
      <c r="L55" s="170">
        <v>0</v>
      </c>
      <c r="M55" s="197">
        <v>96.1</v>
      </c>
      <c r="N55" s="197">
        <v>96.1</v>
      </c>
      <c r="O55" s="197">
        <v>0</v>
      </c>
      <c r="P55" s="198">
        <f t="shared" si="16"/>
        <v>4101160</v>
      </c>
      <c r="Q55" s="198">
        <v>3648631.37</v>
      </c>
      <c r="R55" s="198">
        <v>452528.63</v>
      </c>
      <c r="S55" s="199"/>
      <c r="T55" s="200"/>
      <c r="U55" s="248"/>
      <c r="V55" s="248"/>
      <c r="W55" s="248"/>
      <c r="X55" s="248"/>
    </row>
    <row r="56" spans="1:24" s="157" customFormat="1" ht="23.25" customHeight="1" x14ac:dyDescent="0.2">
      <c r="A56" s="176">
        <v>5</v>
      </c>
      <c r="B56" s="216" t="s">
        <v>1259</v>
      </c>
      <c r="C56" s="213" t="s">
        <v>1009</v>
      </c>
      <c r="D56" s="196">
        <v>41272</v>
      </c>
      <c r="E56" s="176" t="s">
        <v>1111</v>
      </c>
      <c r="F56" s="176" t="s">
        <v>1109</v>
      </c>
      <c r="G56" s="169">
        <v>5</v>
      </c>
      <c r="H56" s="170">
        <v>5</v>
      </c>
      <c r="I56" s="197">
        <v>153.6</v>
      </c>
      <c r="J56" s="170">
        <v>5</v>
      </c>
      <c r="K56" s="170">
        <v>4</v>
      </c>
      <c r="L56" s="170">
        <v>1</v>
      </c>
      <c r="M56" s="197">
        <v>153.6</v>
      </c>
      <c r="N56" s="197">
        <v>120.1</v>
      </c>
      <c r="O56" s="197">
        <v>33.5</v>
      </c>
      <c r="P56" s="198">
        <f t="shared" si="16"/>
        <v>6764800</v>
      </c>
      <c r="Q56" s="198">
        <v>5831735.4699999997</v>
      </c>
      <c r="R56" s="198">
        <v>933064.53</v>
      </c>
      <c r="S56" s="199"/>
      <c r="T56" s="200"/>
      <c r="U56" s="248"/>
      <c r="V56" s="248"/>
      <c r="W56" s="248"/>
      <c r="X56" s="248"/>
    </row>
    <row r="57" spans="1:24" s="157" customFormat="1" ht="20.100000000000001" customHeight="1" x14ac:dyDescent="0.2">
      <c r="A57" s="176">
        <v>6</v>
      </c>
      <c r="B57" s="216" t="s">
        <v>903</v>
      </c>
      <c r="C57" s="213" t="s">
        <v>1009</v>
      </c>
      <c r="D57" s="196">
        <v>41272</v>
      </c>
      <c r="E57" s="176" t="s">
        <v>1111</v>
      </c>
      <c r="F57" s="176" t="s">
        <v>1109</v>
      </c>
      <c r="G57" s="169">
        <v>29</v>
      </c>
      <c r="H57" s="170">
        <v>29</v>
      </c>
      <c r="I57" s="197">
        <v>397.1</v>
      </c>
      <c r="J57" s="170">
        <v>11</v>
      </c>
      <c r="K57" s="170">
        <v>5</v>
      </c>
      <c r="L57" s="170">
        <v>6</v>
      </c>
      <c r="M57" s="197">
        <v>397.1</v>
      </c>
      <c r="N57" s="197">
        <v>188.2</v>
      </c>
      <c r="O57" s="197">
        <v>208.9</v>
      </c>
      <c r="P57" s="198">
        <f t="shared" si="16"/>
        <v>17461640</v>
      </c>
      <c r="Q57" s="198">
        <v>15076706.73</v>
      </c>
      <c r="R57" s="198">
        <v>2384933.27</v>
      </c>
      <c r="S57" s="199"/>
      <c r="T57" s="200"/>
      <c r="U57" s="248"/>
      <c r="V57" s="248"/>
      <c r="W57" s="248"/>
      <c r="X57" s="248"/>
    </row>
    <row r="58" spans="1:24" s="157" customFormat="1" ht="20.100000000000001" customHeight="1" x14ac:dyDescent="0.2">
      <c r="A58" s="176">
        <v>7</v>
      </c>
      <c r="B58" s="216" t="s">
        <v>904</v>
      </c>
      <c r="C58" s="213" t="s">
        <v>1009</v>
      </c>
      <c r="D58" s="196">
        <v>41272</v>
      </c>
      <c r="E58" s="176" t="s">
        <v>1111</v>
      </c>
      <c r="F58" s="176" t="s">
        <v>1109</v>
      </c>
      <c r="G58" s="169">
        <v>11</v>
      </c>
      <c r="H58" s="170">
        <v>11</v>
      </c>
      <c r="I58" s="197">
        <v>141</v>
      </c>
      <c r="J58" s="170">
        <v>4</v>
      </c>
      <c r="K58" s="170">
        <v>2</v>
      </c>
      <c r="L58" s="170">
        <v>2</v>
      </c>
      <c r="M58" s="197">
        <v>141</v>
      </c>
      <c r="N58" s="197">
        <v>77.8</v>
      </c>
      <c r="O58" s="197">
        <v>63.2</v>
      </c>
      <c r="P58" s="198">
        <f t="shared" si="16"/>
        <v>6046040</v>
      </c>
      <c r="Q58" s="198">
        <v>5353350.92</v>
      </c>
      <c r="R58" s="198">
        <v>692689.08</v>
      </c>
      <c r="S58" s="199"/>
      <c r="T58" s="200"/>
      <c r="U58" s="248"/>
      <c r="V58" s="248"/>
      <c r="W58" s="248"/>
      <c r="X58" s="248"/>
    </row>
    <row r="59" spans="1:24" s="156" customFormat="1" ht="36" customHeight="1" x14ac:dyDescent="0.2">
      <c r="A59" s="820" t="s">
        <v>1211</v>
      </c>
      <c r="B59" s="820"/>
      <c r="C59" s="820"/>
      <c r="D59" s="820"/>
      <c r="E59" s="820"/>
      <c r="F59" s="820"/>
      <c r="G59" s="168">
        <f>SUM(G60:G62)</f>
        <v>66</v>
      </c>
      <c r="H59" s="168">
        <f t="shared" ref="H59:O59" si="17">SUM(H60:H62)</f>
        <v>66</v>
      </c>
      <c r="I59" s="202">
        <f t="shared" si="17"/>
        <v>1109.7</v>
      </c>
      <c r="J59" s="168">
        <f t="shared" si="17"/>
        <v>31</v>
      </c>
      <c r="K59" s="168">
        <f t="shared" si="17"/>
        <v>21</v>
      </c>
      <c r="L59" s="168">
        <f t="shared" si="17"/>
        <v>10</v>
      </c>
      <c r="M59" s="202">
        <f t="shared" si="17"/>
        <v>1109.5999999999999</v>
      </c>
      <c r="N59" s="202">
        <f t="shared" si="17"/>
        <v>720</v>
      </c>
      <c r="O59" s="202">
        <f t="shared" si="17"/>
        <v>389.6</v>
      </c>
      <c r="P59" s="202">
        <f>SUM(P60:P62)</f>
        <v>59196228</v>
      </c>
      <c r="Q59" s="202">
        <v>30105275.039999999</v>
      </c>
      <c r="R59" s="202">
        <v>29090952.960000001</v>
      </c>
      <c r="S59" s="199"/>
      <c r="T59" s="200"/>
      <c r="U59" s="203"/>
      <c r="V59" s="203"/>
      <c r="W59" s="203"/>
      <c r="X59" s="203"/>
    </row>
    <row r="60" spans="1:24" s="157" customFormat="1" x14ac:dyDescent="0.2">
      <c r="A60" s="176">
        <v>1</v>
      </c>
      <c r="B60" s="195" t="s">
        <v>1047</v>
      </c>
      <c r="C60" s="213" t="s">
        <v>1098</v>
      </c>
      <c r="D60" s="196">
        <v>42004</v>
      </c>
      <c r="E60" s="176" t="s">
        <v>1111</v>
      </c>
      <c r="F60" s="176" t="s">
        <v>1109</v>
      </c>
      <c r="G60" s="169">
        <v>41</v>
      </c>
      <c r="H60" s="170">
        <v>41</v>
      </c>
      <c r="I60" s="197">
        <v>722.7</v>
      </c>
      <c r="J60" s="169">
        <v>20</v>
      </c>
      <c r="K60" s="170">
        <v>13</v>
      </c>
      <c r="L60" s="170">
        <v>7</v>
      </c>
      <c r="M60" s="197">
        <v>722.6</v>
      </c>
      <c r="N60" s="197">
        <v>405.5</v>
      </c>
      <c r="O60" s="197">
        <v>317.10000000000002</v>
      </c>
      <c r="P60" s="198">
        <f>Q60+R60</f>
        <v>37679936</v>
      </c>
      <c r="Q60" s="198">
        <v>19618697.59</v>
      </c>
      <c r="R60" s="198">
        <v>18061238.41</v>
      </c>
      <c r="S60" s="199"/>
      <c r="T60" s="200"/>
      <c r="U60" s="248"/>
      <c r="V60" s="248"/>
      <c r="W60" s="248"/>
      <c r="X60" s="248"/>
    </row>
    <row r="61" spans="1:24" s="157" customFormat="1" x14ac:dyDescent="0.2">
      <c r="A61" s="176">
        <v>2</v>
      </c>
      <c r="B61" s="195" t="s">
        <v>1694</v>
      </c>
      <c r="C61" s="213">
        <v>537</v>
      </c>
      <c r="D61" s="196">
        <v>42132</v>
      </c>
      <c r="E61" s="176" t="s">
        <v>1111</v>
      </c>
      <c r="F61" s="176" t="s">
        <v>1109</v>
      </c>
      <c r="G61" s="169">
        <v>5</v>
      </c>
      <c r="H61" s="170">
        <v>5</v>
      </c>
      <c r="I61" s="197">
        <v>48.2</v>
      </c>
      <c r="J61" s="169">
        <v>1</v>
      </c>
      <c r="K61" s="170">
        <v>1</v>
      </c>
      <c r="L61" s="170">
        <v>0</v>
      </c>
      <c r="M61" s="197">
        <v>48.2</v>
      </c>
      <c r="N61" s="197">
        <v>48.2</v>
      </c>
      <c r="O61" s="197">
        <v>0</v>
      </c>
      <c r="P61" s="198">
        <f>Q61+R61</f>
        <v>2735516</v>
      </c>
      <c r="Q61" s="198">
        <v>1308099.44</v>
      </c>
      <c r="R61" s="198">
        <v>1427416.56</v>
      </c>
      <c r="S61" s="199"/>
      <c r="T61" s="200"/>
      <c r="U61" s="248"/>
      <c r="V61" s="248"/>
      <c r="W61" s="248"/>
      <c r="X61" s="248"/>
    </row>
    <row r="62" spans="1:24" s="157" customFormat="1" x14ac:dyDescent="0.2">
      <c r="A62" s="176">
        <v>3</v>
      </c>
      <c r="B62" s="195" t="s">
        <v>1693</v>
      </c>
      <c r="C62" s="213" t="s">
        <v>1098</v>
      </c>
      <c r="D62" s="196">
        <v>42004</v>
      </c>
      <c r="E62" s="176" t="s">
        <v>1111</v>
      </c>
      <c r="F62" s="176" t="s">
        <v>1109</v>
      </c>
      <c r="G62" s="169">
        <v>20</v>
      </c>
      <c r="H62" s="170">
        <v>20</v>
      </c>
      <c r="I62" s="197">
        <v>338.8</v>
      </c>
      <c r="J62" s="169">
        <v>10</v>
      </c>
      <c r="K62" s="170">
        <v>7</v>
      </c>
      <c r="L62" s="170">
        <v>3</v>
      </c>
      <c r="M62" s="197">
        <v>338.8</v>
      </c>
      <c r="N62" s="197">
        <v>266.3</v>
      </c>
      <c r="O62" s="197">
        <v>72.5</v>
      </c>
      <c r="P62" s="198">
        <f>Q62+R62</f>
        <v>18780776</v>
      </c>
      <c r="Q62" s="198">
        <v>9178478.0099999998</v>
      </c>
      <c r="R62" s="198">
        <v>9602297.9900000002</v>
      </c>
      <c r="S62" s="199"/>
      <c r="T62" s="200"/>
      <c r="U62" s="248"/>
      <c r="V62" s="248"/>
      <c r="W62" s="248"/>
      <c r="X62" s="248"/>
    </row>
    <row r="63" spans="1:24" s="156" customFormat="1" ht="37.5" customHeight="1" x14ac:dyDescent="0.2">
      <c r="A63" s="824" t="s">
        <v>1205</v>
      </c>
      <c r="B63" s="824"/>
      <c r="C63" s="824"/>
      <c r="D63" s="824"/>
      <c r="E63" s="824"/>
      <c r="F63" s="824"/>
      <c r="G63" s="168">
        <f>G64</f>
        <v>7</v>
      </c>
      <c r="H63" s="168">
        <f t="shared" ref="H63:O63" si="18">H64</f>
        <v>7</v>
      </c>
      <c r="I63" s="202">
        <f t="shared" si="18"/>
        <v>115.3</v>
      </c>
      <c r="J63" s="168">
        <f t="shared" si="18"/>
        <v>2</v>
      </c>
      <c r="K63" s="168">
        <f t="shared" si="18"/>
        <v>0</v>
      </c>
      <c r="L63" s="168">
        <f t="shared" si="18"/>
        <v>2</v>
      </c>
      <c r="M63" s="202">
        <f t="shared" si="18"/>
        <v>115.3</v>
      </c>
      <c r="N63" s="202">
        <f t="shared" si="18"/>
        <v>0</v>
      </c>
      <c r="O63" s="202">
        <f t="shared" si="18"/>
        <v>115.3</v>
      </c>
      <c r="P63" s="202">
        <f>P64</f>
        <v>4621204</v>
      </c>
      <c r="Q63" s="202">
        <v>2970876.78</v>
      </c>
      <c r="R63" s="202">
        <v>1650327.22</v>
      </c>
      <c r="S63" s="199"/>
      <c r="T63" s="200"/>
      <c r="U63" s="203"/>
      <c r="V63" s="203"/>
      <c r="W63" s="203"/>
      <c r="X63" s="203"/>
    </row>
    <row r="64" spans="1:24" s="157" customFormat="1" x14ac:dyDescent="0.2">
      <c r="A64" s="176">
        <v>1</v>
      </c>
      <c r="B64" s="195" t="s">
        <v>1195</v>
      </c>
      <c r="C64" s="176">
        <v>80</v>
      </c>
      <c r="D64" s="196">
        <v>42185</v>
      </c>
      <c r="E64" s="176" t="s">
        <v>1111</v>
      </c>
      <c r="F64" s="176" t="s">
        <v>1109</v>
      </c>
      <c r="G64" s="169">
        <v>7</v>
      </c>
      <c r="H64" s="170">
        <v>7</v>
      </c>
      <c r="I64" s="198">
        <v>115.3</v>
      </c>
      <c r="J64" s="173">
        <v>2</v>
      </c>
      <c r="K64" s="173">
        <v>0</v>
      </c>
      <c r="L64" s="173">
        <v>2</v>
      </c>
      <c r="M64" s="198">
        <v>115.3</v>
      </c>
      <c r="N64" s="198">
        <v>0</v>
      </c>
      <c r="O64" s="198">
        <v>115.3</v>
      </c>
      <c r="P64" s="198">
        <f>Q64+R64</f>
        <v>4621204</v>
      </c>
      <c r="Q64" s="198">
        <v>2970876.78</v>
      </c>
      <c r="R64" s="198">
        <v>1650327.22</v>
      </c>
      <c r="S64" s="199"/>
      <c r="T64" s="200"/>
      <c r="U64" s="248"/>
      <c r="V64" s="248"/>
      <c r="W64" s="248"/>
      <c r="X64" s="248"/>
    </row>
    <row r="65" spans="1:24" s="156" customFormat="1" ht="34.5" customHeight="1" x14ac:dyDescent="0.2">
      <c r="A65" s="824" t="s">
        <v>1317</v>
      </c>
      <c r="B65" s="824"/>
      <c r="C65" s="824"/>
      <c r="D65" s="824"/>
      <c r="E65" s="824"/>
      <c r="F65" s="824"/>
      <c r="G65" s="168">
        <f>G66</f>
        <v>17</v>
      </c>
      <c r="H65" s="168">
        <f t="shared" ref="H65:O65" si="19">H66</f>
        <v>17</v>
      </c>
      <c r="I65" s="202">
        <f t="shared" si="19"/>
        <v>251.1</v>
      </c>
      <c r="J65" s="168">
        <f t="shared" si="19"/>
        <v>6</v>
      </c>
      <c r="K65" s="168">
        <f t="shared" si="19"/>
        <v>3</v>
      </c>
      <c r="L65" s="168">
        <f t="shared" si="19"/>
        <v>3</v>
      </c>
      <c r="M65" s="202">
        <f t="shared" si="19"/>
        <v>251.1</v>
      </c>
      <c r="N65" s="202">
        <f t="shared" si="19"/>
        <v>85.25</v>
      </c>
      <c r="O65" s="202">
        <f t="shared" si="19"/>
        <v>165.85</v>
      </c>
      <c r="P65" s="202">
        <f>P66</f>
        <v>11360636</v>
      </c>
      <c r="Q65" s="202">
        <v>6825134.1200000001</v>
      </c>
      <c r="R65" s="202">
        <v>4535501.88</v>
      </c>
      <c r="S65" s="199"/>
      <c r="T65" s="200"/>
      <c r="U65" s="203"/>
      <c r="V65" s="203"/>
      <c r="W65" s="203"/>
      <c r="X65" s="203"/>
    </row>
    <row r="66" spans="1:24" s="157" customFormat="1" x14ac:dyDescent="0.2">
      <c r="A66" s="176">
        <v>1</v>
      </c>
      <c r="B66" s="195" t="s">
        <v>1494</v>
      </c>
      <c r="C66" s="176" t="s">
        <v>1200</v>
      </c>
      <c r="D66" s="196">
        <v>42163</v>
      </c>
      <c r="E66" s="176" t="s">
        <v>1111</v>
      </c>
      <c r="F66" s="176" t="s">
        <v>1109</v>
      </c>
      <c r="G66" s="169">
        <v>17</v>
      </c>
      <c r="H66" s="170">
        <v>17</v>
      </c>
      <c r="I66" s="198">
        <v>251.1</v>
      </c>
      <c r="J66" s="173">
        <v>6</v>
      </c>
      <c r="K66" s="173">
        <v>3</v>
      </c>
      <c r="L66" s="173">
        <v>3</v>
      </c>
      <c r="M66" s="198">
        <v>251.1</v>
      </c>
      <c r="N66" s="198">
        <v>85.25</v>
      </c>
      <c r="O66" s="198">
        <v>165.85</v>
      </c>
      <c r="P66" s="198">
        <f>Q66+R66</f>
        <v>11360636</v>
      </c>
      <c r="Q66" s="198">
        <v>6825134.1200000001</v>
      </c>
      <c r="R66" s="198">
        <v>4535501.88</v>
      </c>
      <c r="S66" s="199"/>
      <c r="T66" s="200"/>
      <c r="U66" s="248"/>
      <c r="V66" s="248"/>
      <c r="W66" s="248"/>
      <c r="X66" s="248"/>
    </row>
    <row r="67" spans="1:24" s="156" customFormat="1" ht="29.25" customHeight="1" x14ac:dyDescent="0.2">
      <c r="A67" s="824" t="s">
        <v>1342</v>
      </c>
      <c r="B67" s="824"/>
      <c r="C67" s="824"/>
      <c r="D67" s="824"/>
      <c r="E67" s="824"/>
      <c r="F67" s="824"/>
      <c r="G67" s="168">
        <f>SUM(G68:G71)</f>
        <v>94</v>
      </c>
      <c r="H67" s="168">
        <f t="shared" ref="H67:O67" si="20">SUM(H68:H71)</f>
        <v>94</v>
      </c>
      <c r="I67" s="202">
        <f t="shared" si="20"/>
        <v>1643</v>
      </c>
      <c r="J67" s="168">
        <f t="shared" si="20"/>
        <v>43</v>
      </c>
      <c r="K67" s="168">
        <f t="shared" si="20"/>
        <v>32</v>
      </c>
      <c r="L67" s="168">
        <f t="shared" si="20"/>
        <v>11</v>
      </c>
      <c r="M67" s="202">
        <f t="shared" si="20"/>
        <v>1642.5</v>
      </c>
      <c r="N67" s="202">
        <f t="shared" si="20"/>
        <v>886.7</v>
      </c>
      <c r="O67" s="202">
        <f t="shared" si="20"/>
        <v>755.8</v>
      </c>
      <c r="P67" s="202">
        <f>SUM(P68:P71)</f>
        <v>69444900</v>
      </c>
      <c r="Q67" s="202">
        <v>44644694.5</v>
      </c>
      <c r="R67" s="202">
        <v>24800205.5</v>
      </c>
      <c r="S67" s="199"/>
      <c r="T67" s="200"/>
      <c r="U67" s="203"/>
      <c r="V67" s="203"/>
      <c r="W67" s="203"/>
      <c r="X67" s="203"/>
    </row>
    <row r="68" spans="1:24" s="157" customFormat="1" ht="21" customHeight="1" x14ac:dyDescent="0.2">
      <c r="A68" s="176">
        <v>1</v>
      </c>
      <c r="B68" s="205" t="s">
        <v>1692</v>
      </c>
      <c r="C68" s="176">
        <v>55</v>
      </c>
      <c r="D68" s="196">
        <v>42032</v>
      </c>
      <c r="E68" s="176" t="s">
        <v>1111</v>
      </c>
      <c r="F68" s="176" t="s">
        <v>1109</v>
      </c>
      <c r="G68" s="169">
        <v>45</v>
      </c>
      <c r="H68" s="170">
        <v>45</v>
      </c>
      <c r="I68" s="197">
        <v>608</v>
      </c>
      <c r="J68" s="169">
        <v>12</v>
      </c>
      <c r="K68" s="170">
        <v>10</v>
      </c>
      <c r="L68" s="170">
        <v>2</v>
      </c>
      <c r="M68" s="197">
        <v>608</v>
      </c>
      <c r="N68" s="197">
        <v>245.7</v>
      </c>
      <c r="O68" s="197">
        <v>362.3</v>
      </c>
      <c r="P68" s="198">
        <f>Q68+R68</f>
        <v>25706240</v>
      </c>
      <c r="Q68" s="198">
        <v>16526011.73</v>
      </c>
      <c r="R68" s="198">
        <v>9180228.2699999996</v>
      </c>
      <c r="S68" s="199"/>
      <c r="T68" s="200"/>
      <c r="U68" s="248"/>
      <c r="V68" s="248"/>
      <c r="W68" s="248"/>
      <c r="X68" s="248"/>
    </row>
    <row r="69" spans="1:24" s="157" customFormat="1" ht="24.75" customHeight="1" x14ac:dyDescent="0.2">
      <c r="A69" s="176">
        <v>2</v>
      </c>
      <c r="B69" s="205" t="s">
        <v>1691</v>
      </c>
      <c r="C69" s="176">
        <v>55</v>
      </c>
      <c r="D69" s="196">
        <v>42032</v>
      </c>
      <c r="E69" s="176" t="s">
        <v>1111</v>
      </c>
      <c r="F69" s="176" t="s">
        <v>1109</v>
      </c>
      <c r="G69" s="169">
        <v>20</v>
      </c>
      <c r="H69" s="170">
        <v>20</v>
      </c>
      <c r="I69" s="197">
        <v>655.5</v>
      </c>
      <c r="J69" s="169">
        <v>18</v>
      </c>
      <c r="K69" s="170">
        <v>14</v>
      </c>
      <c r="L69" s="170">
        <v>4</v>
      </c>
      <c r="M69" s="197">
        <v>655.5</v>
      </c>
      <c r="N69" s="197">
        <v>456.5</v>
      </c>
      <c r="O69" s="197">
        <v>199</v>
      </c>
      <c r="P69" s="198">
        <f>Q69+R69</f>
        <v>27714540</v>
      </c>
      <c r="Q69" s="198">
        <v>17817106.390000001</v>
      </c>
      <c r="R69" s="198">
        <v>9897433.6099999994</v>
      </c>
      <c r="S69" s="199"/>
      <c r="T69" s="200"/>
      <c r="U69" s="248"/>
      <c r="V69" s="248"/>
      <c r="W69" s="248"/>
      <c r="X69" s="248"/>
    </row>
    <row r="70" spans="1:24" s="157" customFormat="1" ht="26.25" customHeight="1" x14ac:dyDescent="0.2">
      <c r="A70" s="176">
        <v>3</v>
      </c>
      <c r="B70" s="205" t="s">
        <v>1150</v>
      </c>
      <c r="C70" s="176">
        <v>55</v>
      </c>
      <c r="D70" s="196">
        <v>42032</v>
      </c>
      <c r="E70" s="176" t="s">
        <v>1111</v>
      </c>
      <c r="F70" s="176" t="s">
        <v>1109</v>
      </c>
      <c r="G70" s="169">
        <v>9</v>
      </c>
      <c r="H70" s="170">
        <v>9</v>
      </c>
      <c r="I70" s="197">
        <v>138.6</v>
      </c>
      <c r="J70" s="169">
        <v>5</v>
      </c>
      <c r="K70" s="170">
        <v>3</v>
      </c>
      <c r="L70" s="170">
        <v>2</v>
      </c>
      <c r="M70" s="197">
        <v>138.6</v>
      </c>
      <c r="N70" s="197">
        <v>81</v>
      </c>
      <c r="O70" s="197">
        <v>57.6</v>
      </c>
      <c r="P70" s="198">
        <f>Q70+R70</f>
        <v>5860008</v>
      </c>
      <c r="Q70" s="198">
        <v>3767278.33</v>
      </c>
      <c r="R70" s="198">
        <v>2092729.67</v>
      </c>
      <c r="S70" s="199"/>
      <c r="T70" s="200"/>
      <c r="U70" s="248"/>
      <c r="V70" s="248"/>
      <c r="W70" s="248"/>
      <c r="X70" s="248"/>
    </row>
    <row r="71" spans="1:24" s="157" customFormat="1" ht="24" customHeight="1" x14ac:dyDescent="0.2">
      <c r="A71" s="176">
        <v>4</v>
      </c>
      <c r="B71" s="205" t="s">
        <v>1690</v>
      </c>
      <c r="C71" s="176">
        <v>55</v>
      </c>
      <c r="D71" s="196">
        <v>42032</v>
      </c>
      <c r="E71" s="176" t="s">
        <v>1111</v>
      </c>
      <c r="F71" s="176" t="s">
        <v>1109</v>
      </c>
      <c r="G71" s="169">
        <v>20</v>
      </c>
      <c r="H71" s="170">
        <v>20</v>
      </c>
      <c r="I71" s="197">
        <v>240.9</v>
      </c>
      <c r="J71" s="169">
        <v>8</v>
      </c>
      <c r="K71" s="170">
        <v>5</v>
      </c>
      <c r="L71" s="170">
        <v>3</v>
      </c>
      <c r="M71" s="197">
        <v>240.4</v>
      </c>
      <c r="N71" s="197">
        <v>103.5</v>
      </c>
      <c r="O71" s="197">
        <f>M71-N71</f>
        <v>136.9</v>
      </c>
      <c r="P71" s="198">
        <f>Q71+R71</f>
        <v>10164112</v>
      </c>
      <c r="Q71" s="198">
        <v>6534298.0499999998</v>
      </c>
      <c r="R71" s="198">
        <v>3629813.95</v>
      </c>
      <c r="S71" s="199"/>
      <c r="T71" s="200"/>
      <c r="U71" s="248"/>
      <c r="V71" s="248"/>
      <c r="W71" s="248"/>
      <c r="X71" s="248"/>
    </row>
    <row r="72" spans="1:24" s="156" customFormat="1" ht="27.75" customHeight="1" x14ac:dyDescent="0.2">
      <c r="A72" s="820" t="s">
        <v>1398</v>
      </c>
      <c r="B72" s="820"/>
      <c r="C72" s="820"/>
      <c r="D72" s="820"/>
      <c r="E72" s="820"/>
      <c r="F72" s="820"/>
      <c r="G72" s="168">
        <f>SUM(G73:G75)</f>
        <v>55</v>
      </c>
      <c r="H72" s="168">
        <f t="shared" ref="H72:O72" si="21">SUM(H73:H75)</f>
        <v>55</v>
      </c>
      <c r="I72" s="202">
        <f t="shared" si="21"/>
        <v>860.3</v>
      </c>
      <c r="J72" s="168">
        <f t="shared" si="21"/>
        <v>21</v>
      </c>
      <c r="K72" s="168">
        <f t="shared" si="21"/>
        <v>16</v>
      </c>
      <c r="L72" s="168">
        <f t="shared" si="21"/>
        <v>5</v>
      </c>
      <c r="M72" s="202">
        <f t="shared" si="21"/>
        <v>860.3</v>
      </c>
      <c r="N72" s="202">
        <f t="shared" si="21"/>
        <v>599.4</v>
      </c>
      <c r="O72" s="202">
        <f t="shared" si="21"/>
        <v>260.89999999999998</v>
      </c>
      <c r="P72" s="202">
        <f>SUM(P73:P75)</f>
        <v>36373484</v>
      </c>
      <c r="Q72" s="202">
        <v>30261340.329999998</v>
      </c>
      <c r="R72" s="202">
        <v>6112143.6699999999</v>
      </c>
      <c r="S72" s="199"/>
      <c r="T72" s="200"/>
      <c r="U72" s="203"/>
      <c r="V72" s="203"/>
      <c r="W72" s="203"/>
      <c r="X72" s="203"/>
    </row>
    <row r="73" spans="1:24" s="157" customFormat="1" ht="24.75" customHeight="1" x14ac:dyDescent="0.3">
      <c r="A73" s="176">
        <v>1</v>
      </c>
      <c r="B73" s="195" t="s">
        <v>771</v>
      </c>
      <c r="C73" s="217" t="s">
        <v>1031</v>
      </c>
      <c r="D73" s="196">
        <v>42004</v>
      </c>
      <c r="E73" s="176" t="s">
        <v>1111</v>
      </c>
      <c r="F73" s="176" t="s">
        <v>1109</v>
      </c>
      <c r="G73" s="169">
        <v>14</v>
      </c>
      <c r="H73" s="170">
        <v>14</v>
      </c>
      <c r="I73" s="197">
        <v>212</v>
      </c>
      <c r="J73" s="169">
        <v>5</v>
      </c>
      <c r="K73" s="170">
        <v>2</v>
      </c>
      <c r="L73" s="170">
        <v>3</v>
      </c>
      <c r="M73" s="197">
        <v>212</v>
      </c>
      <c r="N73" s="197">
        <v>56.5</v>
      </c>
      <c r="O73" s="197">
        <v>155.5</v>
      </c>
      <c r="P73" s="198">
        <f>Q73+R73</f>
        <v>8963360</v>
      </c>
      <c r="Q73" s="198">
        <v>7457170.9299999997</v>
      </c>
      <c r="R73" s="198">
        <v>1506189.07</v>
      </c>
      <c r="S73" s="199"/>
      <c r="T73" s="200"/>
      <c r="U73" s="248"/>
      <c r="V73" s="248"/>
      <c r="W73" s="248"/>
      <c r="X73" s="248"/>
    </row>
    <row r="74" spans="1:24" s="157" customFormat="1" ht="24" customHeight="1" x14ac:dyDescent="0.2">
      <c r="A74" s="176">
        <v>2</v>
      </c>
      <c r="B74" s="195" t="s">
        <v>772</v>
      </c>
      <c r="C74" s="218">
        <v>650</v>
      </c>
      <c r="D74" s="196">
        <v>42004</v>
      </c>
      <c r="E74" s="176" t="s">
        <v>1111</v>
      </c>
      <c r="F74" s="176" t="s">
        <v>1109</v>
      </c>
      <c r="G74" s="169">
        <v>10</v>
      </c>
      <c r="H74" s="170">
        <v>10</v>
      </c>
      <c r="I74" s="197">
        <v>211</v>
      </c>
      <c r="J74" s="169">
        <v>4</v>
      </c>
      <c r="K74" s="170">
        <v>2</v>
      </c>
      <c r="L74" s="170">
        <v>2</v>
      </c>
      <c r="M74" s="197">
        <v>211</v>
      </c>
      <c r="N74" s="197">
        <v>105.6</v>
      </c>
      <c r="O74" s="197">
        <v>105.4</v>
      </c>
      <c r="P74" s="198">
        <f>Q74+R74</f>
        <v>8921080</v>
      </c>
      <c r="Q74" s="198">
        <v>7421995.5899999999</v>
      </c>
      <c r="R74" s="198">
        <v>1499084.41</v>
      </c>
      <c r="S74" s="199"/>
      <c r="T74" s="200"/>
      <c r="U74" s="248"/>
      <c r="V74" s="248"/>
      <c r="W74" s="248"/>
      <c r="X74" s="248"/>
    </row>
    <row r="75" spans="1:24" s="157" customFormat="1" ht="24.75" customHeight="1" x14ac:dyDescent="0.2">
      <c r="A75" s="176">
        <v>3</v>
      </c>
      <c r="B75" s="195" t="s">
        <v>776</v>
      </c>
      <c r="C75" s="218">
        <v>654</v>
      </c>
      <c r="D75" s="196">
        <v>42004</v>
      </c>
      <c r="E75" s="176" t="s">
        <v>1111</v>
      </c>
      <c r="F75" s="176" t="s">
        <v>1109</v>
      </c>
      <c r="G75" s="169">
        <v>31</v>
      </c>
      <c r="H75" s="170">
        <v>31</v>
      </c>
      <c r="I75" s="197">
        <v>437.3</v>
      </c>
      <c r="J75" s="169">
        <v>12</v>
      </c>
      <c r="K75" s="170">
        <v>12</v>
      </c>
      <c r="L75" s="170">
        <v>0</v>
      </c>
      <c r="M75" s="197">
        <v>437.3</v>
      </c>
      <c r="N75" s="197">
        <v>437.3</v>
      </c>
      <c r="O75" s="197">
        <v>0</v>
      </c>
      <c r="P75" s="198">
        <f>Q75+R75</f>
        <v>18489044</v>
      </c>
      <c r="Q75" s="198">
        <v>15382173.810000001</v>
      </c>
      <c r="R75" s="198">
        <v>3106870.19</v>
      </c>
      <c r="S75" s="199"/>
      <c r="T75" s="200"/>
      <c r="U75" s="248"/>
      <c r="V75" s="248"/>
      <c r="W75" s="248"/>
      <c r="X75" s="248"/>
    </row>
    <row r="76" spans="1:24" s="156" customFormat="1" ht="30" customHeight="1" x14ac:dyDescent="0.2">
      <c r="A76" s="820" t="s">
        <v>1232</v>
      </c>
      <c r="B76" s="820"/>
      <c r="C76" s="820"/>
      <c r="D76" s="820"/>
      <c r="E76" s="820"/>
      <c r="F76" s="820"/>
      <c r="G76" s="168">
        <f>SUM(G77:G82)</f>
        <v>65</v>
      </c>
      <c r="H76" s="168">
        <f t="shared" ref="H76:O76" si="22">SUM(H77:H82)</f>
        <v>65</v>
      </c>
      <c r="I76" s="202">
        <f t="shared" si="22"/>
        <v>1047.4000000000001</v>
      </c>
      <c r="J76" s="168">
        <f t="shared" si="22"/>
        <v>24</v>
      </c>
      <c r="K76" s="168">
        <f t="shared" si="22"/>
        <v>19</v>
      </c>
      <c r="L76" s="168">
        <f t="shared" si="22"/>
        <v>5</v>
      </c>
      <c r="M76" s="202">
        <f t="shared" si="22"/>
        <v>1047.4000000000001</v>
      </c>
      <c r="N76" s="202">
        <f t="shared" si="22"/>
        <v>791.2</v>
      </c>
      <c r="O76" s="202">
        <f t="shared" si="22"/>
        <v>256.2</v>
      </c>
      <c r="P76" s="202">
        <f>SUM(P77:P82)</f>
        <v>44284072</v>
      </c>
      <c r="Q76" s="202">
        <v>28469316.920000002</v>
      </c>
      <c r="R76" s="202">
        <v>15814755.08</v>
      </c>
      <c r="S76" s="199"/>
      <c r="T76" s="200"/>
      <c r="U76" s="203"/>
      <c r="V76" s="203"/>
      <c r="W76" s="203"/>
      <c r="X76" s="203"/>
    </row>
    <row r="77" spans="1:24" s="157" customFormat="1" x14ac:dyDescent="0.2">
      <c r="A77" s="176">
        <v>1</v>
      </c>
      <c r="B77" s="195" t="s">
        <v>1689</v>
      </c>
      <c r="C77" s="176">
        <v>1033</v>
      </c>
      <c r="D77" s="196">
        <v>41639</v>
      </c>
      <c r="E77" s="176" t="s">
        <v>1111</v>
      </c>
      <c r="F77" s="176" t="s">
        <v>1109</v>
      </c>
      <c r="G77" s="169">
        <v>10</v>
      </c>
      <c r="H77" s="170">
        <v>10</v>
      </c>
      <c r="I77" s="198">
        <v>221.7</v>
      </c>
      <c r="J77" s="169">
        <v>5</v>
      </c>
      <c r="K77" s="166">
        <v>4</v>
      </c>
      <c r="L77" s="166">
        <v>1</v>
      </c>
      <c r="M77" s="197">
        <v>221.7</v>
      </c>
      <c r="N77" s="198">
        <v>182</v>
      </c>
      <c r="O77" s="198">
        <v>39.700000000000003</v>
      </c>
      <c r="P77" s="198">
        <f t="shared" ref="P77:P82" si="23">Q77+R77</f>
        <v>9373476</v>
      </c>
      <c r="Q77" s="198">
        <v>6026014.4699999997</v>
      </c>
      <c r="R77" s="198">
        <v>3347461.53</v>
      </c>
      <c r="S77" s="199"/>
      <c r="T77" s="200"/>
      <c r="U77" s="248"/>
      <c r="V77" s="248"/>
      <c r="W77" s="248"/>
      <c r="X77" s="248"/>
    </row>
    <row r="78" spans="1:24" s="157" customFormat="1" x14ac:dyDescent="0.2">
      <c r="A78" s="176">
        <v>2</v>
      </c>
      <c r="B78" s="195" t="s">
        <v>1686</v>
      </c>
      <c r="C78" s="176">
        <v>1032</v>
      </c>
      <c r="D78" s="196">
        <v>41639</v>
      </c>
      <c r="E78" s="176" t="s">
        <v>1111</v>
      </c>
      <c r="F78" s="176" t="s">
        <v>1109</v>
      </c>
      <c r="G78" s="169">
        <v>22</v>
      </c>
      <c r="H78" s="170">
        <v>22</v>
      </c>
      <c r="I78" s="197">
        <v>220.1</v>
      </c>
      <c r="J78" s="169">
        <v>8</v>
      </c>
      <c r="K78" s="170">
        <v>8</v>
      </c>
      <c r="L78" s="170">
        <v>0</v>
      </c>
      <c r="M78" s="197">
        <v>220.1</v>
      </c>
      <c r="N78" s="197">
        <v>220.1</v>
      </c>
      <c r="O78" s="197">
        <v>0</v>
      </c>
      <c r="P78" s="198">
        <f t="shared" si="23"/>
        <v>9305828</v>
      </c>
      <c r="Q78" s="198">
        <v>5982524.9699999997</v>
      </c>
      <c r="R78" s="198">
        <v>3323303.03</v>
      </c>
      <c r="S78" s="199"/>
      <c r="T78" s="200"/>
      <c r="U78" s="248"/>
      <c r="V78" s="248"/>
      <c r="W78" s="248"/>
      <c r="X78" s="248"/>
    </row>
    <row r="79" spans="1:24" s="157" customFormat="1" x14ac:dyDescent="0.2">
      <c r="A79" s="176">
        <v>3</v>
      </c>
      <c r="B79" s="195" t="s">
        <v>1688</v>
      </c>
      <c r="C79" s="176">
        <v>1031</v>
      </c>
      <c r="D79" s="196">
        <v>41639</v>
      </c>
      <c r="E79" s="176" t="s">
        <v>1111</v>
      </c>
      <c r="F79" s="176" t="s">
        <v>1109</v>
      </c>
      <c r="G79" s="169">
        <v>8</v>
      </c>
      <c r="H79" s="170">
        <v>8</v>
      </c>
      <c r="I79" s="197">
        <v>117.7</v>
      </c>
      <c r="J79" s="169">
        <v>3</v>
      </c>
      <c r="K79" s="170">
        <v>2</v>
      </c>
      <c r="L79" s="170">
        <v>1</v>
      </c>
      <c r="M79" s="197">
        <v>117.7</v>
      </c>
      <c r="N79" s="197">
        <v>85.3</v>
      </c>
      <c r="O79" s="197">
        <v>32.4</v>
      </c>
      <c r="P79" s="198">
        <f t="shared" si="23"/>
        <v>4976356</v>
      </c>
      <c r="Q79" s="198">
        <v>3199196.68</v>
      </c>
      <c r="R79" s="198">
        <v>1777159.32</v>
      </c>
      <c r="S79" s="199"/>
      <c r="T79" s="200"/>
      <c r="U79" s="248"/>
      <c r="V79" s="248"/>
      <c r="W79" s="248"/>
      <c r="X79" s="248"/>
    </row>
    <row r="80" spans="1:24" s="157" customFormat="1" x14ac:dyDescent="0.2">
      <c r="A80" s="176">
        <v>4</v>
      </c>
      <c r="B80" s="195" t="s">
        <v>1687</v>
      </c>
      <c r="C80" s="176">
        <v>1028</v>
      </c>
      <c r="D80" s="196">
        <v>41639</v>
      </c>
      <c r="E80" s="176" t="s">
        <v>1111</v>
      </c>
      <c r="F80" s="176" t="s">
        <v>1109</v>
      </c>
      <c r="G80" s="169">
        <v>5</v>
      </c>
      <c r="H80" s="170">
        <v>5</v>
      </c>
      <c r="I80" s="197">
        <v>107</v>
      </c>
      <c r="J80" s="169">
        <v>2</v>
      </c>
      <c r="K80" s="170">
        <v>0</v>
      </c>
      <c r="L80" s="170">
        <v>2</v>
      </c>
      <c r="M80" s="197">
        <v>107</v>
      </c>
      <c r="N80" s="197">
        <v>0</v>
      </c>
      <c r="O80" s="197">
        <v>107</v>
      </c>
      <c r="P80" s="198">
        <f t="shared" si="23"/>
        <v>4523960</v>
      </c>
      <c r="Q80" s="198">
        <v>2908360.62</v>
      </c>
      <c r="R80" s="198">
        <v>1615599.38</v>
      </c>
      <c r="S80" s="199"/>
      <c r="T80" s="200"/>
      <c r="U80" s="248"/>
      <c r="V80" s="248"/>
      <c r="W80" s="248"/>
      <c r="X80" s="248"/>
    </row>
    <row r="81" spans="1:24" s="157" customFormat="1" x14ac:dyDescent="0.2">
      <c r="A81" s="176">
        <v>5</v>
      </c>
      <c r="B81" s="195" t="s">
        <v>1685</v>
      </c>
      <c r="C81" s="176">
        <v>1029</v>
      </c>
      <c r="D81" s="196">
        <v>41639</v>
      </c>
      <c r="E81" s="176" t="s">
        <v>1111</v>
      </c>
      <c r="F81" s="176" t="s">
        <v>1109</v>
      </c>
      <c r="G81" s="169">
        <v>12</v>
      </c>
      <c r="H81" s="170">
        <v>12</v>
      </c>
      <c r="I81" s="197">
        <v>75.5</v>
      </c>
      <c r="J81" s="169">
        <v>2</v>
      </c>
      <c r="K81" s="170">
        <v>2</v>
      </c>
      <c r="L81" s="170">
        <v>0</v>
      </c>
      <c r="M81" s="197">
        <v>75.5</v>
      </c>
      <c r="N81" s="197">
        <v>75.5</v>
      </c>
      <c r="O81" s="197">
        <v>0</v>
      </c>
      <c r="P81" s="198">
        <f t="shared" si="23"/>
        <v>3192140</v>
      </c>
      <c r="Q81" s="198">
        <v>2052161</v>
      </c>
      <c r="R81" s="198">
        <v>1139979</v>
      </c>
      <c r="S81" s="199"/>
      <c r="T81" s="200"/>
      <c r="U81" s="248"/>
      <c r="V81" s="248"/>
      <c r="W81" s="248"/>
      <c r="X81" s="248"/>
    </row>
    <row r="82" spans="1:24" s="157" customFormat="1" x14ac:dyDescent="0.2">
      <c r="A82" s="176">
        <v>6</v>
      </c>
      <c r="B82" s="195" t="s">
        <v>1684</v>
      </c>
      <c r="C82" s="176">
        <v>1035</v>
      </c>
      <c r="D82" s="196">
        <v>41639</v>
      </c>
      <c r="E82" s="176" t="s">
        <v>1111</v>
      </c>
      <c r="F82" s="176" t="s">
        <v>1109</v>
      </c>
      <c r="G82" s="169">
        <v>8</v>
      </c>
      <c r="H82" s="170">
        <v>8</v>
      </c>
      <c r="I82" s="197">
        <v>305.39999999999998</v>
      </c>
      <c r="J82" s="169">
        <v>4</v>
      </c>
      <c r="K82" s="170">
        <v>3</v>
      </c>
      <c r="L82" s="170">
        <v>1</v>
      </c>
      <c r="M82" s="197">
        <v>305.39999999999998</v>
      </c>
      <c r="N82" s="197">
        <v>228.3</v>
      </c>
      <c r="O82" s="197">
        <v>77.099999999999994</v>
      </c>
      <c r="P82" s="198">
        <f t="shared" si="23"/>
        <v>12912312</v>
      </c>
      <c r="Q82" s="198">
        <v>8301059.1799999997</v>
      </c>
      <c r="R82" s="198">
        <v>4611252.82</v>
      </c>
      <c r="S82" s="199"/>
      <c r="T82" s="200"/>
      <c r="U82" s="248"/>
      <c r="V82" s="248"/>
      <c r="W82" s="248"/>
      <c r="X82" s="248"/>
    </row>
    <row r="83" spans="1:24" s="156" customFormat="1" ht="31.5" customHeight="1" x14ac:dyDescent="0.2">
      <c r="A83" s="820" t="s">
        <v>1283</v>
      </c>
      <c r="B83" s="820"/>
      <c r="C83" s="820"/>
      <c r="D83" s="820"/>
      <c r="E83" s="820"/>
      <c r="F83" s="820"/>
      <c r="G83" s="168">
        <f>SUM(G84:G87)</f>
        <v>58</v>
      </c>
      <c r="H83" s="168">
        <f t="shared" ref="H83:O83" si="24">SUM(H84:H87)</f>
        <v>58</v>
      </c>
      <c r="I83" s="202">
        <f t="shared" si="24"/>
        <v>1051</v>
      </c>
      <c r="J83" s="168">
        <f t="shared" si="24"/>
        <v>23</v>
      </c>
      <c r="K83" s="168">
        <f t="shared" si="24"/>
        <v>10</v>
      </c>
      <c r="L83" s="168">
        <f t="shared" si="24"/>
        <v>13</v>
      </c>
      <c r="M83" s="202">
        <f t="shared" si="24"/>
        <v>1051</v>
      </c>
      <c r="N83" s="202">
        <f t="shared" si="24"/>
        <v>444.25</v>
      </c>
      <c r="O83" s="202">
        <f t="shared" si="24"/>
        <v>606.75</v>
      </c>
      <c r="P83" s="202">
        <f>SUM(P84:P87)</f>
        <v>59086300</v>
      </c>
      <c r="Q83" s="202">
        <f>SUM(Q84:Q87)</f>
        <v>34911630.890000001</v>
      </c>
      <c r="R83" s="202">
        <f>SUM(R84:R87)</f>
        <v>24174669.109999999</v>
      </c>
      <c r="S83" s="199"/>
      <c r="T83" s="200"/>
      <c r="U83" s="203"/>
      <c r="V83" s="203"/>
      <c r="W83" s="203"/>
      <c r="X83" s="203"/>
    </row>
    <row r="84" spans="1:24" s="157" customFormat="1" x14ac:dyDescent="0.2">
      <c r="A84" s="176">
        <v>1</v>
      </c>
      <c r="B84" s="195" t="s">
        <v>972</v>
      </c>
      <c r="C84" s="176">
        <v>1</v>
      </c>
      <c r="D84" s="196">
        <v>41995</v>
      </c>
      <c r="E84" s="176" t="s">
        <v>1111</v>
      </c>
      <c r="F84" s="176" t="s">
        <v>1109</v>
      </c>
      <c r="G84" s="169">
        <v>7</v>
      </c>
      <c r="H84" s="170">
        <v>7</v>
      </c>
      <c r="I84" s="197">
        <v>70.2</v>
      </c>
      <c r="J84" s="169">
        <v>2</v>
      </c>
      <c r="K84" s="170">
        <v>1</v>
      </c>
      <c r="L84" s="170">
        <v>1</v>
      </c>
      <c r="M84" s="197">
        <v>70.2</v>
      </c>
      <c r="N84" s="197">
        <v>17.399999999999999</v>
      </c>
      <c r="O84" s="197">
        <v>52.8</v>
      </c>
      <c r="P84" s="198">
        <f>Q84+R84</f>
        <v>3858472.8</v>
      </c>
      <c r="Q84" s="198">
        <f>'Приложение № 1'!Q84+'Приложение № 1'!AC84</f>
        <v>2331871.06</v>
      </c>
      <c r="R84" s="198">
        <f>'Приложение № 1'!W84+'Приложение № 1'!AD84</f>
        <v>1526601.74</v>
      </c>
      <c r="S84" s="199"/>
      <c r="T84" s="200"/>
      <c r="U84" s="248"/>
      <c r="V84" s="248"/>
      <c r="W84" s="248"/>
      <c r="X84" s="248"/>
    </row>
    <row r="85" spans="1:24" s="157" customFormat="1" x14ac:dyDescent="0.2">
      <c r="A85" s="176">
        <v>2</v>
      </c>
      <c r="B85" s="195" t="s">
        <v>983</v>
      </c>
      <c r="C85" s="176">
        <v>3</v>
      </c>
      <c r="D85" s="196">
        <v>41998</v>
      </c>
      <c r="E85" s="176" t="s">
        <v>1111</v>
      </c>
      <c r="F85" s="176" t="s">
        <v>1109</v>
      </c>
      <c r="G85" s="169">
        <v>10</v>
      </c>
      <c r="H85" s="170">
        <v>10</v>
      </c>
      <c r="I85" s="197">
        <v>154.1</v>
      </c>
      <c r="J85" s="169">
        <v>4</v>
      </c>
      <c r="K85" s="170">
        <v>3</v>
      </c>
      <c r="L85" s="170">
        <v>1</v>
      </c>
      <c r="M85" s="197">
        <v>154.1</v>
      </c>
      <c r="N85" s="197">
        <v>126.8</v>
      </c>
      <c r="O85" s="197">
        <v>27.3</v>
      </c>
      <c r="P85" s="198">
        <f>Q85+R85</f>
        <v>8519420</v>
      </c>
      <c r="Q85" s="198">
        <f>'Приложение № 1'!Q85+'Приложение № 1'!AC85</f>
        <v>5118822.38</v>
      </c>
      <c r="R85" s="198">
        <f>'Приложение № 1'!W85+'Приложение № 1'!AD85</f>
        <v>3400597.62</v>
      </c>
      <c r="S85" s="199"/>
      <c r="T85" s="200"/>
      <c r="U85" s="248"/>
      <c r="V85" s="248"/>
      <c r="W85" s="248"/>
      <c r="X85" s="248"/>
    </row>
    <row r="86" spans="1:24" s="157" customFormat="1" ht="25.5" customHeight="1" x14ac:dyDescent="0.2">
      <c r="A86" s="176">
        <v>3</v>
      </c>
      <c r="B86" s="195" t="s">
        <v>984</v>
      </c>
      <c r="C86" s="176">
        <v>3</v>
      </c>
      <c r="D86" s="196">
        <v>41998</v>
      </c>
      <c r="E86" s="176" t="s">
        <v>1111</v>
      </c>
      <c r="F86" s="176" t="s">
        <v>1109</v>
      </c>
      <c r="G86" s="169">
        <v>20</v>
      </c>
      <c r="H86" s="170">
        <v>20</v>
      </c>
      <c r="I86" s="197">
        <v>417</v>
      </c>
      <c r="J86" s="169">
        <v>8</v>
      </c>
      <c r="K86" s="170">
        <v>3</v>
      </c>
      <c r="L86" s="170">
        <v>5</v>
      </c>
      <c r="M86" s="197">
        <v>417</v>
      </c>
      <c r="N86" s="197">
        <v>173.1</v>
      </c>
      <c r="O86" s="197">
        <v>243.9</v>
      </c>
      <c r="P86" s="198">
        <f>Q86+R86</f>
        <v>23150836.800000001</v>
      </c>
      <c r="Q86" s="198">
        <f>'Приложение № 1'!Q86+'Приложение № 1'!AC86</f>
        <v>13851712.73</v>
      </c>
      <c r="R86" s="198">
        <f>'Приложение № 1'!W86+'Приложение № 1'!AD86</f>
        <v>9299124.0700000003</v>
      </c>
      <c r="S86" s="199"/>
      <c r="T86" s="200"/>
      <c r="U86" s="248"/>
      <c r="V86" s="248"/>
      <c r="W86" s="248"/>
      <c r="X86" s="248"/>
    </row>
    <row r="87" spans="1:24" s="157" customFormat="1" x14ac:dyDescent="0.2">
      <c r="A87" s="176">
        <v>4</v>
      </c>
      <c r="B87" s="195" t="s">
        <v>985</v>
      </c>
      <c r="C87" s="176">
        <v>3</v>
      </c>
      <c r="D87" s="196">
        <v>41998</v>
      </c>
      <c r="E87" s="176" t="s">
        <v>1111</v>
      </c>
      <c r="F87" s="176" t="s">
        <v>1109</v>
      </c>
      <c r="G87" s="169">
        <v>21</v>
      </c>
      <c r="H87" s="170">
        <v>21</v>
      </c>
      <c r="I87" s="197">
        <v>409.7</v>
      </c>
      <c r="J87" s="169">
        <v>9</v>
      </c>
      <c r="K87" s="170">
        <v>3</v>
      </c>
      <c r="L87" s="170">
        <v>6</v>
      </c>
      <c r="M87" s="197">
        <v>409.7</v>
      </c>
      <c r="N87" s="197">
        <v>126.95</v>
      </c>
      <c r="O87" s="197">
        <v>282.75</v>
      </c>
      <c r="P87" s="198">
        <f>Q87+R87</f>
        <v>23557570.399999999</v>
      </c>
      <c r="Q87" s="198">
        <f>'Приложение № 1'!Q87+'Приложение № 1'!AC87</f>
        <v>13609224.720000001</v>
      </c>
      <c r="R87" s="198">
        <f>'Приложение № 1'!W87+'Приложение № 1'!AD87</f>
        <v>9948345.6799999997</v>
      </c>
      <c r="S87" s="199"/>
      <c r="T87" s="200"/>
      <c r="U87" s="248"/>
      <c r="V87" s="248"/>
      <c r="W87" s="248"/>
      <c r="X87" s="248"/>
    </row>
    <row r="88" spans="1:24" s="156" customFormat="1" ht="30" customHeight="1" x14ac:dyDescent="0.2">
      <c r="A88" s="824" t="s">
        <v>1233</v>
      </c>
      <c r="B88" s="824"/>
      <c r="C88" s="824"/>
      <c r="D88" s="824"/>
      <c r="E88" s="824"/>
      <c r="F88" s="824"/>
      <c r="G88" s="168">
        <f>SUM(G89:G91)</f>
        <v>53</v>
      </c>
      <c r="H88" s="168">
        <f t="shared" ref="H88:O88" si="25">SUM(H89:H91)</f>
        <v>53</v>
      </c>
      <c r="I88" s="202">
        <f t="shared" si="25"/>
        <v>634.38</v>
      </c>
      <c r="J88" s="168">
        <f t="shared" si="25"/>
        <v>23</v>
      </c>
      <c r="K88" s="168">
        <f t="shared" si="25"/>
        <v>4</v>
      </c>
      <c r="L88" s="168">
        <f t="shared" si="25"/>
        <v>19</v>
      </c>
      <c r="M88" s="202">
        <f t="shared" si="25"/>
        <v>634.38</v>
      </c>
      <c r="N88" s="202">
        <f t="shared" si="25"/>
        <v>92.78</v>
      </c>
      <c r="O88" s="202">
        <f t="shared" si="25"/>
        <v>541.6</v>
      </c>
      <c r="P88" s="202">
        <f>SUM(P89:P91)</f>
        <v>41789129.200000003</v>
      </c>
      <c r="Q88" s="202">
        <f>SUM(Q89:Q91)</f>
        <v>24255077.34</v>
      </c>
      <c r="R88" s="202">
        <f>SUM(R89:R91)</f>
        <v>17534051.859999999</v>
      </c>
      <c r="S88" s="199"/>
      <c r="T88" s="200"/>
      <c r="U88" s="203"/>
      <c r="V88" s="203"/>
      <c r="W88" s="203"/>
      <c r="X88" s="203"/>
    </row>
    <row r="89" spans="1:24" s="157" customFormat="1" x14ac:dyDescent="0.2">
      <c r="A89" s="176">
        <v>1</v>
      </c>
      <c r="B89" s="195" t="s">
        <v>1128</v>
      </c>
      <c r="C89" s="176" t="s">
        <v>1129</v>
      </c>
      <c r="D89" s="196">
        <v>42181</v>
      </c>
      <c r="E89" s="176" t="s">
        <v>1111</v>
      </c>
      <c r="F89" s="176" t="s">
        <v>1109</v>
      </c>
      <c r="G89" s="169">
        <v>10</v>
      </c>
      <c r="H89" s="170">
        <v>10</v>
      </c>
      <c r="I89" s="197">
        <v>137.47999999999999</v>
      </c>
      <c r="J89" s="169">
        <v>4</v>
      </c>
      <c r="K89" s="170">
        <v>2</v>
      </c>
      <c r="L89" s="170">
        <v>2</v>
      </c>
      <c r="M89" s="197">
        <v>137.47999999999999</v>
      </c>
      <c r="N89" s="197">
        <v>29.88</v>
      </c>
      <c r="O89" s="197">
        <v>107.6</v>
      </c>
      <c r="P89" s="198">
        <f>Q89+R89</f>
        <v>8420484.8000000007</v>
      </c>
      <c r="Q89" s="198">
        <f>'Приложение № 1'!Q89+'Приложение № 1'!AC89</f>
        <v>5256452.0199999996</v>
      </c>
      <c r="R89" s="198">
        <f>'Приложение № 1'!W89+'Приложение № 1'!AD89</f>
        <v>3164032.78</v>
      </c>
      <c r="S89" s="199"/>
      <c r="T89" s="200"/>
      <c r="U89" s="248"/>
      <c r="V89" s="248"/>
      <c r="W89" s="248"/>
      <c r="X89" s="248"/>
    </row>
    <row r="90" spans="1:24" s="157" customFormat="1" x14ac:dyDescent="0.2">
      <c r="A90" s="176">
        <v>2</v>
      </c>
      <c r="B90" s="195" t="s">
        <v>1130</v>
      </c>
      <c r="C90" s="176" t="s">
        <v>1129</v>
      </c>
      <c r="D90" s="196">
        <v>42181</v>
      </c>
      <c r="E90" s="176" t="s">
        <v>1111</v>
      </c>
      <c r="F90" s="176" t="s">
        <v>1109</v>
      </c>
      <c r="G90" s="169">
        <v>12</v>
      </c>
      <c r="H90" s="170">
        <v>12</v>
      </c>
      <c r="I90" s="197">
        <v>150.80000000000001</v>
      </c>
      <c r="J90" s="169">
        <v>6</v>
      </c>
      <c r="K90" s="170">
        <v>1</v>
      </c>
      <c r="L90" s="170">
        <v>5</v>
      </c>
      <c r="M90" s="197">
        <v>150.80000000000001</v>
      </c>
      <c r="N90" s="197">
        <v>39.299999999999997</v>
      </c>
      <c r="O90" s="197">
        <v>111.5</v>
      </c>
      <c r="P90" s="198">
        <f>Q90+R90</f>
        <v>11064253.199999999</v>
      </c>
      <c r="Q90" s="198">
        <f>'Приложение № 1'!Q90+'Приложение № 1'!AC90</f>
        <v>5765732.9400000004</v>
      </c>
      <c r="R90" s="198">
        <f>'Приложение № 1'!W90+'Приложение № 1'!AD90</f>
        <v>5298520.26</v>
      </c>
      <c r="S90" s="199"/>
      <c r="T90" s="200"/>
      <c r="U90" s="248"/>
      <c r="V90" s="248"/>
      <c r="W90" s="248"/>
      <c r="X90" s="248"/>
    </row>
    <row r="91" spans="1:24" s="157" customFormat="1" x14ac:dyDescent="0.2">
      <c r="A91" s="176">
        <v>3</v>
      </c>
      <c r="B91" s="195" t="s">
        <v>1131</v>
      </c>
      <c r="C91" s="176" t="s">
        <v>1129</v>
      </c>
      <c r="D91" s="196">
        <v>42181</v>
      </c>
      <c r="E91" s="176" t="s">
        <v>1111</v>
      </c>
      <c r="F91" s="176" t="s">
        <v>1109</v>
      </c>
      <c r="G91" s="169">
        <v>31</v>
      </c>
      <c r="H91" s="170">
        <v>31</v>
      </c>
      <c r="I91" s="197">
        <v>346.1</v>
      </c>
      <c r="J91" s="169">
        <v>13</v>
      </c>
      <c r="K91" s="170">
        <v>1</v>
      </c>
      <c r="L91" s="170">
        <v>12</v>
      </c>
      <c r="M91" s="197">
        <v>346.1</v>
      </c>
      <c r="N91" s="197">
        <v>23.6</v>
      </c>
      <c r="O91" s="197">
        <v>322.5</v>
      </c>
      <c r="P91" s="198">
        <f>Q91+R91</f>
        <v>22304391.199999999</v>
      </c>
      <c r="Q91" s="198">
        <f>'Приложение № 1'!Q91+'Приложение № 1'!AC91</f>
        <v>13232892.380000001</v>
      </c>
      <c r="R91" s="198">
        <f>'Приложение № 1'!W91+'Приложение № 1'!AD91</f>
        <v>9071498.8200000003</v>
      </c>
      <c r="S91" s="199"/>
      <c r="T91" s="200"/>
      <c r="U91" s="248"/>
      <c r="V91" s="248"/>
      <c r="W91" s="248"/>
      <c r="X91" s="248"/>
    </row>
    <row r="92" spans="1:24" s="156" customFormat="1" ht="27" customHeight="1" x14ac:dyDescent="0.2">
      <c r="A92" s="824" t="s">
        <v>1230</v>
      </c>
      <c r="B92" s="824"/>
      <c r="C92" s="824"/>
      <c r="D92" s="824"/>
      <c r="E92" s="824"/>
      <c r="F92" s="824"/>
      <c r="G92" s="168">
        <f>SUM(G93:G94)</f>
        <v>76</v>
      </c>
      <c r="H92" s="168">
        <f t="shared" ref="H92:O92" si="26">SUM(H93:H94)</f>
        <v>76</v>
      </c>
      <c r="I92" s="202">
        <f t="shared" si="26"/>
        <v>1096.5999999999999</v>
      </c>
      <c r="J92" s="168">
        <f t="shared" si="26"/>
        <v>26</v>
      </c>
      <c r="K92" s="168">
        <f t="shared" si="26"/>
        <v>18</v>
      </c>
      <c r="L92" s="168">
        <f t="shared" si="26"/>
        <v>8</v>
      </c>
      <c r="M92" s="202">
        <f t="shared" si="26"/>
        <v>1090.7</v>
      </c>
      <c r="N92" s="202">
        <f t="shared" si="26"/>
        <v>734.1</v>
      </c>
      <c r="O92" s="202">
        <f t="shared" si="26"/>
        <v>356.6</v>
      </c>
      <c r="P92" s="202">
        <f>SUM(P93:P94)</f>
        <v>59949234.799999997</v>
      </c>
      <c r="Q92" s="202">
        <f>SUM(Q93:Q94)</f>
        <v>44726931.630000003</v>
      </c>
      <c r="R92" s="202">
        <f>SUM(R93:R94)</f>
        <v>15222303.17</v>
      </c>
      <c r="S92" s="199"/>
      <c r="T92" s="200"/>
      <c r="U92" s="203"/>
      <c r="V92" s="203"/>
      <c r="W92" s="203"/>
      <c r="X92" s="203"/>
    </row>
    <row r="93" spans="1:24" s="157" customFormat="1" x14ac:dyDescent="0.2">
      <c r="A93" s="176">
        <v>1</v>
      </c>
      <c r="B93" s="205" t="s">
        <v>949</v>
      </c>
      <c r="C93" s="176">
        <v>525</v>
      </c>
      <c r="D93" s="196">
        <v>42004</v>
      </c>
      <c r="E93" s="176" t="s">
        <v>1111</v>
      </c>
      <c r="F93" s="176" t="s">
        <v>1109</v>
      </c>
      <c r="G93" s="169">
        <v>49</v>
      </c>
      <c r="H93" s="169">
        <v>49</v>
      </c>
      <c r="I93" s="197">
        <v>730</v>
      </c>
      <c r="J93" s="169">
        <v>18</v>
      </c>
      <c r="K93" s="170">
        <v>15</v>
      </c>
      <c r="L93" s="170">
        <v>3</v>
      </c>
      <c r="M93" s="197">
        <v>724.3</v>
      </c>
      <c r="N93" s="197">
        <v>601.70000000000005</v>
      </c>
      <c r="O93" s="197">
        <v>122.6</v>
      </c>
      <c r="P93" s="198">
        <f>Q93+R93</f>
        <v>39810425.200000003</v>
      </c>
      <c r="Q93" s="198">
        <f>'Приложение № 1'!Q93+'Приложение № 1'!AC93</f>
        <v>29701766.370000001</v>
      </c>
      <c r="R93" s="198">
        <f>'Приложение № 1'!W93+'Приложение № 1'!AD93</f>
        <v>10108658.83</v>
      </c>
      <c r="S93" s="199"/>
      <c r="T93" s="200"/>
      <c r="U93" s="248"/>
      <c r="V93" s="248"/>
      <c r="W93" s="248"/>
      <c r="X93" s="248"/>
    </row>
    <row r="94" spans="1:24" s="157" customFormat="1" x14ac:dyDescent="0.2">
      <c r="A94" s="176">
        <v>2</v>
      </c>
      <c r="B94" s="205" t="s">
        <v>964</v>
      </c>
      <c r="C94" s="176">
        <v>525</v>
      </c>
      <c r="D94" s="196">
        <v>42004</v>
      </c>
      <c r="E94" s="176" t="s">
        <v>1111</v>
      </c>
      <c r="F94" s="176" t="s">
        <v>1109</v>
      </c>
      <c r="G94" s="169">
        <v>27</v>
      </c>
      <c r="H94" s="169">
        <v>27</v>
      </c>
      <c r="I94" s="197">
        <v>366.6</v>
      </c>
      <c r="J94" s="169">
        <v>8</v>
      </c>
      <c r="K94" s="170">
        <v>3</v>
      </c>
      <c r="L94" s="170">
        <v>5</v>
      </c>
      <c r="M94" s="197">
        <v>366.4</v>
      </c>
      <c r="N94" s="197">
        <v>132.4</v>
      </c>
      <c r="O94" s="197">
        <v>234</v>
      </c>
      <c r="P94" s="198">
        <f>Q94+R94</f>
        <v>20138809.600000001</v>
      </c>
      <c r="Q94" s="198">
        <f>'Приложение № 1'!Q94+'Приложение № 1'!AC94</f>
        <v>15025165.26</v>
      </c>
      <c r="R94" s="198">
        <f>'Приложение № 1'!W94+'Приложение № 1'!AD94</f>
        <v>5113644.34</v>
      </c>
      <c r="S94" s="199"/>
      <c r="T94" s="200"/>
      <c r="U94" s="248"/>
      <c r="V94" s="248"/>
      <c r="W94" s="248"/>
      <c r="X94" s="248"/>
    </row>
    <row r="95" spans="1:24" s="156" customFormat="1" ht="30" customHeight="1" x14ac:dyDescent="0.2">
      <c r="A95" s="820" t="s">
        <v>1206</v>
      </c>
      <c r="B95" s="820"/>
      <c r="C95" s="820"/>
      <c r="D95" s="820"/>
      <c r="E95" s="820"/>
      <c r="F95" s="820"/>
      <c r="G95" s="168">
        <f>G96+G97</f>
        <v>62</v>
      </c>
      <c r="H95" s="168">
        <f t="shared" ref="H95:O95" si="27">H96+H97</f>
        <v>61</v>
      </c>
      <c r="I95" s="202">
        <f t="shared" si="27"/>
        <v>884.9</v>
      </c>
      <c r="J95" s="168">
        <f t="shared" si="27"/>
        <v>23</v>
      </c>
      <c r="K95" s="168">
        <f t="shared" si="27"/>
        <v>11</v>
      </c>
      <c r="L95" s="168">
        <f t="shared" si="27"/>
        <v>12</v>
      </c>
      <c r="M95" s="202">
        <f t="shared" si="27"/>
        <v>884.9</v>
      </c>
      <c r="N95" s="202">
        <f t="shared" si="27"/>
        <v>353.2</v>
      </c>
      <c r="O95" s="202">
        <f t="shared" si="27"/>
        <v>531.70000000000005</v>
      </c>
      <c r="P95" s="202">
        <f>SUM(P96:P97)</f>
        <v>42534612</v>
      </c>
      <c r="Q95" s="202">
        <v>20489256.739999998</v>
      </c>
      <c r="R95" s="202">
        <v>22045355.260000002</v>
      </c>
      <c r="S95" s="199"/>
      <c r="T95" s="200"/>
      <c r="U95" s="203"/>
      <c r="V95" s="203"/>
      <c r="W95" s="203"/>
      <c r="X95" s="203"/>
    </row>
    <row r="96" spans="1:24" s="157" customFormat="1" x14ac:dyDescent="0.2">
      <c r="A96" s="176">
        <v>1</v>
      </c>
      <c r="B96" s="195" t="s">
        <v>852</v>
      </c>
      <c r="C96" s="176">
        <v>239</v>
      </c>
      <c r="D96" s="196">
        <v>41782</v>
      </c>
      <c r="E96" s="176" t="s">
        <v>1111</v>
      </c>
      <c r="F96" s="176" t="s">
        <v>1109</v>
      </c>
      <c r="G96" s="169">
        <v>31</v>
      </c>
      <c r="H96" s="170">
        <v>28</v>
      </c>
      <c r="I96" s="197">
        <v>476.9</v>
      </c>
      <c r="J96" s="169">
        <v>11</v>
      </c>
      <c r="K96" s="170">
        <v>4</v>
      </c>
      <c r="L96" s="170">
        <v>7</v>
      </c>
      <c r="M96" s="197">
        <v>476.9</v>
      </c>
      <c r="N96" s="197">
        <v>121.5</v>
      </c>
      <c r="O96" s="197">
        <v>355.4</v>
      </c>
      <c r="P96" s="198">
        <f>Q96+R96</f>
        <v>22049432</v>
      </c>
      <c r="Q96" s="198">
        <v>11014455.93</v>
      </c>
      <c r="R96" s="198">
        <v>11034976.07</v>
      </c>
      <c r="S96" s="199"/>
      <c r="T96" s="200"/>
      <c r="U96" s="248"/>
      <c r="V96" s="248"/>
      <c r="W96" s="248"/>
      <c r="X96" s="248"/>
    </row>
    <row r="97" spans="1:24" s="157" customFormat="1" x14ac:dyDescent="0.2">
      <c r="A97" s="176">
        <v>2</v>
      </c>
      <c r="B97" s="195" t="s">
        <v>854</v>
      </c>
      <c r="C97" s="213" t="s">
        <v>1287</v>
      </c>
      <c r="D97" s="196">
        <v>41985</v>
      </c>
      <c r="E97" s="176" t="s">
        <v>1111</v>
      </c>
      <c r="F97" s="176" t="s">
        <v>1109</v>
      </c>
      <c r="G97" s="169">
        <v>31</v>
      </c>
      <c r="H97" s="170">
        <v>33</v>
      </c>
      <c r="I97" s="197">
        <v>408</v>
      </c>
      <c r="J97" s="169">
        <v>12</v>
      </c>
      <c r="K97" s="170">
        <v>7</v>
      </c>
      <c r="L97" s="170">
        <v>5</v>
      </c>
      <c r="M97" s="197">
        <v>408</v>
      </c>
      <c r="N97" s="197">
        <v>231.7</v>
      </c>
      <c r="O97" s="197">
        <v>176.3</v>
      </c>
      <c r="P97" s="198">
        <f>Q97+R97</f>
        <v>20485180</v>
      </c>
      <c r="Q97" s="198">
        <v>9474800.8100000005</v>
      </c>
      <c r="R97" s="198">
        <v>11010379.189999999</v>
      </c>
      <c r="S97" s="199"/>
      <c r="T97" s="200"/>
      <c r="U97" s="248"/>
      <c r="V97" s="248"/>
      <c r="W97" s="248"/>
      <c r="X97" s="248"/>
    </row>
    <row r="98" spans="1:24" s="156" customFormat="1" ht="30.75" customHeight="1" x14ac:dyDescent="0.2">
      <c r="A98" s="824" t="s">
        <v>1345</v>
      </c>
      <c r="B98" s="824"/>
      <c r="C98" s="824"/>
      <c r="D98" s="824"/>
      <c r="E98" s="824"/>
      <c r="F98" s="824"/>
      <c r="G98" s="168">
        <f>SUM(G99:G104)</f>
        <v>57</v>
      </c>
      <c r="H98" s="168">
        <f t="shared" ref="H98:O98" si="28">SUM(H99:H104)</f>
        <v>57</v>
      </c>
      <c r="I98" s="202">
        <f t="shared" si="28"/>
        <v>788.6</v>
      </c>
      <c r="J98" s="168">
        <f t="shared" si="28"/>
        <v>26</v>
      </c>
      <c r="K98" s="168">
        <f t="shared" si="28"/>
        <v>15</v>
      </c>
      <c r="L98" s="168">
        <f t="shared" si="28"/>
        <v>11</v>
      </c>
      <c r="M98" s="202">
        <f t="shared" si="28"/>
        <v>788.6</v>
      </c>
      <c r="N98" s="202">
        <f t="shared" si="28"/>
        <v>424.2</v>
      </c>
      <c r="O98" s="202">
        <f t="shared" si="28"/>
        <v>364.4</v>
      </c>
      <c r="P98" s="202">
        <f>SUM(P99:P104)</f>
        <v>35612831.189999998</v>
      </c>
      <c r="Q98" s="202">
        <v>17002584.23</v>
      </c>
      <c r="R98" s="202">
        <v>18610246.960000001</v>
      </c>
      <c r="S98" s="199"/>
      <c r="T98" s="200"/>
      <c r="U98" s="203"/>
      <c r="V98" s="203"/>
      <c r="W98" s="203"/>
      <c r="X98" s="203"/>
    </row>
    <row r="99" spans="1:24" s="157" customFormat="1" x14ac:dyDescent="0.2">
      <c r="A99" s="176">
        <v>1</v>
      </c>
      <c r="B99" s="195" t="s">
        <v>811</v>
      </c>
      <c r="C99" s="176">
        <v>3</v>
      </c>
      <c r="D99" s="196" t="s">
        <v>1134</v>
      </c>
      <c r="E99" s="176" t="s">
        <v>1111</v>
      </c>
      <c r="F99" s="176" t="s">
        <v>1109</v>
      </c>
      <c r="G99" s="169">
        <v>12</v>
      </c>
      <c r="H99" s="170">
        <v>12</v>
      </c>
      <c r="I99" s="197">
        <v>124.7</v>
      </c>
      <c r="J99" s="169">
        <v>5</v>
      </c>
      <c r="K99" s="170">
        <v>1</v>
      </c>
      <c r="L99" s="170">
        <v>4</v>
      </c>
      <c r="M99" s="197">
        <v>124.7</v>
      </c>
      <c r="N99" s="197">
        <v>14.1</v>
      </c>
      <c r="O99" s="197">
        <v>110.6</v>
      </c>
      <c r="P99" s="198">
        <f t="shared" ref="P99:P104" si="29">Q99+R99</f>
        <v>6932770.3200000003</v>
      </c>
      <c r="Q99" s="198">
        <v>2742168.59</v>
      </c>
      <c r="R99" s="198">
        <v>4190601.73</v>
      </c>
      <c r="S99" s="199"/>
      <c r="T99" s="200"/>
      <c r="U99" s="248"/>
      <c r="V99" s="248"/>
      <c r="W99" s="248"/>
      <c r="X99" s="248"/>
    </row>
    <row r="100" spans="1:24" s="157" customFormat="1" x14ac:dyDescent="0.2">
      <c r="A100" s="176">
        <v>2</v>
      </c>
      <c r="B100" s="195" t="s">
        <v>812</v>
      </c>
      <c r="C100" s="176">
        <v>4</v>
      </c>
      <c r="D100" s="196" t="s">
        <v>1134</v>
      </c>
      <c r="E100" s="176" t="s">
        <v>1111</v>
      </c>
      <c r="F100" s="176" t="s">
        <v>1109</v>
      </c>
      <c r="G100" s="169">
        <v>5</v>
      </c>
      <c r="H100" s="170">
        <v>5</v>
      </c>
      <c r="I100" s="197">
        <v>104.7</v>
      </c>
      <c r="J100" s="169">
        <v>2</v>
      </c>
      <c r="K100" s="170">
        <v>0</v>
      </c>
      <c r="L100" s="170">
        <v>2</v>
      </c>
      <c r="M100" s="197">
        <v>104.7</v>
      </c>
      <c r="N100" s="197">
        <v>0</v>
      </c>
      <c r="O100" s="197">
        <v>104.7</v>
      </c>
      <c r="P100" s="198">
        <f t="shared" si="29"/>
        <v>4456312</v>
      </c>
      <c r="Q100" s="198">
        <v>2981360.86</v>
      </c>
      <c r="R100" s="198">
        <v>1474951.14</v>
      </c>
      <c r="S100" s="199"/>
      <c r="T100" s="200"/>
      <c r="U100" s="248"/>
      <c r="V100" s="248"/>
      <c r="W100" s="248"/>
      <c r="X100" s="248"/>
    </row>
    <row r="101" spans="1:24" s="157" customFormat="1" x14ac:dyDescent="0.2">
      <c r="A101" s="176">
        <v>3</v>
      </c>
      <c r="B101" s="195" t="s">
        <v>813</v>
      </c>
      <c r="C101" s="176">
        <v>5</v>
      </c>
      <c r="D101" s="196" t="s">
        <v>1134</v>
      </c>
      <c r="E101" s="176" t="s">
        <v>1111</v>
      </c>
      <c r="F101" s="176" t="s">
        <v>1109</v>
      </c>
      <c r="G101" s="169">
        <v>17</v>
      </c>
      <c r="H101" s="170">
        <v>17</v>
      </c>
      <c r="I101" s="197">
        <v>156.4</v>
      </c>
      <c r="J101" s="169">
        <v>4</v>
      </c>
      <c r="K101" s="170">
        <v>3</v>
      </c>
      <c r="L101" s="170">
        <v>1</v>
      </c>
      <c r="M101" s="197">
        <v>156.4</v>
      </c>
      <c r="N101" s="197">
        <v>117.2</v>
      </c>
      <c r="O101" s="197">
        <v>39.200000000000003</v>
      </c>
      <c r="P101" s="198">
        <f t="shared" si="29"/>
        <v>4865385.84</v>
      </c>
      <c r="Q101" s="198">
        <v>2235308.7599999998</v>
      </c>
      <c r="R101" s="198">
        <v>2630077.08</v>
      </c>
      <c r="S101" s="199"/>
      <c r="T101" s="200"/>
      <c r="U101" s="248"/>
      <c r="V101" s="248"/>
      <c r="W101" s="248"/>
      <c r="X101" s="248"/>
    </row>
    <row r="102" spans="1:24" s="157" customFormat="1" x14ac:dyDescent="0.2">
      <c r="A102" s="176">
        <v>4</v>
      </c>
      <c r="B102" s="195" t="s">
        <v>1136</v>
      </c>
      <c r="C102" s="176" t="s">
        <v>1137</v>
      </c>
      <c r="D102" s="196">
        <v>42174</v>
      </c>
      <c r="E102" s="176" t="s">
        <v>1111</v>
      </c>
      <c r="F102" s="176" t="s">
        <v>1109</v>
      </c>
      <c r="G102" s="169">
        <v>9</v>
      </c>
      <c r="H102" s="170">
        <v>9</v>
      </c>
      <c r="I102" s="197">
        <v>159.30000000000001</v>
      </c>
      <c r="J102" s="169">
        <f>K102+L102</f>
        <v>5</v>
      </c>
      <c r="K102" s="170">
        <v>2</v>
      </c>
      <c r="L102" s="170">
        <v>3</v>
      </c>
      <c r="M102" s="197">
        <v>159.30000000000001</v>
      </c>
      <c r="N102" s="197">
        <v>65.400000000000006</v>
      </c>
      <c r="O102" s="197">
        <v>93.9</v>
      </c>
      <c r="P102" s="198">
        <f t="shared" si="29"/>
        <v>7635132.9800000004</v>
      </c>
      <c r="Q102" s="198">
        <v>3639139.62</v>
      </c>
      <c r="R102" s="198">
        <v>3995993.36</v>
      </c>
      <c r="S102" s="199"/>
      <c r="T102" s="200"/>
      <c r="U102" s="248"/>
      <c r="V102" s="248"/>
      <c r="W102" s="248"/>
      <c r="X102" s="248"/>
    </row>
    <row r="103" spans="1:24" s="157" customFormat="1" x14ac:dyDescent="0.2">
      <c r="A103" s="176">
        <v>5</v>
      </c>
      <c r="B103" s="195" t="s">
        <v>1138</v>
      </c>
      <c r="C103" s="176" t="s">
        <v>1137</v>
      </c>
      <c r="D103" s="196">
        <v>42174</v>
      </c>
      <c r="E103" s="176" t="s">
        <v>1111</v>
      </c>
      <c r="F103" s="176" t="s">
        <v>1109</v>
      </c>
      <c r="G103" s="169">
        <v>12</v>
      </c>
      <c r="H103" s="170">
        <v>12</v>
      </c>
      <c r="I103" s="197">
        <v>227.5</v>
      </c>
      <c r="J103" s="169">
        <v>9</v>
      </c>
      <c r="K103" s="170">
        <v>9</v>
      </c>
      <c r="L103" s="170">
        <v>0</v>
      </c>
      <c r="M103" s="197">
        <v>227.5</v>
      </c>
      <c r="N103" s="197">
        <v>227.5</v>
      </c>
      <c r="O103" s="197">
        <v>0</v>
      </c>
      <c r="P103" s="198">
        <f t="shared" si="29"/>
        <v>10547846.050000001</v>
      </c>
      <c r="Q103" s="198">
        <v>4949002.07</v>
      </c>
      <c r="R103" s="198">
        <v>5598843.9800000004</v>
      </c>
      <c r="S103" s="199"/>
      <c r="T103" s="200"/>
      <c r="U103" s="248"/>
      <c r="V103" s="248"/>
      <c r="W103" s="248"/>
      <c r="X103" s="248"/>
    </row>
    <row r="104" spans="1:24" s="157" customFormat="1" x14ac:dyDescent="0.2">
      <c r="A104" s="176">
        <v>6</v>
      </c>
      <c r="B104" s="195" t="s">
        <v>1139</v>
      </c>
      <c r="C104" s="176" t="s">
        <v>1137</v>
      </c>
      <c r="D104" s="196">
        <v>42174</v>
      </c>
      <c r="E104" s="176" t="s">
        <v>1111</v>
      </c>
      <c r="F104" s="176" t="s">
        <v>1109</v>
      </c>
      <c r="G104" s="169">
        <v>2</v>
      </c>
      <c r="H104" s="170">
        <v>2</v>
      </c>
      <c r="I104" s="197">
        <v>16</v>
      </c>
      <c r="J104" s="169">
        <v>1</v>
      </c>
      <c r="K104" s="170">
        <v>0</v>
      </c>
      <c r="L104" s="170">
        <v>1</v>
      </c>
      <c r="M104" s="197">
        <v>16</v>
      </c>
      <c r="N104" s="197">
        <v>0</v>
      </c>
      <c r="O104" s="197">
        <v>16</v>
      </c>
      <c r="P104" s="198">
        <f t="shared" si="29"/>
        <v>1175384</v>
      </c>
      <c r="Q104" s="198">
        <v>455604.33</v>
      </c>
      <c r="R104" s="198">
        <v>719779.67</v>
      </c>
      <c r="S104" s="199"/>
      <c r="T104" s="200"/>
      <c r="U104" s="248"/>
      <c r="V104" s="248"/>
      <c r="W104" s="248"/>
      <c r="X104" s="248"/>
    </row>
    <row r="105" spans="1:24" s="157" customFormat="1" ht="30.75" customHeight="1" x14ac:dyDescent="0.2">
      <c r="A105" s="824" t="s">
        <v>1404</v>
      </c>
      <c r="B105" s="824"/>
      <c r="C105" s="824"/>
      <c r="D105" s="824"/>
      <c r="E105" s="824"/>
      <c r="F105" s="824"/>
      <c r="G105" s="174">
        <f>G106</f>
        <v>4</v>
      </c>
      <c r="H105" s="174">
        <f t="shared" ref="H105:O105" si="30">H106</f>
        <v>4</v>
      </c>
      <c r="I105" s="177">
        <f t="shared" si="30"/>
        <v>116.6</v>
      </c>
      <c r="J105" s="174">
        <f t="shared" si="30"/>
        <v>2</v>
      </c>
      <c r="K105" s="174">
        <f t="shared" si="30"/>
        <v>0</v>
      </c>
      <c r="L105" s="174">
        <f t="shared" si="30"/>
        <v>2</v>
      </c>
      <c r="M105" s="177">
        <f t="shared" si="30"/>
        <v>116.6</v>
      </c>
      <c r="N105" s="177">
        <f t="shared" si="30"/>
        <v>0</v>
      </c>
      <c r="O105" s="177">
        <f t="shared" si="30"/>
        <v>116.6</v>
      </c>
      <c r="P105" s="177">
        <f>P106</f>
        <v>4929848</v>
      </c>
      <c r="Q105" s="177">
        <v>3169297.65</v>
      </c>
      <c r="R105" s="177">
        <v>1760550.35</v>
      </c>
      <c r="S105" s="199"/>
      <c r="T105" s="200"/>
      <c r="U105" s="248"/>
      <c r="V105" s="248"/>
      <c r="W105" s="248"/>
      <c r="X105" s="248"/>
    </row>
    <row r="106" spans="1:24" s="157" customFormat="1" x14ac:dyDescent="0.2">
      <c r="A106" s="176">
        <v>1</v>
      </c>
      <c r="B106" s="195" t="s">
        <v>781</v>
      </c>
      <c r="C106" s="176">
        <v>214</v>
      </c>
      <c r="D106" s="196">
        <v>41272</v>
      </c>
      <c r="E106" s="176" t="s">
        <v>1111</v>
      </c>
      <c r="F106" s="176" t="s">
        <v>1109</v>
      </c>
      <c r="G106" s="169">
        <v>4</v>
      </c>
      <c r="H106" s="170">
        <v>4</v>
      </c>
      <c r="I106" s="197">
        <v>116.6</v>
      </c>
      <c r="J106" s="169">
        <v>2</v>
      </c>
      <c r="K106" s="170">
        <v>0</v>
      </c>
      <c r="L106" s="170">
        <v>2</v>
      </c>
      <c r="M106" s="197">
        <v>116.6</v>
      </c>
      <c r="N106" s="197">
        <v>0</v>
      </c>
      <c r="O106" s="197">
        <v>116.6</v>
      </c>
      <c r="P106" s="198">
        <f>Q106+R106</f>
        <v>4929848</v>
      </c>
      <c r="Q106" s="198">
        <v>3169297.65</v>
      </c>
      <c r="R106" s="198">
        <v>1760550.35</v>
      </c>
      <c r="S106" s="199"/>
      <c r="T106" s="200"/>
      <c r="U106" s="248"/>
      <c r="V106" s="248"/>
      <c r="W106" s="248"/>
      <c r="X106" s="248"/>
    </row>
    <row r="107" spans="1:24" s="156" customFormat="1" ht="34.5" customHeight="1" x14ac:dyDescent="0.2">
      <c r="A107" s="820" t="s">
        <v>1208</v>
      </c>
      <c r="B107" s="820"/>
      <c r="C107" s="820"/>
      <c r="D107" s="820"/>
      <c r="E107" s="820"/>
      <c r="F107" s="820"/>
      <c r="G107" s="168">
        <f>SUM(G108:G114)</f>
        <v>76</v>
      </c>
      <c r="H107" s="168">
        <f t="shared" ref="H107:O107" si="31">SUM(H108:H114)</f>
        <v>76</v>
      </c>
      <c r="I107" s="202">
        <f t="shared" si="31"/>
        <v>938.57</v>
      </c>
      <c r="J107" s="168">
        <f t="shared" si="31"/>
        <v>27</v>
      </c>
      <c r="K107" s="168">
        <f t="shared" si="31"/>
        <v>19</v>
      </c>
      <c r="L107" s="168">
        <f t="shared" si="31"/>
        <v>8</v>
      </c>
      <c r="M107" s="202">
        <f t="shared" si="31"/>
        <v>938.57</v>
      </c>
      <c r="N107" s="202">
        <f t="shared" si="31"/>
        <v>743.17</v>
      </c>
      <c r="O107" s="202">
        <f t="shared" si="31"/>
        <v>195.4</v>
      </c>
      <c r="P107" s="202">
        <f>SUM(P108:P114)</f>
        <v>43673044.200000003</v>
      </c>
      <c r="Q107" s="202">
        <v>35583764.009999998</v>
      </c>
      <c r="R107" s="202">
        <v>8089280.1900000004</v>
      </c>
      <c r="S107" s="199"/>
      <c r="T107" s="200"/>
      <c r="U107" s="203"/>
      <c r="V107" s="203"/>
      <c r="W107" s="203"/>
      <c r="X107" s="203"/>
    </row>
    <row r="108" spans="1:24" ht="20.100000000000001" customHeight="1" x14ac:dyDescent="0.2">
      <c r="A108" s="176">
        <v>1</v>
      </c>
      <c r="B108" s="205" t="s">
        <v>1057</v>
      </c>
      <c r="C108" s="219" t="s">
        <v>1105</v>
      </c>
      <c r="D108" s="215">
        <v>41992</v>
      </c>
      <c r="E108" s="176" t="s">
        <v>1111</v>
      </c>
      <c r="F108" s="176" t="s">
        <v>1109</v>
      </c>
      <c r="G108" s="169">
        <v>11</v>
      </c>
      <c r="H108" s="169">
        <v>11</v>
      </c>
      <c r="I108" s="197">
        <v>79.7</v>
      </c>
      <c r="J108" s="169">
        <v>2</v>
      </c>
      <c r="K108" s="166">
        <v>0</v>
      </c>
      <c r="L108" s="166">
        <v>2</v>
      </c>
      <c r="M108" s="197">
        <v>79.7</v>
      </c>
      <c r="N108" s="198">
        <v>0</v>
      </c>
      <c r="O108" s="198">
        <v>79.7</v>
      </c>
      <c r="P108" s="198">
        <f t="shared" ref="P108:P114" si="32">Q108+R108</f>
        <v>4118917.6</v>
      </c>
      <c r="Q108" s="197">
        <v>3025972.12</v>
      </c>
      <c r="R108" s="197">
        <v>1092945.48</v>
      </c>
    </row>
    <row r="109" spans="1:24" ht="20.100000000000001" customHeight="1" x14ac:dyDescent="0.2">
      <c r="A109" s="176">
        <v>2</v>
      </c>
      <c r="B109" s="205" t="s">
        <v>1058</v>
      </c>
      <c r="C109" s="219" t="s">
        <v>1105</v>
      </c>
      <c r="D109" s="215">
        <v>41992</v>
      </c>
      <c r="E109" s="176" t="s">
        <v>1111</v>
      </c>
      <c r="F109" s="176" t="s">
        <v>1109</v>
      </c>
      <c r="G109" s="169">
        <v>13</v>
      </c>
      <c r="H109" s="169">
        <v>13</v>
      </c>
      <c r="I109" s="197">
        <v>173.7</v>
      </c>
      <c r="J109" s="169">
        <v>4</v>
      </c>
      <c r="K109" s="166">
        <v>4</v>
      </c>
      <c r="L109" s="166">
        <v>0</v>
      </c>
      <c r="M109" s="197">
        <v>173.7</v>
      </c>
      <c r="N109" s="198">
        <v>173.7</v>
      </c>
      <c r="O109" s="198">
        <v>0</v>
      </c>
      <c r="P109" s="198">
        <f t="shared" si="32"/>
        <v>7844549.4000000004</v>
      </c>
      <c r="Q109" s="197">
        <v>6559110.2599999998</v>
      </c>
      <c r="R109" s="197">
        <v>1285439.1399999999</v>
      </c>
    </row>
    <row r="110" spans="1:24" ht="20.100000000000001" customHeight="1" x14ac:dyDescent="0.2">
      <c r="A110" s="176">
        <v>3</v>
      </c>
      <c r="B110" s="205" t="s">
        <v>1056</v>
      </c>
      <c r="C110" s="219" t="s">
        <v>1105</v>
      </c>
      <c r="D110" s="215">
        <v>41992</v>
      </c>
      <c r="E110" s="176" t="s">
        <v>1111</v>
      </c>
      <c r="F110" s="176" t="s">
        <v>1109</v>
      </c>
      <c r="G110" s="169">
        <v>11</v>
      </c>
      <c r="H110" s="169">
        <v>11</v>
      </c>
      <c r="I110" s="197">
        <v>201.3</v>
      </c>
      <c r="J110" s="169">
        <v>4</v>
      </c>
      <c r="K110" s="166">
        <v>3</v>
      </c>
      <c r="L110" s="166">
        <v>1</v>
      </c>
      <c r="M110" s="197">
        <v>201.3</v>
      </c>
      <c r="N110" s="198">
        <f>M110-O110</f>
        <v>159.5</v>
      </c>
      <c r="O110" s="198">
        <v>41.8</v>
      </c>
      <c r="P110" s="198">
        <f t="shared" si="32"/>
        <v>8859774</v>
      </c>
      <c r="Q110" s="197">
        <v>7642762.6900000004</v>
      </c>
      <c r="R110" s="197">
        <v>1217011.31</v>
      </c>
    </row>
    <row r="111" spans="1:24" ht="20.100000000000001" customHeight="1" x14ac:dyDescent="0.2">
      <c r="A111" s="176">
        <v>4</v>
      </c>
      <c r="B111" s="205" t="s">
        <v>1060</v>
      </c>
      <c r="C111" s="219" t="s">
        <v>1105</v>
      </c>
      <c r="D111" s="215">
        <v>41992</v>
      </c>
      <c r="E111" s="176" t="s">
        <v>1111</v>
      </c>
      <c r="F111" s="176" t="s">
        <v>1109</v>
      </c>
      <c r="G111" s="169">
        <v>2</v>
      </c>
      <c r="H111" s="169">
        <v>2</v>
      </c>
      <c r="I111" s="197">
        <v>71.569999999999993</v>
      </c>
      <c r="J111" s="169">
        <v>2</v>
      </c>
      <c r="K111" s="170">
        <v>2</v>
      </c>
      <c r="L111" s="170">
        <v>0</v>
      </c>
      <c r="M111" s="197">
        <v>71.569999999999993</v>
      </c>
      <c r="N111" s="197">
        <v>71.569999999999993</v>
      </c>
      <c r="O111" s="197">
        <v>0</v>
      </c>
      <c r="P111" s="198">
        <f t="shared" si="32"/>
        <v>3009067.6</v>
      </c>
      <c r="Q111" s="197">
        <v>2702113.37</v>
      </c>
      <c r="R111" s="197">
        <v>306954.23</v>
      </c>
    </row>
    <row r="112" spans="1:24" ht="20.100000000000001" customHeight="1" x14ac:dyDescent="0.2">
      <c r="A112" s="176">
        <v>5</v>
      </c>
      <c r="B112" s="205" t="s">
        <v>1055</v>
      </c>
      <c r="C112" s="219" t="s">
        <v>1105</v>
      </c>
      <c r="D112" s="215">
        <v>41992</v>
      </c>
      <c r="E112" s="176" t="s">
        <v>1111</v>
      </c>
      <c r="F112" s="176" t="s">
        <v>1109</v>
      </c>
      <c r="G112" s="169">
        <v>4</v>
      </c>
      <c r="H112" s="169">
        <v>4</v>
      </c>
      <c r="I112" s="197">
        <v>108.2</v>
      </c>
      <c r="J112" s="169">
        <v>4</v>
      </c>
      <c r="K112" s="170">
        <v>3</v>
      </c>
      <c r="L112" s="170">
        <v>1</v>
      </c>
      <c r="M112" s="197">
        <v>108.2</v>
      </c>
      <c r="N112" s="197">
        <f>M112-O112</f>
        <v>81.900000000000006</v>
      </c>
      <c r="O112" s="197">
        <v>26.3</v>
      </c>
      <c r="P112" s="198">
        <f t="shared" si="32"/>
        <v>5399156</v>
      </c>
      <c r="Q112" s="197">
        <v>4108032.42</v>
      </c>
      <c r="R112" s="197">
        <v>1291123.58</v>
      </c>
    </row>
    <row r="113" spans="1:24" ht="20.100000000000001" customHeight="1" x14ac:dyDescent="0.2">
      <c r="A113" s="176">
        <v>6</v>
      </c>
      <c r="B113" s="205" t="s">
        <v>1053</v>
      </c>
      <c r="C113" s="219" t="s">
        <v>1105</v>
      </c>
      <c r="D113" s="215">
        <v>41992</v>
      </c>
      <c r="E113" s="176" t="s">
        <v>1111</v>
      </c>
      <c r="F113" s="176" t="s">
        <v>1109</v>
      </c>
      <c r="G113" s="169">
        <v>12</v>
      </c>
      <c r="H113" s="169">
        <v>12</v>
      </c>
      <c r="I113" s="197">
        <v>124</v>
      </c>
      <c r="J113" s="169">
        <v>4</v>
      </c>
      <c r="K113" s="170">
        <v>1</v>
      </c>
      <c r="L113" s="170">
        <v>3</v>
      </c>
      <c r="M113" s="197">
        <v>124</v>
      </c>
      <c r="N113" s="197">
        <v>99.9</v>
      </c>
      <c r="O113" s="197">
        <v>24.1</v>
      </c>
      <c r="P113" s="198">
        <f t="shared" si="32"/>
        <v>5457925.2000000002</v>
      </c>
      <c r="Q113" s="197">
        <v>4707911.4400000004</v>
      </c>
      <c r="R113" s="197">
        <v>750013.76</v>
      </c>
    </row>
    <row r="114" spans="1:24" ht="20.100000000000001" customHeight="1" x14ac:dyDescent="0.2">
      <c r="A114" s="176">
        <v>7</v>
      </c>
      <c r="B114" s="205" t="s">
        <v>1052</v>
      </c>
      <c r="C114" s="219" t="s">
        <v>1105</v>
      </c>
      <c r="D114" s="215">
        <v>41992</v>
      </c>
      <c r="E114" s="176" t="s">
        <v>1111</v>
      </c>
      <c r="F114" s="176" t="s">
        <v>1109</v>
      </c>
      <c r="G114" s="169">
        <v>23</v>
      </c>
      <c r="H114" s="169">
        <v>23</v>
      </c>
      <c r="I114" s="197">
        <v>180.1</v>
      </c>
      <c r="J114" s="169">
        <v>7</v>
      </c>
      <c r="K114" s="170">
        <v>6</v>
      </c>
      <c r="L114" s="170">
        <v>1</v>
      </c>
      <c r="M114" s="197">
        <v>180.1</v>
      </c>
      <c r="N114" s="197">
        <f>M114-O114</f>
        <v>156.6</v>
      </c>
      <c r="O114" s="197">
        <v>23.5</v>
      </c>
      <c r="P114" s="198">
        <f t="shared" si="32"/>
        <v>8983654.4000000004</v>
      </c>
      <c r="Q114" s="197">
        <v>6837861.71</v>
      </c>
      <c r="R114" s="197">
        <v>2145792.69</v>
      </c>
    </row>
    <row r="115" spans="1:24" s="156" customFormat="1" ht="32.25" customHeight="1" x14ac:dyDescent="0.2">
      <c r="A115" s="824" t="s">
        <v>1341</v>
      </c>
      <c r="B115" s="824"/>
      <c r="C115" s="826"/>
      <c r="D115" s="824"/>
      <c r="E115" s="824"/>
      <c r="F115" s="824"/>
      <c r="G115" s="168">
        <f>SUM(G116:G127)</f>
        <v>110</v>
      </c>
      <c r="H115" s="168">
        <f t="shared" ref="H115:O115" si="33">SUM(H116:H127)</f>
        <v>110</v>
      </c>
      <c r="I115" s="202">
        <f t="shared" si="33"/>
        <v>1233.3</v>
      </c>
      <c r="J115" s="168">
        <f t="shared" si="33"/>
        <v>37</v>
      </c>
      <c r="K115" s="168">
        <f t="shared" si="33"/>
        <v>11</v>
      </c>
      <c r="L115" s="168">
        <f t="shared" si="33"/>
        <v>26</v>
      </c>
      <c r="M115" s="202">
        <f t="shared" si="33"/>
        <v>1233.3</v>
      </c>
      <c r="N115" s="202">
        <f t="shared" si="33"/>
        <v>441.7</v>
      </c>
      <c r="O115" s="202">
        <f t="shared" si="33"/>
        <v>791.6</v>
      </c>
      <c r="P115" s="202">
        <f>SUM(P116:P127)</f>
        <v>56743810.409999996</v>
      </c>
      <c r="Q115" s="202">
        <v>33354642.469999999</v>
      </c>
      <c r="R115" s="202">
        <v>23389167.940000001</v>
      </c>
      <c r="S115" s="199"/>
      <c r="T115" s="200"/>
      <c r="U115" s="203"/>
      <c r="V115" s="203"/>
      <c r="W115" s="203"/>
      <c r="X115" s="203"/>
    </row>
    <row r="116" spans="1:24" x14ac:dyDescent="0.2">
      <c r="A116" s="176">
        <v>1</v>
      </c>
      <c r="B116" s="220" t="s">
        <v>816</v>
      </c>
      <c r="C116" s="176">
        <v>390</v>
      </c>
      <c r="D116" s="221">
        <v>42004</v>
      </c>
      <c r="E116" s="176" t="s">
        <v>1111</v>
      </c>
      <c r="F116" s="176" t="s">
        <v>1109</v>
      </c>
      <c r="G116" s="169">
        <v>12</v>
      </c>
      <c r="H116" s="169">
        <v>12</v>
      </c>
      <c r="I116" s="198">
        <v>125.4</v>
      </c>
      <c r="J116" s="170">
        <v>4</v>
      </c>
      <c r="K116" s="166">
        <v>1</v>
      </c>
      <c r="L116" s="166">
        <v>3</v>
      </c>
      <c r="M116" s="197">
        <v>125.4</v>
      </c>
      <c r="N116" s="198">
        <v>31.5</v>
      </c>
      <c r="O116" s="198">
        <v>93.9</v>
      </c>
      <c r="P116" s="198">
        <f t="shared" ref="P116:P127" si="34">Q116+R116</f>
        <v>5776439.4699999997</v>
      </c>
      <c r="Q116" s="198">
        <v>3391447.47</v>
      </c>
      <c r="R116" s="198">
        <v>2384992</v>
      </c>
    </row>
    <row r="117" spans="1:24" x14ac:dyDescent="0.2">
      <c r="A117" s="176">
        <v>2</v>
      </c>
      <c r="B117" s="220" t="s">
        <v>817</v>
      </c>
      <c r="C117" s="176">
        <v>127</v>
      </c>
      <c r="D117" s="221">
        <v>41274</v>
      </c>
      <c r="E117" s="176" t="s">
        <v>1111</v>
      </c>
      <c r="F117" s="176" t="s">
        <v>1109</v>
      </c>
      <c r="G117" s="169">
        <v>40</v>
      </c>
      <c r="H117" s="169">
        <v>40</v>
      </c>
      <c r="I117" s="198">
        <v>85.2</v>
      </c>
      <c r="J117" s="170">
        <v>2</v>
      </c>
      <c r="K117" s="166">
        <v>1</v>
      </c>
      <c r="L117" s="166">
        <v>1</v>
      </c>
      <c r="M117" s="197">
        <v>85.2</v>
      </c>
      <c r="N117" s="198">
        <v>42.3</v>
      </c>
      <c r="O117" s="198">
        <v>42.9</v>
      </c>
      <c r="P117" s="198">
        <f t="shared" si="34"/>
        <v>3938406.91</v>
      </c>
      <c r="Q117" s="198">
        <v>2304237.04</v>
      </c>
      <c r="R117" s="198">
        <v>1634169.87</v>
      </c>
    </row>
    <row r="118" spans="1:24" s="157" customFormat="1" x14ac:dyDescent="0.2">
      <c r="A118" s="176">
        <v>3</v>
      </c>
      <c r="B118" s="220" t="s">
        <v>818</v>
      </c>
      <c r="C118" s="176">
        <v>128</v>
      </c>
      <c r="D118" s="221">
        <v>41274</v>
      </c>
      <c r="E118" s="176" t="s">
        <v>1111</v>
      </c>
      <c r="F118" s="176" t="s">
        <v>1109</v>
      </c>
      <c r="G118" s="169">
        <v>9</v>
      </c>
      <c r="H118" s="169">
        <v>9</v>
      </c>
      <c r="I118" s="198">
        <v>107.8</v>
      </c>
      <c r="J118" s="170">
        <v>4</v>
      </c>
      <c r="K118" s="166">
        <v>1</v>
      </c>
      <c r="L118" s="166">
        <v>3</v>
      </c>
      <c r="M118" s="197">
        <v>107.8</v>
      </c>
      <c r="N118" s="198">
        <v>26.8</v>
      </c>
      <c r="O118" s="198">
        <v>81</v>
      </c>
      <c r="P118" s="198">
        <f t="shared" si="34"/>
        <v>4966198.2300000004</v>
      </c>
      <c r="Q118" s="198">
        <v>2915454.84</v>
      </c>
      <c r="R118" s="198">
        <v>2050743.39</v>
      </c>
      <c r="S118" s="199"/>
      <c r="T118" s="200"/>
      <c r="U118" s="248"/>
      <c r="V118" s="248"/>
      <c r="W118" s="248"/>
      <c r="X118" s="248"/>
    </row>
    <row r="119" spans="1:24" s="157" customFormat="1" x14ac:dyDescent="0.2">
      <c r="A119" s="176">
        <v>4</v>
      </c>
      <c r="B119" s="220" t="s">
        <v>1357</v>
      </c>
      <c r="C119" s="176">
        <v>392</v>
      </c>
      <c r="D119" s="221">
        <v>42004</v>
      </c>
      <c r="E119" s="176" t="s">
        <v>1111</v>
      </c>
      <c r="F119" s="176" t="s">
        <v>1109</v>
      </c>
      <c r="G119" s="169">
        <v>3</v>
      </c>
      <c r="H119" s="169">
        <v>3</v>
      </c>
      <c r="I119" s="198">
        <v>41.2</v>
      </c>
      <c r="J119" s="170">
        <v>1</v>
      </c>
      <c r="K119" s="166">
        <v>0</v>
      </c>
      <c r="L119" s="166">
        <v>1</v>
      </c>
      <c r="M119" s="197">
        <v>41.2</v>
      </c>
      <c r="N119" s="198">
        <v>0</v>
      </c>
      <c r="O119" s="198">
        <v>41.2</v>
      </c>
      <c r="P119" s="198">
        <f t="shared" si="34"/>
        <v>1902397.51</v>
      </c>
      <c r="Q119" s="198">
        <v>1114255.47</v>
      </c>
      <c r="R119" s="198">
        <v>788142.04</v>
      </c>
      <c r="S119" s="199"/>
      <c r="T119" s="200"/>
      <c r="U119" s="248"/>
      <c r="V119" s="248"/>
      <c r="W119" s="248"/>
      <c r="X119" s="248"/>
    </row>
    <row r="120" spans="1:24" x14ac:dyDescent="0.2">
      <c r="A120" s="176">
        <v>5</v>
      </c>
      <c r="B120" s="205" t="s">
        <v>819</v>
      </c>
      <c r="C120" s="176">
        <v>393</v>
      </c>
      <c r="D120" s="196">
        <v>42004</v>
      </c>
      <c r="E120" s="222" t="s">
        <v>1111</v>
      </c>
      <c r="F120" s="176" t="s">
        <v>1109</v>
      </c>
      <c r="G120" s="169">
        <v>10</v>
      </c>
      <c r="H120" s="169">
        <v>10</v>
      </c>
      <c r="I120" s="198">
        <v>80.5</v>
      </c>
      <c r="J120" s="170">
        <v>2</v>
      </c>
      <c r="K120" s="166">
        <v>1</v>
      </c>
      <c r="L120" s="166">
        <v>1</v>
      </c>
      <c r="M120" s="197">
        <v>80.5</v>
      </c>
      <c r="N120" s="198">
        <v>40.299999999999997</v>
      </c>
      <c r="O120" s="198">
        <v>40.200000000000003</v>
      </c>
      <c r="P120" s="198">
        <f t="shared" si="34"/>
        <v>3708347.09</v>
      </c>
      <c r="Q120" s="198">
        <v>2177125.37</v>
      </c>
      <c r="R120" s="198">
        <v>1531221.72</v>
      </c>
    </row>
    <row r="121" spans="1:24" x14ac:dyDescent="0.2">
      <c r="A121" s="176">
        <v>6</v>
      </c>
      <c r="B121" s="205" t="s">
        <v>820</v>
      </c>
      <c r="C121" s="176">
        <v>394</v>
      </c>
      <c r="D121" s="196">
        <v>42004</v>
      </c>
      <c r="E121" s="222" t="s">
        <v>1111</v>
      </c>
      <c r="F121" s="176" t="s">
        <v>1109</v>
      </c>
      <c r="G121" s="169">
        <v>4</v>
      </c>
      <c r="H121" s="169">
        <v>4</v>
      </c>
      <c r="I121" s="198">
        <v>82.8</v>
      </c>
      <c r="J121" s="170">
        <v>3</v>
      </c>
      <c r="K121" s="166">
        <v>1</v>
      </c>
      <c r="L121" s="166">
        <v>2</v>
      </c>
      <c r="M121" s="197">
        <v>82.8</v>
      </c>
      <c r="N121" s="198">
        <v>22.6</v>
      </c>
      <c r="O121" s="198">
        <v>60.2</v>
      </c>
      <c r="P121" s="198">
        <f t="shared" si="34"/>
        <v>3814359.96</v>
      </c>
      <c r="Q121" s="198">
        <v>2239328.9500000002</v>
      </c>
      <c r="R121" s="198">
        <v>1575031.01</v>
      </c>
    </row>
    <row r="122" spans="1:24" x14ac:dyDescent="0.2">
      <c r="A122" s="176">
        <v>7</v>
      </c>
      <c r="B122" s="205" t="s">
        <v>821</v>
      </c>
      <c r="C122" s="176">
        <v>395</v>
      </c>
      <c r="D122" s="196">
        <v>42004</v>
      </c>
      <c r="E122" s="222" t="s">
        <v>1111</v>
      </c>
      <c r="F122" s="176" t="s">
        <v>1109</v>
      </c>
      <c r="G122" s="169">
        <v>2</v>
      </c>
      <c r="H122" s="169">
        <v>2</v>
      </c>
      <c r="I122" s="198">
        <v>77.5</v>
      </c>
      <c r="J122" s="170">
        <v>2</v>
      </c>
      <c r="K122" s="166">
        <v>0</v>
      </c>
      <c r="L122" s="166">
        <v>2</v>
      </c>
      <c r="M122" s="197">
        <v>77.5</v>
      </c>
      <c r="N122" s="198">
        <v>0</v>
      </c>
      <c r="O122" s="198">
        <v>77.5</v>
      </c>
      <c r="P122" s="198">
        <f t="shared" si="34"/>
        <v>3569842.8</v>
      </c>
      <c r="Q122" s="198">
        <v>2095990.27</v>
      </c>
      <c r="R122" s="198">
        <v>1473852.53</v>
      </c>
    </row>
    <row r="123" spans="1:24" x14ac:dyDescent="0.2">
      <c r="A123" s="176">
        <v>8</v>
      </c>
      <c r="B123" s="205" t="s">
        <v>822</v>
      </c>
      <c r="C123" s="176">
        <v>125</v>
      </c>
      <c r="D123" s="196">
        <v>42004</v>
      </c>
      <c r="E123" s="222" t="s">
        <v>1111</v>
      </c>
      <c r="F123" s="176" t="s">
        <v>1109</v>
      </c>
      <c r="G123" s="169">
        <v>5</v>
      </c>
      <c r="H123" s="169">
        <v>5</v>
      </c>
      <c r="I123" s="198">
        <v>139.1</v>
      </c>
      <c r="J123" s="170">
        <v>5</v>
      </c>
      <c r="K123" s="166">
        <v>2</v>
      </c>
      <c r="L123" s="166">
        <v>3</v>
      </c>
      <c r="M123" s="197">
        <v>139.1</v>
      </c>
      <c r="N123" s="198">
        <v>59</v>
      </c>
      <c r="O123" s="198">
        <v>80.099999999999994</v>
      </c>
      <c r="P123" s="198">
        <f t="shared" si="34"/>
        <v>6272007.5700000003</v>
      </c>
      <c r="Q123" s="198">
        <v>3761964.46</v>
      </c>
      <c r="R123" s="198">
        <v>2510043.11</v>
      </c>
    </row>
    <row r="124" spans="1:24" x14ac:dyDescent="0.2">
      <c r="A124" s="176">
        <v>9</v>
      </c>
      <c r="B124" s="205" t="s">
        <v>823</v>
      </c>
      <c r="C124" s="176">
        <v>126</v>
      </c>
      <c r="D124" s="196">
        <v>42004</v>
      </c>
      <c r="E124" s="222" t="s">
        <v>1111</v>
      </c>
      <c r="F124" s="176" t="s">
        <v>1109</v>
      </c>
      <c r="G124" s="169">
        <v>6</v>
      </c>
      <c r="H124" s="169">
        <v>6</v>
      </c>
      <c r="I124" s="198">
        <v>134.69999999999999</v>
      </c>
      <c r="J124" s="170">
        <v>5</v>
      </c>
      <c r="K124" s="166">
        <v>0</v>
      </c>
      <c r="L124" s="166">
        <v>5</v>
      </c>
      <c r="M124" s="197">
        <v>134.69999999999999</v>
      </c>
      <c r="N124" s="198">
        <v>0</v>
      </c>
      <c r="O124" s="198">
        <v>134.69999999999999</v>
      </c>
      <c r="P124" s="198">
        <f t="shared" si="34"/>
        <v>6195863.4100000001</v>
      </c>
      <c r="Q124" s="198">
        <v>3642966.3</v>
      </c>
      <c r="R124" s="198">
        <v>2552897.11</v>
      </c>
    </row>
    <row r="125" spans="1:24" x14ac:dyDescent="0.2">
      <c r="A125" s="176">
        <v>10</v>
      </c>
      <c r="B125" s="205" t="s">
        <v>824</v>
      </c>
      <c r="C125" s="176">
        <v>129</v>
      </c>
      <c r="D125" s="196">
        <v>42004</v>
      </c>
      <c r="E125" s="222" t="s">
        <v>1111</v>
      </c>
      <c r="F125" s="176" t="s">
        <v>1109</v>
      </c>
      <c r="G125" s="169">
        <v>3</v>
      </c>
      <c r="H125" s="169">
        <v>3</v>
      </c>
      <c r="I125" s="198">
        <v>82.5</v>
      </c>
      <c r="J125" s="170">
        <v>2</v>
      </c>
      <c r="K125" s="166">
        <v>1</v>
      </c>
      <c r="L125" s="166">
        <v>1</v>
      </c>
      <c r="M125" s="197">
        <v>82.5</v>
      </c>
      <c r="N125" s="198">
        <v>41.3</v>
      </c>
      <c r="O125" s="198">
        <v>41.2</v>
      </c>
      <c r="P125" s="198">
        <f t="shared" si="34"/>
        <v>3800155.23</v>
      </c>
      <c r="Q125" s="198">
        <v>2231215.44</v>
      </c>
      <c r="R125" s="198">
        <v>1568939.79</v>
      </c>
    </row>
    <row r="126" spans="1:24" x14ac:dyDescent="0.2">
      <c r="A126" s="176">
        <v>11</v>
      </c>
      <c r="B126" s="205" t="s">
        <v>814</v>
      </c>
      <c r="C126" s="176">
        <v>388</v>
      </c>
      <c r="D126" s="196">
        <v>42004</v>
      </c>
      <c r="E126" s="222" t="s">
        <v>1111</v>
      </c>
      <c r="F126" s="176" t="s">
        <v>1109</v>
      </c>
      <c r="G126" s="169">
        <v>11</v>
      </c>
      <c r="H126" s="169">
        <v>11</v>
      </c>
      <c r="I126" s="198">
        <v>159.1</v>
      </c>
      <c r="J126" s="170">
        <v>4</v>
      </c>
      <c r="K126" s="166">
        <v>2</v>
      </c>
      <c r="L126" s="166">
        <v>2</v>
      </c>
      <c r="M126" s="197">
        <v>159.1</v>
      </c>
      <c r="N126" s="198">
        <v>119.4</v>
      </c>
      <c r="O126" s="198">
        <v>39.700000000000003</v>
      </c>
      <c r="P126" s="198">
        <f t="shared" si="34"/>
        <v>7362425.6799999997</v>
      </c>
      <c r="Q126" s="198">
        <v>4302865.17</v>
      </c>
      <c r="R126" s="198">
        <v>3059560.51</v>
      </c>
    </row>
    <row r="127" spans="1:24" x14ac:dyDescent="0.2">
      <c r="A127" s="176">
        <v>12</v>
      </c>
      <c r="B127" s="205" t="s">
        <v>815</v>
      </c>
      <c r="C127" s="176">
        <v>389</v>
      </c>
      <c r="D127" s="196">
        <v>42004</v>
      </c>
      <c r="E127" s="222" t="s">
        <v>1111</v>
      </c>
      <c r="F127" s="176" t="s">
        <v>1109</v>
      </c>
      <c r="G127" s="169">
        <v>5</v>
      </c>
      <c r="H127" s="169">
        <v>5</v>
      </c>
      <c r="I127" s="198">
        <v>117.5</v>
      </c>
      <c r="J127" s="170">
        <v>3</v>
      </c>
      <c r="K127" s="166">
        <v>1</v>
      </c>
      <c r="L127" s="166">
        <v>2</v>
      </c>
      <c r="M127" s="197">
        <v>117.5</v>
      </c>
      <c r="N127" s="198">
        <v>58.5</v>
      </c>
      <c r="O127" s="198">
        <v>59</v>
      </c>
      <c r="P127" s="198">
        <f t="shared" si="34"/>
        <v>5437366.5499999998</v>
      </c>
      <c r="Q127" s="198">
        <v>3177791.69</v>
      </c>
      <c r="R127" s="198">
        <v>2259574.86</v>
      </c>
    </row>
    <row r="128" spans="1:24" ht="29.25" customHeight="1" x14ac:dyDescent="0.2">
      <c r="A128" s="827" t="s">
        <v>1340</v>
      </c>
      <c r="B128" s="827"/>
      <c r="C128" s="827"/>
      <c r="D128" s="827"/>
      <c r="E128" s="824"/>
      <c r="F128" s="824"/>
      <c r="G128" s="174">
        <f>SUM(G129:G130)</f>
        <v>49</v>
      </c>
      <c r="H128" s="174">
        <f t="shared" ref="H128:O128" si="35">SUM(H129:H130)</f>
        <v>49</v>
      </c>
      <c r="I128" s="177">
        <f t="shared" si="35"/>
        <v>710.2</v>
      </c>
      <c r="J128" s="174">
        <f t="shared" si="35"/>
        <v>20</v>
      </c>
      <c r="K128" s="174">
        <f t="shared" si="35"/>
        <v>13</v>
      </c>
      <c r="L128" s="174">
        <f t="shared" si="35"/>
        <v>7</v>
      </c>
      <c r="M128" s="177">
        <f t="shared" si="35"/>
        <v>710.2</v>
      </c>
      <c r="N128" s="177">
        <f t="shared" si="35"/>
        <v>448.6</v>
      </c>
      <c r="O128" s="177">
        <f t="shared" si="35"/>
        <v>261.60000000000002</v>
      </c>
      <c r="P128" s="177">
        <f>SUM(P129:P130)</f>
        <v>41797204.68</v>
      </c>
      <c r="Q128" s="177">
        <v>24513446.989999998</v>
      </c>
      <c r="R128" s="177">
        <v>17283757.690000001</v>
      </c>
    </row>
    <row r="129" spans="1:24" x14ac:dyDescent="0.2">
      <c r="A129" s="176">
        <v>1</v>
      </c>
      <c r="B129" s="205" t="s">
        <v>1268</v>
      </c>
      <c r="C129" s="176" t="s">
        <v>1322</v>
      </c>
      <c r="D129" s="196">
        <v>42004</v>
      </c>
      <c r="E129" s="176" t="s">
        <v>1111</v>
      </c>
      <c r="F129" s="176" t="s">
        <v>1109</v>
      </c>
      <c r="G129" s="169">
        <v>45</v>
      </c>
      <c r="H129" s="170">
        <v>45</v>
      </c>
      <c r="I129" s="198">
        <v>602.20000000000005</v>
      </c>
      <c r="J129" s="169">
        <v>16</v>
      </c>
      <c r="K129" s="166">
        <v>9</v>
      </c>
      <c r="L129" s="166">
        <v>7</v>
      </c>
      <c r="M129" s="197">
        <v>602.20000000000005</v>
      </c>
      <c r="N129" s="198">
        <v>340.6</v>
      </c>
      <c r="O129" s="198">
        <v>261.60000000000002</v>
      </c>
      <c r="P129" s="198">
        <f>Q129+R129</f>
        <v>34540371.18</v>
      </c>
      <c r="Q129" s="198">
        <v>20788287.300000001</v>
      </c>
      <c r="R129" s="198">
        <v>13752083.880000001</v>
      </c>
    </row>
    <row r="130" spans="1:24" x14ac:dyDescent="0.2">
      <c r="A130" s="176">
        <v>2</v>
      </c>
      <c r="B130" s="205" t="s">
        <v>1243</v>
      </c>
      <c r="C130" s="176" t="s">
        <v>1288</v>
      </c>
      <c r="D130" s="196">
        <v>42059</v>
      </c>
      <c r="E130" s="176" t="s">
        <v>1111</v>
      </c>
      <c r="F130" s="176" t="s">
        <v>1109</v>
      </c>
      <c r="G130" s="169">
        <v>4</v>
      </c>
      <c r="H130" s="170">
        <v>4</v>
      </c>
      <c r="I130" s="198">
        <v>108</v>
      </c>
      <c r="J130" s="169">
        <v>4</v>
      </c>
      <c r="K130" s="166">
        <v>4</v>
      </c>
      <c r="L130" s="166">
        <v>0</v>
      </c>
      <c r="M130" s="197">
        <v>108</v>
      </c>
      <c r="N130" s="198">
        <v>108</v>
      </c>
      <c r="O130" s="198">
        <v>0</v>
      </c>
      <c r="P130" s="198">
        <f>Q130+R130</f>
        <v>7256833.5</v>
      </c>
      <c r="Q130" s="198">
        <v>3725159.69</v>
      </c>
      <c r="R130" s="198">
        <v>3531673.81</v>
      </c>
    </row>
    <row r="131" spans="1:24" s="156" customFormat="1" ht="31.5" customHeight="1" x14ac:dyDescent="0.2">
      <c r="A131" s="824" t="s">
        <v>1212</v>
      </c>
      <c r="B131" s="824"/>
      <c r="C131" s="824"/>
      <c r="D131" s="824"/>
      <c r="E131" s="824"/>
      <c r="F131" s="824"/>
      <c r="G131" s="168">
        <f>SUM(G132:G134)</f>
        <v>68</v>
      </c>
      <c r="H131" s="168">
        <f t="shared" ref="H131:O131" si="36">SUM(H132:H134)</f>
        <v>68</v>
      </c>
      <c r="I131" s="202">
        <f t="shared" si="36"/>
        <v>1211.8</v>
      </c>
      <c r="J131" s="168">
        <f t="shared" si="36"/>
        <v>25</v>
      </c>
      <c r="K131" s="168">
        <f t="shared" si="36"/>
        <v>10</v>
      </c>
      <c r="L131" s="168">
        <f t="shared" si="36"/>
        <v>15</v>
      </c>
      <c r="M131" s="202">
        <f t="shared" si="36"/>
        <v>1211.8</v>
      </c>
      <c r="N131" s="202">
        <f t="shared" si="36"/>
        <v>557.4</v>
      </c>
      <c r="O131" s="202">
        <f t="shared" si="36"/>
        <v>654.4</v>
      </c>
      <c r="P131" s="202">
        <f>SUM(P132:P134)</f>
        <v>55641205.439999998</v>
      </c>
      <c r="Q131" s="202">
        <v>48395301.229999997</v>
      </c>
      <c r="R131" s="202">
        <v>7245904.21</v>
      </c>
      <c r="S131" s="199"/>
      <c r="T131" s="200"/>
      <c r="U131" s="203"/>
      <c r="V131" s="203"/>
      <c r="W131" s="203"/>
      <c r="X131" s="203"/>
    </row>
    <row r="132" spans="1:24" x14ac:dyDescent="0.2">
      <c r="A132" s="176">
        <v>1</v>
      </c>
      <c r="B132" s="195" t="s">
        <v>828</v>
      </c>
      <c r="C132" s="223">
        <v>183</v>
      </c>
      <c r="D132" s="224">
        <v>41605</v>
      </c>
      <c r="E132" s="176" t="s">
        <v>1109</v>
      </c>
      <c r="F132" s="176" t="s">
        <v>1110</v>
      </c>
      <c r="G132" s="169">
        <v>30</v>
      </c>
      <c r="H132" s="170">
        <v>30</v>
      </c>
      <c r="I132" s="197">
        <v>409.4</v>
      </c>
      <c r="J132" s="169">
        <v>9</v>
      </c>
      <c r="K132" s="170">
        <v>4</v>
      </c>
      <c r="L132" s="170">
        <v>5</v>
      </c>
      <c r="M132" s="197">
        <v>409.4</v>
      </c>
      <c r="N132" s="197">
        <v>250.8</v>
      </c>
      <c r="O132" s="197">
        <v>158.6</v>
      </c>
      <c r="P132" s="198">
        <f>Q132+R132</f>
        <v>18442874.239999998</v>
      </c>
      <c r="Q132" s="198">
        <v>16361740.6</v>
      </c>
      <c r="R132" s="198">
        <v>2081133.64</v>
      </c>
    </row>
    <row r="133" spans="1:24" x14ac:dyDescent="0.2">
      <c r="A133" s="176">
        <v>2</v>
      </c>
      <c r="B133" s="195" t="s">
        <v>920</v>
      </c>
      <c r="C133" s="167">
        <v>161</v>
      </c>
      <c r="D133" s="196">
        <v>41914</v>
      </c>
      <c r="E133" s="176" t="s">
        <v>1109</v>
      </c>
      <c r="F133" s="176" t="s">
        <v>1110</v>
      </c>
      <c r="G133" s="169">
        <v>8</v>
      </c>
      <c r="H133" s="170">
        <v>8</v>
      </c>
      <c r="I133" s="197">
        <v>230.2</v>
      </c>
      <c r="J133" s="169">
        <v>4</v>
      </c>
      <c r="K133" s="170">
        <v>2</v>
      </c>
      <c r="L133" s="170">
        <v>2</v>
      </c>
      <c r="M133" s="197">
        <v>230.2</v>
      </c>
      <c r="N133" s="197">
        <v>98.8</v>
      </c>
      <c r="O133" s="197">
        <v>131.4</v>
      </c>
      <c r="P133" s="198">
        <f>Q133+R133</f>
        <v>10365703.039999999</v>
      </c>
      <c r="Q133" s="198">
        <v>9199982.1300000008</v>
      </c>
      <c r="R133" s="198">
        <v>1165720.9099999999</v>
      </c>
    </row>
    <row r="134" spans="1:24" x14ac:dyDescent="0.2">
      <c r="A134" s="176">
        <v>3</v>
      </c>
      <c r="B134" s="195" t="s">
        <v>827</v>
      </c>
      <c r="C134" s="167">
        <v>233</v>
      </c>
      <c r="D134" s="224">
        <v>41605</v>
      </c>
      <c r="E134" s="176" t="s">
        <v>1109</v>
      </c>
      <c r="F134" s="176" t="s">
        <v>1110</v>
      </c>
      <c r="G134" s="169">
        <v>30</v>
      </c>
      <c r="H134" s="170">
        <v>30</v>
      </c>
      <c r="I134" s="197">
        <v>572.20000000000005</v>
      </c>
      <c r="J134" s="169">
        <v>12</v>
      </c>
      <c r="K134" s="170">
        <v>4</v>
      </c>
      <c r="L134" s="170">
        <v>8</v>
      </c>
      <c r="M134" s="197">
        <v>572.20000000000005</v>
      </c>
      <c r="N134" s="197">
        <v>207.8</v>
      </c>
      <c r="O134" s="197">
        <v>364.4</v>
      </c>
      <c r="P134" s="198">
        <f>Q134+R134</f>
        <v>26832628.16</v>
      </c>
      <c r="Q134" s="198">
        <v>22833578.5</v>
      </c>
      <c r="R134" s="198">
        <v>3999049.66</v>
      </c>
    </row>
    <row r="135" spans="1:24" s="156" customFormat="1" ht="28.5" customHeight="1" x14ac:dyDescent="0.2">
      <c r="A135" s="824" t="s">
        <v>1284</v>
      </c>
      <c r="B135" s="824"/>
      <c r="C135" s="824"/>
      <c r="D135" s="824"/>
      <c r="E135" s="824"/>
      <c r="F135" s="824"/>
      <c r="G135" s="168">
        <f>SUM(G136:G138)</f>
        <v>87</v>
      </c>
      <c r="H135" s="168">
        <f t="shared" ref="H135:O135" si="37">SUM(H136:H138)</f>
        <v>87</v>
      </c>
      <c r="I135" s="202">
        <f t="shared" si="37"/>
        <v>1133.3</v>
      </c>
      <c r="J135" s="168">
        <f t="shared" si="37"/>
        <v>31</v>
      </c>
      <c r="K135" s="168">
        <f t="shared" si="37"/>
        <v>22</v>
      </c>
      <c r="L135" s="168">
        <f t="shared" si="37"/>
        <v>9</v>
      </c>
      <c r="M135" s="202">
        <f t="shared" si="37"/>
        <v>1169.3</v>
      </c>
      <c r="N135" s="202">
        <f t="shared" si="37"/>
        <v>805.8</v>
      </c>
      <c r="O135" s="202">
        <f t="shared" si="37"/>
        <v>363.5</v>
      </c>
      <c r="P135" s="202">
        <f>SUM(P136:P138)</f>
        <v>64161085.210000001</v>
      </c>
      <c r="Q135" s="202">
        <v>53614029.399999999</v>
      </c>
      <c r="R135" s="202">
        <v>10547055.810000001</v>
      </c>
      <c r="S135" s="199"/>
      <c r="T135" s="200"/>
      <c r="U135" s="203"/>
      <c r="V135" s="203"/>
      <c r="W135" s="203"/>
      <c r="X135" s="203"/>
    </row>
    <row r="136" spans="1:24" s="157" customFormat="1" x14ac:dyDescent="0.2">
      <c r="A136" s="176">
        <v>1</v>
      </c>
      <c r="B136" s="195" t="s">
        <v>1068</v>
      </c>
      <c r="C136" s="176">
        <v>155</v>
      </c>
      <c r="D136" s="196">
        <v>41274</v>
      </c>
      <c r="E136" s="176" t="s">
        <v>1109</v>
      </c>
      <c r="F136" s="176" t="s">
        <v>1110</v>
      </c>
      <c r="G136" s="169">
        <v>47</v>
      </c>
      <c r="H136" s="170">
        <v>47</v>
      </c>
      <c r="I136" s="197">
        <v>455.2</v>
      </c>
      <c r="J136" s="169">
        <v>12</v>
      </c>
      <c r="K136" s="170">
        <v>9</v>
      </c>
      <c r="L136" s="170">
        <v>3</v>
      </c>
      <c r="M136" s="197">
        <v>469.7</v>
      </c>
      <c r="N136" s="197">
        <v>306.2</v>
      </c>
      <c r="O136" s="197">
        <f>M136-N136</f>
        <v>163.5</v>
      </c>
      <c r="P136" s="198">
        <f>Q136+R136</f>
        <v>27510918.82</v>
      </c>
      <c r="Q136" s="198">
        <v>22295017.23</v>
      </c>
      <c r="R136" s="198">
        <v>5215901.59</v>
      </c>
      <c r="S136" s="199"/>
      <c r="T136" s="200"/>
      <c r="U136" s="248"/>
      <c r="V136" s="248"/>
      <c r="W136" s="248"/>
      <c r="X136" s="248"/>
    </row>
    <row r="137" spans="1:24" x14ac:dyDescent="0.2">
      <c r="A137" s="176">
        <v>2</v>
      </c>
      <c r="B137" s="195" t="s">
        <v>1070</v>
      </c>
      <c r="C137" s="176">
        <v>153</v>
      </c>
      <c r="D137" s="196">
        <v>41274</v>
      </c>
      <c r="E137" s="176" t="s">
        <v>1109</v>
      </c>
      <c r="F137" s="176" t="s">
        <v>1110</v>
      </c>
      <c r="G137" s="169">
        <v>27</v>
      </c>
      <c r="H137" s="170">
        <v>27</v>
      </c>
      <c r="I137" s="197">
        <v>540.5</v>
      </c>
      <c r="J137" s="169">
        <v>14</v>
      </c>
      <c r="K137" s="170">
        <v>9</v>
      </c>
      <c r="L137" s="170">
        <v>5</v>
      </c>
      <c r="M137" s="197">
        <v>541.1</v>
      </c>
      <c r="N137" s="197">
        <v>385.3</v>
      </c>
      <c r="O137" s="197">
        <f>M137-N137</f>
        <v>155.80000000000001</v>
      </c>
      <c r="P137" s="198">
        <f>Q137+R137</f>
        <v>27512787.210000001</v>
      </c>
      <c r="Q137" s="198">
        <v>24837473.710000001</v>
      </c>
      <c r="R137" s="198">
        <v>2675313.5</v>
      </c>
    </row>
    <row r="138" spans="1:24" x14ac:dyDescent="0.2">
      <c r="A138" s="176">
        <v>3</v>
      </c>
      <c r="B138" s="195" t="s">
        <v>1065</v>
      </c>
      <c r="C138" s="213" t="s">
        <v>1289</v>
      </c>
      <c r="D138" s="196">
        <v>41274</v>
      </c>
      <c r="E138" s="176" t="s">
        <v>1109</v>
      </c>
      <c r="F138" s="176" t="s">
        <v>1110</v>
      </c>
      <c r="G138" s="169">
        <v>13</v>
      </c>
      <c r="H138" s="170">
        <v>13</v>
      </c>
      <c r="I138" s="197">
        <v>137.6</v>
      </c>
      <c r="J138" s="169">
        <v>5</v>
      </c>
      <c r="K138" s="170">
        <v>4</v>
      </c>
      <c r="L138" s="170">
        <v>1</v>
      </c>
      <c r="M138" s="197">
        <v>158.5</v>
      </c>
      <c r="N138" s="197">
        <v>114.3</v>
      </c>
      <c r="O138" s="197">
        <f>M138-N138</f>
        <v>44.2</v>
      </c>
      <c r="P138" s="198">
        <f>Q138+R138</f>
        <v>9137379.1799999997</v>
      </c>
      <c r="Q138" s="198">
        <v>6481538.46</v>
      </c>
      <c r="R138" s="198">
        <v>2655840.7200000002</v>
      </c>
    </row>
    <row r="139" spans="1:24" s="156" customFormat="1" ht="29.25" customHeight="1" x14ac:dyDescent="0.2">
      <c r="A139" s="824" t="s">
        <v>1115</v>
      </c>
      <c r="B139" s="824"/>
      <c r="C139" s="824"/>
      <c r="D139" s="824"/>
      <c r="E139" s="824"/>
      <c r="F139" s="824"/>
      <c r="G139" s="168">
        <f>G140+G141</f>
        <v>25</v>
      </c>
      <c r="H139" s="172">
        <f>H140+H141</f>
        <v>25</v>
      </c>
      <c r="I139" s="212">
        <f t="shared" ref="I139:O139" si="38">I140+I141</f>
        <v>345.1</v>
      </c>
      <c r="J139" s="172">
        <f t="shared" si="38"/>
        <v>11</v>
      </c>
      <c r="K139" s="172">
        <f t="shared" si="38"/>
        <v>6</v>
      </c>
      <c r="L139" s="172">
        <f t="shared" si="38"/>
        <v>5</v>
      </c>
      <c r="M139" s="212">
        <f t="shared" si="38"/>
        <v>345.1</v>
      </c>
      <c r="N139" s="212">
        <f t="shared" si="38"/>
        <v>190.8</v>
      </c>
      <c r="O139" s="212">
        <f t="shared" si="38"/>
        <v>154.30000000000001</v>
      </c>
      <c r="P139" s="202">
        <f>SUM(P140:P141)</f>
        <v>18613282.879999999</v>
      </c>
      <c r="Q139" s="202">
        <v>8953353.4000000004</v>
      </c>
      <c r="R139" s="202">
        <v>9659929.4800000004</v>
      </c>
      <c r="S139" s="199"/>
      <c r="T139" s="200"/>
      <c r="U139" s="203"/>
      <c r="V139" s="203"/>
      <c r="W139" s="203"/>
      <c r="X139" s="203"/>
    </row>
    <row r="140" spans="1:24" s="157" customFormat="1" x14ac:dyDescent="0.2">
      <c r="A140" s="176">
        <v>1</v>
      </c>
      <c r="B140" s="195" t="s">
        <v>1074</v>
      </c>
      <c r="C140" s="170">
        <v>3620</v>
      </c>
      <c r="D140" s="196">
        <v>41999</v>
      </c>
      <c r="E140" s="176" t="s">
        <v>1111</v>
      </c>
      <c r="F140" s="176" t="s">
        <v>1109</v>
      </c>
      <c r="G140" s="169">
        <v>10</v>
      </c>
      <c r="H140" s="170">
        <v>10</v>
      </c>
      <c r="I140" s="197">
        <v>159.1</v>
      </c>
      <c r="J140" s="169">
        <v>5</v>
      </c>
      <c r="K140" s="170">
        <v>2</v>
      </c>
      <c r="L140" s="170">
        <v>3</v>
      </c>
      <c r="M140" s="197">
        <v>159.1</v>
      </c>
      <c r="N140" s="197">
        <v>66.599999999999994</v>
      </c>
      <c r="O140" s="197">
        <v>92.5</v>
      </c>
      <c r="P140" s="198">
        <f>Q140+R140</f>
        <v>8351639.1900000004</v>
      </c>
      <c r="Q140" s="198">
        <v>4038880.21</v>
      </c>
      <c r="R140" s="198">
        <v>4312758.9800000004</v>
      </c>
      <c r="S140" s="199"/>
      <c r="T140" s="200"/>
      <c r="U140" s="248"/>
      <c r="V140" s="248"/>
      <c r="W140" s="248"/>
      <c r="X140" s="248"/>
    </row>
    <row r="141" spans="1:24" x14ac:dyDescent="0.2">
      <c r="A141" s="176">
        <v>2</v>
      </c>
      <c r="B141" s="195" t="s">
        <v>1075</v>
      </c>
      <c r="C141" s="170">
        <v>3620</v>
      </c>
      <c r="D141" s="196">
        <v>41999</v>
      </c>
      <c r="E141" s="176" t="s">
        <v>1111</v>
      </c>
      <c r="F141" s="176" t="s">
        <v>1109</v>
      </c>
      <c r="G141" s="169">
        <v>15</v>
      </c>
      <c r="H141" s="170">
        <v>15</v>
      </c>
      <c r="I141" s="197">
        <v>186</v>
      </c>
      <c r="J141" s="169">
        <v>6</v>
      </c>
      <c r="K141" s="170">
        <v>4</v>
      </c>
      <c r="L141" s="170">
        <v>2</v>
      </c>
      <c r="M141" s="197">
        <v>186</v>
      </c>
      <c r="N141" s="197">
        <v>124.2</v>
      </c>
      <c r="O141" s="197">
        <v>61.8</v>
      </c>
      <c r="P141" s="198">
        <f>Q141+R141</f>
        <v>10261643.689999999</v>
      </c>
      <c r="Q141" s="198">
        <v>4914473.1900000004</v>
      </c>
      <c r="R141" s="198">
        <v>5347170.5</v>
      </c>
    </row>
    <row r="142" spans="1:24" s="156" customFormat="1" ht="28.5" customHeight="1" x14ac:dyDescent="0.2">
      <c r="A142" s="824" t="s">
        <v>1209</v>
      </c>
      <c r="B142" s="824"/>
      <c r="C142" s="824"/>
      <c r="D142" s="824"/>
      <c r="E142" s="824"/>
      <c r="F142" s="824"/>
      <c r="G142" s="168">
        <f>SUM(G143:G145)</f>
        <v>55</v>
      </c>
      <c r="H142" s="168">
        <f t="shared" ref="H142:O142" si="39">SUM(H143:H145)</f>
        <v>55</v>
      </c>
      <c r="I142" s="202">
        <f t="shared" si="39"/>
        <v>785</v>
      </c>
      <c r="J142" s="168">
        <f t="shared" si="39"/>
        <v>18</v>
      </c>
      <c r="K142" s="168">
        <f t="shared" si="39"/>
        <v>9</v>
      </c>
      <c r="L142" s="168">
        <f t="shared" si="39"/>
        <v>9</v>
      </c>
      <c r="M142" s="202">
        <f t="shared" si="39"/>
        <v>785</v>
      </c>
      <c r="N142" s="202">
        <f t="shared" si="39"/>
        <v>319.3</v>
      </c>
      <c r="O142" s="202">
        <f t="shared" si="39"/>
        <v>465.7</v>
      </c>
      <c r="P142" s="202">
        <f>SUM(P143:P145)</f>
        <v>33189800</v>
      </c>
      <c r="Q142" s="202">
        <v>21337038.170000002</v>
      </c>
      <c r="R142" s="202">
        <v>11852761.83</v>
      </c>
      <c r="S142" s="199"/>
      <c r="T142" s="200"/>
      <c r="U142" s="203"/>
      <c r="V142" s="203"/>
      <c r="W142" s="203"/>
      <c r="X142" s="203"/>
    </row>
    <row r="143" spans="1:24" x14ac:dyDescent="0.2">
      <c r="A143" s="176">
        <v>1</v>
      </c>
      <c r="B143" s="195" t="s">
        <v>1683</v>
      </c>
      <c r="C143" s="176">
        <v>1085</v>
      </c>
      <c r="D143" s="196">
        <v>42004</v>
      </c>
      <c r="E143" s="176" t="s">
        <v>1111</v>
      </c>
      <c r="F143" s="176" t="s">
        <v>1109</v>
      </c>
      <c r="G143" s="169">
        <v>14</v>
      </c>
      <c r="H143" s="170">
        <v>14</v>
      </c>
      <c r="I143" s="197">
        <v>291.2</v>
      </c>
      <c r="J143" s="169">
        <v>6</v>
      </c>
      <c r="K143" s="170">
        <v>2</v>
      </c>
      <c r="L143" s="170">
        <v>4</v>
      </c>
      <c r="M143" s="197">
        <v>291.2</v>
      </c>
      <c r="N143" s="197">
        <v>80.599999999999994</v>
      </c>
      <c r="O143" s="197">
        <v>210.6</v>
      </c>
      <c r="P143" s="198">
        <f>Q143+R143</f>
        <v>12311936</v>
      </c>
      <c r="Q143" s="198">
        <v>7915089.8300000001</v>
      </c>
      <c r="R143" s="198">
        <v>4396846.17</v>
      </c>
    </row>
    <row r="144" spans="1:24" x14ac:dyDescent="0.2">
      <c r="A144" s="176">
        <v>2</v>
      </c>
      <c r="B144" s="195" t="s">
        <v>1682</v>
      </c>
      <c r="C144" s="176">
        <v>1085</v>
      </c>
      <c r="D144" s="196">
        <v>42004</v>
      </c>
      <c r="E144" s="176" t="s">
        <v>1111</v>
      </c>
      <c r="F144" s="176" t="s">
        <v>1109</v>
      </c>
      <c r="G144" s="169">
        <v>25</v>
      </c>
      <c r="H144" s="170">
        <v>25</v>
      </c>
      <c r="I144" s="197">
        <v>291.2</v>
      </c>
      <c r="J144" s="169">
        <v>6</v>
      </c>
      <c r="K144" s="170">
        <v>2</v>
      </c>
      <c r="L144" s="170">
        <v>4</v>
      </c>
      <c r="M144" s="197">
        <v>291.2</v>
      </c>
      <c r="N144" s="197">
        <v>97.1</v>
      </c>
      <c r="O144" s="197">
        <v>194.1</v>
      </c>
      <c r="P144" s="198">
        <f>Q144+R144</f>
        <v>12311936</v>
      </c>
      <c r="Q144" s="198">
        <v>7915089.8300000001</v>
      </c>
      <c r="R144" s="198">
        <v>4396846.17</v>
      </c>
    </row>
    <row r="145" spans="1:24" x14ac:dyDescent="0.2">
      <c r="A145" s="176">
        <v>3</v>
      </c>
      <c r="B145" s="195" t="s">
        <v>1681</v>
      </c>
      <c r="C145" s="176">
        <v>1085</v>
      </c>
      <c r="D145" s="196">
        <v>42004</v>
      </c>
      <c r="E145" s="176" t="s">
        <v>1111</v>
      </c>
      <c r="F145" s="176" t="s">
        <v>1109</v>
      </c>
      <c r="G145" s="169">
        <v>16</v>
      </c>
      <c r="H145" s="170">
        <v>16</v>
      </c>
      <c r="I145" s="197">
        <v>202.6</v>
      </c>
      <c r="J145" s="169">
        <v>6</v>
      </c>
      <c r="K145" s="170">
        <v>5</v>
      </c>
      <c r="L145" s="170">
        <v>1</v>
      </c>
      <c r="M145" s="197">
        <v>202.6</v>
      </c>
      <c r="N145" s="197">
        <v>141.6</v>
      </c>
      <c r="O145" s="197">
        <v>61</v>
      </c>
      <c r="P145" s="198">
        <f>Q145+R145</f>
        <v>8565928</v>
      </c>
      <c r="Q145" s="198">
        <v>5506858.5099999998</v>
      </c>
      <c r="R145" s="198">
        <v>3059069.49</v>
      </c>
    </row>
    <row r="146" spans="1:24" ht="56.25" customHeight="1" x14ac:dyDescent="0.2">
      <c r="A146" s="824" t="s">
        <v>1861</v>
      </c>
      <c r="B146" s="825"/>
      <c r="C146" s="825"/>
      <c r="D146" s="825"/>
      <c r="E146" s="825"/>
      <c r="F146" s="825"/>
      <c r="G146" s="174">
        <f t="shared" ref="G146:P146" si="40">G147</f>
        <v>63</v>
      </c>
      <c r="H146" s="174">
        <f t="shared" si="40"/>
        <v>63</v>
      </c>
      <c r="I146" s="177">
        <f t="shared" si="40"/>
        <v>975</v>
      </c>
      <c r="J146" s="174">
        <f t="shared" si="40"/>
        <v>20</v>
      </c>
      <c r="K146" s="174">
        <f t="shared" si="40"/>
        <v>12</v>
      </c>
      <c r="L146" s="174">
        <f t="shared" si="40"/>
        <v>8</v>
      </c>
      <c r="M146" s="177">
        <f t="shared" si="40"/>
        <v>975</v>
      </c>
      <c r="N146" s="177">
        <f t="shared" si="40"/>
        <v>600.9</v>
      </c>
      <c r="O146" s="177">
        <f t="shared" si="40"/>
        <v>374.1</v>
      </c>
      <c r="P146" s="177">
        <f t="shared" si="40"/>
        <v>0</v>
      </c>
      <c r="Q146" s="177">
        <v>0</v>
      </c>
      <c r="R146" s="177">
        <v>0</v>
      </c>
    </row>
    <row r="147" spans="1:24" ht="21" customHeight="1" x14ac:dyDescent="0.2">
      <c r="A147" s="824" t="s">
        <v>1148</v>
      </c>
      <c r="B147" s="825"/>
      <c r="C147" s="825"/>
      <c r="D147" s="825"/>
      <c r="E147" s="825"/>
      <c r="F147" s="825"/>
      <c r="G147" s="174">
        <f>SUM(G148:G149)</f>
        <v>63</v>
      </c>
      <c r="H147" s="174">
        <f t="shared" ref="H147:P147" si="41">SUM(H148:H149)</f>
        <v>63</v>
      </c>
      <c r="I147" s="177">
        <f t="shared" si="41"/>
        <v>975</v>
      </c>
      <c r="J147" s="174">
        <f t="shared" si="41"/>
        <v>20</v>
      </c>
      <c r="K147" s="174">
        <f t="shared" si="41"/>
        <v>12</v>
      </c>
      <c r="L147" s="174">
        <f t="shared" si="41"/>
        <v>8</v>
      </c>
      <c r="M147" s="177">
        <f t="shared" si="41"/>
        <v>975</v>
      </c>
      <c r="N147" s="177">
        <f t="shared" si="41"/>
        <v>600.9</v>
      </c>
      <c r="O147" s="177">
        <f t="shared" si="41"/>
        <v>374.1</v>
      </c>
      <c r="P147" s="177">
        <f t="shared" si="41"/>
        <v>0</v>
      </c>
      <c r="Q147" s="177">
        <v>0</v>
      </c>
      <c r="R147" s="177">
        <v>0</v>
      </c>
    </row>
    <row r="148" spans="1:24" x14ac:dyDescent="0.2">
      <c r="A148" s="176">
        <v>1</v>
      </c>
      <c r="B148" s="205" t="s">
        <v>1680</v>
      </c>
      <c r="C148" s="176" t="s">
        <v>1144</v>
      </c>
      <c r="D148" s="196">
        <v>41123</v>
      </c>
      <c r="E148" s="176" t="s">
        <v>1111</v>
      </c>
      <c r="F148" s="176" t="s">
        <v>1109</v>
      </c>
      <c r="G148" s="169">
        <v>40</v>
      </c>
      <c r="H148" s="170">
        <v>40</v>
      </c>
      <c r="I148" s="197">
        <v>560.1</v>
      </c>
      <c r="J148" s="169">
        <v>12</v>
      </c>
      <c r="K148" s="170">
        <v>7</v>
      </c>
      <c r="L148" s="170">
        <v>5</v>
      </c>
      <c r="M148" s="197">
        <v>560.1</v>
      </c>
      <c r="N148" s="197">
        <v>344.9</v>
      </c>
      <c r="O148" s="197">
        <v>215.2</v>
      </c>
      <c r="P148" s="198">
        <v>0</v>
      </c>
      <c r="Q148" s="198">
        <v>0</v>
      </c>
      <c r="R148" s="198">
        <v>0</v>
      </c>
    </row>
    <row r="149" spans="1:24" x14ac:dyDescent="0.2">
      <c r="A149" s="176">
        <v>2</v>
      </c>
      <c r="B149" s="205" t="s">
        <v>1679</v>
      </c>
      <c r="C149" s="176" t="s">
        <v>1145</v>
      </c>
      <c r="D149" s="196">
        <v>41855</v>
      </c>
      <c r="E149" s="176" t="s">
        <v>1111</v>
      </c>
      <c r="F149" s="176" t="s">
        <v>1109</v>
      </c>
      <c r="G149" s="169">
        <v>23</v>
      </c>
      <c r="H149" s="170">
        <v>23</v>
      </c>
      <c r="I149" s="197">
        <v>414.9</v>
      </c>
      <c r="J149" s="169">
        <v>8</v>
      </c>
      <c r="K149" s="170">
        <v>5</v>
      </c>
      <c r="L149" s="170">
        <v>3</v>
      </c>
      <c r="M149" s="197">
        <v>414.9</v>
      </c>
      <c r="N149" s="197">
        <v>256</v>
      </c>
      <c r="O149" s="197">
        <v>158.9</v>
      </c>
      <c r="P149" s="198">
        <v>0</v>
      </c>
      <c r="Q149" s="198">
        <v>0</v>
      </c>
      <c r="R149" s="198">
        <v>0</v>
      </c>
    </row>
    <row r="150" spans="1:24" ht="39" customHeight="1" x14ac:dyDescent="0.2">
      <c r="A150" s="820" t="s">
        <v>1862</v>
      </c>
      <c r="B150" s="820"/>
      <c r="C150" s="820"/>
      <c r="D150" s="820"/>
      <c r="E150" s="820"/>
      <c r="F150" s="820"/>
      <c r="G150" s="174">
        <f t="shared" ref="G150:R150" si="42">G151+G419</f>
        <v>4805</v>
      </c>
      <c r="H150" s="174">
        <f t="shared" si="42"/>
        <v>4789</v>
      </c>
      <c r="I150" s="177">
        <f t="shared" si="42"/>
        <v>77842.37</v>
      </c>
      <c r="J150" s="174">
        <f t="shared" si="42"/>
        <v>1963</v>
      </c>
      <c r="K150" s="174">
        <f t="shared" si="42"/>
        <v>995</v>
      </c>
      <c r="L150" s="174">
        <f t="shared" si="42"/>
        <v>968</v>
      </c>
      <c r="M150" s="177">
        <f t="shared" si="42"/>
        <v>74803.539999999994</v>
      </c>
      <c r="N150" s="177">
        <f t="shared" si="42"/>
        <v>38351.22</v>
      </c>
      <c r="O150" s="177">
        <f t="shared" si="42"/>
        <v>36452.32</v>
      </c>
      <c r="P150" s="177">
        <f t="shared" si="42"/>
        <v>3163374060.46</v>
      </c>
      <c r="Q150" s="177">
        <f t="shared" si="42"/>
        <v>2332390517.2199998</v>
      </c>
      <c r="R150" s="177">
        <f t="shared" si="42"/>
        <v>830983543.24000001</v>
      </c>
    </row>
    <row r="151" spans="1:24" s="156" customFormat="1" ht="65.25" customHeight="1" x14ac:dyDescent="0.2">
      <c r="A151" s="820" t="s">
        <v>1863</v>
      </c>
      <c r="B151" s="820"/>
      <c r="C151" s="820"/>
      <c r="D151" s="820"/>
      <c r="E151" s="820"/>
      <c r="F151" s="820"/>
      <c r="G151" s="168">
        <f t="shared" ref="G151:O151" si="43">G152+G158+G161+G173+G176+G183+G190+G193+G195+G199+G201+G208+G218+G223+G235+G237+G240+G246+G254+G261+G263+G267+G271+G278+G288+G292+G301+G319+G324+G326+G329+G334+G371+G375+G378+G386+G391+G415+G283+G213+G349</f>
        <v>4418</v>
      </c>
      <c r="H151" s="168">
        <f t="shared" si="43"/>
        <v>4402</v>
      </c>
      <c r="I151" s="202">
        <f t="shared" si="43"/>
        <v>72029.08</v>
      </c>
      <c r="J151" s="168">
        <f t="shared" si="43"/>
        <v>1818</v>
      </c>
      <c r="K151" s="168">
        <f t="shared" si="43"/>
        <v>930</v>
      </c>
      <c r="L151" s="168">
        <f t="shared" si="43"/>
        <v>888</v>
      </c>
      <c r="M151" s="202">
        <f t="shared" si="43"/>
        <v>69231.73</v>
      </c>
      <c r="N151" s="202">
        <f t="shared" si="43"/>
        <v>35677.279999999999</v>
      </c>
      <c r="O151" s="202">
        <f t="shared" si="43"/>
        <v>33554.449999999997</v>
      </c>
      <c r="P151" s="202">
        <f>P152+P158+P161+P173+P176+P183+P190+P193+P195+P199+P201+P208+P213+P218+P223+P235+P237+P240+P246+P254+P261+P263+P267+P271+P278+P283+P288+P292+P301+P319+P324+P326+P329+P334+P349+P371+P375+P378+P386+P391+P415</f>
        <v>3154983594.46</v>
      </c>
      <c r="Q151" s="202">
        <f>Q152+Q158+Q161+Q173+Q176+Q183+Q190+Q193+Q195+Q199+Q201+Q208+Q213+Q218+Q223+Q235+Q237+Q240+Q246+Q254+Q261+Q263+Q267+Q271+Q278+Q283+Q288+Q292+Q301+Q319+Q324+Q326+Q329+Q334+Q349+Q371+Q375+Q378+Q386+Q391+Q415</f>
        <v>2332390517.2199998</v>
      </c>
      <c r="R151" s="202">
        <f>R152+R158+R161+R173+R176+R183+R190+R193+R195+R199+R201+R208+R213+R218+R223+R235+R237+R240+R246+R254+R261+R263+R267+R271+R278+R283+R288+R292+R301+R319+R324+R326+R329+R334+R349+R371+R375+R378+R386+R391+R415</f>
        <v>822593077.24000001</v>
      </c>
      <c r="S151" s="199"/>
      <c r="T151" s="200"/>
      <c r="U151" s="203"/>
      <c r="V151" s="203"/>
      <c r="W151" s="203"/>
      <c r="X151" s="203"/>
    </row>
    <row r="152" spans="1:24" s="156" customFormat="1" ht="37.5" customHeight="1" x14ac:dyDescent="0.2">
      <c r="A152" s="824" t="s">
        <v>1752</v>
      </c>
      <c r="B152" s="824"/>
      <c r="C152" s="824"/>
      <c r="D152" s="824"/>
      <c r="E152" s="824"/>
      <c r="F152" s="824"/>
      <c r="G152" s="168">
        <f t="shared" ref="G152:P152" si="44">SUM(G153:G157)</f>
        <v>67</v>
      </c>
      <c r="H152" s="168">
        <f t="shared" si="44"/>
        <v>67</v>
      </c>
      <c r="I152" s="202">
        <f t="shared" si="44"/>
        <v>872.82</v>
      </c>
      <c r="J152" s="168">
        <f t="shared" si="44"/>
        <v>21</v>
      </c>
      <c r="K152" s="168">
        <f t="shared" si="44"/>
        <v>11</v>
      </c>
      <c r="L152" s="168">
        <f t="shared" si="44"/>
        <v>10</v>
      </c>
      <c r="M152" s="202">
        <f t="shared" si="44"/>
        <v>872.82</v>
      </c>
      <c r="N152" s="202">
        <f t="shared" si="44"/>
        <v>478.02</v>
      </c>
      <c r="O152" s="202">
        <f t="shared" si="44"/>
        <v>394.8</v>
      </c>
      <c r="P152" s="202">
        <f t="shared" si="44"/>
        <v>38524549.759999998</v>
      </c>
      <c r="Q152" s="202">
        <v>30425329.07</v>
      </c>
      <c r="R152" s="202">
        <v>8099220.6900000004</v>
      </c>
      <c r="S152" s="199"/>
      <c r="T152" s="200"/>
      <c r="U152" s="203"/>
      <c r="V152" s="203"/>
      <c r="W152" s="203"/>
      <c r="X152" s="203"/>
    </row>
    <row r="153" spans="1:24" s="157" customFormat="1" x14ac:dyDescent="0.3">
      <c r="A153" s="176">
        <v>1</v>
      </c>
      <c r="B153" s="195" t="s">
        <v>1039</v>
      </c>
      <c r="C153" s="176">
        <v>63</v>
      </c>
      <c r="D153" s="196">
        <v>41689</v>
      </c>
      <c r="E153" s="176" t="s">
        <v>1109</v>
      </c>
      <c r="F153" s="176" t="s">
        <v>1110</v>
      </c>
      <c r="G153" s="169">
        <v>7</v>
      </c>
      <c r="H153" s="170">
        <v>7</v>
      </c>
      <c r="I153" s="197">
        <v>81.7</v>
      </c>
      <c r="J153" s="170">
        <v>2</v>
      </c>
      <c r="K153" s="225">
        <v>2</v>
      </c>
      <c r="L153" s="225">
        <v>0</v>
      </c>
      <c r="M153" s="197">
        <v>81.7</v>
      </c>
      <c r="N153" s="197">
        <v>81.7</v>
      </c>
      <c r="O153" s="197">
        <v>0</v>
      </c>
      <c r="P153" s="198">
        <f>Q153+R153</f>
        <v>3401000</v>
      </c>
      <c r="Q153" s="198">
        <v>2693592</v>
      </c>
      <c r="R153" s="198">
        <v>707408</v>
      </c>
      <c r="S153" s="199"/>
      <c r="T153" s="200"/>
      <c r="U153" s="248"/>
      <c r="V153" s="248"/>
      <c r="W153" s="248"/>
      <c r="X153" s="248"/>
    </row>
    <row r="154" spans="1:24" x14ac:dyDescent="0.2">
      <c r="A154" s="176">
        <v>2</v>
      </c>
      <c r="B154" s="195" t="s">
        <v>1086</v>
      </c>
      <c r="C154" s="176">
        <v>134</v>
      </c>
      <c r="D154" s="196">
        <v>41729</v>
      </c>
      <c r="E154" s="176" t="s">
        <v>1109</v>
      </c>
      <c r="F154" s="176" t="s">
        <v>1110</v>
      </c>
      <c r="G154" s="169">
        <v>2</v>
      </c>
      <c r="H154" s="170">
        <v>2</v>
      </c>
      <c r="I154" s="198">
        <v>84</v>
      </c>
      <c r="J154" s="170">
        <v>2</v>
      </c>
      <c r="K154" s="166">
        <v>2</v>
      </c>
      <c r="L154" s="166">
        <v>0</v>
      </c>
      <c r="M154" s="197">
        <v>84</v>
      </c>
      <c r="N154" s="198">
        <v>84</v>
      </c>
      <c r="O154" s="198">
        <v>0</v>
      </c>
      <c r="P154" s="198">
        <f>Q154+R154</f>
        <v>3548000</v>
      </c>
      <c r="Q154" s="198">
        <v>2810016</v>
      </c>
      <c r="R154" s="198">
        <v>737984</v>
      </c>
    </row>
    <row r="155" spans="1:24" s="157" customFormat="1" x14ac:dyDescent="0.3">
      <c r="A155" s="176">
        <v>3</v>
      </c>
      <c r="B155" s="195" t="s">
        <v>1040</v>
      </c>
      <c r="C155" s="176">
        <v>666</v>
      </c>
      <c r="D155" s="196">
        <v>41272</v>
      </c>
      <c r="E155" s="176" t="s">
        <v>1110</v>
      </c>
      <c r="F155" s="176" t="s">
        <v>1112</v>
      </c>
      <c r="G155" s="169">
        <v>29</v>
      </c>
      <c r="H155" s="170">
        <v>29</v>
      </c>
      <c r="I155" s="197">
        <v>406.02</v>
      </c>
      <c r="J155" s="170">
        <f>K155+L155</f>
        <v>10</v>
      </c>
      <c r="K155" s="225">
        <v>5</v>
      </c>
      <c r="L155" s="225">
        <v>5</v>
      </c>
      <c r="M155" s="197">
        <f>N155+O155</f>
        <v>406.02</v>
      </c>
      <c r="N155" s="197">
        <v>213.62</v>
      </c>
      <c r="O155" s="197">
        <v>192.4</v>
      </c>
      <c r="P155" s="198">
        <f>Q155+R155</f>
        <v>17166525.760000002</v>
      </c>
      <c r="Q155" s="198">
        <v>13544388.699999999</v>
      </c>
      <c r="R155" s="198">
        <v>3622137.06</v>
      </c>
      <c r="S155" s="199"/>
      <c r="T155" s="200"/>
      <c r="U155" s="248"/>
      <c r="V155" s="248"/>
      <c r="W155" s="248"/>
      <c r="X155" s="248"/>
    </row>
    <row r="156" spans="1:24" s="157" customFormat="1" x14ac:dyDescent="0.2">
      <c r="A156" s="176">
        <v>4</v>
      </c>
      <c r="B156" s="195" t="s">
        <v>1041</v>
      </c>
      <c r="C156" s="176">
        <v>402</v>
      </c>
      <c r="D156" s="196">
        <v>41862</v>
      </c>
      <c r="E156" s="176" t="s">
        <v>1110</v>
      </c>
      <c r="F156" s="176" t="s">
        <v>1112</v>
      </c>
      <c r="G156" s="169">
        <v>26</v>
      </c>
      <c r="H156" s="170">
        <v>26</v>
      </c>
      <c r="I156" s="197">
        <v>272.89999999999998</v>
      </c>
      <c r="J156" s="170">
        <f>K156+L156</f>
        <v>6</v>
      </c>
      <c r="K156" s="170">
        <v>2</v>
      </c>
      <c r="L156" s="170">
        <v>4</v>
      </c>
      <c r="M156" s="197">
        <f>N156+O156</f>
        <v>272.89999999999998</v>
      </c>
      <c r="N156" s="197">
        <v>98.7</v>
      </c>
      <c r="O156" s="197">
        <v>174.2</v>
      </c>
      <c r="P156" s="198">
        <f>Q156+R156</f>
        <v>11538212</v>
      </c>
      <c r="Q156" s="198">
        <v>9103649.2699999996</v>
      </c>
      <c r="R156" s="198">
        <v>2434562.73</v>
      </c>
      <c r="S156" s="199"/>
      <c r="T156" s="200"/>
      <c r="U156" s="248"/>
      <c r="V156" s="248"/>
      <c r="W156" s="248"/>
      <c r="X156" s="248"/>
    </row>
    <row r="157" spans="1:24" s="157" customFormat="1" x14ac:dyDescent="0.3">
      <c r="A157" s="176">
        <v>5</v>
      </c>
      <c r="B157" s="195" t="s">
        <v>1038</v>
      </c>
      <c r="C157" s="176">
        <v>667</v>
      </c>
      <c r="D157" s="196">
        <v>41272</v>
      </c>
      <c r="E157" s="176" t="s">
        <v>1109</v>
      </c>
      <c r="F157" s="176" t="s">
        <v>1110</v>
      </c>
      <c r="G157" s="169">
        <v>3</v>
      </c>
      <c r="H157" s="170">
        <v>3</v>
      </c>
      <c r="I157" s="197">
        <v>28.2</v>
      </c>
      <c r="J157" s="170">
        <f>K157+L157</f>
        <v>1</v>
      </c>
      <c r="K157" s="225">
        <v>0</v>
      </c>
      <c r="L157" s="225">
        <v>1</v>
      </c>
      <c r="M157" s="197">
        <f>N157+O157</f>
        <v>28.2</v>
      </c>
      <c r="N157" s="197">
        <v>0</v>
      </c>
      <c r="O157" s="197">
        <v>28.2</v>
      </c>
      <c r="P157" s="198">
        <f>Q157+R157</f>
        <v>2870812</v>
      </c>
      <c r="Q157" s="198">
        <v>2273683.1</v>
      </c>
      <c r="R157" s="198">
        <v>597128.9</v>
      </c>
      <c r="S157" s="199"/>
      <c r="T157" s="200"/>
      <c r="U157" s="248"/>
      <c r="V157" s="248"/>
      <c r="W157" s="248"/>
      <c r="X157" s="248"/>
    </row>
    <row r="158" spans="1:24" s="157" customFormat="1" ht="36" customHeight="1" x14ac:dyDescent="0.2">
      <c r="A158" s="824" t="s">
        <v>1365</v>
      </c>
      <c r="B158" s="824"/>
      <c r="C158" s="824"/>
      <c r="D158" s="824"/>
      <c r="E158" s="824"/>
      <c r="F158" s="824"/>
      <c r="G158" s="174">
        <f t="shared" ref="G158:P158" si="45">SUM(G159:G160)</f>
        <v>59</v>
      </c>
      <c r="H158" s="174">
        <f t="shared" si="45"/>
        <v>59</v>
      </c>
      <c r="I158" s="177">
        <f t="shared" si="45"/>
        <v>771.42</v>
      </c>
      <c r="J158" s="174">
        <f t="shared" si="45"/>
        <v>19</v>
      </c>
      <c r="K158" s="174">
        <f t="shared" si="45"/>
        <v>7</v>
      </c>
      <c r="L158" s="174">
        <f t="shared" si="45"/>
        <v>12</v>
      </c>
      <c r="M158" s="177">
        <f t="shared" si="45"/>
        <v>771.42</v>
      </c>
      <c r="N158" s="177">
        <f t="shared" si="45"/>
        <v>309.62</v>
      </c>
      <c r="O158" s="177">
        <f t="shared" si="45"/>
        <v>461.8</v>
      </c>
      <c r="P158" s="177">
        <f t="shared" si="45"/>
        <v>33150902.399999999</v>
      </c>
      <c r="Q158" s="177">
        <v>23618340.359999999</v>
      </c>
      <c r="R158" s="177">
        <v>9532562.0399999991</v>
      </c>
      <c r="S158" s="199"/>
      <c r="T158" s="200"/>
      <c r="U158" s="248"/>
      <c r="V158" s="248"/>
      <c r="W158" s="248"/>
      <c r="X158" s="248"/>
    </row>
    <row r="159" spans="1:24" x14ac:dyDescent="0.2">
      <c r="A159" s="176">
        <v>1</v>
      </c>
      <c r="B159" s="209" t="s">
        <v>956</v>
      </c>
      <c r="C159" s="176">
        <v>535</v>
      </c>
      <c r="D159" s="196">
        <v>41922</v>
      </c>
      <c r="E159" s="176" t="s">
        <v>1110</v>
      </c>
      <c r="F159" s="176" t="s">
        <v>1112</v>
      </c>
      <c r="G159" s="169">
        <v>30</v>
      </c>
      <c r="H159" s="170">
        <v>30</v>
      </c>
      <c r="I159" s="198">
        <v>391.22</v>
      </c>
      <c r="J159" s="169">
        <v>9</v>
      </c>
      <c r="K159" s="166">
        <v>3</v>
      </c>
      <c r="L159" s="166">
        <v>6</v>
      </c>
      <c r="M159" s="197">
        <v>391.22</v>
      </c>
      <c r="N159" s="198">
        <v>111.72</v>
      </c>
      <c r="O159" s="198">
        <v>279.5</v>
      </c>
      <c r="P159" s="198">
        <f>Q159+R159</f>
        <v>16643539.16</v>
      </c>
      <c r="Q159" s="198">
        <v>11809170.18</v>
      </c>
      <c r="R159" s="198">
        <v>4834368.9800000004</v>
      </c>
    </row>
    <row r="160" spans="1:24" x14ac:dyDescent="0.2">
      <c r="A160" s="176">
        <v>2</v>
      </c>
      <c r="B160" s="209" t="s">
        <v>957</v>
      </c>
      <c r="C160" s="176">
        <v>536</v>
      </c>
      <c r="D160" s="196">
        <v>41922</v>
      </c>
      <c r="E160" s="176" t="s">
        <v>1110</v>
      </c>
      <c r="F160" s="176" t="s">
        <v>1112</v>
      </c>
      <c r="G160" s="169">
        <v>29</v>
      </c>
      <c r="H160" s="170">
        <v>29</v>
      </c>
      <c r="I160" s="198">
        <v>380.2</v>
      </c>
      <c r="J160" s="169">
        <v>10</v>
      </c>
      <c r="K160" s="166">
        <v>4</v>
      </c>
      <c r="L160" s="166">
        <v>6</v>
      </c>
      <c r="M160" s="197">
        <v>380.2</v>
      </c>
      <c r="N160" s="198">
        <v>197.9</v>
      </c>
      <c r="O160" s="198">
        <v>182.3</v>
      </c>
      <c r="P160" s="198">
        <f>Q160+R160</f>
        <v>16507363.24</v>
      </c>
      <c r="Q160" s="198">
        <v>11809170.18</v>
      </c>
      <c r="R160" s="198">
        <v>4698193.0599999996</v>
      </c>
    </row>
    <row r="161" spans="1:24" ht="37.5" customHeight="1" x14ac:dyDescent="0.2">
      <c r="A161" s="824" t="s">
        <v>1754</v>
      </c>
      <c r="B161" s="824"/>
      <c r="C161" s="824"/>
      <c r="D161" s="824"/>
      <c r="E161" s="824"/>
      <c r="F161" s="824"/>
      <c r="G161" s="174">
        <f t="shared" ref="G161:P161" si="46">SUM(G162:G172)</f>
        <v>229</v>
      </c>
      <c r="H161" s="174">
        <f t="shared" si="46"/>
        <v>229</v>
      </c>
      <c r="I161" s="177">
        <f t="shared" si="46"/>
        <v>3112.92</v>
      </c>
      <c r="J161" s="174">
        <f t="shared" si="46"/>
        <v>81</v>
      </c>
      <c r="K161" s="174">
        <f t="shared" si="46"/>
        <v>44</v>
      </c>
      <c r="L161" s="174">
        <f t="shared" si="46"/>
        <v>37</v>
      </c>
      <c r="M161" s="177">
        <f>SUM(M162:M172)</f>
        <v>3112.92</v>
      </c>
      <c r="N161" s="177">
        <f t="shared" si="46"/>
        <v>1557.42</v>
      </c>
      <c r="O161" s="177">
        <f t="shared" si="46"/>
        <v>1555.5</v>
      </c>
      <c r="P161" s="177">
        <f t="shared" si="46"/>
        <v>131335209.59999999</v>
      </c>
      <c r="Q161" s="177">
        <v>86207467.319999993</v>
      </c>
      <c r="R161" s="177">
        <v>45127742.280000001</v>
      </c>
    </row>
    <row r="162" spans="1:24" x14ac:dyDescent="0.2">
      <c r="A162" s="176">
        <v>1</v>
      </c>
      <c r="B162" s="209" t="s">
        <v>929</v>
      </c>
      <c r="C162" s="176" t="s">
        <v>1319</v>
      </c>
      <c r="D162" s="196">
        <v>42004</v>
      </c>
      <c r="E162" s="176" t="s">
        <v>1109</v>
      </c>
      <c r="F162" s="176" t="s">
        <v>1110</v>
      </c>
      <c r="G162" s="169">
        <v>10</v>
      </c>
      <c r="H162" s="170">
        <v>10</v>
      </c>
      <c r="I162" s="198">
        <v>122.37</v>
      </c>
      <c r="J162" s="169">
        <v>4</v>
      </c>
      <c r="K162" s="166">
        <v>1</v>
      </c>
      <c r="L162" s="166">
        <v>3</v>
      </c>
      <c r="M162" s="197">
        <v>122.37</v>
      </c>
      <c r="N162" s="198">
        <v>28.77</v>
      </c>
      <c r="O162" s="198">
        <f>M162-N162</f>
        <v>93.6</v>
      </c>
      <c r="P162" s="198">
        <f t="shared" ref="P162:P172" si="47">Q162+R162</f>
        <v>5173803.5999999996</v>
      </c>
      <c r="Q162" s="198">
        <v>3600967.31</v>
      </c>
      <c r="R162" s="198">
        <v>1572836.29</v>
      </c>
    </row>
    <row r="163" spans="1:24" x14ac:dyDescent="0.2">
      <c r="A163" s="176">
        <v>2</v>
      </c>
      <c r="B163" s="209" t="s">
        <v>930</v>
      </c>
      <c r="C163" s="176" t="s">
        <v>1319</v>
      </c>
      <c r="D163" s="196">
        <v>42004</v>
      </c>
      <c r="E163" s="176" t="s">
        <v>1109</v>
      </c>
      <c r="F163" s="176" t="s">
        <v>1110</v>
      </c>
      <c r="G163" s="169">
        <v>12</v>
      </c>
      <c r="H163" s="170">
        <v>12</v>
      </c>
      <c r="I163" s="198">
        <v>133.69999999999999</v>
      </c>
      <c r="J163" s="169">
        <v>4</v>
      </c>
      <c r="K163" s="166">
        <v>2</v>
      </c>
      <c r="L163" s="166">
        <v>2</v>
      </c>
      <c r="M163" s="197">
        <v>133.69999999999999</v>
      </c>
      <c r="N163" s="198">
        <v>68.7</v>
      </c>
      <c r="O163" s="198">
        <f t="shared" ref="O163:O172" si="48">M163-N163</f>
        <v>65</v>
      </c>
      <c r="P163" s="198">
        <f t="shared" si="47"/>
        <v>5652836</v>
      </c>
      <c r="Q163" s="198">
        <v>3934373.86</v>
      </c>
      <c r="R163" s="198">
        <v>1718462.14</v>
      </c>
    </row>
    <row r="164" spans="1:24" x14ac:dyDescent="0.2">
      <c r="A164" s="176">
        <v>3</v>
      </c>
      <c r="B164" s="209" t="s">
        <v>1183</v>
      </c>
      <c r="C164" s="176">
        <v>5</v>
      </c>
      <c r="D164" s="196">
        <v>42111</v>
      </c>
      <c r="E164" s="176" t="s">
        <v>1110</v>
      </c>
      <c r="F164" s="176" t="s">
        <v>1112</v>
      </c>
      <c r="G164" s="169">
        <v>30</v>
      </c>
      <c r="H164" s="170">
        <v>30</v>
      </c>
      <c r="I164" s="198">
        <v>402</v>
      </c>
      <c r="J164" s="169">
        <v>8</v>
      </c>
      <c r="K164" s="166">
        <v>2</v>
      </c>
      <c r="L164" s="166">
        <v>6</v>
      </c>
      <c r="M164" s="197">
        <v>402</v>
      </c>
      <c r="N164" s="198">
        <v>110.8</v>
      </c>
      <c r="O164" s="198">
        <f t="shared" si="48"/>
        <v>291.2</v>
      </c>
      <c r="P164" s="198">
        <f t="shared" si="47"/>
        <v>16550216.949999999</v>
      </c>
      <c r="Q164" s="198">
        <v>10186261.439999999</v>
      </c>
      <c r="R164" s="198">
        <v>6363955.5099999998</v>
      </c>
    </row>
    <row r="165" spans="1:24" x14ac:dyDescent="0.2">
      <c r="A165" s="176">
        <v>4</v>
      </c>
      <c r="B165" s="209" t="s">
        <v>1184</v>
      </c>
      <c r="C165" s="176">
        <v>27</v>
      </c>
      <c r="D165" s="196">
        <v>42139</v>
      </c>
      <c r="E165" s="176" t="s">
        <v>1110</v>
      </c>
      <c r="F165" s="176" t="s">
        <v>1112</v>
      </c>
      <c r="G165" s="169">
        <v>31</v>
      </c>
      <c r="H165" s="170">
        <v>31</v>
      </c>
      <c r="I165" s="198">
        <v>398.3</v>
      </c>
      <c r="J165" s="169">
        <v>8</v>
      </c>
      <c r="K165" s="166">
        <v>2</v>
      </c>
      <c r="L165" s="166">
        <v>6</v>
      </c>
      <c r="M165" s="197">
        <v>398.3</v>
      </c>
      <c r="N165" s="198">
        <v>89.5</v>
      </c>
      <c r="O165" s="198">
        <f t="shared" si="48"/>
        <v>308.8</v>
      </c>
      <c r="P165" s="198">
        <f t="shared" si="47"/>
        <v>16413133.02</v>
      </c>
      <c r="Q165" s="198">
        <v>10092507.289999999</v>
      </c>
      <c r="R165" s="198">
        <v>6320625.7300000004</v>
      </c>
    </row>
    <row r="166" spans="1:24" x14ac:dyDescent="0.2">
      <c r="A166" s="176">
        <v>5</v>
      </c>
      <c r="B166" s="209" t="s">
        <v>1185</v>
      </c>
      <c r="C166" s="176">
        <v>28</v>
      </c>
      <c r="D166" s="196">
        <v>42139</v>
      </c>
      <c r="E166" s="176" t="s">
        <v>1110</v>
      </c>
      <c r="F166" s="176" t="s">
        <v>1112</v>
      </c>
      <c r="G166" s="169">
        <v>35</v>
      </c>
      <c r="H166" s="170">
        <v>35</v>
      </c>
      <c r="I166" s="198">
        <v>398.2</v>
      </c>
      <c r="J166" s="169">
        <v>8</v>
      </c>
      <c r="K166" s="166">
        <v>2</v>
      </c>
      <c r="L166" s="166">
        <v>6</v>
      </c>
      <c r="M166" s="197">
        <v>398.2</v>
      </c>
      <c r="N166" s="198">
        <v>89.5</v>
      </c>
      <c r="O166" s="198">
        <f t="shared" si="48"/>
        <v>308.7</v>
      </c>
      <c r="P166" s="198">
        <f t="shared" si="47"/>
        <v>16409428.060000001</v>
      </c>
      <c r="Q166" s="198">
        <v>10089973.390000001</v>
      </c>
      <c r="R166" s="198">
        <v>6319454.6699999999</v>
      </c>
    </row>
    <row r="167" spans="1:24" x14ac:dyDescent="0.2">
      <c r="A167" s="176">
        <v>6</v>
      </c>
      <c r="B167" s="209" t="s">
        <v>1189</v>
      </c>
      <c r="C167" s="176">
        <v>38</v>
      </c>
      <c r="D167" s="196">
        <v>42139</v>
      </c>
      <c r="E167" s="176" t="s">
        <v>1110</v>
      </c>
      <c r="F167" s="176" t="s">
        <v>1112</v>
      </c>
      <c r="G167" s="169">
        <v>5</v>
      </c>
      <c r="H167" s="170">
        <v>5</v>
      </c>
      <c r="I167" s="198">
        <v>121.5</v>
      </c>
      <c r="J167" s="169">
        <v>4</v>
      </c>
      <c r="K167" s="166">
        <v>2</v>
      </c>
      <c r="L167" s="166">
        <v>2</v>
      </c>
      <c r="M167" s="197">
        <v>121.5</v>
      </c>
      <c r="N167" s="198">
        <v>58.5</v>
      </c>
      <c r="O167" s="198">
        <f t="shared" si="48"/>
        <v>63</v>
      </c>
      <c r="P167" s="198">
        <f t="shared" si="47"/>
        <v>6157773.9699999997</v>
      </c>
      <c r="Q167" s="198">
        <v>3078683.5</v>
      </c>
      <c r="R167" s="198">
        <v>3079090.47</v>
      </c>
    </row>
    <row r="168" spans="1:24" x14ac:dyDescent="0.2">
      <c r="A168" s="176">
        <v>7</v>
      </c>
      <c r="B168" s="209" t="s">
        <v>1517</v>
      </c>
      <c r="C168" s="176" t="s">
        <v>1290</v>
      </c>
      <c r="D168" s="196">
        <v>42138</v>
      </c>
      <c r="E168" s="176" t="s">
        <v>1112</v>
      </c>
      <c r="F168" s="176" t="s">
        <v>1822</v>
      </c>
      <c r="G168" s="169">
        <v>9</v>
      </c>
      <c r="H168" s="170">
        <v>9</v>
      </c>
      <c r="I168" s="198">
        <v>221.6</v>
      </c>
      <c r="J168" s="169">
        <v>4</v>
      </c>
      <c r="K168" s="166">
        <v>3</v>
      </c>
      <c r="L168" s="166">
        <v>1</v>
      </c>
      <c r="M168" s="197">
        <v>221.6</v>
      </c>
      <c r="N168" s="198">
        <v>162.19999999999999</v>
      </c>
      <c r="O168" s="198">
        <f t="shared" si="48"/>
        <v>59.4</v>
      </c>
      <c r="P168" s="198">
        <f t="shared" si="47"/>
        <v>9369248</v>
      </c>
      <c r="Q168" s="198">
        <v>6520996.6100000003</v>
      </c>
      <c r="R168" s="198">
        <v>2848251.39</v>
      </c>
    </row>
    <row r="169" spans="1:24" x14ac:dyDescent="0.2">
      <c r="A169" s="176">
        <v>8</v>
      </c>
      <c r="B169" s="209" t="s">
        <v>1518</v>
      </c>
      <c r="C169" s="176" t="s">
        <v>1290</v>
      </c>
      <c r="D169" s="196">
        <v>42138</v>
      </c>
      <c r="E169" s="176" t="s">
        <v>1112</v>
      </c>
      <c r="F169" s="176" t="s">
        <v>1822</v>
      </c>
      <c r="G169" s="169">
        <v>19</v>
      </c>
      <c r="H169" s="170">
        <v>19</v>
      </c>
      <c r="I169" s="198">
        <v>383</v>
      </c>
      <c r="J169" s="169">
        <v>8</v>
      </c>
      <c r="K169" s="166">
        <v>6</v>
      </c>
      <c r="L169" s="166">
        <v>2</v>
      </c>
      <c r="M169" s="197">
        <v>383</v>
      </c>
      <c r="N169" s="198">
        <v>295.5</v>
      </c>
      <c r="O169" s="198">
        <f t="shared" si="48"/>
        <v>87.5</v>
      </c>
      <c r="P169" s="198">
        <f t="shared" si="47"/>
        <v>16193240</v>
      </c>
      <c r="Q169" s="198">
        <v>11270495.039999999</v>
      </c>
      <c r="R169" s="198">
        <v>4922744.96</v>
      </c>
    </row>
    <row r="170" spans="1:24" x14ac:dyDescent="0.2">
      <c r="A170" s="176">
        <v>9</v>
      </c>
      <c r="B170" s="209" t="s">
        <v>1519</v>
      </c>
      <c r="C170" s="176" t="s">
        <v>1290</v>
      </c>
      <c r="D170" s="196">
        <v>42138</v>
      </c>
      <c r="E170" s="176" t="s">
        <v>1112</v>
      </c>
      <c r="F170" s="176" t="s">
        <v>1822</v>
      </c>
      <c r="G170" s="169">
        <v>33</v>
      </c>
      <c r="H170" s="170">
        <v>33</v>
      </c>
      <c r="I170" s="198">
        <v>286.39999999999998</v>
      </c>
      <c r="J170" s="169">
        <v>15</v>
      </c>
      <c r="K170" s="166">
        <v>14</v>
      </c>
      <c r="L170" s="166">
        <v>1</v>
      </c>
      <c r="M170" s="197">
        <v>286.39999999999998</v>
      </c>
      <c r="N170" s="198">
        <v>262</v>
      </c>
      <c r="O170" s="198">
        <f t="shared" si="48"/>
        <v>24.4</v>
      </c>
      <c r="P170" s="198">
        <f t="shared" si="47"/>
        <v>12108992</v>
      </c>
      <c r="Q170" s="198">
        <v>8427858.4299999997</v>
      </c>
      <c r="R170" s="198">
        <v>3681133.57</v>
      </c>
    </row>
    <row r="171" spans="1:24" x14ac:dyDescent="0.2">
      <c r="A171" s="176">
        <v>10</v>
      </c>
      <c r="B171" s="209" t="s">
        <v>1520</v>
      </c>
      <c r="C171" s="176" t="s">
        <v>1290</v>
      </c>
      <c r="D171" s="196">
        <v>42138</v>
      </c>
      <c r="E171" s="176" t="s">
        <v>1112</v>
      </c>
      <c r="F171" s="176" t="s">
        <v>1822</v>
      </c>
      <c r="G171" s="169">
        <v>11</v>
      </c>
      <c r="H171" s="170">
        <v>11</v>
      </c>
      <c r="I171" s="198">
        <v>160.9</v>
      </c>
      <c r="J171" s="169">
        <v>6</v>
      </c>
      <c r="K171" s="166">
        <v>1</v>
      </c>
      <c r="L171" s="166">
        <v>5</v>
      </c>
      <c r="M171" s="197">
        <v>160.9</v>
      </c>
      <c r="N171" s="198">
        <v>28</v>
      </c>
      <c r="O171" s="198">
        <f t="shared" si="48"/>
        <v>132.9</v>
      </c>
      <c r="P171" s="198">
        <f t="shared" si="47"/>
        <v>6802852</v>
      </c>
      <c r="Q171" s="198">
        <v>4734784.99</v>
      </c>
      <c r="R171" s="198">
        <v>2068067.01</v>
      </c>
    </row>
    <row r="172" spans="1:24" x14ac:dyDescent="0.2">
      <c r="A172" s="176">
        <v>11</v>
      </c>
      <c r="B172" s="209" t="s">
        <v>1678</v>
      </c>
      <c r="C172" s="176" t="s">
        <v>1319</v>
      </c>
      <c r="D172" s="196">
        <v>42004</v>
      </c>
      <c r="E172" s="176" t="s">
        <v>1112</v>
      </c>
      <c r="F172" s="176" t="s">
        <v>1822</v>
      </c>
      <c r="G172" s="169">
        <v>34</v>
      </c>
      <c r="H172" s="170">
        <v>34</v>
      </c>
      <c r="I172" s="198">
        <v>484.95</v>
      </c>
      <c r="J172" s="169">
        <v>12</v>
      </c>
      <c r="K172" s="166">
        <v>9</v>
      </c>
      <c r="L172" s="166">
        <v>3</v>
      </c>
      <c r="M172" s="197">
        <v>484.95</v>
      </c>
      <c r="N172" s="198">
        <v>363.95</v>
      </c>
      <c r="O172" s="198">
        <f t="shared" si="48"/>
        <v>121</v>
      </c>
      <c r="P172" s="198">
        <f t="shared" si="47"/>
        <v>20503686</v>
      </c>
      <c r="Q172" s="198">
        <v>14270565.460000001</v>
      </c>
      <c r="R172" s="198">
        <v>6233120.54</v>
      </c>
    </row>
    <row r="173" spans="1:24" ht="39.75" customHeight="1" x14ac:dyDescent="0.2">
      <c r="A173" s="824" t="s">
        <v>1339</v>
      </c>
      <c r="B173" s="824"/>
      <c r="C173" s="824"/>
      <c r="D173" s="824"/>
      <c r="E173" s="824"/>
      <c r="F173" s="824"/>
      <c r="G173" s="175">
        <f t="shared" ref="G173:P173" si="49">SUM(G174:G175)</f>
        <v>19</v>
      </c>
      <c r="H173" s="175">
        <f t="shared" si="49"/>
        <v>4</v>
      </c>
      <c r="I173" s="202">
        <f t="shared" si="49"/>
        <v>89.3</v>
      </c>
      <c r="J173" s="175">
        <f t="shared" si="49"/>
        <v>2</v>
      </c>
      <c r="K173" s="175">
        <f t="shared" si="49"/>
        <v>1</v>
      </c>
      <c r="L173" s="175">
        <f t="shared" si="49"/>
        <v>1</v>
      </c>
      <c r="M173" s="202">
        <f t="shared" si="49"/>
        <v>89.3</v>
      </c>
      <c r="N173" s="226">
        <f t="shared" si="49"/>
        <v>63.8</v>
      </c>
      <c r="O173" s="226">
        <f t="shared" si="49"/>
        <v>25.5</v>
      </c>
      <c r="P173" s="177">
        <f t="shared" si="49"/>
        <v>4172140</v>
      </c>
      <c r="Q173" s="177">
        <v>3099770.8799999999</v>
      </c>
      <c r="R173" s="177">
        <v>1072369.1200000001</v>
      </c>
    </row>
    <row r="174" spans="1:24" s="157" customFormat="1" x14ac:dyDescent="0.3">
      <c r="A174" s="176">
        <v>1</v>
      </c>
      <c r="B174" s="195" t="s">
        <v>1197</v>
      </c>
      <c r="C174" s="176">
        <v>1</v>
      </c>
      <c r="D174" s="196">
        <v>42185</v>
      </c>
      <c r="E174" s="206" t="s">
        <v>1109</v>
      </c>
      <c r="F174" s="206" t="s">
        <v>1110</v>
      </c>
      <c r="G174" s="169">
        <v>7</v>
      </c>
      <c r="H174" s="170">
        <v>2</v>
      </c>
      <c r="I174" s="198">
        <v>25.5</v>
      </c>
      <c r="J174" s="169">
        <v>1</v>
      </c>
      <c r="K174" s="166">
        <v>0</v>
      </c>
      <c r="L174" s="166">
        <v>1</v>
      </c>
      <c r="M174" s="197">
        <v>25.5</v>
      </c>
      <c r="N174" s="198">
        <v>0</v>
      </c>
      <c r="O174" s="198">
        <v>25.5</v>
      </c>
      <c r="P174" s="198">
        <f>Q174+R174</f>
        <v>1078140</v>
      </c>
      <c r="Q174" s="198">
        <v>885152.94</v>
      </c>
      <c r="R174" s="198">
        <v>192987.06</v>
      </c>
      <c r="S174" s="199"/>
      <c r="T174" s="200"/>
      <c r="U174" s="248"/>
      <c r="V174" s="248"/>
      <c r="W174" s="248"/>
      <c r="X174" s="248"/>
    </row>
    <row r="175" spans="1:24" s="157" customFormat="1" x14ac:dyDescent="0.3">
      <c r="A175" s="176">
        <v>2</v>
      </c>
      <c r="B175" s="195" t="s">
        <v>1196</v>
      </c>
      <c r="C175" s="176">
        <v>1</v>
      </c>
      <c r="D175" s="196">
        <v>42185</v>
      </c>
      <c r="E175" s="206" t="s">
        <v>1109</v>
      </c>
      <c r="F175" s="206" t="s">
        <v>1110</v>
      </c>
      <c r="G175" s="169">
        <v>12</v>
      </c>
      <c r="H175" s="170">
        <v>2</v>
      </c>
      <c r="I175" s="198">
        <v>63.8</v>
      </c>
      <c r="J175" s="169">
        <v>1</v>
      </c>
      <c r="K175" s="166">
        <v>1</v>
      </c>
      <c r="L175" s="166">
        <v>0</v>
      </c>
      <c r="M175" s="197">
        <v>63.8</v>
      </c>
      <c r="N175" s="198">
        <v>63.8</v>
      </c>
      <c r="O175" s="198">
        <v>0</v>
      </c>
      <c r="P175" s="198">
        <f>Q175+R175</f>
        <v>3094000</v>
      </c>
      <c r="Q175" s="198">
        <v>2214617.94</v>
      </c>
      <c r="R175" s="198">
        <v>879382.06</v>
      </c>
      <c r="S175" s="199"/>
      <c r="T175" s="200"/>
      <c r="U175" s="248"/>
      <c r="V175" s="248"/>
      <c r="W175" s="248"/>
      <c r="X175" s="248"/>
    </row>
    <row r="176" spans="1:24" s="156" customFormat="1" ht="30" customHeight="1" x14ac:dyDescent="0.2">
      <c r="A176" s="824" t="s">
        <v>1804</v>
      </c>
      <c r="B176" s="824"/>
      <c r="C176" s="824"/>
      <c r="D176" s="824"/>
      <c r="E176" s="824"/>
      <c r="F176" s="824"/>
      <c r="G176" s="168">
        <f t="shared" ref="G176:R176" si="50">SUM(G177:G182)</f>
        <v>210</v>
      </c>
      <c r="H176" s="168">
        <f t="shared" si="50"/>
        <v>210</v>
      </c>
      <c r="I176" s="202">
        <f t="shared" si="50"/>
        <v>3737.13</v>
      </c>
      <c r="J176" s="168">
        <f t="shared" si="50"/>
        <v>89</v>
      </c>
      <c r="K176" s="168">
        <f t="shared" si="50"/>
        <v>54</v>
      </c>
      <c r="L176" s="168">
        <f t="shared" si="50"/>
        <v>35</v>
      </c>
      <c r="M176" s="202">
        <f t="shared" si="50"/>
        <v>3737.13</v>
      </c>
      <c r="N176" s="202">
        <f t="shared" si="50"/>
        <v>2142.17</v>
      </c>
      <c r="O176" s="202">
        <f t="shared" si="50"/>
        <v>1594.96</v>
      </c>
      <c r="P176" s="202">
        <f t="shared" si="50"/>
        <v>161331412.55000001</v>
      </c>
      <c r="Q176" s="202">
        <f t="shared" si="50"/>
        <v>117795834.22</v>
      </c>
      <c r="R176" s="202">
        <f t="shared" si="50"/>
        <v>43535578.329999998</v>
      </c>
      <c r="S176" s="199"/>
      <c r="T176" s="200"/>
      <c r="U176" s="203"/>
      <c r="V176" s="203"/>
      <c r="W176" s="203"/>
      <c r="X176" s="203"/>
    </row>
    <row r="177" spans="1:25" x14ac:dyDescent="0.3">
      <c r="A177" s="167">
        <v>1</v>
      </c>
      <c r="B177" s="195" t="s">
        <v>936</v>
      </c>
      <c r="C177" s="176">
        <v>272</v>
      </c>
      <c r="D177" s="196">
        <v>41799</v>
      </c>
      <c r="E177" s="176" t="s">
        <v>1112</v>
      </c>
      <c r="F177" s="176" t="s">
        <v>1822</v>
      </c>
      <c r="G177" s="170">
        <v>29</v>
      </c>
      <c r="H177" s="170">
        <v>29</v>
      </c>
      <c r="I177" s="211">
        <f>M177</f>
        <v>330.23</v>
      </c>
      <c r="J177" s="171">
        <v>8</v>
      </c>
      <c r="K177" s="171">
        <v>4</v>
      </c>
      <c r="L177" s="171">
        <v>4</v>
      </c>
      <c r="M177" s="197">
        <f>O177+N177</f>
        <v>330.23</v>
      </c>
      <c r="N177" s="197">
        <v>134.77000000000001</v>
      </c>
      <c r="O177" s="197">
        <v>195.46</v>
      </c>
      <c r="P177" s="198">
        <f t="shared" ref="P177:P182" si="51">Q177+R177</f>
        <v>14478504.77</v>
      </c>
      <c r="Q177" s="198">
        <v>10290085.68</v>
      </c>
      <c r="R177" s="198">
        <v>4188419.09</v>
      </c>
    </row>
    <row r="178" spans="1:25" x14ac:dyDescent="0.3">
      <c r="A178" s="167">
        <v>2</v>
      </c>
      <c r="B178" s="195" t="s">
        <v>937</v>
      </c>
      <c r="C178" s="176">
        <v>273</v>
      </c>
      <c r="D178" s="196">
        <v>41799</v>
      </c>
      <c r="E178" s="176" t="s">
        <v>1112</v>
      </c>
      <c r="F178" s="176" t="s">
        <v>1822</v>
      </c>
      <c r="G178" s="170">
        <v>19</v>
      </c>
      <c r="H178" s="170">
        <v>19</v>
      </c>
      <c r="I178" s="211">
        <f>M178</f>
        <v>308</v>
      </c>
      <c r="J178" s="171">
        <v>11</v>
      </c>
      <c r="K178" s="171">
        <v>6</v>
      </c>
      <c r="L178" s="171">
        <v>5</v>
      </c>
      <c r="M178" s="197">
        <f>O178+N178</f>
        <v>308</v>
      </c>
      <c r="N178" s="197">
        <v>211.2</v>
      </c>
      <c r="O178" s="198">
        <v>96.8</v>
      </c>
      <c r="P178" s="198">
        <f t="shared" si="51"/>
        <v>13022240</v>
      </c>
      <c r="Q178" s="198">
        <v>9597390.8800000008</v>
      </c>
      <c r="R178" s="198">
        <v>3424849.12</v>
      </c>
    </row>
    <row r="179" spans="1:25" x14ac:dyDescent="0.3">
      <c r="A179" s="167">
        <v>3</v>
      </c>
      <c r="B179" s="195" t="s">
        <v>1750</v>
      </c>
      <c r="C179" s="176">
        <v>138</v>
      </c>
      <c r="D179" s="196">
        <v>41729</v>
      </c>
      <c r="E179" s="176" t="s">
        <v>1109</v>
      </c>
      <c r="F179" s="176" t="s">
        <v>1110</v>
      </c>
      <c r="G179" s="170">
        <v>11</v>
      </c>
      <c r="H179" s="170">
        <v>11</v>
      </c>
      <c r="I179" s="211">
        <v>255.4</v>
      </c>
      <c r="J179" s="171">
        <v>5</v>
      </c>
      <c r="K179" s="171">
        <v>5</v>
      </c>
      <c r="L179" s="171">
        <v>0</v>
      </c>
      <c r="M179" s="197">
        <v>255.4</v>
      </c>
      <c r="N179" s="197">
        <v>255.4</v>
      </c>
      <c r="O179" s="197">
        <v>0</v>
      </c>
      <c r="P179" s="198">
        <f t="shared" si="51"/>
        <v>10819300</v>
      </c>
      <c r="Q179" s="198">
        <f>'Приложение № 1'!Q186+'Приложение № 1'!AC186</f>
        <v>7696411.4100000001</v>
      </c>
      <c r="R179" s="198">
        <f>'Приложение № 1'!W186+'Приложение № 1'!AD186</f>
        <v>3122888.59</v>
      </c>
    </row>
    <row r="180" spans="1:25" s="157" customFormat="1" ht="23.25" customHeight="1" x14ac:dyDescent="0.2">
      <c r="A180" s="167">
        <v>4</v>
      </c>
      <c r="B180" s="195" t="s">
        <v>1593</v>
      </c>
      <c r="C180" s="167">
        <v>274</v>
      </c>
      <c r="D180" s="196">
        <v>41799</v>
      </c>
      <c r="E180" s="176" t="s">
        <v>1112</v>
      </c>
      <c r="F180" s="176" t="s">
        <v>1822</v>
      </c>
      <c r="G180" s="169">
        <v>6</v>
      </c>
      <c r="H180" s="170">
        <v>6</v>
      </c>
      <c r="I180" s="197">
        <v>40.5</v>
      </c>
      <c r="J180" s="169">
        <v>1</v>
      </c>
      <c r="K180" s="170">
        <v>0</v>
      </c>
      <c r="L180" s="170">
        <v>1</v>
      </c>
      <c r="M180" s="197">
        <v>40.5</v>
      </c>
      <c r="N180" s="197">
        <v>0</v>
      </c>
      <c r="O180" s="197">
        <v>40.5</v>
      </c>
      <c r="P180" s="198">
        <f t="shared" si="51"/>
        <v>4500527.78</v>
      </c>
      <c r="Q180" s="198">
        <v>4125752.53</v>
      </c>
      <c r="R180" s="198">
        <v>374775.25</v>
      </c>
      <c r="S180" s="199"/>
      <c r="T180" s="200"/>
      <c r="U180" s="248"/>
      <c r="V180" s="248"/>
      <c r="W180" s="248"/>
      <c r="X180" s="248"/>
    </row>
    <row r="181" spans="1:25" s="157" customFormat="1" x14ac:dyDescent="0.3">
      <c r="A181" s="167">
        <v>5</v>
      </c>
      <c r="B181" s="210" t="s">
        <v>933</v>
      </c>
      <c r="C181" s="176">
        <v>142</v>
      </c>
      <c r="D181" s="196">
        <v>41729</v>
      </c>
      <c r="E181" s="176" t="s">
        <v>1112</v>
      </c>
      <c r="F181" s="206" t="s">
        <v>1822</v>
      </c>
      <c r="G181" s="169">
        <v>1</v>
      </c>
      <c r="H181" s="170">
        <v>1</v>
      </c>
      <c r="I181" s="211">
        <v>64.099999999999994</v>
      </c>
      <c r="J181" s="171">
        <v>4</v>
      </c>
      <c r="K181" s="171">
        <v>4</v>
      </c>
      <c r="L181" s="171">
        <v>0</v>
      </c>
      <c r="M181" s="197">
        <f>N181</f>
        <v>64.099999999999994</v>
      </c>
      <c r="N181" s="197">
        <v>64.099999999999994</v>
      </c>
      <c r="O181" s="197">
        <v>0</v>
      </c>
      <c r="P181" s="198">
        <f t="shared" si="51"/>
        <v>2710148</v>
      </c>
      <c r="Q181" s="198">
        <v>1308202.27</v>
      </c>
      <c r="R181" s="198">
        <v>1401945.73</v>
      </c>
      <c r="S181" s="199"/>
      <c r="T181" s="200"/>
      <c r="U181" s="248"/>
      <c r="V181" s="248"/>
      <c r="W181" s="248"/>
      <c r="X181" s="248"/>
    </row>
    <row r="182" spans="1:25" x14ac:dyDescent="0.3">
      <c r="A182" s="167">
        <v>6</v>
      </c>
      <c r="B182" s="195" t="s">
        <v>1592</v>
      </c>
      <c r="C182" s="176" t="s">
        <v>1366</v>
      </c>
      <c r="D182" s="196">
        <v>41820</v>
      </c>
      <c r="E182" s="176" t="s">
        <v>1112</v>
      </c>
      <c r="F182" s="176" t="s">
        <v>1822</v>
      </c>
      <c r="G182" s="170">
        <v>144</v>
      </c>
      <c r="H182" s="170">
        <v>144</v>
      </c>
      <c r="I182" s="211">
        <v>2738.9</v>
      </c>
      <c r="J182" s="171">
        <v>60</v>
      </c>
      <c r="K182" s="171">
        <v>35</v>
      </c>
      <c r="L182" s="171">
        <v>25</v>
      </c>
      <c r="M182" s="197">
        <v>2738.9</v>
      </c>
      <c r="N182" s="197">
        <v>1476.7</v>
      </c>
      <c r="O182" s="197">
        <f>M182-N182</f>
        <v>1262.2</v>
      </c>
      <c r="P182" s="198">
        <f t="shared" si="51"/>
        <v>115800692</v>
      </c>
      <c r="Q182" s="198">
        <v>84777991.450000003</v>
      </c>
      <c r="R182" s="198">
        <v>31022700.550000001</v>
      </c>
    </row>
    <row r="183" spans="1:25" ht="27.75" customHeight="1" x14ac:dyDescent="0.2">
      <c r="A183" s="820" t="s">
        <v>1281</v>
      </c>
      <c r="B183" s="821"/>
      <c r="C183" s="821"/>
      <c r="D183" s="821"/>
      <c r="E183" s="821"/>
      <c r="F183" s="821"/>
      <c r="G183" s="174">
        <f t="shared" ref="G183:P183" si="52">SUM(G184:G189)</f>
        <v>52</v>
      </c>
      <c r="H183" s="174">
        <f t="shared" si="52"/>
        <v>51</v>
      </c>
      <c r="I183" s="177">
        <f t="shared" si="52"/>
        <v>1089.7</v>
      </c>
      <c r="J183" s="174">
        <f t="shared" si="52"/>
        <v>21</v>
      </c>
      <c r="K183" s="174">
        <f t="shared" si="52"/>
        <v>9</v>
      </c>
      <c r="L183" s="174">
        <f t="shared" si="52"/>
        <v>12</v>
      </c>
      <c r="M183" s="177">
        <f t="shared" si="52"/>
        <v>794.17</v>
      </c>
      <c r="N183" s="177">
        <f t="shared" si="52"/>
        <v>406.79</v>
      </c>
      <c r="O183" s="177">
        <f t="shared" si="52"/>
        <v>387.38</v>
      </c>
      <c r="P183" s="177">
        <f t="shared" si="52"/>
        <v>34333051.200000003</v>
      </c>
      <c r="Q183" s="177">
        <v>23378049.600000001</v>
      </c>
      <c r="R183" s="177">
        <v>10955001.6</v>
      </c>
    </row>
    <row r="184" spans="1:25" x14ac:dyDescent="0.2">
      <c r="A184" s="176">
        <v>1</v>
      </c>
      <c r="B184" s="205" t="s">
        <v>837</v>
      </c>
      <c r="C184" s="176" t="s">
        <v>1030</v>
      </c>
      <c r="D184" s="196">
        <v>41939</v>
      </c>
      <c r="E184" s="176" t="s">
        <v>1109</v>
      </c>
      <c r="F184" s="176" t="s">
        <v>1110</v>
      </c>
      <c r="G184" s="169">
        <v>6</v>
      </c>
      <c r="H184" s="170">
        <v>6</v>
      </c>
      <c r="I184" s="197">
        <v>100.4</v>
      </c>
      <c r="J184" s="170">
        <f>K184+L184</f>
        <v>3</v>
      </c>
      <c r="K184" s="170">
        <v>1</v>
      </c>
      <c r="L184" s="170">
        <v>2</v>
      </c>
      <c r="M184" s="197">
        <v>100.4</v>
      </c>
      <c r="N184" s="197">
        <v>31.9</v>
      </c>
      <c r="O184" s="197">
        <f t="shared" ref="O184:O189" si="53">M184-N184</f>
        <v>68.5</v>
      </c>
      <c r="P184" s="198">
        <f t="shared" ref="P184:P189" si="54">Q184+R184</f>
        <v>4511276</v>
      </c>
      <c r="Q184" s="198">
        <v>3023607.7</v>
      </c>
      <c r="R184" s="198">
        <v>1487668.3</v>
      </c>
    </row>
    <row r="185" spans="1:25" x14ac:dyDescent="0.2">
      <c r="A185" s="176">
        <v>2</v>
      </c>
      <c r="B185" s="205" t="s">
        <v>783</v>
      </c>
      <c r="C185" s="176" t="s">
        <v>1030</v>
      </c>
      <c r="D185" s="196">
        <v>41940</v>
      </c>
      <c r="E185" s="176" t="s">
        <v>1109</v>
      </c>
      <c r="F185" s="176" t="s">
        <v>1110</v>
      </c>
      <c r="G185" s="169">
        <v>18</v>
      </c>
      <c r="H185" s="170">
        <v>18</v>
      </c>
      <c r="I185" s="197">
        <v>274.3</v>
      </c>
      <c r="J185" s="170">
        <f>K185+L185</f>
        <v>6</v>
      </c>
      <c r="K185" s="170">
        <v>4</v>
      </c>
      <c r="L185" s="170">
        <v>2</v>
      </c>
      <c r="M185" s="197">
        <v>274.3</v>
      </c>
      <c r="N185" s="197">
        <v>199.29</v>
      </c>
      <c r="O185" s="197">
        <f t="shared" si="53"/>
        <v>75.010000000000005</v>
      </c>
      <c r="P185" s="198">
        <f t="shared" si="54"/>
        <v>11597404</v>
      </c>
      <c r="Q185" s="198">
        <v>7890124.1299999999</v>
      </c>
      <c r="R185" s="198">
        <v>3707279.87</v>
      </c>
    </row>
    <row r="186" spans="1:25" x14ac:dyDescent="0.2">
      <c r="A186" s="176">
        <v>3</v>
      </c>
      <c r="B186" s="205" t="s">
        <v>784</v>
      </c>
      <c r="C186" s="176" t="s">
        <v>1030</v>
      </c>
      <c r="D186" s="196">
        <v>41941</v>
      </c>
      <c r="E186" s="176" t="s">
        <v>1109</v>
      </c>
      <c r="F186" s="176" t="s">
        <v>1110</v>
      </c>
      <c r="G186" s="169">
        <v>11</v>
      </c>
      <c r="H186" s="170">
        <v>10</v>
      </c>
      <c r="I186" s="197">
        <v>196.6</v>
      </c>
      <c r="J186" s="170">
        <v>5</v>
      </c>
      <c r="K186" s="170">
        <v>3</v>
      </c>
      <c r="L186" s="170">
        <v>2</v>
      </c>
      <c r="M186" s="197">
        <v>196.6</v>
      </c>
      <c r="N186" s="197">
        <v>133.1</v>
      </c>
      <c r="O186" s="197">
        <f t="shared" si="53"/>
        <v>63.5</v>
      </c>
      <c r="P186" s="198">
        <f t="shared" si="54"/>
        <v>8379896</v>
      </c>
      <c r="Q186" s="198">
        <v>5890458.0499999998</v>
      </c>
      <c r="R186" s="198">
        <v>2489437.9500000002</v>
      </c>
    </row>
    <row r="187" spans="1:25" x14ac:dyDescent="0.2">
      <c r="A187" s="176">
        <v>4</v>
      </c>
      <c r="B187" s="205" t="s">
        <v>899</v>
      </c>
      <c r="C187" s="176" t="s">
        <v>1006</v>
      </c>
      <c r="D187" s="196">
        <v>41831</v>
      </c>
      <c r="E187" s="176" t="s">
        <v>1109</v>
      </c>
      <c r="F187" s="176" t="s">
        <v>1110</v>
      </c>
      <c r="G187" s="169">
        <v>7</v>
      </c>
      <c r="H187" s="170">
        <v>7</v>
      </c>
      <c r="I187" s="197">
        <v>239.9</v>
      </c>
      <c r="J187" s="170">
        <v>3</v>
      </c>
      <c r="K187" s="170">
        <v>0</v>
      </c>
      <c r="L187" s="170">
        <v>3</v>
      </c>
      <c r="M187" s="197">
        <v>97.7</v>
      </c>
      <c r="N187" s="197">
        <v>0</v>
      </c>
      <c r="O187" s="197">
        <f t="shared" si="53"/>
        <v>97.7</v>
      </c>
      <c r="P187" s="198">
        <f t="shared" si="54"/>
        <v>4402193.5999999996</v>
      </c>
      <c r="Q187" s="198">
        <v>2915083.39</v>
      </c>
      <c r="R187" s="198">
        <v>1487110.21</v>
      </c>
    </row>
    <row r="188" spans="1:25" x14ac:dyDescent="0.2">
      <c r="A188" s="176">
        <v>5</v>
      </c>
      <c r="B188" s="205" t="s">
        <v>785</v>
      </c>
      <c r="C188" s="176" t="s">
        <v>1007</v>
      </c>
      <c r="D188" s="196">
        <v>41831</v>
      </c>
      <c r="E188" s="176" t="s">
        <v>1109</v>
      </c>
      <c r="F188" s="176" t="s">
        <v>1110</v>
      </c>
      <c r="G188" s="169">
        <v>6</v>
      </c>
      <c r="H188" s="170">
        <v>6</v>
      </c>
      <c r="I188" s="197">
        <v>163.69999999999999</v>
      </c>
      <c r="J188" s="170">
        <f>K188+L188</f>
        <v>2</v>
      </c>
      <c r="K188" s="170">
        <v>0</v>
      </c>
      <c r="L188" s="170">
        <v>2</v>
      </c>
      <c r="M188" s="197">
        <v>56.07</v>
      </c>
      <c r="N188" s="197">
        <v>0</v>
      </c>
      <c r="O188" s="197">
        <f t="shared" si="53"/>
        <v>56.07</v>
      </c>
      <c r="P188" s="198">
        <f t="shared" si="54"/>
        <v>2681397.6</v>
      </c>
      <c r="Q188" s="198">
        <v>1690266.03</v>
      </c>
      <c r="R188" s="198">
        <v>991131.57</v>
      </c>
    </row>
    <row r="189" spans="1:25" x14ac:dyDescent="0.2">
      <c r="A189" s="176">
        <v>6</v>
      </c>
      <c r="B189" s="205" t="s">
        <v>1677</v>
      </c>
      <c r="C189" s="176" t="s">
        <v>1286</v>
      </c>
      <c r="D189" s="196">
        <v>41120</v>
      </c>
      <c r="E189" s="176" t="s">
        <v>1109</v>
      </c>
      <c r="F189" s="176" t="s">
        <v>1110</v>
      </c>
      <c r="G189" s="169">
        <v>4</v>
      </c>
      <c r="H189" s="170">
        <v>4</v>
      </c>
      <c r="I189" s="197">
        <v>114.8</v>
      </c>
      <c r="J189" s="170">
        <f>K189+L189</f>
        <v>2</v>
      </c>
      <c r="K189" s="170">
        <v>1</v>
      </c>
      <c r="L189" s="170">
        <v>1</v>
      </c>
      <c r="M189" s="197">
        <v>69.099999999999994</v>
      </c>
      <c r="N189" s="197">
        <v>42.5</v>
      </c>
      <c r="O189" s="197">
        <f t="shared" si="53"/>
        <v>26.6</v>
      </c>
      <c r="P189" s="198">
        <f t="shared" si="54"/>
        <v>2760884</v>
      </c>
      <c r="Q189" s="198">
        <v>1968510.3</v>
      </c>
      <c r="R189" s="198">
        <v>792373.7</v>
      </c>
    </row>
    <row r="190" spans="1:25" s="156" customFormat="1" ht="39.950000000000003" customHeight="1" x14ac:dyDescent="0.2">
      <c r="A190" s="824" t="s">
        <v>1388</v>
      </c>
      <c r="B190" s="824"/>
      <c r="C190" s="824"/>
      <c r="D190" s="824"/>
      <c r="E190" s="824"/>
      <c r="F190" s="824"/>
      <c r="G190" s="168">
        <f>SUM(G191:G192)</f>
        <v>42</v>
      </c>
      <c r="H190" s="168">
        <f t="shared" ref="H190:O190" si="55">SUM(H191:H192)</f>
        <v>42</v>
      </c>
      <c r="I190" s="202">
        <f t="shared" si="55"/>
        <v>901.4</v>
      </c>
      <c r="J190" s="168">
        <f t="shared" si="55"/>
        <v>22</v>
      </c>
      <c r="K190" s="168">
        <f t="shared" si="55"/>
        <v>15</v>
      </c>
      <c r="L190" s="168">
        <f t="shared" si="55"/>
        <v>7</v>
      </c>
      <c r="M190" s="202">
        <f t="shared" si="55"/>
        <v>901.4</v>
      </c>
      <c r="N190" s="202">
        <f t="shared" si="55"/>
        <v>618.79999999999995</v>
      </c>
      <c r="O190" s="202">
        <f t="shared" si="55"/>
        <v>282.60000000000002</v>
      </c>
      <c r="P190" s="202">
        <f>SUM(P191:P192)</f>
        <v>38111192</v>
      </c>
      <c r="Q190" s="202">
        <v>30488953.600000001</v>
      </c>
      <c r="R190" s="202">
        <v>7622238.4000000004</v>
      </c>
      <c r="S190" s="199"/>
      <c r="T190" s="200"/>
      <c r="U190" s="203"/>
      <c r="V190" s="203"/>
      <c r="W190" s="203"/>
      <c r="X190" s="203"/>
    </row>
    <row r="191" spans="1:25" s="158" customFormat="1" ht="18.75" customHeight="1" x14ac:dyDescent="0.2">
      <c r="A191" s="167">
        <v>1</v>
      </c>
      <c r="B191" s="210" t="s">
        <v>788</v>
      </c>
      <c r="C191" s="210" t="s">
        <v>1009</v>
      </c>
      <c r="D191" s="196">
        <v>41272</v>
      </c>
      <c r="E191" s="167" t="s">
        <v>1110</v>
      </c>
      <c r="F191" s="167" t="s">
        <v>1112</v>
      </c>
      <c r="G191" s="173">
        <v>29</v>
      </c>
      <c r="H191" s="173">
        <v>29</v>
      </c>
      <c r="I191" s="198">
        <v>712.9</v>
      </c>
      <c r="J191" s="173">
        <v>16</v>
      </c>
      <c r="K191" s="173">
        <v>11</v>
      </c>
      <c r="L191" s="173">
        <v>5</v>
      </c>
      <c r="M191" s="198">
        <v>712.9</v>
      </c>
      <c r="N191" s="198">
        <v>491.7</v>
      </c>
      <c r="O191" s="198">
        <v>221.2</v>
      </c>
      <c r="P191" s="198">
        <v>30141412</v>
      </c>
      <c r="Q191" s="198">
        <v>24113129.600000001</v>
      </c>
      <c r="R191" s="198">
        <v>6028282.4000000004</v>
      </c>
      <c r="S191" s="199"/>
      <c r="T191" s="200"/>
      <c r="U191" s="276"/>
      <c r="V191" s="276"/>
      <c r="W191" s="276"/>
      <c r="X191" s="276"/>
      <c r="Y191" s="164"/>
    </row>
    <row r="192" spans="1:25" x14ac:dyDescent="0.2">
      <c r="A192" s="176">
        <v>2</v>
      </c>
      <c r="B192" s="205" t="s">
        <v>762</v>
      </c>
      <c r="C192" s="219" t="s">
        <v>1009</v>
      </c>
      <c r="D192" s="215">
        <v>41272</v>
      </c>
      <c r="E192" s="167" t="s">
        <v>1110</v>
      </c>
      <c r="F192" s="176" t="s">
        <v>1112</v>
      </c>
      <c r="G192" s="169">
        <v>13</v>
      </c>
      <c r="H192" s="170">
        <v>13</v>
      </c>
      <c r="I192" s="197">
        <v>188.5</v>
      </c>
      <c r="J192" s="170">
        <v>6</v>
      </c>
      <c r="K192" s="170">
        <v>4</v>
      </c>
      <c r="L192" s="170">
        <v>2</v>
      </c>
      <c r="M192" s="197">
        <v>188.5</v>
      </c>
      <c r="N192" s="197">
        <v>127.1</v>
      </c>
      <c r="O192" s="197">
        <v>61.4</v>
      </c>
      <c r="P192" s="198">
        <v>7969780</v>
      </c>
      <c r="Q192" s="198">
        <v>6375824</v>
      </c>
      <c r="R192" s="198">
        <v>1593956</v>
      </c>
      <c r="U192" s="276"/>
      <c r="V192" s="276"/>
      <c r="W192" s="276"/>
      <c r="X192" s="276"/>
      <c r="Y192" s="164"/>
    </row>
    <row r="193" spans="1:25" ht="26.25" customHeight="1" x14ac:dyDescent="0.2">
      <c r="A193" s="820" t="s">
        <v>1044</v>
      </c>
      <c r="B193" s="820"/>
      <c r="C193" s="820"/>
      <c r="D193" s="820"/>
      <c r="E193" s="820"/>
      <c r="F193" s="820"/>
      <c r="G193" s="174">
        <f>G194</f>
        <v>0</v>
      </c>
      <c r="H193" s="174">
        <f t="shared" ref="H193:O193" si="56">H194</f>
        <v>0</v>
      </c>
      <c r="I193" s="177">
        <f t="shared" si="56"/>
        <v>0</v>
      </c>
      <c r="J193" s="174">
        <f t="shared" si="56"/>
        <v>0</v>
      </c>
      <c r="K193" s="174">
        <f t="shared" si="56"/>
        <v>0</v>
      </c>
      <c r="L193" s="174">
        <f t="shared" si="56"/>
        <v>0</v>
      </c>
      <c r="M193" s="177">
        <f t="shared" si="56"/>
        <v>0</v>
      </c>
      <c r="N193" s="177">
        <f t="shared" si="56"/>
        <v>0</v>
      </c>
      <c r="O193" s="177">
        <f t="shared" si="56"/>
        <v>0</v>
      </c>
      <c r="P193" s="177">
        <f>P194</f>
        <v>707868.67</v>
      </c>
      <c r="Q193" s="177">
        <v>0</v>
      </c>
      <c r="R193" s="177">
        <v>707868.67</v>
      </c>
      <c r="U193" s="276"/>
      <c r="V193" s="276"/>
      <c r="W193" s="276"/>
      <c r="X193" s="276"/>
      <c r="Y193" s="164"/>
    </row>
    <row r="194" spans="1:25" x14ac:dyDescent="0.2">
      <c r="A194" s="176">
        <v>1</v>
      </c>
      <c r="B194" s="205" t="s">
        <v>1045</v>
      </c>
      <c r="C194" s="176" t="s">
        <v>626</v>
      </c>
      <c r="D194" s="196">
        <v>41351</v>
      </c>
      <c r="E194" s="176" t="s">
        <v>1110</v>
      </c>
      <c r="F194" s="176" t="s">
        <v>1112</v>
      </c>
      <c r="G194" s="169">
        <v>0</v>
      </c>
      <c r="H194" s="170">
        <v>0</v>
      </c>
      <c r="I194" s="197">
        <v>0</v>
      </c>
      <c r="J194" s="170">
        <v>0</v>
      </c>
      <c r="K194" s="170">
        <v>0</v>
      </c>
      <c r="L194" s="170">
        <v>0</v>
      </c>
      <c r="M194" s="197">
        <v>0</v>
      </c>
      <c r="N194" s="197">
        <v>0</v>
      </c>
      <c r="O194" s="197">
        <v>0</v>
      </c>
      <c r="P194" s="198">
        <f>Q194+R194</f>
        <v>707868.67</v>
      </c>
      <c r="Q194" s="198">
        <v>0</v>
      </c>
      <c r="R194" s="198">
        <v>707868.67</v>
      </c>
      <c r="U194" s="276"/>
      <c r="V194" s="276"/>
      <c r="W194" s="276"/>
      <c r="X194" s="276"/>
      <c r="Y194" s="164"/>
    </row>
    <row r="195" spans="1:25" s="156" customFormat="1" ht="34.5" customHeight="1" x14ac:dyDescent="0.2">
      <c r="A195" s="820" t="s">
        <v>1847</v>
      </c>
      <c r="B195" s="820"/>
      <c r="C195" s="820"/>
      <c r="D195" s="820"/>
      <c r="E195" s="820"/>
      <c r="F195" s="820"/>
      <c r="G195" s="168">
        <f>SUM(G196:G198)</f>
        <v>106</v>
      </c>
      <c r="H195" s="168">
        <f t="shared" ref="H195:O195" si="57">SUM(H196:H198)</f>
        <v>106</v>
      </c>
      <c r="I195" s="202">
        <f t="shared" si="57"/>
        <v>1642.5</v>
      </c>
      <c r="J195" s="168">
        <f t="shared" si="57"/>
        <v>38</v>
      </c>
      <c r="K195" s="168">
        <f t="shared" si="57"/>
        <v>24</v>
      </c>
      <c r="L195" s="168">
        <f t="shared" si="57"/>
        <v>14</v>
      </c>
      <c r="M195" s="202">
        <f t="shared" si="57"/>
        <v>1642.5</v>
      </c>
      <c r="N195" s="202">
        <f t="shared" si="57"/>
        <v>1070.2</v>
      </c>
      <c r="O195" s="202">
        <f t="shared" si="57"/>
        <v>572.29999999999995</v>
      </c>
      <c r="P195" s="202">
        <f>SUM(P196:P198)</f>
        <v>78266943.329999998</v>
      </c>
      <c r="Q195" s="202">
        <v>65279592.780000001</v>
      </c>
      <c r="R195" s="202">
        <v>12987350.550000001</v>
      </c>
      <c r="S195" s="199"/>
      <c r="T195" s="200"/>
      <c r="U195" s="276"/>
      <c r="V195" s="276"/>
      <c r="W195" s="276"/>
      <c r="X195" s="276"/>
      <c r="Y195" s="164"/>
    </row>
    <row r="196" spans="1:25" s="157" customFormat="1" x14ac:dyDescent="0.2">
      <c r="A196" s="176">
        <v>1</v>
      </c>
      <c r="B196" s="195" t="s">
        <v>1046</v>
      </c>
      <c r="C196" s="213" t="s">
        <v>1098</v>
      </c>
      <c r="D196" s="196">
        <v>42004</v>
      </c>
      <c r="E196" s="176" t="s">
        <v>1109</v>
      </c>
      <c r="F196" s="176" t="s">
        <v>1110</v>
      </c>
      <c r="G196" s="169">
        <v>77</v>
      </c>
      <c r="H196" s="170">
        <v>77</v>
      </c>
      <c r="I196" s="197">
        <v>722.5</v>
      </c>
      <c r="J196" s="169">
        <v>22</v>
      </c>
      <c r="K196" s="170">
        <v>11</v>
      </c>
      <c r="L196" s="170">
        <v>11</v>
      </c>
      <c r="M196" s="197">
        <v>722.5</v>
      </c>
      <c r="N196" s="197">
        <v>287.89999999999998</v>
      </c>
      <c r="O196" s="197">
        <v>434.6</v>
      </c>
      <c r="P196" s="198">
        <f>Q196+R196</f>
        <v>37768724</v>
      </c>
      <c r="Q196" s="198">
        <v>29019935</v>
      </c>
      <c r="R196" s="198">
        <v>8748789</v>
      </c>
      <c r="S196" s="199"/>
      <c r="T196" s="200"/>
      <c r="U196" s="276"/>
      <c r="V196" s="276"/>
      <c r="W196" s="276"/>
      <c r="X196" s="276"/>
      <c r="Y196" s="164"/>
    </row>
    <row r="197" spans="1:25" x14ac:dyDescent="0.2">
      <c r="A197" s="176">
        <v>2</v>
      </c>
      <c r="B197" s="205" t="s">
        <v>1045</v>
      </c>
      <c r="C197" s="176" t="s">
        <v>626</v>
      </c>
      <c r="D197" s="196">
        <v>41351</v>
      </c>
      <c r="E197" s="176" t="s">
        <v>1110</v>
      </c>
      <c r="F197" s="176" t="s">
        <v>1112</v>
      </c>
      <c r="G197" s="169">
        <v>20</v>
      </c>
      <c r="H197" s="170">
        <v>20</v>
      </c>
      <c r="I197" s="197">
        <v>745.1</v>
      </c>
      <c r="J197" s="170">
        <v>12</v>
      </c>
      <c r="K197" s="170">
        <v>11</v>
      </c>
      <c r="L197" s="170">
        <v>1</v>
      </c>
      <c r="M197" s="197">
        <v>745.1</v>
      </c>
      <c r="N197" s="197">
        <v>683.4</v>
      </c>
      <c r="O197" s="197">
        <v>61.7</v>
      </c>
      <c r="P197" s="198">
        <f>Q197+R197</f>
        <v>30794959.329999998</v>
      </c>
      <c r="Q197" s="198">
        <v>29234624.379999999</v>
      </c>
      <c r="R197" s="198">
        <v>1560334.95</v>
      </c>
      <c r="U197" s="276"/>
      <c r="V197" s="276"/>
      <c r="W197" s="276"/>
      <c r="X197" s="276"/>
      <c r="Y197" s="164"/>
    </row>
    <row r="198" spans="1:25" s="157" customFormat="1" x14ac:dyDescent="0.2">
      <c r="A198" s="176">
        <v>3</v>
      </c>
      <c r="B198" s="205" t="s">
        <v>1077</v>
      </c>
      <c r="C198" s="213" t="s">
        <v>1149</v>
      </c>
      <c r="D198" s="196">
        <v>42004</v>
      </c>
      <c r="E198" s="176" t="s">
        <v>1109</v>
      </c>
      <c r="F198" s="176" t="s">
        <v>1110</v>
      </c>
      <c r="G198" s="169">
        <v>9</v>
      </c>
      <c r="H198" s="170">
        <v>9</v>
      </c>
      <c r="I198" s="197">
        <v>174.9</v>
      </c>
      <c r="J198" s="169">
        <v>4</v>
      </c>
      <c r="K198" s="170">
        <v>2</v>
      </c>
      <c r="L198" s="170">
        <v>2</v>
      </c>
      <c r="M198" s="197">
        <v>174.9</v>
      </c>
      <c r="N198" s="197">
        <v>98.9</v>
      </c>
      <c r="O198" s="197">
        <v>76</v>
      </c>
      <c r="P198" s="198">
        <f>Q198+R198</f>
        <v>9703260</v>
      </c>
      <c r="Q198" s="198">
        <v>7025033.4000000004</v>
      </c>
      <c r="R198" s="198">
        <v>2678226.6</v>
      </c>
      <c r="S198" s="199"/>
      <c r="T198" s="200"/>
      <c r="U198" s="276"/>
      <c r="V198" s="276"/>
      <c r="W198" s="276"/>
      <c r="X198" s="276"/>
      <c r="Y198" s="164"/>
    </row>
    <row r="199" spans="1:25" s="157" customFormat="1" ht="47.25" customHeight="1" x14ac:dyDescent="0.2">
      <c r="A199" s="820" t="s">
        <v>764</v>
      </c>
      <c r="B199" s="821"/>
      <c r="C199" s="821"/>
      <c r="D199" s="821"/>
      <c r="E199" s="821"/>
      <c r="F199" s="821"/>
      <c r="G199" s="174">
        <f>G200</f>
        <v>239</v>
      </c>
      <c r="H199" s="174">
        <f t="shared" ref="H199:O199" si="58">H200</f>
        <v>239</v>
      </c>
      <c r="I199" s="177">
        <f t="shared" si="58"/>
        <v>2433.23</v>
      </c>
      <c r="J199" s="174">
        <f t="shared" si="58"/>
        <v>84</v>
      </c>
      <c r="K199" s="174">
        <f t="shared" si="58"/>
        <v>0</v>
      </c>
      <c r="L199" s="174">
        <f t="shared" si="58"/>
        <v>84</v>
      </c>
      <c r="M199" s="177">
        <f t="shared" si="58"/>
        <v>2433.23</v>
      </c>
      <c r="N199" s="177">
        <f t="shared" si="58"/>
        <v>0</v>
      </c>
      <c r="O199" s="177">
        <f t="shared" si="58"/>
        <v>2433.23</v>
      </c>
      <c r="P199" s="177">
        <f>P200</f>
        <v>109082513.38</v>
      </c>
      <c r="Q199" s="177">
        <v>88679943.310000002</v>
      </c>
      <c r="R199" s="177">
        <v>20402570.07</v>
      </c>
      <c r="S199" s="199"/>
      <c r="T199" s="200"/>
      <c r="U199" s="276"/>
      <c r="V199" s="276"/>
      <c r="W199" s="276"/>
      <c r="X199" s="276"/>
      <c r="Y199" s="164"/>
    </row>
    <row r="200" spans="1:25" s="157" customFormat="1" x14ac:dyDescent="0.2">
      <c r="A200" s="176">
        <v>1</v>
      </c>
      <c r="B200" s="205" t="s">
        <v>1783</v>
      </c>
      <c r="C200" s="176" t="s">
        <v>1154</v>
      </c>
      <c r="D200" s="196">
        <v>41635</v>
      </c>
      <c r="E200" s="176" t="s">
        <v>1110</v>
      </c>
      <c r="F200" s="176" t="s">
        <v>1112</v>
      </c>
      <c r="G200" s="169">
        <v>239</v>
      </c>
      <c r="H200" s="170">
        <v>239</v>
      </c>
      <c r="I200" s="197">
        <v>2433.23</v>
      </c>
      <c r="J200" s="169">
        <v>84</v>
      </c>
      <c r="K200" s="170">
        <v>0</v>
      </c>
      <c r="L200" s="170">
        <v>84</v>
      </c>
      <c r="M200" s="197">
        <f>N200+O200</f>
        <v>2433.23</v>
      </c>
      <c r="N200" s="197">
        <v>0</v>
      </c>
      <c r="O200" s="197">
        <v>2433.23</v>
      </c>
      <c r="P200" s="198">
        <f>Q200+R200</f>
        <v>109082513.38</v>
      </c>
      <c r="Q200" s="198">
        <v>88679943.310000002</v>
      </c>
      <c r="R200" s="198">
        <v>20402570.07</v>
      </c>
      <c r="S200" s="199"/>
      <c r="T200" s="200"/>
      <c r="U200" s="276"/>
      <c r="V200" s="276"/>
      <c r="W200" s="276"/>
      <c r="X200" s="276"/>
      <c r="Y200" s="164"/>
    </row>
    <row r="201" spans="1:25" s="156" customFormat="1" ht="33" customHeight="1" x14ac:dyDescent="0.2">
      <c r="A201" s="820" t="s">
        <v>1324</v>
      </c>
      <c r="B201" s="820"/>
      <c r="C201" s="820"/>
      <c r="D201" s="820"/>
      <c r="E201" s="820"/>
      <c r="F201" s="820"/>
      <c r="G201" s="168">
        <f t="shared" ref="G201:P201" si="59">SUM(G202:G207)</f>
        <v>63</v>
      </c>
      <c r="H201" s="168">
        <f t="shared" si="59"/>
        <v>63</v>
      </c>
      <c r="I201" s="202">
        <f t="shared" si="59"/>
        <v>1085.4000000000001</v>
      </c>
      <c r="J201" s="168">
        <f t="shared" si="59"/>
        <v>22</v>
      </c>
      <c r="K201" s="168">
        <f t="shared" si="59"/>
        <v>8</v>
      </c>
      <c r="L201" s="168">
        <f t="shared" si="59"/>
        <v>14</v>
      </c>
      <c r="M201" s="202">
        <f t="shared" si="59"/>
        <v>1012.5</v>
      </c>
      <c r="N201" s="202">
        <f t="shared" si="59"/>
        <v>357.8</v>
      </c>
      <c r="O201" s="202">
        <f t="shared" si="59"/>
        <v>654.70000000000005</v>
      </c>
      <c r="P201" s="202">
        <f t="shared" si="59"/>
        <v>42812728</v>
      </c>
      <c r="Q201" s="202">
        <v>32580486.02</v>
      </c>
      <c r="R201" s="202">
        <v>10232241.98</v>
      </c>
      <c r="S201" s="199"/>
      <c r="T201" s="200"/>
      <c r="U201" s="276"/>
      <c r="V201" s="276"/>
      <c r="W201" s="276"/>
      <c r="X201" s="276"/>
      <c r="Y201" s="164"/>
    </row>
    <row r="202" spans="1:25" s="157" customFormat="1" x14ac:dyDescent="0.2">
      <c r="A202" s="176">
        <v>1</v>
      </c>
      <c r="B202" s="195" t="s">
        <v>809</v>
      </c>
      <c r="C202" s="227" t="s">
        <v>1009</v>
      </c>
      <c r="D202" s="215">
        <v>41272</v>
      </c>
      <c r="E202" s="176" t="s">
        <v>1110</v>
      </c>
      <c r="F202" s="176" t="s">
        <v>1112</v>
      </c>
      <c r="G202" s="169">
        <v>6</v>
      </c>
      <c r="H202" s="170">
        <v>6</v>
      </c>
      <c r="I202" s="198">
        <v>69.099999999999994</v>
      </c>
      <c r="J202" s="169">
        <v>2</v>
      </c>
      <c r="K202" s="166">
        <v>0</v>
      </c>
      <c r="L202" s="166">
        <v>2</v>
      </c>
      <c r="M202" s="197">
        <v>69.099999999999994</v>
      </c>
      <c r="N202" s="198">
        <v>0</v>
      </c>
      <c r="O202" s="198">
        <v>69.099999999999994</v>
      </c>
      <c r="P202" s="198">
        <f t="shared" ref="P202:P207" si="60">Q202+R202</f>
        <v>2921548</v>
      </c>
      <c r="Q202" s="198">
        <v>2223298.0299999998</v>
      </c>
      <c r="R202" s="198">
        <v>698249.97</v>
      </c>
      <c r="S202" s="199"/>
      <c r="T202" s="200"/>
      <c r="U202" s="276"/>
      <c r="V202" s="276"/>
      <c r="W202" s="276"/>
      <c r="X202" s="276"/>
      <c r="Y202" s="164"/>
    </row>
    <row r="203" spans="1:25" s="157" customFormat="1" x14ac:dyDescent="0.2">
      <c r="A203" s="176">
        <v>2</v>
      </c>
      <c r="B203" s="195" t="s">
        <v>884</v>
      </c>
      <c r="C203" s="227" t="s">
        <v>1009</v>
      </c>
      <c r="D203" s="215">
        <v>41272</v>
      </c>
      <c r="E203" s="176" t="s">
        <v>1110</v>
      </c>
      <c r="F203" s="176" t="s">
        <v>1112</v>
      </c>
      <c r="G203" s="169">
        <v>11</v>
      </c>
      <c r="H203" s="170">
        <f>12-1</f>
        <v>11</v>
      </c>
      <c r="I203" s="198">
        <v>168</v>
      </c>
      <c r="J203" s="169">
        <f>4-1</f>
        <v>3</v>
      </c>
      <c r="K203" s="166">
        <v>1</v>
      </c>
      <c r="L203" s="166">
        <v>2</v>
      </c>
      <c r="M203" s="197">
        <f>202.1-34.1</f>
        <v>168</v>
      </c>
      <c r="N203" s="198">
        <v>56.3</v>
      </c>
      <c r="O203" s="198">
        <f>M203-N203</f>
        <v>111.7</v>
      </c>
      <c r="P203" s="198">
        <f t="shared" si="60"/>
        <v>7103040</v>
      </c>
      <c r="Q203" s="198">
        <v>5405413.4400000004</v>
      </c>
      <c r="R203" s="198">
        <v>1697626.56</v>
      </c>
      <c r="S203" s="199"/>
      <c r="T203" s="200"/>
      <c r="U203" s="276"/>
      <c r="V203" s="276"/>
      <c r="W203" s="276"/>
      <c r="X203" s="276"/>
      <c r="Y203" s="164"/>
    </row>
    <row r="204" spans="1:25" s="157" customFormat="1" x14ac:dyDescent="0.2">
      <c r="A204" s="176">
        <v>3</v>
      </c>
      <c r="B204" s="195" t="s">
        <v>885</v>
      </c>
      <c r="C204" s="227" t="s">
        <v>1009</v>
      </c>
      <c r="D204" s="215">
        <v>41272</v>
      </c>
      <c r="E204" s="176" t="s">
        <v>1110</v>
      </c>
      <c r="F204" s="176" t="s">
        <v>1112</v>
      </c>
      <c r="G204" s="169">
        <v>15</v>
      </c>
      <c r="H204" s="170">
        <v>15</v>
      </c>
      <c r="I204" s="198">
        <v>220.6</v>
      </c>
      <c r="J204" s="169">
        <v>4</v>
      </c>
      <c r="K204" s="166">
        <v>2</v>
      </c>
      <c r="L204" s="166">
        <v>2</v>
      </c>
      <c r="M204" s="197">
        <v>220.6</v>
      </c>
      <c r="N204" s="198">
        <v>112.8</v>
      </c>
      <c r="O204" s="198">
        <v>107.8</v>
      </c>
      <c r="P204" s="198">
        <f t="shared" si="60"/>
        <v>9326968</v>
      </c>
      <c r="Q204" s="198">
        <v>7097822.6500000004</v>
      </c>
      <c r="R204" s="198">
        <v>2229145.35</v>
      </c>
      <c r="S204" s="199"/>
      <c r="T204" s="200"/>
      <c r="U204" s="248"/>
      <c r="V204" s="248"/>
      <c r="W204" s="248"/>
      <c r="X204" s="248"/>
    </row>
    <row r="205" spans="1:25" s="157" customFormat="1" x14ac:dyDescent="0.2">
      <c r="A205" s="176">
        <v>4</v>
      </c>
      <c r="B205" s="195" t="s">
        <v>886</v>
      </c>
      <c r="C205" s="227" t="s">
        <v>1009</v>
      </c>
      <c r="D205" s="215">
        <v>41272</v>
      </c>
      <c r="E205" s="176" t="s">
        <v>1110</v>
      </c>
      <c r="F205" s="176" t="s">
        <v>1112</v>
      </c>
      <c r="G205" s="169">
        <v>8</v>
      </c>
      <c r="H205" s="170">
        <v>8</v>
      </c>
      <c r="I205" s="198">
        <v>165.6</v>
      </c>
      <c r="J205" s="169">
        <v>4</v>
      </c>
      <c r="K205" s="166">
        <v>0</v>
      </c>
      <c r="L205" s="166">
        <v>4</v>
      </c>
      <c r="M205" s="197">
        <v>165.6</v>
      </c>
      <c r="N205" s="198">
        <v>0</v>
      </c>
      <c r="O205" s="198">
        <v>165.6</v>
      </c>
      <c r="P205" s="198">
        <f t="shared" si="60"/>
        <v>7001568</v>
      </c>
      <c r="Q205" s="198">
        <v>5328193.25</v>
      </c>
      <c r="R205" s="198">
        <v>1673374.75</v>
      </c>
      <c r="S205" s="199"/>
      <c r="T205" s="200"/>
      <c r="U205" s="248"/>
      <c r="V205" s="248"/>
      <c r="W205" s="248"/>
      <c r="X205" s="248"/>
    </row>
    <row r="206" spans="1:25" s="157" customFormat="1" x14ac:dyDescent="0.2">
      <c r="A206" s="176">
        <v>5</v>
      </c>
      <c r="B206" s="195" t="s">
        <v>887</v>
      </c>
      <c r="C206" s="227" t="s">
        <v>1009</v>
      </c>
      <c r="D206" s="215">
        <v>41272</v>
      </c>
      <c r="E206" s="176" t="s">
        <v>1110</v>
      </c>
      <c r="F206" s="176" t="s">
        <v>1112</v>
      </c>
      <c r="G206" s="169">
        <v>9</v>
      </c>
      <c r="H206" s="170">
        <f>11-2</f>
        <v>9</v>
      </c>
      <c r="I206" s="198">
        <v>214.2</v>
      </c>
      <c r="J206" s="169">
        <f>4-1</f>
        <v>3</v>
      </c>
      <c r="K206" s="166">
        <v>0</v>
      </c>
      <c r="L206" s="166">
        <v>3</v>
      </c>
      <c r="M206" s="197">
        <f>188.3-47</f>
        <v>141.30000000000001</v>
      </c>
      <c r="N206" s="198">
        <v>0</v>
      </c>
      <c r="O206" s="198">
        <v>141.30000000000001</v>
      </c>
      <c r="P206" s="198">
        <f t="shared" si="60"/>
        <v>5974164</v>
      </c>
      <c r="Q206" s="198">
        <v>4546338.8099999996</v>
      </c>
      <c r="R206" s="198">
        <v>1427825.19</v>
      </c>
      <c r="S206" s="199"/>
      <c r="T206" s="200"/>
      <c r="U206" s="248"/>
      <c r="V206" s="248"/>
      <c r="W206" s="248"/>
      <c r="X206" s="248"/>
    </row>
    <row r="207" spans="1:25" s="157" customFormat="1" x14ac:dyDescent="0.2">
      <c r="A207" s="176">
        <v>6</v>
      </c>
      <c r="B207" s="195" t="s">
        <v>767</v>
      </c>
      <c r="C207" s="227" t="s">
        <v>1152</v>
      </c>
      <c r="D207" s="215">
        <v>41448</v>
      </c>
      <c r="E207" s="176" t="s">
        <v>1110</v>
      </c>
      <c r="F207" s="176" t="s">
        <v>1112</v>
      </c>
      <c r="G207" s="169">
        <v>14</v>
      </c>
      <c r="H207" s="170">
        <v>14</v>
      </c>
      <c r="I207" s="198">
        <v>247.9</v>
      </c>
      <c r="J207" s="169">
        <v>6</v>
      </c>
      <c r="K207" s="166">
        <v>5</v>
      </c>
      <c r="L207" s="166">
        <v>1</v>
      </c>
      <c r="M207" s="197">
        <v>247.9</v>
      </c>
      <c r="N207" s="198">
        <v>188.7</v>
      </c>
      <c r="O207" s="198">
        <v>59.2</v>
      </c>
      <c r="P207" s="198">
        <f t="shared" si="60"/>
        <v>10485440</v>
      </c>
      <c r="Q207" s="198">
        <v>7979419.8399999999</v>
      </c>
      <c r="R207" s="198">
        <v>2506020.16</v>
      </c>
      <c r="S207" s="199"/>
      <c r="T207" s="200"/>
      <c r="U207" s="248"/>
      <c r="V207" s="248"/>
      <c r="W207" s="248"/>
      <c r="X207" s="248"/>
    </row>
    <row r="208" spans="1:25" s="156" customFormat="1" ht="35.25" customHeight="1" x14ac:dyDescent="0.2">
      <c r="A208" s="820" t="s">
        <v>1370</v>
      </c>
      <c r="B208" s="820"/>
      <c r="C208" s="820"/>
      <c r="D208" s="820"/>
      <c r="E208" s="820"/>
      <c r="F208" s="820"/>
      <c r="G208" s="168">
        <f t="shared" ref="G208:P208" si="61">SUM(G209:G212)</f>
        <v>0</v>
      </c>
      <c r="H208" s="168">
        <f t="shared" si="61"/>
        <v>0</v>
      </c>
      <c r="I208" s="202">
        <f t="shared" si="61"/>
        <v>0</v>
      </c>
      <c r="J208" s="168">
        <f t="shared" si="61"/>
        <v>0</v>
      </c>
      <c r="K208" s="168">
        <f t="shared" si="61"/>
        <v>0</v>
      </c>
      <c r="L208" s="168">
        <f t="shared" si="61"/>
        <v>0</v>
      </c>
      <c r="M208" s="202">
        <f t="shared" si="61"/>
        <v>0</v>
      </c>
      <c r="N208" s="202">
        <f t="shared" si="61"/>
        <v>0</v>
      </c>
      <c r="O208" s="202">
        <f t="shared" si="61"/>
        <v>0</v>
      </c>
      <c r="P208" s="202">
        <f t="shared" si="61"/>
        <v>23222924.199999999</v>
      </c>
      <c r="Q208" s="202">
        <v>16268337.74</v>
      </c>
      <c r="R208" s="202">
        <v>6954586.46</v>
      </c>
      <c r="S208" s="199"/>
      <c r="T208" s="200"/>
      <c r="U208" s="203"/>
      <c r="V208" s="203"/>
      <c r="W208" s="203"/>
      <c r="X208" s="203"/>
    </row>
    <row r="209" spans="1:24" x14ac:dyDescent="0.2">
      <c r="A209" s="176">
        <v>1</v>
      </c>
      <c r="B209" s="195" t="s">
        <v>1263</v>
      </c>
      <c r="C209" s="228">
        <v>1437</v>
      </c>
      <c r="D209" s="229">
        <v>41638</v>
      </c>
      <c r="E209" s="176" t="s">
        <v>1110</v>
      </c>
      <c r="F209" s="176" t="s">
        <v>1112</v>
      </c>
      <c r="G209" s="169">
        <v>0</v>
      </c>
      <c r="H209" s="170">
        <v>0</v>
      </c>
      <c r="I209" s="197">
        <v>0</v>
      </c>
      <c r="J209" s="169">
        <v>0</v>
      </c>
      <c r="K209" s="170">
        <v>0</v>
      </c>
      <c r="L209" s="170">
        <v>0</v>
      </c>
      <c r="M209" s="197">
        <v>0</v>
      </c>
      <c r="N209" s="197">
        <v>0</v>
      </c>
      <c r="O209" s="197">
        <v>0</v>
      </c>
      <c r="P209" s="198">
        <f>Q209+R209</f>
        <v>5145476</v>
      </c>
      <c r="Q209" s="198">
        <v>3492577.45</v>
      </c>
      <c r="R209" s="198">
        <v>1652898.55</v>
      </c>
    </row>
    <row r="210" spans="1:24" x14ac:dyDescent="0.2">
      <c r="A210" s="176">
        <v>2</v>
      </c>
      <c r="B210" s="195" t="s">
        <v>923</v>
      </c>
      <c r="C210" s="228">
        <v>1437</v>
      </c>
      <c r="D210" s="229">
        <v>41638</v>
      </c>
      <c r="E210" s="176" t="s">
        <v>1110</v>
      </c>
      <c r="F210" s="176" t="s">
        <v>1112</v>
      </c>
      <c r="G210" s="169">
        <v>0</v>
      </c>
      <c r="H210" s="170">
        <v>0</v>
      </c>
      <c r="I210" s="197">
        <v>0</v>
      </c>
      <c r="J210" s="169">
        <v>0</v>
      </c>
      <c r="K210" s="170">
        <v>0</v>
      </c>
      <c r="L210" s="170">
        <v>0</v>
      </c>
      <c r="M210" s="197">
        <v>0</v>
      </c>
      <c r="N210" s="197">
        <v>0</v>
      </c>
      <c r="O210" s="197">
        <v>0</v>
      </c>
      <c r="P210" s="198">
        <f>Q210+R210</f>
        <v>1589728</v>
      </c>
      <c r="Q210" s="198">
        <v>1141424.7</v>
      </c>
      <c r="R210" s="198">
        <v>448303.3</v>
      </c>
    </row>
    <row r="211" spans="1:24" x14ac:dyDescent="0.2">
      <c r="A211" s="176">
        <v>3</v>
      </c>
      <c r="B211" s="195" t="s">
        <v>1126</v>
      </c>
      <c r="C211" s="228">
        <v>235</v>
      </c>
      <c r="D211" s="229">
        <v>42101</v>
      </c>
      <c r="E211" s="176" t="s">
        <v>1110</v>
      </c>
      <c r="F211" s="176" t="s">
        <v>1112</v>
      </c>
      <c r="G211" s="169">
        <v>0</v>
      </c>
      <c r="H211" s="170">
        <v>0</v>
      </c>
      <c r="I211" s="197">
        <v>0</v>
      </c>
      <c r="J211" s="169">
        <v>0</v>
      </c>
      <c r="K211" s="170">
        <v>0</v>
      </c>
      <c r="L211" s="170">
        <v>0</v>
      </c>
      <c r="M211" s="197">
        <v>0</v>
      </c>
      <c r="N211" s="197">
        <v>0</v>
      </c>
      <c r="O211" s="197">
        <v>0</v>
      </c>
      <c r="P211" s="198">
        <f>Q211+R211</f>
        <v>7775080.5999999996</v>
      </c>
      <c r="Q211" s="198">
        <v>5439981.5700000003</v>
      </c>
      <c r="R211" s="198">
        <v>2335099.0299999998</v>
      </c>
    </row>
    <row r="212" spans="1:24" x14ac:dyDescent="0.2">
      <c r="A212" s="176">
        <v>4</v>
      </c>
      <c r="B212" s="195" t="s">
        <v>1171</v>
      </c>
      <c r="C212" s="228">
        <v>235</v>
      </c>
      <c r="D212" s="229">
        <v>42101</v>
      </c>
      <c r="E212" s="176" t="s">
        <v>1110</v>
      </c>
      <c r="F212" s="176" t="s">
        <v>1112</v>
      </c>
      <c r="G212" s="169">
        <v>0</v>
      </c>
      <c r="H212" s="170">
        <v>0</v>
      </c>
      <c r="I212" s="197">
        <v>0</v>
      </c>
      <c r="J212" s="169">
        <v>0</v>
      </c>
      <c r="K212" s="170">
        <v>0</v>
      </c>
      <c r="L212" s="170">
        <v>0</v>
      </c>
      <c r="M212" s="197">
        <v>0</v>
      </c>
      <c r="N212" s="197">
        <v>0</v>
      </c>
      <c r="O212" s="197">
        <v>0</v>
      </c>
      <c r="P212" s="198">
        <f>Q212+R212</f>
        <v>8712639.5999999996</v>
      </c>
      <c r="Q212" s="198">
        <v>6194354.0199999996</v>
      </c>
      <c r="R212" s="198">
        <v>2518285.58</v>
      </c>
    </row>
    <row r="213" spans="1:24" s="156" customFormat="1" ht="35.25" customHeight="1" x14ac:dyDescent="0.2">
      <c r="A213" s="820" t="s">
        <v>1815</v>
      </c>
      <c r="B213" s="820"/>
      <c r="C213" s="820"/>
      <c r="D213" s="820"/>
      <c r="E213" s="820"/>
      <c r="F213" s="820"/>
      <c r="G213" s="168">
        <f t="shared" ref="G213:P213" si="62">SUM(G214:G217)</f>
        <v>61</v>
      </c>
      <c r="H213" s="168">
        <f t="shared" si="62"/>
        <v>61</v>
      </c>
      <c r="I213" s="202">
        <f t="shared" si="62"/>
        <v>1127.7</v>
      </c>
      <c r="J213" s="168">
        <f t="shared" si="62"/>
        <v>24</v>
      </c>
      <c r="K213" s="168">
        <f t="shared" si="62"/>
        <v>6</v>
      </c>
      <c r="L213" s="168">
        <f t="shared" si="62"/>
        <v>18</v>
      </c>
      <c r="M213" s="202">
        <f t="shared" si="62"/>
        <v>1127.7</v>
      </c>
      <c r="N213" s="202">
        <f t="shared" si="62"/>
        <v>221.1</v>
      </c>
      <c r="O213" s="202">
        <f t="shared" si="62"/>
        <v>906.6</v>
      </c>
      <c r="P213" s="202">
        <f t="shared" si="62"/>
        <v>25586376.199999999</v>
      </c>
      <c r="Q213" s="202">
        <v>17965296.260000002</v>
      </c>
      <c r="R213" s="202">
        <v>7621079.9400000004</v>
      </c>
      <c r="S213" s="199"/>
      <c r="T213" s="200"/>
      <c r="U213" s="203"/>
      <c r="V213" s="203"/>
      <c r="W213" s="203"/>
      <c r="X213" s="203"/>
    </row>
    <row r="214" spans="1:24" x14ac:dyDescent="0.2">
      <c r="A214" s="176">
        <v>1</v>
      </c>
      <c r="B214" s="195" t="s">
        <v>1263</v>
      </c>
      <c r="C214" s="228">
        <v>1437</v>
      </c>
      <c r="D214" s="229">
        <v>41638</v>
      </c>
      <c r="E214" s="176" t="s">
        <v>1110</v>
      </c>
      <c r="F214" s="176" t="s">
        <v>1112</v>
      </c>
      <c r="G214" s="169">
        <v>14</v>
      </c>
      <c r="H214" s="170">
        <v>14</v>
      </c>
      <c r="I214" s="197">
        <v>230.1</v>
      </c>
      <c r="J214" s="169">
        <v>5</v>
      </c>
      <c r="K214" s="170">
        <v>0</v>
      </c>
      <c r="L214" s="170">
        <v>5</v>
      </c>
      <c r="M214" s="197">
        <v>230.1</v>
      </c>
      <c r="N214" s="197">
        <v>0</v>
      </c>
      <c r="O214" s="197">
        <v>230.1</v>
      </c>
      <c r="P214" s="198">
        <f>Q214+R214</f>
        <v>5145476</v>
      </c>
      <c r="Q214" s="198">
        <v>3492577.45</v>
      </c>
      <c r="R214" s="198">
        <v>1652898.55</v>
      </c>
    </row>
    <row r="215" spans="1:24" x14ac:dyDescent="0.2">
      <c r="A215" s="176">
        <v>2</v>
      </c>
      <c r="B215" s="195" t="s">
        <v>923</v>
      </c>
      <c r="C215" s="228">
        <v>1437</v>
      </c>
      <c r="D215" s="229">
        <v>41638</v>
      </c>
      <c r="E215" s="176" t="s">
        <v>1110</v>
      </c>
      <c r="F215" s="176" t="s">
        <v>1112</v>
      </c>
      <c r="G215" s="169">
        <v>3</v>
      </c>
      <c r="H215" s="170">
        <v>3</v>
      </c>
      <c r="I215" s="197">
        <v>85.5</v>
      </c>
      <c r="J215" s="169">
        <v>3</v>
      </c>
      <c r="K215" s="170">
        <v>3</v>
      </c>
      <c r="L215" s="170">
        <v>0</v>
      </c>
      <c r="M215" s="197">
        <v>85.5</v>
      </c>
      <c r="N215" s="197">
        <v>85.5</v>
      </c>
      <c r="O215" s="197">
        <v>0</v>
      </c>
      <c r="P215" s="198">
        <f>Q215+R215</f>
        <v>2025212</v>
      </c>
      <c r="Q215" s="198">
        <v>1454102.22</v>
      </c>
      <c r="R215" s="198">
        <v>571109.78</v>
      </c>
    </row>
    <row r="216" spans="1:24" x14ac:dyDescent="0.2">
      <c r="A216" s="176">
        <v>3</v>
      </c>
      <c r="B216" s="195" t="s">
        <v>1126</v>
      </c>
      <c r="C216" s="228">
        <v>235</v>
      </c>
      <c r="D216" s="229">
        <v>42101</v>
      </c>
      <c r="E216" s="176" t="s">
        <v>1110</v>
      </c>
      <c r="F216" s="176" t="s">
        <v>1112</v>
      </c>
      <c r="G216" s="169">
        <v>24</v>
      </c>
      <c r="H216" s="170">
        <v>24</v>
      </c>
      <c r="I216" s="197">
        <v>403.6</v>
      </c>
      <c r="J216" s="169">
        <v>8</v>
      </c>
      <c r="K216" s="170">
        <v>1</v>
      </c>
      <c r="L216" s="170">
        <v>7</v>
      </c>
      <c r="M216" s="197">
        <v>403.6</v>
      </c>
      <c r="N216" s="197">
        <v>45.2</v>
      </c>
      <c r="O216" s="197">
        <v>358.4</v>
      </c>
      <c r="P216" s="198">
        <f>Q216+R216</f>
        <v>9686136.5999999996</v>
      </c>
      <c r="Q216" s="198">
        <v>6812119.7699999996</v>
      </c>
      <c r="R216" s="198">
        <v>2874016.83</v>
      </c>
    </row>
    <row r="217" spans="1:24" x14ac:dyDescent="0.2">
      <c r="A217" s="176">
        <v>4</v>
      </c>
      <c r="B217" s="195" t="s">
        <v>1171</v>
      </c>
      <c r="C217" s="228">
        <v>235</v>
      </c>
      <c r="D217" s="229">
        <v>42101</v>
      </c>
      <c r="E217" s="176" t="s">
        <v>1110</v>
      </c>
      <c r="F217" s="176" t="s">
        <v>1112</v>
      </c>
      <c r="G217" s="169">
        <v>20</v>
      </c>
      <c r="H217" s="170">
        <v>20</v>
      </c>
      <c r="I217" s="197">
        <v>408.5</v>
      </c>
      <c r="J217" s="169">
        <v>8</v>
      </c>
      <c r="K217" s="170">
        <v>2</v>
      </c>
      <c r="L217" s="170">
        <v>6</v>
      </c>
      <c r="M217" s="197">
        <v>408.5</v>
      </c>
      <c r="N217" s="197">
        <v>90.4</v>
      </c>
      <c r="O217" s="197">
        <v>318.10000000000002</v>
      </c>
      <c r="P217" s="198">
        <f>Q217+R217</f>
        <v>8729551.5999999996</v>
      </c>
      <c r="Q217" s="198">
        <v>6206496.8200000003</v>
      </c>
      <c r="R217" s="198">
        <v>2523054.7799999998</v>
      </c>
    </row>
    <row r="218" spans="1:24" ht="39.75" customHeight="1" x14ac:dyDescent="0.2">
      <c r="A218" s="820" t="s">
        <v>1403</v>
      </c>
      <c r="B218" s="820"/>
      <c r="C218" s="820"/>
      <c r="D218" s="820"/>
      <c r="E218" s="820"/>
      <c r="F218" s="820"/>
      <c r="G218" s="174">
        <f>SUM(G219:G222)</f>
        <v>85</v>
      </c>
      <c r="H218" s="174">
        <f t="shared" ref="H218:O218" si="63">SUM(H219:H222)</f>
        <v>85</v>
      </c>
      <c r="I218" s="177">
        <f t="shared" si="63"/>
        <v>1364.6</v>
      </c>
      <c r="J218" s="174">
        <f t="shared" si="63"/>
        <v>25</v>
      </c>
      <c r="K218" s="174">
        <f t="shared" si="63"/>
        <v>8</v>
      </c>
      <c r="L218" s="174">
        <f t="shared" si="63"/>
        <v>17</v>
      </c>
      <c r="M218" s="177">
        <f t="shared" si="63"/>
        <v>1312.7</v>
      </c>
      <c r="N218" s="177">
        <f t="shared" si="63"/>
        <v>431.2</v>
      </c>
      <c r="O218" s="177">
        <f t="shared" si="63"/>
        <v>881.5</v>
      </c>
      <c r="P218" s="177">
        <f>SUM(P219:P222)</f>
        <v>57695288</v>
      </c>
      <c r="Q218" s="177">
        <v>44771543.479999997</v>
      </c>
      <c r="R218" s="177">
        <v>12923744.52</v>
      </c>
    </row>
    <row r="219" spans="1:24" x14ac:dyDescent="0.2">
      <c r="A219" s="176">
        <v>1</v>
      </c>
      <c r="B219" s="195" t="s">
        <v>1048</v>
      </c>
      <c r="C219" s="228" t="s">
        <v>1099</v>
      </c>
      <c r="D219" s="229">
        <v>41271</v>
      </c>
      <c r="E219" s="176" t="s">
        <v>1110</v>
      </c>
      <c r="F219" s="176" t="s">
        <v>1112</v>
      </c>
      <c r="G219" s="169">
        <v>22</v>
      </c>
      <c r="H219" s="170">
        <v>22</v>
      </c>
      <c r="I219" s="197">
        <v>433.3</v>
      </c>
      <c r="J219" s="169">
        <v>8</v>
      </c>
      <c r="K219" s="170">
        <v>3</v>
      </c>
      <c r="L219" s="170">
        <v>5</v>
      </c>
      <c r="M219" s="197">
        <f>N219+O219</f>
        <v>433.3</v>
      </c>
      <c r="N219" s="197">
        <v>161.19999999999999</v>
      </c>
      <c r="O219" s="197">
        <v>272.10000000000002</v>
      </c>
      <c r="P219" s="198">
        <f>Q219+R219</f>
        <v>18319924</v>
      </c>
      <c r="Q219" s="198">
        <v>14216261.02</v>
      </c>
      <c r="R219" s="198">
        <v>4103662.98</v>
      </c>
    </row>
    <row r="220" spans="1:24" x14ac:dyDescent="0.2">
      <c r="A220" s="176">
        <v>2</v>
      </c>
      <c r="B220" s="195" t="s">
        <v>1049</v>
      </c>
      <c r="C220" s="228" t="s">
        <v>1099</v>
      </c>
      <c r="D220" s="229">
        <v>41271</v>
      </c>
      <c r="E220" s="176" t="s">
        <v>1110</v>
      </c>
      <c r="F220" s="176" t="s">
        <v>1112</v>
      </c>
      <c r="G220" s="169">
        <v>22</v>
      </c>
      <c r="H220" s="170">
        <v>22</v>
      </c>
      <c r="I220" s="197">
        <v>428.9</v>
      </c>
      <c r="J220" s="169">
        <v>7</v>
      </c>
      <c r="K220" s="170">
        <v>1</v>
      </c>
      <c r="L220" s="170">
        <v>6</v>
      </c>
      <c r="M220" s="197">
        <v>375.1</v>
      </c>
      <c r="N220" s="197">
        <v>59.6</v>
      </c>
      <c r="O220" s="197">
        <f>M220-N220</f>
        <v>315.5</v>
      </c>
      <c r="P220" s="198">
        <f>Q220+R220</f>
        <v>18133892</v>
      </c>
      <c r="Q220" s="198">
        <v>14071900.189999999</v>
      </c>
      <c r="R220" s="198">
        <v>4061991.81</v>
      </c>
    </row>
    <row r="221" spans="1:24" x14ac:dyDescent="0.2">
      <c r="A221" s="176">
        <v>3</v>
      </c>
      <c r="B221" s="195" t="s">
        <v>1120</v>
      </c>
      <c r="C221" s="228" t="s">
        <v>1121</v>
      </c>
      <c r="D221" s="229">
        <v>42149</v>
      </c>
      <c r="E221" s="176" t="s">
        <v>1110</v>
      </c>
      <c r="F221" s="176" t="s">
        <v>1112</v>
      </c>
      <c r="G221" s="169">
        <v>26</v>
      </c>
      <c r="H221" s="170">
        <v>26</v>
      </c>
      <c r="I221" s="197">
        <v>371.1</v>
      </c>
      <c r="J221" s="169">
        <v>8</v>
      </c>
      <c r="K221" s="170">
        <v>3</v>
      </c>
      <c r="L221" s="170">
        <v>5</v>
      </c>
      <c r="M221" s="197">
        <v>373</v>
      </c>
      <c r="N221" s="197">
        <v>134.1</v>
      </c>
      <c r="O221" s="197">
        <f>M221-N221</f>
        <v>238.9</v>
      </c>
      <c r="P221" s="198">
        <f>Q221+R221</f>
        <v>15690108</v>
      </c>
      <c r="Q221" s="198">
        <v>12175523.810000001</v>
      </c>
      <c r="R221" s="198">
        <v>3514584.19</v>
      </c>
    </row>
    <row r="222" spans="1:24" x14ac:dyDescent="0.2">
      <c r="A222" s="176">
        <v>4</v>
      </c>
      <c r="B222" s="195" t="s">
        <v>1122</v>
      </c>
      <c r="C222" s="228" t="s">
        <v>1123</v>
      </c>
      <c r="D222" s="229">
        <v>42185</v>
      </c>
      <c r="E222" s="176" t="s">
        <v>1110</v>
      </c>
      <c r="F222" s="176" t="s">
        <v>1112</v>
      </c>
      <c r="G222" s="169">
        <v>15</v>
      </c>
      <c r="H222" s="170">
        <v>15</v>
      </c>
      <c r="I222" s="197">
        <v>131.30000000000001</v>
      </c>
      <c r="J222" s="169">
        <v>2</v>
      </c>
      <c r="K222" s="170">
        <v>1</v>
      </c>
      <c r="L222" s="170">
        <v>1</v>
      </c>
      <c r="M222" s="197">
        <f>N222+O222</f>
        <v>131.30000000000001</v>
      </c>
      <c r="N222" s="197">
        <v>76.3</v>
      </c>
      <c r="O222" s="197">
        <v>55</v>
      </c>
      <c r="P222" s="198">
        <f>Q222+R222</f>
        <v>5551364</v>
      </c>
      <c r="Q222" s="198">
        <v>4307858.46</v>
      </c>
      <c r="R222" s="198">
        <v>1243505.54</v>
      </c>
    </row>
    <row r="223" spans="1:24" s="157" customFormat="1" ht="47.25" customHeight="1" x14ac:dyDescent="0.2">
      <c r="A223" s="820" t="s">
        <v>1377</v>
      </c>
      <c r="B223" s="820"/>
      <c r="C223" s="820"/>
      <c r="D223" s="820"/>
      <c r="E223" s="820"/>
      <c r="F223" s="820"/>
      <c r="G223" s="174">
        <f>SUM(G224:G234)</f>
        <v>399</v>
      </c>
      <c r="H223" s="174">
        <f t="shared" ref="H223:O223" si="64">SUM(H224:H234)</f>
        <v>399</v>
      </c>
      <c r="I223" s="177">
        <f t="shared" si="64"/>
        <v>6502.56</v>
      </c>
      <c r="J223" s="174">
        <f t="shared" si="64"/>
        <v>171</v>
      </c>
      <c r="K223" s="174">
        <f t="shared" si="64"/>
        <v>88</v>
      </c>
      <c r="L223" s="174">
        <f t="shared" si="64"/>
        <v>83</v>
      </c>
      <c r="M223" s="177">
        <f t="shared" si="64"/>
        <v>5879.5</v>
      </c>
      <c r="N223" s="177">
        <f t="shared" si="64"/>
        <v>2677.1</v>
      </c>
      <c r="O223" s="177">
        <f t="shared" si="64"/>
        <v>3202.4</v>
      </c>
      <c r="P223" s="177">
        <f>SUM(P224:P234)</f>
        <v>350146048</v>
      </c>
      <c r="Q223" s="177">
        <v>163700718.72</v>
      </c>
      <c r="R223" s="177">
        <v>186445329.28</v>
      </c>
      <c r="S223" s="199"/>
      <c r="T223" s="200"/>
      <c r="U223" s="277"/>
      <c r="V223" s="277"/>
      <c r="W223" s="277"/>
      <c r="X223" s="277"/>
    </row>
    <row r="224" spans="1:24" x14ac:dyDescent="0.2">
      <c r="A224" s="230">
        <v>1</v>
      </c>
      <c r="B224" s="231" t="s">
        <v>1589</v>
      </c>
      <c r="C224" s="228" t="s">
        <v>1496</v>
      </c>
      <c r="D224" s="229">
        <v>41613</v>
      </c>
      <c r="E224" s="176" t="s">
        <v>1110</v>
      </c>
      <c r="F224" s="176" t="s">
        <v>1112</v>
      </c>
      <c r="G224" s="169">
        <v>32</v>
      </c>
      <c r="H224" s="169">
        <v>32</v>
      </c>
      <c r="I224" s="197">
        <v>645.86</v>
      </c>
      <c r="J224" s="169">
        <v>16</v>
      </c>
      <c r="K224" s="169">
        <v>7</v>
      </c>
      <c r="L224" s="169">
        <v>9</v>
      </c>
      <c r="M224" s="197">
        <v>550.79999999999995</v>
      </c>
      <c r="N224" s="197">
        <v>148.69999999999999</v>
      </c>
      <c r="O224" s="197">
        <f>M224-N224</f>
        <v>402.1</v>
      </c>
      <c r="P224" s="198">
        <f t="shared" ref="P224:P234" si="65">Q224+R224</f>
        <v>36094436</v>
      </c>
      <c r="Q224" s="198">
        <v>15369963.84</v>
      </c>
      <c r="R224" s="198">
        <v>20724472.16</v>
      </c>
    </row>
    <row r="225" spans="1:18" x14ac:dyDescent="0.2">
      <c r="A225" s="232">
        <v>2</v>
      </c>
      <c r="B225" s="231" t="s">
        <v>1588</v>
      </c>
      <c r="C225" s="228" t="s">
        <v>1495</v>
      </c>
      <c r="D225" s="229">
        <v>41613</v>
      </c>
      <c r="E225" s="176" t="s">
        <v>1110</v>
      </c>
      <c r="F225" s="176" t="s">
        <v>1112</v>
      </c>
      <c r="G225" s="169">
        <v>30</v>
      </c>
      <c r="H225" s="169">
        <v>30</v>
      </c>
      <c r="I225" s="197">
        <v>698.1</v>
      </c>
      <c r="J225" s="169">
        <v>14</v>
      </c>
      <c r="K225" s="169">
        <v>0</v>
      </c>
      <c r="L225" s="169">
        <v>14</v>
      </c>
      <c r="M225" s="197">
        <v>657.7</v>
      </c>
      <c r="N225" s="197">
        <v>0</v>
      </c>
      <c r="O225" s="197">
        <f t="shared" ref="O225:O234" si="66">M225-N225</f>
        <v>657.7</v>
      </c>
      <c r="P225" s="198">
        <f t="shared" si="65"/>
        <v>34217639.469999999</v>
      </c>
      <c r="Q225" s="198">
        <v>18352986.960000001</v>
      </c>
      <c r="R225" s="198">
        <v>15864652.51</v>
      </c>
    </row>
    <row r="226" spans="1:18" x14ac:dyDescent="0.2">
      <c r="A226" s="232">
        <v>3</v>
      </c>
      <c r="B226" s="231" t="s">
        <v>1587</v>
      </c>
      <c r="C226" s="228" t="s">
        <v>1497</v>
      </c>
      <c r="D226" s="229">
        <v>41613</v>
      </c>
      <c r="E226" s="176" t="s">
        <v>1110</v>
      </c>
      <c r="F226" s="176" t="s">
        <v>1112</v>
      </c>
      <c r="G226" s="169">
        <v>46</v>
      </c>
      <c r="H226" s="169">
        <v>46</v>
      </c>
      <c r="I226" s="197">
        <f>610.2-13.1</f>
        <v>597.1</v>
      </c>
      <c r="J226" s="169">
        <v>17</v>
      </c>
      <c r="K226" s="169">
        <v>9</v>
      </c>
      <c r="L226" s="169">
        <v>8</v>
      </c>
      <c r="M226" s="197">
        <v>573.70000000000005</v>
      </c>
      <c r="N226" s="197">
        <v>221.7</v>
      </c>
      <c r="O226" s="197">
        <f t="shared" si="66"/>
        <v>352</v>
      </c>
      <c r="P226" s="198">
        <f t="shared" si="65"/>
        <v>31989356.649999999</v>
      </c>
      <c r="Q226" s="198">
        <v>15643430.880000001</v>
      </c>
      <c r="R226" s="198">
        <v>16345925.77</v>
      </c>
    </row>
    <row r="227" spans="1:18" x14ac:dyDescent="0.2">
      <c r="A227" s="232">
        <v>4</v>
      </c>
      <c r="B227" s="231" t="s">
        <v>1586</v>
      </c>
      <c r="C227" s="228" t="s">
        <v>1498</v>
      </c>
      <c r="D227" s="229">
        <v>41613</v>
      </c>
      <c r="E227" s="176" t="s">
        <v>1110</v>
      </c>
      <c r="F227" s="176" t="s">
        <v>1112</v>
      </c>
      <c r="G227" s="169">
        <v>33</v>
      </c>
      <c r="H227" s="169">
        <v>33</v>
      </c>
      <c r="I227" s="197">
        <v>610.6</v>
      </c>
      <c r="J227" s="169">
        <v>15</v>
      </c>
      <c r="K227" s="169">
        <v>14</v>
      </c>
      <c r="L227" s="169">
        <v>1</v>
      </c>
      <c r="M227" s="197">
        <v>593.6</v>
      </c>
      <c r="N227" s="197">
        <v>543.4</v>
      </c>
      <c r="O227" s="197">
        <f t="shared" si="66"/>
        <v>50.2</v>
      </c>
      <c r="P227" s="198">
        <f t="shared" si="65"/>
        <v>32754933.300000001</v>
      </c>
      <c r="Q227" s="198">
        <v>16564289.279999999</v>
      </c>
      <c r="R227" s="198">
        <v>16190644.02</v>
      </c>
    </row>
    <row r="228" spans="1:18" x14ac:dyDescent="0.2">
      <c r="A228" s="232">
        <v>5</v>
      </c>
      <c r="B228" s="231" t="s">
        <v>1585</v>
      </c>
      <c r="C228" s="228" t="s">
        <v>1499</v>
      </c>
      <c r="D228" s="229">
        <v>41613</v>
      </c>
      <c r="E228" s="176" t="s">
        <v>1110</v>
      </c>
      <c r="F228" s="176" t="s">
        <v>1112</v>
      </c>
      <c r="G228" s="169">
        <v>39</v>
      </c>
      <c r="H228" s="169">
        <v>39</v>
      </c>
      <c r="I228" s="197">
        <v>614.9</v>
      </c>
      <c r="J228" s="169">
        <v>14</v>
      </c>
      <c r="K228" s="169">
        <v>9</v>
      </c>
      <c r="L228" s="169">
        <v>5</v>
      </c>
      <c r="M228" s="197">
        <v>588.6</v>
      </c>
      <c r="N228" s="197">
        <v>357.7</v>
      </c>
      <c r="O228" s="197">
        <f t="shared" si="66"/>
        <v>230.9</v>
      </c>
      <c r="P228" s="198">
        <f t="shared" si="65"/>
        <v>32595689.899999999</v>
      </c>
      <c r="Q228" s="198">
        <v>16424765.279999999</v>
      </c>
      <c r="R228" s="198">
        <v>16170924.619999999</v>
      </c>
    </row>
    <row r="229" spans="1:18" x14ac:dyDescent="0.2">
      <c r="A229" s="232">
        <v>6</v>
      </c>
      <c r="B229" s="231" t="s">
        <v>1584</v>
      </c>
      <c r="C229" s="228" t="s">
        <v>1500</v>
      </c>
      <c r="D229" s="229">
        <v>41613</v>
      </c>
      <c r="E229" s="176" t="s">
        <v>1110</v>
      </c>
      <c r="F229" s="176" t="s">
        <v>1112</v>
      </c>
      <c r="G229" s="169">
        <v>20</v>
      </c>
      <c r="H229" s="169">
        <v>20</v>
      </c>
      <c r="I229" s="197">
        <v>203.2</v>
      </c>
      <c r="J229" s="169">
        <v>6</v>
      </c>
      <c r="K229" s="169">
        <v>0</v>
      </c>
      <c r="L229" s="169">
        <v>6</v>
      </c>
      <c r="M229" s="197">
        <v>203.2</v>
      </c>
      <c r="N229" s="197">
        <v>0</v>
      </c>
      <c r="O229" s="197">
        <f t="shared" si="66"/>
        <v>203.2</v>
      </c>
      <c r="P229" s="198">
        <f t="shared" si="65"/>
        <v>12440657.449999999</v>
      </c>
      <c r="Q229" s="198">
        <v>5670255.3600000003</v>
      </c>
      <c r="R229" s="198">
        <v>6770402.0899999999</v>
      </c>
    </row>
    <row r="230" spans="1:18" x14ac:dyDescent="0.2">
      <c r="A230" s="232">
        <v>7</v>
      </c>
      <c r="B230" s="231" t="s">
        <v>1583</v>
      </c>
      <c r="C230" s="228" t="s">
        <v>1501</v>
      </c>
      <c r="D230" s="229">
        <v>41613</v>
      </c>
      <c r="E230" s="176" t="s">
        <v>1110</v>
      </c>
      <c r="F230" s="176" t="s">
        <v>1112</v>
      </c>
      <c r="G230" s="169">
        <v>8</v>
      </c>
      <c r="H230" s="169">
        <v>8</v>
      </c>
      <c r="I230" s="197">
        <v>156.69999999999999</v>
      </c>
      <c r="J230" s="169">
        <v>4</v>
      </c>
      <c r="K230" s="169">
        <v>2</v>
      </c>
      <c r="L230" s="169">
        <v>2</v>
      </c>
      <c r="M230" s="197">
        <v>147.4</v>
      </c>
      <c r="N230" s="197">
        <v>71</v>
      </c>
      <c r="O230" s="197">
        <f t="shared" si="66"/>
        <v>76.400000000000006</v>
      </c>
      <c r="P230" s="198">
        <f t="shared" si="65"/>
        <v>9144111.2300000004</v>
      </c>
      <c r="Q230" s="198">
        <v>4113167.52</v>
      </c>
      <c r="R230" s="198">
        <v>5030943.71</v>
      </c>
    </row>
    <row r="231" spans="1:18" x14ac:dyDescent="0.2">
      <c r="A231" s="232">
        <v>8</v>
      </c>
      <c r="B231" s="231" t="s">
        <v>1676</v>
      </c>
      <c r="C231" s="228">
        <v>108</v>
      </c>
      <c r="D231" s="229">
        <v>41984</v>
      </c>
      <c r="E231" s="176" t="s">
        <v>1110</v>
      </c>
      <c r="F231" s="176" t="s">
        <v>1112</v>
      </c>
      <c r="G231" s="169">
        <v>32</v>
      </c>
      <c r="H231" s="169">
        <v>32</v>
      </c>
      <c r="I231" s="197">
        <v>632.20000000000005</v>
      </c>
      <c r="J231" s="169">
        <v>16</v>
      </c>
      <c r="K231" s="169">
        <v>16</v>
      </c>
      <c r="L231" s="169">
        <v>0</v>
      </c>
      <c r="M231" s="197">
        <v>632.20000000000005</v>
      </c>
      <c r="N231" s="197">
        <v>632.20000000000005</v>
      </c>
      <c r="O231" s="197">
        <f t="shared" si="66"/>
        <v>0</v>
      </c>
      <c r="P231" s="198">
        <f t="shared" si="65"/>
        <v>32978400</v>
      </c>
      <c r="Q231" s="198">
        <v>17641414.559999999</v>
      </c>
      <c r="R231" s="198">
        <v>15336985.439999999</v>
      </c>
    </row>
    <row r="232" spans="1:18" x14ac:dyDescent="0.2">
      <c r="A232" s="232">
        <v>9</v>
      </c>
      <c r="B232" s="231" t="s">
        <v>1675</v>
      </c>
      <c r="C232" s="228">
        <v>109</v>
      </c>
      <c r="D232" s="229">
        <v>41984</v>
      </c>
      <c r="E232" s="176" t="s">
        <v>1110</v>
      </c>
      <c r="F232" s="176" t="s">
        <v>1112</v>
      </c>
      <c r="G232" s="169">
        <v>49</v>
      </c>
      <c r="H232" s="169">
        <v>49</v>
      </c>
      <c r="I232" s="197">
        <v>773.9</v>
      </c>
      <c r="J232" s="169">
        <v>19</v>
      </c>
      <c r="K232" s="169">
        <v>5</v>
      </c>
      <c r="L232" s="169">
        <v>14</v>
      </c>
      <c r="M232" s="197">
        <v>680.3</v>
      </c>
      <c r="N232" s="197">
        <v>166.2</v>
      </c>
      <c r="O232" s="197">
        <f t="shared" si="66"/>
        <v>514.1</v>
      </c>
      <c r="P232" s="198">
        <f t="shared" si="65"/>
        <v>40406996</v>
      </c>
      <c r="Q232" s="198">
        <v>18983635.440000001</v>
      </c>
      <c r="R232" s="198">
        <v>21423360.559999999</v>
      </c>
    </row>
    <row r="233" spans="1:18" x14ac:dyDescent="0.2">
      <c r="A233" s="232">
        <v>10</v>
      </c>
      <c r="B233" s="231" t="s">
        <v>1674</v>
      </c>
      <c r="C233" s="228">
        <v>111</v>
      </c>
      <c r="D233" s="229">
        <v>41984</v>
      </c>
      <c r="E233" s="176" t="s">
        <v>1110</v>
      </c>
      <c r="F233" s="176" t="s">
        <v>1112</v>
      </c>
      <c r="G233" s="169">
        <v>61</v>
      </c>
      <c r="H233" s="169">
        <v>61</v>
      </c>
      <c r="I233" s="197">
        <v>779.4</v>
      </c>
      <c r="J233" s="169">
        <v>23</v>
      </c>
      <c r="K233" s="169">
        <v>12</v>
      </c>
      <c r="L233" s="169">
        <v>11</v>
      </c>
      <c r="M233" s="197">
        <v>619.70000000000005</v>
      </c>
      <c r="N233" s="197">
        <v>255.5</v>
      </c>
      <c r="O233" s="197">
        <f t="shared" si="66"/>
        <v>364.2</v>
      </c>
      <c r="P233" s="198">
        <f t="shared" si="65"/>
        <v>41007372</v>
      </c>
      <c r="Q233" s="198">
        <v>17292604.559999999</v>
      </c>
      <c r="R233" s="198">
        <v>23714767.440000001</v>
      </c>
    </row>
    <row r="234" spans="1:18" x14ac:dyDescent="0.2">
      <c r="A234" s="232">
        <v>11</v>
      </c>
      <c r="B234" s="231" t="s">
        <v>1673</v>
      </c>
      <c r="C234" s="228">
        <v>112</v>
      </c>
      <c r="D234" s="229">
        <v>41984</v>
      </c>
      <c r="E234" s="176" t="s">
        <v>1110</v>
      </c>
      <c r="F234" s="176" t="s">
        <v>1112</v>
      </c>
      <c r="G234" s="169">
        <v>49</v>
      </c>
      <c r="H234" s="169">
        <v>49</v>
      </c>
      <c r="I234" s="197">
        <v>790.6</v>
      </c>
      <c r="J234" s="169">
        <v>27</v>
      </c>
      <c r="K234" s="169">
        <v>14</v>
      </c>
      <c r="L234" s="169">
        <v>13</v>
      </c>
      <c r="M234" s="197">
        <v>632.29999999999995</v>
      </c>
      <c r="N234" s="197">
        <v>280.7</v>
      </c>
      <c r="O234" s="197">
        <f t="shared" si="66"/>
        <v>351.6</v>
      </c>
      <c r="P234" s="198">
        <f t="shared" si="65"/>
        <v>46516456</v>
      </c>
      <c r="Q234" s="198">
        <v>17644205.039999999</v>
      </c>
      <c r="R234" s="198">
        <v>28872250.960000001</v>
      </c>
    </row>
    <row r="235" spans="1:18" ht="36" customHeight="1" x14ac:dyDescent="0.2">
      <c r="A235" s="820" t="s">
        <v>1427</v>
      </c>
      <c r="B235" s="820"/>
      <c r="C235" s="820"/>
      <c r="D235" s="820"/>
      <c r="E235" s="820"/>
      <c r="F235" s="820"/>
      <c r="G235" s="174">
        <f t="shared" ref="G235:P235" si="67">G236</f>
        <v>43</v>
      </c>
      <c r="H235" s="174">
        <f t="shared" si="67"/>
        <v>43</v>
      </c>
      <c r="I235" s="177">
        <f t="shared" si="67"/>
        <v>499.7</v>
      </c>
      <c r="J235" s="174">
        <f t="shared" si="67"/>
        <v>12</v>
      </c>
      <c r="K235" s="174">
        <f t="shared" si="67"/>
        <v>2</v>
      </c>
      <c r="L235" s="174">
        <f t="shared" si="67"/>
        <v>10</v>
      </c>
      <c r="M235" s="177">
        <f t="shared" si="67"/>
        <v>499.7</v>
      </c>
      <c r="N235" s="177">
        <f t="shared" si="67"/>
        <v>93.8</v>
      </c>
      <c r="O235" s="177">
        <f t="shared" si="67"/>
        <v>405.9</v>
      </c>
      <c r="P235" s="177">
        <f t="shared" si="67"/>
        <v>22553652.940000001</v>
      </c>
      <c r="Q235" s="177">
        <v>19835215.949999999</v>
      </c>
      <c r="R235" s="177">
        <v>2718436.99</v>
      </c>
    </row>
    <row r="236" spans="1:18" x14ac:dyDescent="0.2">
      <c r="A236" s="176">
        <v>1</v>
      </c>
      <c r="B236" s="205" t="s">
        <v>1672</v>
      </c>
      <c r="C236" s="228">
        <v>2811</v>
      </c>
      <c r="D236" s="229">
        <v>42732</v>
      </c>
      <c r="E236" s="176" t="s">
        <v>1109</v>
      </c>
      <c r="F236" s="176" t="s">
        <v>1110</v>
      </c>
      <c r="G236" s="169">
        <v>43</v>
      </c>
      <c r="H236" s="169">
        <v>43</v>
      </c>
      <c r="I236" s="197">
        <v>499.7</v>
      </c>
      <c r="J236" s="169">
        <v>12</v>
      </c>
      <c r="K236" s="169">
        <v>2</v>
      </c>
      <c r="L236" s="169">
        <v>10</v>
      </c>
      <c r="M236" s="197">
        <v>499.7</v>
      </c>
      <c r="N236" s="197">
        <v>93.8</v>
      </c>
      <c r="O236" s="197">
        <v>405.9</v>
      </c>
      <c r="P236" s="198">
        <f>Q236+R236</f>
        <v>22553652.940000001</v>
      </c>
      <c r="Q236" s="198">
        <v>19835215.949999999</v>
      </c>
      <c r="R236" s="198">
        <v>2718436.99</v>
      </c>
    </row>
    <row r="237" spans="1:18" ht="38.25" customHeight="1" x14ac:dyDescent="0.2">
      <c r="A237" s="820" t="s">
        <v>1371</v>
      </c>
      <c r="B237" s="820"/>
      <c r="C237" s="820"/>
      <c r="D237" s="820"/>
      <c r="E237" s="820"/>
      <c r="F237" s="820"/>
      <c r="G237" s="174">
        <f>SUM(G238:G239)</f>
        <v>72</v>
      </c>
      <c r="H237" s="174">
        <f t="shared" ref="H237:P237" si="68">SUM(H238:H239)</f>
        <v>72</v>
      </c>
      <c r="I237" s="177">
        <f t="shared" si="68"/>
        <v>1206.75</v>
      </c>
      <c r="J237" s="174">
        <f t="shared" si="68"/>
        <v>36</v>
      </c>
      <c r="K237" s="174">
        <f t="shared" si="68"/>
        <v>25</v>
      </c>
      <c r="L237" s="174">
        <f t="shared" si="68"/>
        <v>11</v>
      </c>
      <c r="M237" s="177">
        <f t="shared" si="68"/>
        <v>1206.75</v>
      </c>
      <c r="N237" s="177">
        <f t="shared" si="68"/>
        <v>827.01</v>
      </c>
      <c r="O237" s="177">
        <f t="shared" si="68"/>
        <v>379.74</v>
      </c>
      <c r="P237" s="177">
        <f t="shared" si="68"/>
        <v>51021390</v>
      </c>
      <c r="Q237" s="177">
        <v>35799674.649999999</v>
      </c>
      <c r="R237" s="177">
        <v>15221715.35</v>
      </c>
    </row>
    <row r="238" spans="1:18" x14ac:dyDescent="0.2">
      <c r="A238" s="176">
        <v>1</v>
      </c>
      <c r="B238" s="205" t="s">
        <v>1670</v>
      </c>
      <c r="C238" s="228">
        <v>711</v>
      </c>
      <c r="D238" s="229">
        <v>41984</v>
      </c>
      <c r="E238" s="176" t="s">
        <v>1109</v>
      </c>
      <c r="F238" s="176" t="s">
        <v>1110</v>
      </c>
      <c r="G238" s="169">
        <v>48</v>
      </c>
      <c r="H238" s="170">
        <v>48</v>
      </c>
      <c r="I238" s="197">
        <v>740.05</v>
      </c>
      <c r="J238" s="169">
        <v>25</v>
      </c>
      <c r="K238" s="170">
        <v>17</v>
      </c>
      <c r="L238" s="170">
        <v>8</v>
      </c>
      <c r="M238" s="197">
        <v>740.05</v>
      </c>
      <c r="N238" s="197">
        <v>472.01</v>
      </c>
      <c r="O238" s="197">
        <v>268.04000000000002</v>
      </c>
      <c r="P238" s="198">
        <f>Q238+R238</f>
        <v>31289314</v>
      </c>
      <c r="Q238" s="198">
        <v>21996387.75</v>
      </c>
      <c r="R238" s="198">
        <v>9292926.25</v>
      </c>
    </row>
    <row r="239" spans="1:18" x14ac:dyDescent="0.2">
      <c r="A239" s="176">
        <v>2</v>
      </c>
      <c r="B239" s="205" t="s">
        <v>1671</v>
      </c>
      <c r="C239" s="228" t="s">
        <v>697</v>
      </c>
      <c r="D239" s="229">
        <v>41981</v>
      </c>
      <c r="E239" s="176" t="s">
        <v>1109</v>
      </c>
      <c r="F239" s="176" t="s">
        <v>1110</v>
      </c>
      <c r="G239" s="169">
        <v>24</v>
      </c>
      <c r="H239" s="170">
        <v>24</v>
      </c>
      <c r="I239" s="197">
        <v>466.7</v>
      </c>
      <c r="J239" s="169">
        <v>11</v>
      </c>
      <c r="K239" s="170">
        <v>8</v>
      </c>
      <c r="L239" s="170">
        <v>3</v>
      </c>
      <c r="M239" s="197">
        <v>466.7</v>
      </c>
      <c r="N239" s="197">
        <v>355</v>
      </c>
      <c r="O239" s="197">
        <v>111.7</v>
      </c>
      <c r="P239" s="198">
        <f>Q239+R239</f>
        <v>19732076</v>
      </c>
      <c r="Q239" s="198">
        <v>13803286.9</v>
      </c>
      <c r="R239" s="198">
        <v>5928789.0999999996</v>
      </c>
    </row>
    <row r="240" spans="1:18" ht="30" customHeight="1" x14ac:dyDescent="0.2">
      <c r="A240" s="820" t="s">
        <v>1343</v>
      </c>
      <c r="B240" s="820"/>
      <c r="C240" s="820"/>
      <c r="D240" s="820"/>
      <c r="E240" s="820"/>
      <c r="F240" s="820"/>
      <c r="G240" s="175">
        <f t="shared" ref="G240:O240" si="69">SUM(G241:G245)</f>
        <v>91</v>
      </c>
      <c r="H240" s="175">
        <f t="shared" si="69"/>
        <v>91</v>
      </c>
      <c r="I240" s="177">
        <f>SUM(I241:I245)</f>
        <v>1831.5</v>
      </c>
      <c r="J240" s="175">
        <f t="shared" si="69"/>
        <v>35</v>
      </c>
      <c r="K240" s="175">
        <f t="shared" si="69"/>
        <v>7</v>
      </c>
      <c r="L240" s="175">
        <f t="shared" si="69"/>
        <v>28</v>
      </c>
      <c r="M240" s="177">
        <f t="shared" si="69"/>
        <v>1680.5</v>
      </c>
      <c r="N240" s="226">
        <f t="shared" si="69"/>
        <v>372.6</v>
      </c>
      <c r="O240" s="226">
        <f t="shared" si="69"/>
        <v>1307.9000000000001</v>
      </c>
      <c r="P240" s="177">
        <f>SUM(P241:P245)</f>
        <v>71051540</v>
      </c>
      <c r="Q240" s="177">
        <v>58944704.280000001</v>
      </c>
      <c r="R240" s="177">
        <v>12106835.720000001</v>
      </c>
    </row>
    <row r="241" spans="1:24" x14ac:dyDescent="0.2">
      <c r="A241" s="176">
        <v>1</v>
      </c>
      <c r="B241" s="205" t="s">
        <v>1582</v>
      </c>
      <c r="C241" s="228">
        <v>55</v>
      </c>
      <c r="D241" s="229">
        <v>42032</v>
      </c>
      <c r="E241" s="176" t="s">
        <v>1109</v>
      </c>
      <c r="F241" s="176" t="s">
        <v>1110</v>
      </c>
      <c r="G241" s="169">
        <v>27</v>
      </c>
      <c r="H241" s="170">
        <v>27</v>
      </c>
      <c r="I241" s="197">
        <v>580.29999999999995</v>
      </c>
      <c r="J241" s="169">
        <v>11</v>
      </c>
      <c r="K241" s="170">
        <v>4</v>
      </c>
      <c r="L241" s="170">
        <v>7</v>
      </c>
      <c r="M241" s="197">
        <v>525.9</v>
      </c>
      <c r="N241" s="197">
        <f>M241-O241</f>
        <v>211.1</v>
      </c>
      <c r="O241" s="197">
        <v>314.8</v>
      </c>
      <c r="P241" s="198">
        <f>Q241+R241</f>
        <v>22235052</v>
      </c>
      <c r="Q241" s="198">
        <v>18455093.16</v>
      </c>
      <c r="R241" s="198">
        <v>3779958.84</v>
      </c>
    </row>
    <row r="242" spans="1:24" x14ac:dyDescent="0.2">
      <c r="A242" s="176">
        <v>2</v>
      </c>
      <c r="B242" s="205" t="s">
        <v>1581</v>
      </c>
      <c r="C242" s="228">
        <v>55</v>
      </c>
      <c r="D242" s="229">
        <v>42032</v>
      </c>
      <c r="E242" s="176" t="s">
        <v>1109</v>
      </c>
      <c r="F242" s="176" t="s">
        <v>1110</v>
      </c>
      <c r="G242" s="169">
        <v>27</v>
      </c>
      <c r="H242" s="170">
        <v>27</v>
      </c>
      <c r="I242" s="197">
        <v>595.29999999999995</v>
      </c>
      <c r="J242" s="169">
        <v>11</v>
      </c>
      <c r="K242" s="170">
        <v>2</v>
      </c>
      <c r="L242" s="170">
        <v>9</v>
      </c>
      <c r="M242" s="197">
        <v>539.5</v>
      </c>
      <c r="N242" s="197">
        <v>96.8</v>
      </c>
      <c r="O242" s="197">
        <v>442.7</v>
      </c>
      <c r="P242" s="198">
        <f>Q242+R242</f>
        <v>22810060</v>
      </c>
      <c r="Q242" s="198">
        <v>18904275.879999999</v>
      </c>
      <c r="R242" s="198">
        <v>3905784.12</v>
      </c>
    </row>
    <row r="243" spans="1:24" x14ac:dyDescent="0.2">
      <c r="A243" s="176">
        <v>3</v>
      </c>
      <c r="B243" s="205" t="s">
        <v>1580</v>
      </c>
      <c r="C243" s="228">
        <v>55</v>
      </c>
      <c r="D243" s="229">
        <v>42032</v>
      </c>
      <c r="E243" s="176" t="s">
        <v>1109</v>
      </c>
      <c r="F243" s="176" t="s">
        <v>1110</v>
      </c>
      <c r="G243" s="169">
        <v>2</v>
      </c>
      <c r="H243" s="170">
        <v>2</v>
      </c>
      <c r="I243" s="197">
        <v>76.400000000000006</v>
      </c>
      <c r="J243" s="169">
        <f>K243+L243</f>
        <v>1</v>
      </c>
      <c r="K243" s="170">
        <v>0</v>
      </c>
      <c r="L243" s="170">
        <v>1</v>
      </c>
      <c r="M243" s="197">
        <v>35.6</v>
      </c>
      <c r="N243" s="197">
        <v>0</v>
      </c>
      <c r="O243" s="197">
        <v>35.6</v>
      </c>
      <c r="P243" s="198">
        <f>Q243+R243</f>
        <v>1505168</v>
      </c>
      <c r="Q243" s="198">
        <v>1249289.44</v>
      </c>
      <c r="R243" s="198">
        <v>255878.56</v>
      </c>
    </row>
    <row r="244" spans="1:24" x14ac:dyDescent="0.2">
      <c r="A244" s="176">
        <v>4</v>
      </c>
      <c r="B244" s="205" t="s">
        <v>1579</v>
      </c>
      <c r="C244" s="228">
        <v>55</v>
      </c>
      <c r="D244" s="229">
        <v>42032</v>
      </c>
      <c r="E244" s="176" t="s">
        <v>1110</v>
      </c>
      <c r="F244" s="176" t="s">
        <v>1112</v>
      </c>
      <c r="G244" s="169">
        <v>22</v>
      </c>
      <c r="H244" s="170">
        <v>22</v>
      </c>
      <c r="I244" s="197">
        <v>414.2</v>
      </c>
      <c r="J244" s="169">
        <v>8</v>
      </c>
      <c r="K244" s="170">
        <v>1</v>
      </c>
      <c r="L244" s="170">
        <v>7</v>
      </c>
      <c r="M244" s="197">
        <f>349.5+64.7</f>
        <v>414.2</v>
      </c>
      <c r="N244" s="197">
        <v>64.7</v>
      </c>
      <c r="O244" s="197">
        <f>M244-N244</f>
        <v>349.5</v>
      </c>
      <c r="P244" s="198">
        <f>Q244+R244</f>
        <v>17512376</v>
      </c>
      <c r="Q244" s="198">
        <v>14535272.08</v>
      </c>
      <c r="R244" s="198">
        <v>2977103.92</v>
      </c>
    </row>
    <row r="245" spans="1:24" x14ac:dyDescent="0.2">
      <c r="A245" s="176">
        <v>5</v>
      </c>
      <c r="B245" s="205" t="s">
        <v>1578</v>
      </c>
      <c r="C245" s="228">
        <v>55</v>
      </c>
      <c r="D245" s="229">
        <v>42032</v>
      </c>
      <c r="E245" s="176" t="s">
        <v>1110</v>
      </c>
      <c r="F245" s="176" t="s">
        <v>1112</v>
      </c>
      <c r="G245" s="169">
        <v>13</v>
      </c>
      <c r="H245" s="170">
        <v>13</v>
      </c>
      <c r="I245" s="197">
        <v>165.3</v>
      </c>
      <c r="J245" s="169">
        <v>4</v>
      </c>
      <c r="K245" s="170">
        <v>0</v>
      </c>
      <c r="L245" s="170">
        <v>4</v>
      </c>
      <c r="M245" s="197">
        <f>124.2+41.1</f>
        <v>165.3</v>
      </c>
      <c r="N245" s="197">
        <v>0</v>
      </c>
      <c r="O245" s="197">
        <v>165.3</v>
      </c>
      <c r="P245" s="198">
        <f>Q245+R245</f>
        <v>6988884</v>
      </c>
      <c r="Q245" s="198">
        <v>5800773.7199999997</v>
      </c>
      <c r="R245" s="198">
        <v>1188110.28</v>
      </c>
    </row>
    <row r="246" spans="1:24" ht="33.75" customHeight="1" x14ac:dyDescent="0.2">
      <c r="A246" s="820" t="s">
        <v>1756</v>
      </c>
      <c r="B246" s="820"/>
      <c r="C246" s="820"/>
      <c r="D246" s="820"/>
      <c r="E246" s="820"/>
      <c r="F246" s="820"/>
      <c r="G246" s="175">
        <f t="shared" ref="G246:P246" si="70">SUM(G247:G253)</f>
        <v>63</v>
      </c>
      <c r="H246" s="175">
        <f t="shared" si="70"/>
        <v>63</v>
      </c>
      <c r="I246" s="177">
        <f t="shared" si="70"/>
        <v>1210.2</v>
      </c>
      <c r="J246" s="175">
        <f t="shared" si="70"/>
        <v>21</v>
      </c>
      <c r="K246" s="175">
        <f t="shared" si="70"/>
        <v>10</v>
      </c>
      <c r="L246" s="175">
        <f t="shared" si="70"/>
        <v>11</v>
      </c>
      <c r="M246" s="177">
        <f t="shared" si="70"/>
        <v>1210.2</v>
      </c>
      <c r="N246" s="177">
        <f t="shared" si="70"/>
        <v>553.5</v>
      </c>
      <c r="O246" s="177">
        <f t="shared" si="70"/>
        <v>656.7</v>
      </c>
      <c r="P246" s="177">
        <f t="shared" si="70"/>
        <v>57293628</v>
      </c>
      <c r="Q246" s="177">
        <v>43816548.219999999</v>
      </c>
      <c r="R246" s="177">
        <v>13477079.779999999</v>
      </c>
    </row>
    <row r="247" spans="1:24" x14ac:dyDescent="0.2">
      <c r="A247" s="176">
        <v>1</v>
      </c>
      <c r="B247" s="195" t="s">
        <v>768</v>
      </c>
      <c r="C247" s="233" t="s">
        <v>1291</v>
      </c>
      <c r="D247" s="229">
        <v>40918</v>
      </c>
      <c r="E247" s="176" t="s">
        <v>1109</v>
      </c>
      <c r="F247" s="176" t="s">
        <v>1110</v>
      </c>
      <c r="G247" s="169">
        <v>19</v>
      </c>
      <c r="H247" s="170">
        <v>19</v>
      </c>
      <c r="I247" s="197">
        <v>298.39999999999998</v>
      </c>
      <c r="J247" s="169">
        <v>6</v>
      </c>
      <c r="K247" s="170">
        <v>4</v>
      </c>
      <c r="L247" s="170">
        <v>2</v>
      </c>
      <c r="M247" s="197">
        <v>298.39999999999998</v>
      </c>
      <c r="N247" s="197">
        <v>188.8</v>
      </c>
      <c r="O247" s="197">
        <v>109.6</v>
      </c>
      <c r="P247" s="198">
        <f t="shared" ref="P247:P253" si="71">Q247+R247</f>
        <v>12713596</v>
      </c>
      <c r="Q247" s="198">
        <v>10435126.789999999</v>
      </c>
      <c r="R247" s="198">
        <v>2278469.21</v>
      </c>
    </row>
    <row r="248" spans="1:24" x14ac:dyDescent="0.2">
      <c r="A248" s="176">
        <v>2</v>
      </c>
      <c r="B248" s="195" t="s">
        <v>769</v>
      </c>
      <c r="C248" s="233" t="s">
        <v>1293</v>
      </c>
      <c r="D248" s="229">
        <v>40918</v>
      </c>
      <c r="E248" s="176" t="s">
        <v>1109</v>
      </c>
      <c r="F248" s="176" t="s">
        <v>1110</v>
      </c>
      <c r="G248" s="169">
        <v>6</v>
      </c>
      <c r="H248" s="170">
        <v>6</v>
      </c>
      <c r="I248" s="197">
        <v>88.7</v>
      </c>
      <c r="J248" s="169">
        <v>2</v>
      </c>
      <c r="K248" s="170">
        <v>2</v>
      </c>
      <c r="L248" s="170">
        <v>0</v>
      </c>
      <c r="M248" s="197">
        <v>88.7</v>
      </c>
      <c r="N248" s="197">
        <v>88.7</v>
      </c>
      <c r="O248" s="197">
        <v>0</v>
      </c>
      <c r="P248" s="198">
        <f t="shared" si="71"/>
        <v>4033512</v>
      </c>
      <c r="Q248" s="198">
        <v>3247704.38</v>
      </c>
      <c r="R248" s="198">
        <v>785807.62</v>
      </c>
    </row>
    <row r="249" spans="1:24" x14ac:dyDescent="0.2">
      <c r="A249" s="176">
        <v>3</v>
      </c>
      <c r="B249" s="195" t="s">
        <v>770</v>
      </c>
      <c r="C249" s="233" t="s">
        <v>1292</v>
      </c>
      <c r="D249" s="229">
        <v>40918</v>
      </c>
      <c r="E249" s="176" t="s">
        <v>1109</v>
      </c>
      <c r="F249" s="176" t="s">
        <v>1110</v>
      </c>
      <c r="G249" s="169">
        <v>2</v>
      </c>
      <c r="H249" s="170">
        <v>2</v>
      </c>
      <c r="I249" s="197">
        <v>81.099999999999994</v>
      </c>
      <c r="J249" s="169">
        <v>1</v>
      </c>
      <c r="K249" s="170">
        <v>1</v>
      </c>
      <c r="L249" s="170">
        <v>0</v>
      </c>
      <c r="M249" s="197">
        <v>81.099999999999994</v>
      </c>
      <c r="N249" s="197">
        <v>81.099999999999994</v>
      </c>
      <c r="O249" s="197">
        <v>0</v>
      </c>
      <c r="P249" s="198">
        <f t="shared" si="71"/>
        <v>4316788</v>
      </c>
      <c r="Q249" s="198">
        <v>2969434.33</v>
      </c>
      <c r="R249" s="198">
        <v>1347353.67</v>
      </c>
    </row>
    <row r="250" spans="1:24" x14ac:dyDescent="0.2">
      <c r="A250" s="176">
        <v>4</v>
      </c>
      <c r="B250" s="195" t="s">
        <v>1669</v>
      </c>
      <c r="C250" s="233" t="s">
        <v>1101</v>
      </c>
      <c r="D250" s="229">
        <v>40918</v>
      </c>
      <c r="E250" s="176" t="s">
        <v>1109</v>
      </c>
      <c r="F250" s="176" t="s">
        <v>1110</v>
      </c>
      <c r="G250" s="169">
        <v>22</v>
      </c>
      <c r="H250" s="170">
        <v>22</v>
      </c>
      <c r="I250" s="197">
        <v>458.3</v>
      </c>
      <c r="J250" s="169">
        <v>7</v>
      </c>
      <c r="K250" s="170">
        <v>1</v>
      </c>
      <c r="L250" s="170">
        <v>6</v>
      </c>
      <c r="M250" s="197">
        <v>458.3</v>
      </c>
      <c r="N250" s="197">
        <v>67.7</v>
      </c>
      <c r="O250" s="197">
        <v>390.6</v>
      </c>
      <c r="P250" s="198">
        <f t="shared" si="71"/>
        <v>21190736</v>
      </c>
      <c r="Q250" s="198">
        <v>16776754.74</v>
      </c>
      <c r="R250" s="198">
        <v>4413981.26</v>
      </c>
    </row>
    <row r="251" spans="1:24" x14ac:dyDescent="0.2">
      <c r="A251" s="176">
        <v>5</v>
      </c>
      <c r="B251" s="195" t="s">
        <v>795</v>
      </c>
      <c r="C251" s="233" t="s">
        <v>1295</v>
      </c>
      <c r="D251" s="229">
        <v>40918</v>
      </c>
      <c r="E251" s="176" t="s">
        <v>1109</v>
      </c>
      <c r="F251" s="176" t="s">
        <v>1110</v>
      </c>
      <c r="G251" s="169">
        <v>3</v>
      </c>
      <c r="H251" s="170">
        <v>3</v>
      </c>
      <c r="I251" s="197">
        <v>54.1</v>
      </c>
      <c r="J251" s="169">
        <v>1</v>
      </c>
      <c r="K251" s="170">
        <v>1</v>
      </c>
      <c r="L251" s="170">
        <v>0</v>
      </c>
      <c r="M251" s="197">
        <v>54.1</v>
      </c>
      <c r="N251" s="197">
        <v>54.1</v>
      </c>
      <c r="O251" s="197">
        <v>0</v>
      </c>
      <c r="P251" s="198">
        <f t="shared" si="71"/>
        <v>2595992</v>
      </c>
      <c r="Q251" s="198">
        <v>1980843.37</v>
      </c>
      <c r="R251" s="198">
        <v>615148.63</v>
      </c>
    </row>
    <row r="252" spans="1:24" x14ac:dyDescent="0.2">
      <c r="A252" s="176">
        <v>6</v>
      </c>
      <c r="B252" s="205" t="s">
        <v>792</v>
      </c>
      <c r="C252" s="176" t="s">
        <v>1294</v>
      </c>
      <c r="D252" s="196">
        <v>40918</v>
      </c>
      <c r="E252" s="176" t="s">
        <v>1109</v>
      </c>
      <c r="F252" s="176" t="s">
        <v>1110</v>
      </c>
      <c r="G252" s="169">
        <v>6</v>
      </c>
      <c r="H252" s="170">
        <v>6</v>
      </c>
      <c r="I252" s="198">
        <v>78.7</v>
      </c>
      <c r="J252" s="169">
        <v>2</v>
      </c>
      <c r="K252" s="166">
        <v>0</v>
      </c>
      <c r="L252" s="166">
        <v>2</v>
      </c>
      <c r="M252" s="197">
        <v>78.7</v>
      </c>
      <c r="N252" s="197">
        <v>0</v>
      </c>
      <c r="O252" s="197">
        <v>78.7</v>
      </c>
      <c r="P252" s="198">
        <f t="shared" si="71"/>
        <v>3809428</v>
      </c>
      <c r="Q252" s="198">
        <v>2881559.58</v>
      </c>
      <c r="R252" s="198">
        <v>927868.42</v>
      </c>
    </row>
    <row r="253" spans="1:24" x14ac:dyDescent="0.2">
      <c r="A253" s="176">
        <v>7</v>
      </c>
      <c r="B253" s="205" t="s">
        <v>1668</v>
      </c>
      <c r="C253" s="176" t="s">
        <v>1295</v>
      </c>
      <c r="D253" s="196">
        <v>40918</v>
      </c>
      <c r="E253" s="176" t="s">
        <v>1109</v>
      </c>
      <c r="F253" s="176" t="s">
        <v>1110</v>
      </c>
      <c r="G253" s="169">
        <v>5</v>
      </c>
      <c r="H253" s="170">
        <v>5</v>
      </c>
      <c r="I253" s="198">
        <v>150.9</v>
      </c>
      <c r="J253" s="169">
        <v>2</v>
      </c>
      <c r="K253" s="166">
        <v>1</v>
      </c>
      <c r="L253" s="166">
        <v>1</v>
      </c>
      <c r="M253" s="197">
        <v>150.9</v>
      </c>
      <c r="N253" s="197">
        <v>73.099999999999994</v>
      </c>
      <c r="O253" s="197">
        <v>77.8</v>
      </c>
      <c r="P253" s="198">
        <f t="shared" si="71"/>
        <v>8633576</v>
      </c>
      <c r="Q253" s="198">
        <v>5525125.0300000003</v>
      </c>
      <c r="R253" s="198">
        <v>3108450.97</v>
      </c>
    </row>
    <row r="254" spans="1:24" ht="42" customHeight="1" x14ac:dyDescent="0.2">
      <c r="A254" s="820" t="s">
        <v>1758</v>
      </c>
      <c r="B254" s="820"/>
      <c r="C254" s="820"/>
      <c r="D254" s="820"/>
      <c r="E254" s="820"/>
      <c r="F254" s="820"/>
      <c r="G254" s="175">
        <f t="shared" ref="G254:P254" si="72">SUM(G255:G260)</f>
        <v>139</v>
      </c>
      <c r="H254" s="175">
        <f t="shared" si="72"/>
        <v>139</v>
      </c>
      <c r="I254" s="177">
        <f t="shared" si="72"/>
        <v>2797</v>
      </c>
      <c r="J254" s="175">
        <f t="shared" si="72"/>
        <v>60</v>
      </c>
      <c r="K254" s="175">
        <f t="shared" si="72"/>
        <v>32</v>
      </c>
      <c r="L254" s="175">
        <f t="shared" si="72"/>
        <v>28</v>
      </c>
      <c r="M254" s="177">
        <f t="shared" si="72"/>
        <v>2662.1</v>
      </c>
      <c r="N254" s="177">
        <f t="shared" si="72"/>
        <v>1291.4000000000001</v>
      </c>
      <c r="O254" s="177">
        <f t="shared" si="72"/>
        <v>1370.7</v>
      </c>
      <c r="P254" s="177">
        <f t="shared" si="72"/>
        <v>112553588</v>
      </c>
      <c r="Q254" s="177">
        <v>95107781.859999999</v>
      </c>
      <c r="R254" s="177">
        <v>17445806.140000001</v>
      </c>
    </row>
    <row r="255" spans="1:24" s="157" customFormat="1" x14ac:dyDescent="0.2">
      <c r="A255" s="176">
        <v>1</v>
      </c>
      <c r="B255" s="195" t="s">
        <v>773</v>
      </c>
      <c r="C255" s="218">
        <v>651</v>
      </c>
      <c r="D255" s="196">
        <v>42004</v>
      </c>
      <c r="E255" s="176" t="s">
        <v>1110</v>
      </c>
      <c r="F255" s="176" t="s">
        <v>1112</v>
      </c>
      <c r="G255" s="169">
        <v>9</v>
      </c>
      <c r="H255" s="170">
        <v>9</v>
      </c>
      <c r="I255" s="197">
        <v>218.4</v>
      </c>
      <c r="J255" s="169">
        <v>4</v>
      </c>
      <c r="K255" s="170">
        <v>4</v>
      </c>
      <c r="L255" s="170">
        <v>0</v>
      </c>
      <c r="M255" s="197">
        <v>196.3</v>
      </c>
      <c r="N255" s="197">
        <v>84.8</v>
      </c>
      <c r="O255" s="197">
        <v>111.5</v>
      </c>
      <c r="P255" s="198">
        <v>8299564</v>
      </c>
      <c r="Q255" s="198">
        <v>7013131.5800000001</v>
      </c>
      <c r="R255" s="198">
        <v>1286432.42</v>
      </c>
      <c r="S255" s="199"/>
      <c r="T255" s="200"/>
      <c r="U255" s="248"/>
      <c r="V255" s="248"/>
      <c r="W255" s="248"/>
      <c r="X255" s="248"/>
    </row>
    <row r="256" spans="1:24" s="157" customFormat="1" x14ac:dyDescent="0.2">
      <c r="A256" s="176">
        <v>2</v>
      </c>
      <c r="B256" s="195" t="s">
        <v>774</v>
      </c>
      <c r="C256" s="218">
        <v>652</v>
      </c>
      <c r="D256" s="196">
        <v>42004</v>
      </c>
      <c r="E256" s="176" t="s">
        <v>1110</v>
      </c>
      <c r="F256" s="176" t="s">
        <v>1112</v>
      </c>
      <c r="G256" s="169">
        <v>38</v>
      </c>
      <c r="H256" s="170">
        <v>38</v>
      </c>
      <c r="I256" s="197">
        <v>817.1</v>
      </c>
      <c r="J256" s="169">
        <v>17</v>
      </c>
      <c r="K256" s="170">
        <v>3</v>
      </c>
      <c r="L256" s="170">
        <v>14</v>
      </c>
      <c r="M256" s="197">
        <v>726.4</v>
      </c>
      <c r="N256" s="197">
        <v>113.5</v>
      </c>
      <c r="O256" s="197">
        <v>612.9</v>
      </c>
      <c r="P256" s="198">
        <v>30712192</v>
      </c>
      <c r="Q256" s="198">
        <v>25951802.239999998</v>
      </c>
      <c r="R256" s="198">
        <v>4760389.76</v>
      </c>
      <c r="S256" s="199"/>
      <c r="T256" s="200"/>
      <c r="U256" s="248"/>
      <c r="V256" s="248"/>
      <c r="W256" s="248"/>
      <c r="X256" s="248"/>
    </row>
    <row r="257" spans="1:24" s="157" customFormat="1" x14ac:dyDescent="0.2">
      <c r="A257" s="176">
        <v>3</v>
      </c>
      <c r="B257" s="195" t="s">
        <v>775</v>
      </c>
      <c r="C257" s="218">
        <v>653</v>
      </c>
      <c r="D257" s="196">
        <v>42004</v>
      </c>
      <c r="E257" s="176" t="s">
        <v>1110</v>
      </c>
      <c r="F257" s="176" t="s">
        <v>1112</v>
      </c>
      <c r="G257" s="169">
        <v>32</v>
      </c>
      <c r="H257" s="170">
        <v>32</v>
      </c>
      <c r="I257" s="197">
        <v>707.6</v>
      </c>
      <c r="J257" s="169">
        <v>18</v>
      </c>
      <c r="K257" s="170">
        <v>12</v>
      </c>
      <c r="L257" s="170">
        <v>6</v>
      </c>
      <c r="M257" s="197">
        <v>707.6</v>
      </c>
      <c r="N257" s="197">
        <v>537.5</v>
      </c>
      <c r="O257" s="197">
        <v>170.1</v>
      </c>
      <c r="P257" s="198">
        <v>29917328</v>
      </c>
      <c r="Q257" s="198">
        <v>25280142.16</v>
      </c>
      <c r="R257" s="198">
        <v>4637185.84</v>
      </c>
      <c r="S257" s="199"/>
      <c r="T257" s="200"/>
      <c r="U257" s="248"/>
      <c r="V257" s="248"/>
      <c r="W257" s="248"/>
      <c r="X257" s="248"/>
    </row>
    <row r="258" spans="1:24" s="157" customFormat="1" x14ac:dyDescent="0.2">
      <c r="A258" s="176">
        <v>4</v>
      </c>
      <c r="B258" s="195" t="s">
        <v>777</v>
      </c>
      <c r="C258" s="218">
        <v>660</v>
      </c>
      <c r="D258" s="196">
        <v>42004</v>
      </c>
      <c r="E258" s="176" t="s">
        <v>1110</v>
      </c>
      <c r="F258" s="176" t="s">
        <v>1112</v>
      </c>
      <c r="G258" s="169">
        <v>8</v>
      </c>
      <c r="H258" s="170">
        <v>8</v>
      </c>
      <c r="I258" s="197">
        <v>177.1</v>
      </c>
      <c r="J258" s="169">
        <v>3</v>
      </c>
      <c r="K258" s="170">
        <v>0</v>
      </c>
      <c r="L258" s="170">
        <v>3</v>
      </c>
      <c r="M258" s="197">
        <v>177.1</v>
      </c>
      <c r="N258" s="197">
        <v>0</v>
      </c>
      <c r="O258" s="197">
        <v>177.1</v>
      </c>
      <c r="P258" s="198">
        <v>7487788</v>
      </c>
      <c r="Q258" s="198">
        <v>6327180.8600000003</v>
      </c>
      <c r="R258" s="198">
        <v>1160607.1399999999</v>
      </c>
      <c r="S258" s="199"/>
      <c r="T258" s="200"/>
      <c r="U258" s="248"/>
      <c r="V258" s="248"/>
      <c r="W258" s="248"/>
      <c r="X258" s="248"/>
    </row>
    <row r="259" spans="1:24" s="157" customFormat="1" x14ac:dyDescent="0.2">
      <c r="A259" s="176">
        <v>5</v>
      </c>
      <c r="B259" s="195" t="s">
        <v>1356</v>
      </c>
      <c r="C259" s="218">
        <v>664</v>
      </c>
      <c r="D259" s="196">
        <v>42004</v>
      </c>
      <c r="E259" s="176" t="s">
        <v>1110</v>
      </c>
      <c r="F259" s="176" t="s">
        <v>1112</v>
      </c>
      <c r="G259" s="169">
        <v>22</v>
      </c>
      <c r="H259" s="170">
        <v>22</v>
      </c>
      <c r="I259" s="197">
        <v>276.2</v>
      </c>
      <c r="J259" s="169">
        <v>8</v>
      </c>
      <c r="K259" s="170">
        <v>6</v>
      </c>
      <c r="L259" s="170">
        <v>2</v>
      </c>
      <c r="M259" s="197">
        <v>254.1</v>
      </c>
      <c r="N259" s="197">
        <v>150.19999999999999</v>
      </c>
      <c r="O259" s="197">
        <v>103.9</v>
      </c>
      <c r="P259" s="198">
        <v>10743348</v>
      </c>
      <c r="Q259" s="198">
        <v>9078129.0600000005</v>
      </c>
      <c r="R259" s="198">
        <v>1665218.94</v>
      </c>
      <c r="S259" s="199"/>
      <c r="T259" s="200"/>
      <c r="U259" s="248"/>
      <c r="V259" s="248"/>
      <c r="W259" s="248"/>
      <c r="X259" s="248"/>
    </row>
    <row r="260" spans="1:24" s="157" customFormat="1" x14ac:dyDescent="0.2">
      <c r="A260" s="176">
        <v>6</v>
      </c>
      <c r="B260" s="195" t="s">
        <v>780</v>
      </c>
      <c r="C260" s="218">
        <v>663</v>
      </c>
      <c r="D260" s="196">
        <v>42004</v>
      </c>
      <c r="E260" s="176" t="s">
        <v>1110</v>
      </c>
      <c r="F260" s="176" t="s">
        <v>1112</v>
      </c>
      <c r="G260" s="169">
        <v>30</v>
      </c>
      <c r="H260" s="170">
        <v>30</v>
      </c>
      <c r="I260" s="197">
        <v>600.6</v>
      </c>
      <c r="J260" s="169">
        <v>10</v>
      </c>
      <c r="K260" s="170">
        <v>7</v>
      </c>
      <c r="L260" s="170">
        <v>3</v>
      </c>
      <c r="M260" s="197">
        <v>600.6</v>
      </c>
      <c r="N260" s="197">
        <v>405.4</v>
      </c>
      <c r="O260" s="197">
        <v>195.2</v>
      </c>
      <c r="P260" s="198">
        <v>25393368</v>
      </c>
      <c r="Q260" s="198">
        <v>21457395.960000001</v>
      </c>
      <c r="R260" s="198">
        <v>3935972.04</v>
      </c>
      <c r="S260" s="199"/>
      <c r="T260" s="200"/>
      <c r="U260" s="248"/>
      <c r="V260" s="248"/>
      <c r="W260" s="248"/>
      <c r="X260" s="248"/>
    </row>
    <row r="261" spans="1:24" s="157" customFormat="1" ht="32.25" customHeight="1" x14ac:dyDescent="0.2">
      <c r="A261" s="820" t="s">
        <v>1156</v>
      </c>
      <c r="B261" s="820"/>
      <c r="C261" s="820"/>
      <c r="D261" s="820"/>
      <c r="E261" s="820"/>
      <c r="F261" s="820"/>
      <c r="G261" s="174">
        <f>G262</f>
        <v>33</v>
      </c>
      <c r="H261" s="174">
        <f t="shared" ref="H261:O261" si="73">H262</f>
        <v>33</v>
      </c>
      <c r="I261" s="177">
        <f t="shared" si="73"/>
        <v>585.1</v>
      </c>
      <c r="J261" s="174">
        <f t="shared" si="73"/>
        <v>15</v>
      </c>
      <c r="K261" s="174">
        <f t="shared" si="73"/>
        <v>0</v>
      </c>
      <c r="L261" s="174">
        <f t="shared" si="73"/>
        <v>15</v>
      </c>
      <c r="M261" s="177">
        <f t="shared" si="73"/>
        <v>585.1</v>
      </c>
      <c r="N261" s="177">
        <f t="shared" si="73"/>
        <v>0</v>
      </c>
      <c r="O261" s="177">
        <f t="shared" si="73"/>
        <v>585.1</v>
      </c>
      <c r="P261" s="202">
        <f>P262</f>
        <v>25494840</v>
      </c>
      <c r="Q261" s="177">
        <v>23253746.32</v>
      </c>
      <c r="R261" s="177">
        <v>2241093.6800000002</v>
      </c>
      <c r="S261" s="199"/>
      <c r="T261" s="200"/>
      <c r="U261" s="248"/>
      <c r="V261" s="248"/>
      <c r="W261" s="248"/>
      <c r="X261" s="248"/>
    </row>
    <row r="262" spans="1:24" x14ac:dyDescent="0.2">
      <c r="A262" s="176">
        <v>1</v>
      </c>
      <c r="B262" s="195" t="s">
        <v>1027</v>
      </c>
      <c r="C262" s="228">
        <v>180</v>
      </c>
      <c r="D262" s="229">
        <v>41104</v>
      </c>
      <c r="E262" s="176" t="s">
        <v>1112</v>
      </c>
      <c r="F262" s="176" t="s">
        <v>1822</v>
      </c>
      <c r="G262" s="169">
        <v>33</v>
      </c>
      <c r="H262" s="170">
        <v>33</v>
      </c>
      <c r="I262" s="197">
        <v>585.1</v>
      </c>
      <c r="J262" s="169">
        <v>15</v>
      </c>
      <c r="K262" s="170">
        <v>0</v>
      </c>
      <c r="L262" s="170">
        <v>15</v>
      </c>
      <c r="M262" s="197">
        <v>585.1</v>
      </c>
      <c r="N262" s="197">
        <v>0</v>
      </c>
      <c r="O262" s="197">
        <v>585.1</v>
      </c>
      <c r="P262" s="198">
        <f>Q262+R262</f>
        <v>25494840</v>
      </c>
      <c r="Q262" s="198">
        <v>23253746.32</v>
      </c>
      <c r="R262" s="198">
        <v>2241093.6800000002</v>
      </c>
    </row>
    <row r="263" spans="1:24" s="201" customFormat="1" ht="34.5" customHeight="1" x14ac:dyDescent="0.2">
      <c r="A263" s="820" t="s">
        <v>1760</v>
      </c>
      <c r="B263" s="820"/>
      <c r="C263" s="820"/>
      <c r="D263" s="820"/>
      <c r="E263" s="820"/>
      <c r="F263" s="820"/>
      <c r="G263" s="174">
        <f t="shared" ref="G263:O263" si="74">SUM(G264:G266)</f>
        <v>141</v>
      </c>
      <c r="H263" s="174">
        <f t="shared" si="74"/>
        <v>141</v>
      </c>
      <c r="I263" s="177">
        <f t="shared" si="74"/>
        <v>2015.84</v>
      </c>
      <c r="J263" s="174">
        <f t="shared" si="74"/>
        <v>58</v>
      </c>
      <c r="K263" s="174">
        <f t="shared" si="74"/>
        <v>37</v>
      </c>
      <c r="L263" s="174">
        <f t="shared" si="74"/>
        <v>21</v>
      </c>
      <c r="M263" s="177">
        <f t="shared" si="74"/>
        <v>1998.24</v>
      </c>
      <c r="N263" s="177">
        <f t="shared" si="74"/>
        <v>1436.46</v>
      </c>
      <c r="O263" s="177">
        <f t="shared" si="74"/>
        <v>561.78</v>
      </c>
      <c r="P263" s="177">
        <v>84485587.200000003</v>
      </c>
      <c r="Q263" s="177">
        <v>55338059.619999997</v>
      </c>
      <c r="R263" s="177">
        <v>29147527.579999998</v>
      </c>
      <c r="S263" s="199"/>
      <c r="T263" s="200"/>
      <c r="U263" s="200"/>
      <c r="V263" s="200"/>
      <c r="W263" s="200"/>
      <c r="X263" s="200"/>
    </row>
    <row r="264" spans="1:24" s="201" customFormat="1" x14ac:dyDescent="0.2">
      <c r="A264" s="167">
        <v>1</v>
      </c>
      <c r="B264" s="210" t="s">
        <v>1399</v>
      </c>
      <c r="C264" s="228" t="s">
        <v>1326</v>
      </c>
      <c r="D264" s="229">
        <v>42129</v>
      </c>
      <c r="E264" s="176" t="s">
        <v>1112</v>
      </c>
      <c r="F264" s="176" t="s">
        <v>1822</v>
      </c>
      <c r="G264" s="169">
        <v>72</v>
      </c>
      <c r="H264" s="170">
        <v>72</v>
      </c>
      <c r="I264" s="197">
        <v>1278.9000000000001</v>
      </c>
      <c r="J264" s="169">
        <v>33</v>
      </c>
      <c r="K264" s="170">
        <v>28</v>
      </c>
      <c r="L264" s="170">
        <v>5</v>
      </c>
      <c r="M264" s="197">
        <v>1278.9000000000001</v>
      </c>
      <c r="N264" s="197">
        <v>1082.24</v>
      </c>
      <c r="O264" s="197">
        <v>196.66</v>
      </c>
      <c r="P264" s="198">
        <v>54071892</v>
      </c>
      <c r="Q264" s="198">
        <v>35417089.259999998</v>
      </c>
      <c r="R264" s="198">
        <v>18654802.739999998</v>
      </c>
      <c r="S264" s="199"/>
      <c r="T264" s="200"/>
      <c r="U264" s="200"/>
      <c r="V264" s="200"/>
      <c r="W264" s="200"/>
      <c r="X264" s="200"/>
    </row>
    <row r="265" spans="1:24" s="201" customFormat="1" ht="21.75" customHeight="1" x14ac:dyDescent="0.2">
      <c r="A265" s="167">
        <v>2</v>
      </c>
      <c r="B265" s="210" t="s">
        <v>1400</v>
      </c>
      <c r="C265" s="228" t="s">
        <v>1326</v>
      </c>
      <c r="D265" s="229">
        <v>42129</v>
      </c>
      <c r="E265" s="176" t="s">
        <v>1112</v>
      </c>
      <c r="F265" s="176" t="s">
        <v>1822</v>
      </c>
      <c r="G265" s="169">
        <v>24</v>
      </c>
      <c r="H265" s="170">
        <v>24</v>
      </c>
      <c r="I265" s="197">
        <v>285.60000000000002</v>
      </c>
      <c r="J265" s="169">
        <v>14</v>
      </c>
      <c r="K265" s="170">
        <v>1</v>
      </c>
      <c r="L265" s="170">
        <v>13</v>
      </c>
      <c r="M265" s="197">
        <v>268</v>
      </c>
      <c r="N265" s="197">
        <v>63.45</v>
      </c>
      <c r="O265" s="197">
        <v>204.55</v>
      </c>
      <c r="P265" s="198">
        <v>11331040</v>
      </c>
      <c r="Q265" s="198">
        <v>7421831.2000000002</v>
      </c>
      <c r="R265" s="198">
        <v>3909208.8</v>
      </c>
      <c r="S265" s="199"/>
      <c r="T265" s="200"/>
      <c r="U265" s="200"/>
      <c r="V265" s="200"/>
      <c r="W265" s="200"/>
      <c r="X265" s="200"/>
    </row>
    <row r="266" spans="1:24" s="201" customFormat="1" x14ac:dyDescent="0.2">
      <c r="A266" s="167">
        <v>3</v>
      </c>
      <c r="B266" s="210" t="s">
        <v>1576</v>
      </c>
      <c r="C266" s="228" t="s">
        <v>1326</v>
      </c>
      <c r="D266" s="229">
        <v>42129</v>
      </c>
      <c r="E266" s="176" t="s">
        <v>1112</v>
      </c>
      <c r="F266" s="176" t="s">
        <v>1822</v>
      </c>
      <c r="G266" s="169">
        <v>45</v>
      </c>
      <c r="H266" s="170">
        <v>45</v>
      </c>
      <c r="I266" s="197">
        <v>451.34</v>
      </c>
      <c r="J266" s="169">
        <f>K266+L266</f>
        <v>11</v>
      </c>
      <c r="K266" s="170">
        <v>8</v>
      </c>
      <c r="L266" s="170">
        <v>3</v>
      </c>
      <c r="M266" s="197">
        <v>451.34</v>
      </c>
      <c r="N266" s="197">
        <v>290.77</v>
      </c>
      <c r="O266" s="197">
        <v>160.57</v>
      </c>
      <c r="P266" s="198">
        <v>19082655.199999999</v>
      </c>
      <c r="Q266" s="198">
        <v>12499139.16</v>
      </c>
      <c r="R266" s="198">
        <v>6583516.04</v>
      </c>
      <c r="S266" s="199"/>
      <c r="T266" s="200"/>
      <c r="U266" s="200"/>
      <c r="V266" s="200"/>
      <c r="W266" s="200"/>
      <c r="X266" s="200"/>
    </row>
    <row r="267" spans="1:24" s="157" customFormat="1" ht="30.75" customHeight="1" x14ac:dyDescent="0.2">
      <c r="A267" s="820" t="s">
        <v>1127</v>
      </c>
      <c r="B267" s="820"/>
      <c r="C267" s="820"/>
      <c r="D267" s="820"/>
      <c r="E267" s="820"/>
      <c r="F267" s="820"/>
      <c r="G267" s="174">
        <f>SUM(G268:G270)</f>
        <v>71</v>
      </c>
      <c r="H267" s="174">
        <f t="shared" ref="H267:O267" si="75">SUM(H268:H270)</f>
        <v>71</v>
      </c>
      <c r="I267" s="177">
        <f t="shared" si="75"/>
        <v>1110.3</v>
      </c>
      <c r="J267" s="174">
        <f t="shared" si="75"/>
        <v>19</v>
      </c>
      <c r="K267" s="174">
        <f t="shared" si="75"/>
        <v>0</v>
      </c>
      <c r="L267" s="174">
        <f t="shared" si="75"/>
        <v>19</v>
      </c>
      <c r="M267" s="177">
        <f t="shared" si="75"/>
        <v>906</v>
      </c>
      <c r="N267" s="177">
        <f t="shared" si="75"/>
        <v>0</v>
      </c>
      <c r="O267" s="177">
        <f t="shared" si="75"/>
        <v>906</v>
      </c>
      <c r="P267" s="177">
        <f>SUM(P268:P270)</f>
        <v>38305680</v>
      </c>
      <c r="Q267" s="177">
        <v>33057801.84</v>
      </c>
      <c r="R267" s="177">
        <v>5247878.16</v>
      </c>
      <c r="S267" s="199"/>
      <c r="T267" s="200"/>
      <c r="U267" s="248"/>
      <c r="V267" s="248"/>
      <c r="W267" s="248"/>
      <c r="X267" s="248"/>
    </row>
    <row r="268" spans="1:24" x14ac:dyDescent="0.2">
      <c r="A268" s="176">
        <v>1</v>
      </c>
      <c r="B268" s="195" t="s">
        <v>940</v>
      </c>
      <c r="C268" s="228">
        <v>429</v>
      </c>
      <c r="D268" s="229">
        <v>42002</v>
      </c>
      <c r="E268" s="176" t="s">
        <v>1112</v>
      </c>
      <c r="F268" s="176" t="s">
        <v>1822</v>
      </c>
      <c r="G268" s="169">
        <v>18</v>
      </c>
      <c r="H268" s="170">
        <v>18</v>
      </c>
      <c r="I268" s="197">
        <v>374.2</v>
      </c>
      <c r="J268" s="169">
        <v>5</v>
      </c>
      <c r="K268" s="170">
        <v>0</v>
      </c>
      <c r="L268" s="170">
        <v>5</v>
      </c>
      <c r="M268" s="197">
        <v>250.3</v>
      </c>
      <c r="N268" s="197">
        <v>0</v>
      </c>
      <c r="O268" s="197">
        <v>250.3</v>
      </c>
      <c r="P268" s="198">
        <v>10582684</v>
      </c>
      <c r="Q268" s="198">
        <v>9132856.2899999991</v>
      </c>
      <c r="R268" s="198">
        <v>1449827.71</v>
      </c>
    </row>
    <row r="269" spans="1:24" x14ac:dyDescent="0.2">
      <c r="A269" s="176">
        <v>2</v>
      </c>
      <c r="B269" s="195" t="s">
        <v>941</v>
      </c>
      <c r="C269" s="228">
        <v>429</v>
      </c>
      <c r="D269" s="229">
        <v>42002</v>
      </c>
      <c r="E269" s="176" t="s">
        <v>1112</v>
      </c>
      <c r="F269" s="176" t="s">
        <v>1822</v>
      </c>
      <c r="G269" s="169">
        <v>31</v>
      </c>
      <c r="H269" s="170">
        <v>31</v>
      </c>
      <c r="I269" s="197">
        <v>367.3</v>
      </c>
      <c r="J269" s="169">
        <v>6</v>
      </c>
      <c r="K269" s="170">
        <v>0</v>
      </c>
      <c r="L269" s="170">
        <v>6</v>
      </c>
      <c r="M269" s="197">
        <v>286.89999999999998</v>
      </c>
      <c r="N269" s="197">
        <v>0</v>
      </c>
      <c r="O269" s="197">
        <v>286.89999999999998</v>
      </c>
      <c r="P269" s="198">
        <v>12130132</v>
      </c>
      <c r="Q269" s="198">
        <v>10468303.92</v>
      </c>
      <c r="R269" s="198">
        <v>1661828.08</v>
      </c>
    </row>
    <row r="270" spans="1:24" x14ac:dyDescent="0.2">
      <c r="A270" s="176">
        <v>3</v>
      </c>
      <c r="B270" s="195" t="s">
        <v>942</v>
      </c>
      <c r="C270" s="228">
        <v>429</v>
      </c>
      <c r="D270" s="229">
        <v>42002</v>
      </c>
      <c r="E270" s="176" t="s">
        <v>1112</v>
      </c>
      <c r="F270" s="176" t="s">
        <v>1822</v>
      </c>
      <c r="G270" s="169">
        <v>22</v>
      </c>
      <c r="H270" s="170">
        <v>22</v>
      </c>
      <c r="I270" s="197">
        <v>368.8</v>
      </c>
      <c r="J270" s="169">
        <v>8</v>
      </c>
      <c r="K270" s="170">
        <v>0</v>
      </c>
      <c r="L270" s="170">
        <v>8</v>
      </c>
      <c r="M270" s="197">
        <v>368.8</v>
      </c>
      <c r="N270" s="197">
        <v>0</v>
      </c>
      <c r="O270" s="197">
        <v>368.8</v>
      </c>
      <c r="P270" s="198">
        <v>15592864</v>
      </c>
      <c r="Q270" s="198">
        <v>13456641.630000001</v>
      </c>
      <c r="R270" s="198">
        <v>2136222.37</v>
      </c>
    </row>
    <row r="271" spans="1:24" s="156" customFormat="1" ht="35.25" customHeight="1" x14ac:dyDescent="0.2">
      <c r="A271" s="824" t="s">
        <v>1232</v>
      </c>
      <c r="B271" s="824"/>
      <c r="C271" s="824"/>
      <c r="D271" s="824"/>
      <c r="E271" s="824"/>
      <c r="F271" s="824"/>
      <c r="G271" s="168">
        <f t="shared" ref="G271:O271" si="76">SUM(G272:G277)</f>
        <v>110</v>
      </c>
      <c r="H271" s="168">
        <f t="shared" si="76"/>
        <v>110</v>
      </c>
      <c r="I271" s="202">
        <f t="shared" si="76"/>
        <v>2025.9</v>
      </c>
      <c r="J271" s="168">
        <f t="shared" si="76"/>
        <v>50</v>
      </c>
      <c r="K271" s="168">
        <f t="shared" si="76"/>
        <v>39</v>
      </c>
      <c r="L271" s="168">
        <f t="shared" si="76"/>
        <v>11</v>
      </c>
      <c r="M271" s="202">
        <f t="shared" si="76"/>
        <v>2025.9</v>
      </c>
      <c r="N271" s="202">
        <f t="shared" si="76"/>
        <v>1569.5</v>
      </c>
      <c r="O271" s="202">
        <f t="shared" si="76"/>
        <v>456.4</v>
      </c>
      <c r="P271" s="202">
        <f>SUM(P272:P277)</f>
        <v>85655052</v>
      </c>
      <c r="Q271" s="202">
        <v>74605550.299999997</v>
      </c>
      <c r="R271" s="202">
        <v>11049501.699999999</v>
      </c>
      <c r="S271" s="199"/>
      <c r="T271" s="200"/>
      <c r="U271" s="203"/>
      <c r="V271" s="203"/>
      <c r="W271" s="203"/>
      <c r="X271" s="203"/>
    </row>
    <row r="272" spans="1:24" x14ac:dyDescent="0.2">
      <c r="A272" s="176">
        <v>1</v>
      </c>
      <c r="B272" s="195" t="s">
        <v>1656</v>
      </c>
      <c r="C272" s="176">
        <v>1030</v>
      </c>
      <c r="D272" s="196">
        <v>41639</v>
      </c>
      <c r="E272" s="176" t="s">
        <v>1112</v>
      </c>
      <c r="F272" s="176" t="s">
        <v>1822</v>
      </c>
      <c r="G272" s="169">
        <v>25</v>
      </c>
      <c r="H272" s="170">
        <v>25</v>
      </c>
      <c r="I272" s="197">
        <v>470.7</v>
      </c>
      <c r="J272" s="169">
        <v>10</v>
      </c>
      <c r="K272" s="170">
        <v>9</v>
      </c>
      <c r="L272" s="170">
        <v>1</v>
      </c>
      <c r="M272" s="197">
        <v>470.7</v>
      </c>
      <c r="N272" s="197">
        <v>436</v>
      </c>
      <c r="O272" s="197">
        <v>34.700000000000003</v>
      </c>
      <c r="P272" s="198">
        <v>19901196</v>
      </c>
      <c r="Q272" s="198">
        <v>17333941.719999999</v>
      </c>
      <c r="R272" s="198">
        <v>2567254.2799999998</v>
      </c>
    </row>
    <row r="273" spans="1:25" x14ac:dyDescent="0.2">
      <c r="A273" s="176">
        <v>2</v>
      </c>
      <c r="B273" s="195" t="s">
        <v>1050</v>
      </c>
      <c r="C273" s="170">
        <v>260</v>
      </c>
      <c r="D273" s="196">
        <v>42004</v>
      </c>
      <c r="E273" s="176" t="s">
        <v>1112</v>
      </c>
      <c r="F273" s="176" t="s">
        <v>1822</v>
      </c>
      <c r="G273" s="169">
        <v>22</v>
      </c>
      <c r="H273" s="170">
        <v>22</v>
      </c>
      <c r="I273" s="197">
        <v>412.1</v>
      </c>
      <c r="J273" s="169">
        <v>9</v>
      </c>
      <c r="K273" s="170">
        <v>6</v>
      </c>
      <c r="L273" s="170">
        <v>3</v>
      </c>
      <c r="M273" s="197">
        <v>412.1</v>
      </c>
      <c r="N273" s="197">
        <v>279.39999999999998</v>
      </c>
      <c r="O273" s="197">
        <v>132.69999999999999</v>
      </c>
      <c r="P273" s="198">
        <v>17423588</v>
      </c>
      <c r="Q273" s="198">
        <v>15175945.15</v>
      </c>
      <c r="R273" s="198">
        <v>2247642.85</v>
      </c>
    </row>
    <row r="274" spans="1:25" x14ac:dyDescent="0.2">
      <c r="A274" s="176">
        <v>3</v>
      </c>
      <c r="B274" s="195" t="s">
        <v>1655</v>
      </c>
      <c r="C274" s="170">
        <v>261</v>
      </c>
      <c r="D274" s="196">
        <v>42004</v>
      </c>
      <c r="E274" s="176" t="s">
        <v>1112</v>
      </c>
      <c r="F274" s="176" t="s">
        <v>1822</v>
      </c>
      <c r="G274" s="169">
        <v>20</v>
      </c>
      <c r="H274" s="170">
        <v>20</v>
      </c>
      <c r="I274" s="197">
        <v>260.10000000000002</v>
      </c>
      <c r="J274" s="169">
        <v>8</v>
      </c>
      <c r="K274" s="170">
        <v>6</v>
      </c>
      <c r="L274" s="170">
        <v>2</v>
      </c>
      <c r="M274" s="197">
        <v>260.10000000000002</v>
      </c>
      <c r="N274" s="197">
        <v>192.8</v>
      </c>
      <c r="O274" s="197">
        <v>67.3</v>
      </c>
      <c r="P274" s="198">
        <v>10997028</v>
      </c>
      <c r="Q274" s="198">
        <v>9578411.3900000006</v>
      </c>
      <c r="R274" s="198">
        <v>1418616.61</v>
      </c>
    </row>
    <row r="275" spans="1:25" x14ac:dyDescent="0.2">
      <c r="A275" s="176">
        <v>4</v>
      </c>
      <c r="B275" s="195" t="s">
        <v>1654</v>
      </c>
      <c r="C275" s="170">
        <v>262</v>
      </c>
      <c r="D275" s="196">
        <v>42004</v>
      </c>
      <c r="E275" s="176" t="s">
        <v>1112</v>
      </c>
      <c r="F275" s="176" t="s">
        <v>1822</v>
      </c>
      <c r="G275" s="169">
        <v>18</v>
      </c>
      <c r="H275" s="170">
        <v>18</v>
      </c>
      <c r="I275" s="198">
        <v>295</v>
      </c>
      <c r="J275" s="169">
        <v>8</v>
      </c>
      <c r="K275" s="166">
        <v>5</v>
      </c>
      <c r="L275" s="166">
        <v>3</v>
      </c>
      <c r="M275" s="197">
        <v>295</v>
      </c>
      <c r="N275" s="198">
        <v>180.7</v>
      </c>
      <c r="O275" s="198">
        <v>114.3</v>
      </c>
      <c r="P275" s="198">
        <v>12472600</v>
      </c>
      <c r="Q275" s="198">
        <v>10863634.6</v>
      </c>
      <c r="R275" s="198">
        <v>1608965.4</v>
      </c>
    </row>
    <row r="276" spans="1:25" x14ac:dyDescent="0.2">
      <c r="A276" s="176">
        <v>5</v>
      </c>
      <c r="B276" s="195" t="s">
        <v>1653</v>
      </c>
      <c r="C276" s="170">
        <v>263</v>
      </c>
      <c r="D276" s="196">
        <v>42004</v>
      </c>
      <c r="E276" s="176" t="s">
        <v>1112</v>
      </c>
      <c r="F276" s="176" t="s">
        <v>1822</v>
      </c>
      <c r="G276" s="169">
        <v>10</v>
      </c>
      <c r="H276" s="170">
        <v>10</v>
      </c>
      <c r="I276" s="197">
        <v>296.2</v>
      </c>
      <c r="J276" s="169">
        <v>6</v>
      </c>
      <c r="K276" s="170">
        <v>5</v>
      </c>
      <c r="L276" s="170">
        <v>1</v>
      </c>
      <c r="M276" s="197">
        <v>296.2</v>
      </c>
      <c r="N276" s="197">
        <v>222.5</v>
      </c>
      <c r="O276" s="197">
        <v>73.7</v>
      </c>
      <c r="P276" s="198">
        <v>12523336</v>
      </c>
      <c r="Q276" s="198">
        <v>10907825.66</v>
      </c>
      <c r="R276" s="198">
        <v>1615510.34</v>
      </c>
    </row>
    <row r="277" spans="1:25" x14ac:dyDescent="0.2">
      <c r="A277" s="176">
        <v>6</v>
      </c>
      <c r="B277" s="195" t="s">
        <v>1652</v>
      </c>
      <c r="C277" s="176">
        <v>32</v>
      </c>
      <c r="D277" s="196">
        <v>41921</v>
      </c>
      <c r="E277" s="176" t="s">
        <v>1112</v>
      </c>
      <c r="F277" s="176" t="s">
        <v>1822</v>
      </c>
      <c r="G277" s="169">
        <v>15</v>
      </c>
      <c r="H277" s="170">
        <v>15</v>
      </c>
      <c r="I277" s="197">
        <v>291.8</v>
      </c>
      <c r="J277" s="169">
        <v>9</v>
      </c>
      <c r="K277" s="170">
        <v>8</v>
      </c>
      <c r="L277" s="170">
        <v>1</v>
      </c>
      <c r="M277" s="197">
        <v>291.8</v>
      </c>
      <c r="N277" s="197">
        <v>258.10000000000002</v>
      </c>
      <c r="O277" s="197">
        <v>33.700000000000003</v>
      </c>
      <c r="P277" s="198">
        <v>12337304</v>
      </c>
      <c r="Q277" s="198">
        <v>10745791.779999999</v>
      </c>
      <c r="R277" s="198">
        <v>1591512.22</v>
      </c>
    </row>
    <row r="278" spans="1:25" s="156" customFormat="1" ht="33" customHeight="1" x14ac:dyDescent="0.2">
      <c r="A278" s="824" t="s">
        <v>1285</v>
      </c>
      <c r="B278" s="824"/>
      <c r="C278" s="824"/>
      <c r="D278" s="824"/>
      <c r="E278" s="824"/>
      <c r="F278" s="824"/>
      <c r="G278" s="168">
        <f>SUM(G279:G282)</f>
        <v>0</v>
      </c>
      <c r="H278" s="168">
        <f t="shared" ref="H278:O278" si="77">SUM(H279:H282)</f>
        <v>0</v>
      </c>
      <c r="I278" s="202">
        <f t="shared" si="77"/>
        <v>0</v>
      </c>
      <c r="J278" s="168">
        <f t="shared" si="77"/>
        <v>0</v>
      </c>
      <c r="K278" s="168">
        <f t="shared" si="77"/>
        <v>0</v>
      </c>
      <c r="L278" s="168">
        <f t="shared" si="77"/>
        <v>0</v>
      </c>
      <c r="M278" s="202">
        <f t="shared" si="77"/>
        <v>0</v>
      </c>
      <c r="N278" s="202">
        <f t="shared" si="77"/>
        <v>0</v>
      </c>
      <c r="O278" s="202">
        <f t="shared" si="77"/>
        <v>0</v>
      </c>
      <c r="P278" s="202">
        <f>SUM(P279:P282)</f>
        <v>90401541.819999993</v>
      </c>
      <c r="Q278" s="202">
        <f>SUM(Q279:Q282)</f>
        <v>73730030.420000002</v>
      </c>
      <c r="R278" s="202">
        <f>SUM(R279:R282)</f>
        <v>16671511.4</v>
      </c>
      <c r="S278" s="199"/>
      <c r="T278" s="200"/>
      <c r="U278" s="203"/>
      <c r="V278" s="203"/>
      <c r="W278" s="203"/>
      <c r="X278" s="203"/>
    </row>
    <row r="279" spans="1:25" x14ac:dyDescent="0.2">
      <c r="A279" s="176">
        <v>1</v>
      </c>
      <c r="B279" s="195" t="s">
        <v>966</v>
      </c>
      <c r="C279" s="176">
        <v>525</v>
      </c>
      <c r="D279" s="196">
        <v>42004</v>
      </c>
      <c r="E279" s="176" t="s">
        <v>1109</v>
      </c>
      <c r="F279" s="176" t="s">
        <v>1110</v>
      </c>
      <c r="G279" s="169">
        <v>0</v>
      </c>
      <c r="H279" s="170">
        <v>0</v>
      </c>
      <c r="I279" s="197">
        <v>0</v>
      </c>
      <c r="J279" s="169">
        <v>0</v>
      </c>
      <c r="K279" s="170">
        <v>0</v>
      </c>
      <c r="L279" s="170">
        <v>0</v>
      </c>
      <c r="M279" s="197">
        <f>N279+O279</f>
        <v>0</v>
      </c>
      <c r="N279" s="197">
        <v>0</v>
      </c>
      <c r="O279" s="197">
        <v>0</v>
      </c>
      <c r="P279" s="198">
        <f>Q279+R279</f>
        <v>32077836</v>
      </c>
      <c r="Q279" s="198">
        <f>'Приложение № 1'!Q306+'Приложение № 1'!AC306</f>
        <v>26175514.149999999</v>
      </c>
      <c r="R279" s="198">
        <f>'Приложение № 1'!W306+'Приложение № 1'!AD306</f>
        <v>5902321.8499999996</v>
      </c>
    </row>
    <row r="280" spans="1:25" x14ac:dyDescent="0.2">
      <c r="A280" s="176">
        <v>2</v>
      </c>
      <c r="B280" s="195" t="s">
        <v>965</v>
      </c>
      <c r="C280" s="176">
        <v>525</v>
      </c>
      <c r="D280" s="196">
        <v>42004</v>
      </c>
      <c r="E280" s="176" t="s">
        <v>1109</v>
      </c>
      <c r="F280" s="176" t="s">
        <v>1110</v>
      </c>
      <c r="G280" s="169">
        <v>0</v>
      </c>
      <c r="H280" s="170">
        <v>0</v>
      </c>
      <c r="I280" s="197">
        <v>0</v>
      </c>
      <c r="J280" s="169">
        <v>0</v>
      </c>
      <c r="K280" s="170">
        <v>0</v>
      </c>
      <c r="L280" s="170">
        <v>0</v>
      </c>
      <c r="M280" s="197">
        <v>0</v>
      </c>
      <c r="N280" s="197">
        <v>0</v>
      </c>
      <c r="O280" s="197">
        <v>0</v>
      </c>
      <c r="P280" s="198">
        <f>Q280+R280</f>
        <v>15508304</v>
      </c>
      <c r="Q280" s="198">
        <f>'Приложение № 1'!Q307+'Приложение № 1'!AC307</f>
        <v>12654776.060000001</v>
      </c>
      <c r="R280" s="198">
        <f>'Приложение № 1'!W307+'Приложение № 1'!AD307</f>
        <v>2853527.94</v>
      </c>
    </row>
    <row r="281" spans="1:25" x14ac:dyDescent="0.2">
      <c r="A281" s="176">
        <v>3</v>
      </c>
      <c r="B281" s="195" t="s">
        <v>1265</v>
      </c>
      <c r="C281" s="176">
        <v>525</v>
      </c>
      <c r="D281" s="196">
        <v>42004</v>
      </c>
      <c r="E281" s="176" t="s">
        <v>1109</v>
      </c>
      <c r="F281" s="176" t="s">
        <v>1110</v>
      </c>
      <c r="G281" s="169">
        <v>0</v>
      </c>
      <c r="H281" s="170">
        <v>0</v>
      </c>
      <c r="I281" s="197">
        <v>0</v>
      </c>
      <c r="J281" s="169">
        <v>0</v>
      </c>
      <c r="K281" s="170">
        <v>0</v>
      </c>
      <c r="L281" s="170">
        <v>0</v>
      </c>
      <c r="M281" s="197">
        <f>N281+O281</f>
        <v>0</v>
      </c>
      <c r="N281" s="197">
        <v>0</v>
      </c>
      <c r="O281" s="197">
        <v>0</v>
      </c>
      <c r="P281" s="198">
        <f>Q281+R281</f>
        <v>26632544.07</v>
      </c>
      <c r="Q281" s="198">
        <f>'Приложение № 1'!Q308+'Приложение № 1'!AC308</f>
        <v>21708107.91</v>
      </c>
      <c r="R281" s="198">
        <f>'Приложение № 1'!W308+'Приложение № 1'!AD308</f>
        <v>4924436.16</v>
      </c>
    </row>
    <row r="282" spans="1:25" x14ac:dyDescent="0.2">
      <c r="A282" s="176">
        <v>4</v>
      </c>
      <c r="B282" s="195" t="s">
        <v>967</v>
      </c>
      <c r="C282" s="176">
        <v>525</v>
      </c>
      <c r="D282" s="196">
        <v>42004</v>
      </c>
      <c r="E282" s="176" t="s">
        <v>1109</v>
      </c>
      <c r="F282" s="176" t="s">
        <v>1110</v>
      </c>
      <c r="G282" s="169">
        <v>0</v>
      </c>
      <c r="H282" s="170">
        <v>0</v>
      </c>
      <c r="I282" s="197">
        <v>0</v>
      </c>
      <c r="J282" s="169">
        <v>0</v>
      </c>
      <c r="K282" s="170">
        <v>0</v>
      </c>
      <c r="L282" s="170">
        <v>0</v>
      </c>
      <c r="M282" s="197">
        <f>N282+O282</f>
        <v>0</v>
      </c>
      <c r="N282" s="197">
        <v>0</v>
      </c>
      <c r="O282" s="197">
        <v>0</v>
      </c>
      <c r="P282" s="198">
        <f>Q282+R282</f>
        <v>16182857.75</v>
      </c>
      <c r="Q282" s="198">
        <f>'Приложение № 1'!Q309+'Приложение № 1'!AC309</f>
        <v>13191632.300000001</v>
      </c>
      <c r="R282" s="198">
        <f>'Приложение № 1'!W309+'Приложение № 1'!AD309</f>
        <v>2991225.45</v>
      </c>
    </row>
    <row r="283" spans="1:25" s="156" customFormat="1" ht="33" customHeight="1" x14ac:dyDescent="0.2">
      <c r="A283" s="824" t="s">
        <v>1813</v>
      </c>
      <c r="B283" s="824"/>
      <c r="C283" s="824"/>
      <c r="D283" s="824"/>
      <c r="E283" s="824"/>
      <c r="F283" s="824"/>
      <c r="G283" s="168">
        <f>SUM(G284:G287)</f>
        <v>122</v>
      </c>
      <c r="H283" s="168">
        <f t="shared" ref="H283:O283" si="78">SUM(H284:H287)</f>
        <v>122</v>
      </c>
      <c r="I283" s="202">
        <f t="shared" si="78"/>
        <v>2143</v>
      </c>
      <c r="J283" s="168">
        <f t="shared" si="78"/>
        <v>50</v>
      </c>
      <c r="K283" s="168">
        <f t="shared" si="78"/>
        <v>38</v>
      </c>
      <c r="L283" s="168">
        <f t="shared" si="78"/>
        <v>12</v>
      </c>
      <c r="M283" s="202">
        <f t="shared" si="78"/>
        <v>2143</v>
      </c>
      <c r="N283" s="202">
        <f t="shared" si="78"/>
        <v>1644.4</v>
      </c>
      <c r="O283" s="202">
        <f t="shared" si="78"/>
        <v>498.6</v>
      </c>
      <c r="P283" s="202">
        <f>SUM(P284:P287)</f>
        <v>27255614.25</v>
      </c>
      <c r="Q283" s="202">
        <v>13664708.25</v>
      </c>
      <c r="R283" s="202">
        <v>13590906</v>
      </c>
      <c r="S283" s="199"/>
      <c r="T283" s="200"/>
      <c r="U283" s="278"/>
      <c r="V283" s="278"/>
      <c r="W283" s="278"/>
      <c r="X283" s="278"/>
      <c r="Y283" s="163"/>
    </row>
    <row r="284" spans="1:25" x14ac:dyDescent="0.2">
      <c r="A284" s="176">
        <v>1</v>
      </c>
      <c r="B284" s="195" t="s">
        <v>966</v>
      </c>
      <c r="C284" s="176">
        <v>525</v>
      </c>
      <c r="D284" s="196">
        <v>42004</v>
      </c>
      <c r="E284" s="176" t="s">
        <v>1109</v>
      </c>
      <c r="F284" s="176" t="s">
        <v>1110</v>
      </c>
      <c r="G284" s="169">
        <v>37</v>
      </c>
      <c r="H284" s="170">
        <v>37</v>
      </c>
      <c r="I284" s="197">
        <v>758.7</v>
      </c>
      <c r="J284" s="169">
        <v>18</v>
      </c>
      <c r="K284" s="170">
        <v>16</v>
      </c>
      <c r="L284" s="170">
        <v>2</v>
      </c>
      <c r="M284" s="197">
        <f>N284+O284</f>
        <v>758.7</v>
      </c>
      <c r="N284" s="197">
        <v>710</v>
      </c>
      <c r="O284" s="197">
        <v>48.7</v>
      </c>
      <c r="P284" s="198">
        <f>Q284+R284</f>
        <v>9623350.8000000007</v>
      </c>
      <c r="Q284" s="198">
        <v>4811675.4000000004</v>
      </c>
      <c r="R284" s="198">
        <v>4811675.4000000004</v>
      </c>
    </row>
    <row r="285" spans="1:25" x14ac:dyDescent="0.2">
      <c r="A285" s="176">
        <v>2</v>
      </c>
      <c r="B285" s="195" t="s">
        <v>965</v>
      </c>
      <c r="C285" s="176">
        <v>525</v>
      </c>
      <c r="D285" s="196">
        <v>42004</v>
      </c>
      <c r="E285" s="176" t="s">
        <v>1109</v>
      </c>
      <c r="F285" s="176" t="s">
        <v>1110</v>
      </c>
      <c r="G285" s="169">
        <v>38</v>
      </c>
      <c r="H285" s="170">
        <v>38</v>
      </c>
      <c r="I285" s="197">
        <v>366.8</v>
      </c>
      <c r="J285" s="169">
        <v>8</v>
      </c>
      <c r="K285" s="170">
        <v>6</v>
      </c>
      <c r="L285" s="170">
        <v>2</v>
      </c>
      <c r="M285" s="197">
        <v>366.8</v>
      </c>
      <c r="N285" s="197">
        <f>M285-O285</f>
        <v>275.60000000000002</v>
      </c>
      <c r="O285" s="197">
        <v>91.2</v>
      </c>
      <c r="P285" s="198">
        <f>Q285+R285</f>
        <v>4652491.2</v>
      </c>
      <c r="Q285" s="198">
        <v>2326245.6</v>
      </c>
      <c r="R285" s="198">
        <v>2326245.6</v>
      </c>
    </row>
    <row r="286" spans="1:25" x14ac:dyDescent="0.2">
      <c r="A286" s="176">
        <v>3</v>
      </c>
      <c r="B286" s="195" t="s">
        <v>1265</v>
      </c>
      <c r="C286" s="176">
        <v>525</v>
      </c>
      <c r="D286" s="196">
        <v>42004</v>
      </c>
      <c r="E286" s="176" t="s">
        <v>1109</v>
      </c>
      <c r="F286" s="176" t="s">
        <v>1110</v>
      </c>
      <c r="G286" s="169">
        <v>25</v>
      </c>
      <c r="H286" s="170">
        <v>25</v>
      </c>
      <c r="I286" s="197">
        <v>633</v>
      </c>
      <c r="J286" s="169">
        <v>16</v>
      </c>
      <c r="K286" s="170">
        <v>11</v>
      </c>
      <c r="L286" s="170">
        <v>5</v>
      </c>
      <c r="M286" s="197">
        <f>N286+O286</f>
        <v>633</v>
      </c>
      <c r="N286" s="197">
        <v>423.5</v>
      </c>
      <c r="O286" s="197">
        <v>209.5</v>
      </c>
      <c r="P286" s="198">
        <f>Q286+R286</f>
        <v>8028972</v>
      </c>
      <c r="Q286" s="198">
        <v>4014486</v>
      </c>
      <c r="R286" s="198">
        <v>4014486</v>
      </c>
    </row>
    <row r="287" spans="1:25" x14ac:dyDescent="0.2">
      <c r="A287" s="176">
        <v>4</v>
      </c>
      <c r="B287" s="195" t="s">
        <v>967</v>
      </c>
      <c r="C287" s="176">
        <v>525</v>
      </c>
      <c r="D287" s="196">
        <v>42004</v>
      </c>
      <c r="E287" s="176" t="s">
        <v>1109</v>
      </c>
      <c r="F287" s="176" t="s">
        <v>1110</v>
      </c>
      <c r="G287" s="169">
        <v>22</v>
      </c>
      <c r="H287" s="170">
        <v>22</v>
      </c>
      <c r="I287" s="197">
        <v>384.5</v>
      </c>
      <c r="J287" s="169">
        <v>8</v>
      </c>
      <c r="K287" s="170">
        <v>5</v>
      </c>
      <c r="L287" s="170">
        <v>3</v>
      </c>
      <c r="M287" s="197">
        <f>N287+O287</f>
        <v>384.5</v>
      </c>
      <c r="N287" s="197">
        <v>235.3</v>
      </c>
      <c r="O287" s="197">
        <v>149.19999999999999</v>
      </c>
      <c r="P287" s="198">
        <f>Q287+R287</f>
        <v>4950800.25</v>
      </c>
      <c r="Q287" s="198">
        <v>2512301.25</v>
      </c>
      <c r="R287" s="198">
        <v>2438499</v>
      </c>
    </row>
    <row r="288" spans="1:25" ht="43.5" customHeight="1" x14ac:dyDescent="0.2">
      <c r="A288" s="824" t="s">
        <v>1474</v>
      </c>
      <c r="B288" s="825"/>
      <c r="C288" s="825"/>
      <c r="D288" s="825"/>
      <c r="E288" s="825"/>
      <c r="F288" s="825"/>
      <c r="G288" s="174">
        <f>SUM(G289:G291)</f>
        <v>266</v>
      </c>
      <c r="H288" s="174">
        <f t="shared" ref="H288:O288" si="79">SUM(H289:H291)</f>
        <v>266</v>
      </c>
      <c r="I288" s="177">
        <f t="shared" si="79"/>
        <v>4795.7</v>
      </c>
      <c r="J288" s="174">
        <f t="shared" si="79"/>
        <v>100</v>
      </c>
      <c r="K288" s="174">
        <f t="shared" si="79"/>
        <v>67</v>
      </c>
      <c r="L288" s="174">
        <f t="shared" si="79"/>
        <v>33</v>
      </c>
      <c r="M288" s="177">
        <f t="shared" si="79"/>
        <v>3756.47</v>
      </c>
      <c r="N288" s="177">
        <f t="shared" si="79"/>
        <v>2361.83</v>
      </c>
      <c r="O288" s="177">
        <f t="shared" si="79"/>
        <v>1394.64</v>
      </c>
      <c r="P288" s="177">
        <f>SUM(P289:P291)</f>
        <v>158823551.59999999</v>
      </c>
      <c r="Q288" s="177">
        <v>150882374.02000001</v>
      </c>
      <c r="R288" s="177">
        <v>7941177.5800000001</v>
      </c>
    </row>
    <row r="289" spans="1:24" x14ac:dyDescent="0.2">
      <c r="A289" s="176">
        <v>1</v>
      </c>
      <c r="B289" s="205" t="s">
        <v>1502</v>
      </c>
      <c r="C289" s="176">
        <v>301</v>
      </c>
      <c r="D289" s="196">
        <v>41095</v>
      </c>
      <c r="E289" s="176" t="s">
        <v>1110</v>
      </c>
      <c r="F289" s="176" t="s">
        <v>1112</v>
      </c>
      <c r="G289" s="169">
        <v>26</v>
      </c>
      <c r="H289" s="170">
        <v>26</v>
      </c>
      <c r="I289" s="197">
        <v>925.5</v>
      </c>
      <c r="J289" s="169">
        <v>8</v>
      </c>
      <c r="K289" s="170">
        <v>1</v>
      </c>
      <c r="L289" s="170">
        <v>7</v>
      </c>
      <c r="M289" s="197">
        <v>283.3</v>
      </c>
      <c r="N289" s="197">
        <v>26.2</v>
      </c>
      <c r="O289" s="197">
        <v>257.10000000000002</v>
      </c>
      <c r="P289" s="198">
        <v>11977924</v>
      </c>
      <c r="Q289" s="198">
        <v>11379027.800000001</v>
      </c>
      <c r="R289" s="198">
        <v>598896.19999999995</v>
      </c>
    </row>
    <row r="290" spans="1:24" x14ac:dyDescent="0.2">
      <c r="A290" s="176">
        <v>2</v>
      </c>
      <c r="B290" s="205" t="s">
        <v>1490</v>
      </c>
      <c r="C290" s="176">
        <v>194</v>
      </c>
      <c r="D290" s="196">
        <v>40701</v>
      </c>
      <c r="E290" s="176" t="s">
        <v>1112</v>
      </c>
      <c r="F290" s="176" t="s">
        <v>1822</v>
      </c>
      <c r="G290" s="227">
        <v>142</v>
      </c>
      <c r="H290" s="170">
        <v>142</v>
      </c>
      <c r="I290" s="197">
        <v>2041.9</v>
      </c>
      <c r="J290" s="169">
        <v>45</v>
      </c>
      <c r="K290" s="170">
        <v>31</v>
      </c>
      <c r="L290" s="170">
        <v>14</v>
      </c>
      <c r="M290" s="197">
        <v>1744.77</v>
      </c>
      <c r="N290" s="197">
        <v>1105.45</v>
      </c>
      <c r="O290" s="197">
        <v>639.32000000000005</v>
      </c>
      <c r="P290" s="198">
        <f>Q290+R290</f>
        <v>73768875.599999994</v>
      </c>
      <c r="Q290" s="198">
        <v>70080431.819999993</v>
      </c>
      <c r="R290" s="198">
        <v>3688443.78</v>
      </c>
    </row>
    <row r="291" spans="1:24" x14ac:dyDescent="0.2">
      <c r="A291" s="176">
        <v>3</v>
      </c>
      <c r="B291" s="205" t="s">
        <v>1491</v>
      </c>
      <c r="C291" s="176">
        <v>194</v>
      </c>
      <c r="D291" s="196">
        <v>40701</v>
      </c>
      <c r="E291" s="176" t="s">
        <v>1112</v>
      </c>
      <c r="F291" s="176" t="s">
        <v>1822</v>
      </c>
      <c r="G291" s="227">
        <v>98</v>
      </c>
      <c r="H291" s="170">
        <v>98</v>
      </c>
      <c r="I291" s="197">
        <v>1828.3</v>
      </c>
      <c r="J291" s="169">
        <v>47</v>
      </c>
      <c r="K291" s="170">
        <v>35</v>
      </c>
      <c r="L291" s="170">
        <v>12</v>
      </c>
      <c r="M291" s="197">
        <v>1728.4</v>
      </c>
      <c r="N291" s="197">
        <v>1230.18</v>
      </c>
      <c r="O291" s="197">
        <v>498.22</v>
      </c>
      <c r="P291" s="198">
        <f>Q291+R291</f>
        <v>73076752</v>
      </c>
      <c r="Q291" s="198">
        <v>69422914.400000006</v>
      </c>
      <c r="R291" s="198">
        <v>3653837.6</v>
      </c>
    </row>
    <row r="292" spans="1:24" s="156" customFormat="1" ht="39" customHeight="1" x14ac:dyDescent="0.2">
      <c r="A292" s="820" t="s">
        <v>1372</v>
      </c>
      <c r="B292" s="820"/>
      <c r="C292" s="820"/>
      <c r="D292" s="820"/>
      <c r="E292" s="820"/>
      <c r="F292" s="820"/>
      <c r="G292" s="168">
        <f>SUM(G293:G300)</f>
        <v>168</v>
      </c>
      <c r="H292" s="168">
        <f t="shared" ref="H292:O292" si="80">SUM(H293:H300)</f>
        <v>168</v>
      </c>
      <c r="I292" s="202">
        <f t="shared" si="80"/>
        <v>2712.2</v>
      </c>
      <c r="J292" s="168">
        <f t="shared" si="80"/>
        <v>69</v>
      </c>
      <c r="K292" s="168">
        <f t="shared" si="80"/>
        <v>35</v>
      </c>
      <c r="L292" s="168">
        <f t="shared" si="80"/>
        <v>34</v>
      </c>
      <c r="M292" s="202">
        <f t="shared" si="80"/>
        <v>2712.2</v>
      </c>
      <c r="N292" s="202">
        <f t="shared" si="80"/>
        <v>1424.7</v>
      </c>
      <c r="O292" s="202">
        <f t="shared" si="80"/>
        <v>1287.5</v>
      </c>
      <c r="P292" s="202">
        <f>SUM(P293:P300)</f>
        <v>113931916.03</v>
      </c>
      <c r="Q292" s="202">
        <v>82714571.040000007</v>
      </c>
      <c r="R292" s="202">
        <v>31217344.989999998</v>
      </c>
      <c r="S292" s="199"/>
      <c r="T292" s="200"/>
      <c r="U292" s="203"/>
      <c r="V292" s="203"/>
      <c r="W292" s="203"/>
      <c r="X292" s="203"/>
    </row>
    <row r="293" spans="1:24" x14ac:dyDescent="0.2">
      <c r="A293" s="176">
        <v>1</v>
      </c>
      <c r="B293" s="195" t="s">
        <v>840</v>
      </c>
      <c r="C293" s="167" t="s">
        <v>1102</v>
      </c>
      <c r="D293" s="215">
        <v>41697</v>
      </c>
      <c r="E293" s="176" t="s">
        <v>1112</v>
      </c>
      <c r="F293" s="176" t="s">
        <v>1822</v>
      </c>
      <c r="G293" s="169">
        <v>30</v>
      </c>
      <c r="H293" s="170">
        <v>30</v>
      </c>
      <c r="I293" s="197">
        <v>509.4</v>
      </c>
      <c r="J293" s="169">
        <v>14</v>
      </c>
      <c r="K293" s="170">
        <v>9</v>
      </c>
      <c r="L293" s="170">
        <v>5</v>
      </c>
      <c r="M293" s="197">
        <v>509.4</v>
      </c>
      <c r="N293" s="197">
        <v>326</v>
      </c>
      <c r="O293" s="197">
        <v>183.4</v>
      </c>
      <c r="P293" s="198">
        <f t="shared" ref="P293:P300" si="81">Q293+R293</f>
        <v>21537432</v>
      </c>
      <c r="Q293" s="198">
        <v>15636175.630000001</v>
      </c>
      <c r="R293" s="198">
        <v>5901256.3700000001</v>
      </c>
    </row>
    <row r="294" spans="1:24" x14ac:dyDescent="0.2">
      <c r="A294" s="176">
        <v>2</v>
      </c>
      <c r="B294" s="195" t="s">
        <v>841</v>
      </c>
      <c r="C294" s="167" t="s">
        <v>1102</v>
      </c>
      <c r="D294" s="215">
        <v>41697</v>
      </c>
      <c r="E294" s="176" t="s">
        <v>1112</v>
      </c>
      <c r="F294" s="176" t="s">
        <v>1822</v>
      </c>
      <c r="G294" s="169">
        <v>48</v>
      </c>
      <c r="H294" s="170">
        <v>48</v>
      </c>
      <c r="I294" s="197">
        <v>509.7</v>
      </c>
      <c r="J294" s="169">
        <v>14</v>
      </c>
      <c r="K294" s="170">
        <v>4</v>
      </c>
      <c r="L294" s="170">
        <v>10</v>
      </c>
      <c r="M294" s="197">
        <v>509.7</v>
      </c>
      <c r="N294" s="197">
        <v>108.1</v>
      </c>
      <c r="O294" s="197">
        <v>401.6</v>
      </c>
      <c r="P294" s="198">
        <f t="shared" si="81"/>
        <v>21550116.010000002</v>
      </c>
      <c r="Q294" s="198">
        <v>15645384.23</v>
      </c>
      <c r="R294" s="198">
        <v>5904731.7800000003</v>
      </c>
    </row>
    <row r="295" spans="1:24" x14ac:dyDescent="0.2">
      <c r="A295" s="176">
        <v>3</v>
      </c>
      <c r="B295" s="195" t="s">
        <v>843</v>
      </c>
      <c r="C295" s="176" t="s">
        <v>1143</v>
      </c>
      <c r="D295" s="196">
        <v>41389</v>
      </c>
      <c r="E295" s="176" t="s">
        <v>1112</v>
      </c>
      <c r="F295" s="176" t="s">
        <v>1822</v>
      </c>
      <c r="G295" s="169">
        <v>24</v>
      </c>
      <c r="H295" s="170">
        <v>24</v>
      </c>
      <c r="I295" s="197">
        <v>528.6</v>
      </c>
      <c r="J295" s="169">
        <v>12</v>
      </c>
      <c r="K295" s="170">
        <v>9</v>
      </c>
      <c r="L295" s="170">
        <v>3</v>
      </c>
      <c r="M295" s="197">
        <v>528.6</v>
      </c>
      <c r="N295" s="197">
        <v>406.3</v>
      </c>
      <c r="O295" s="197">
        <v>122.3</v>
      </c>
      <c r="P295" s="198">
        <f t="shared" si="81"/>
        <v>22349208</v>
      </c>
      <c r="Q295" s="198">
        <v>16225525.01</v>
      </c>
      <c r="R295" s="198">
        <v>6123682.9900000002</v>
      </c>
    </row>
    <row r="296" spans="1:24" x14ac:dyDescent="0.2">
      <c r="A296" s="176">
        <v>4</v>
      </c>
      <c r="B296" s="195" t="s">
        <v>927</v>
      </c>
      <c r="C296" s="176" t="s">
        <v>1102</v>
      </c>
      <c r="D296" s="196">
        <v>41697</v>
      </c>
      <c r="E296" s="176" t="s">
        <v>1110</v>
      </c>
      <c r="F296" s="176" t="s">
        <v>1112</v>
      </c>
      <c r="G296" s="169">
        <v>28</v>
      </c>
      <c r="H296" s="170">
        <v>28</v>
      </c>
      <c r="I296" s="197">
        <v>468.3</v>
      </c>
      <c r="J296" s="169">
        <v>13</v>
      </c>
      <c r="K296" s="170">
        <v>2</v>
      </c>
      <c r="L296" s="170">
        <v>11</v>
      </c>
      <c r="M296" s="197">
        <v>468.3</v>
      </c>
      <c r="N296" s="197">
        <v>103.4</v>
      </c>
      <c r="O296" s="197">
        <f>M296-N296</f>
        <v>364.9</v>
      </c>
      <c r="P296" s="198">
        <f t="shared" si="81"/>
        <v>19799724.02</v>
      </c>
      <c r="Q296" s="198">
        <v>14374599.630000001</v>
      </c>
      <c r="R296" s="198">
        <v>5425124.3899999997</v>
      </c>
    </row>
    <row r="297" spans="1:24" x14ac:dyDescent="0.2">
      <c r="A297" s="176">
        <v>5</v>
      </c>
      <c r="B297" s="195" t="s">
        <v>907</v>
      </c>
      <c r="C297" s="176" t="s">
        <v>1103</v>
      </c>
      <c r="D297" s="196">
        <v>41626</v>
      </c>
      <c r="E297" s="176" t="s">
        <v>1110</v>
      </c>
      <c r="F297" s="176" t="s">
        <v>1112</v>
      </c>
      <c r="G297" s="169">
        <v>7</v>
      </c>
      <c r="H297" s="170">
        <v>7</v>
      </c>
      <c r="I297" s="197">
        <v>195.8</v>
      </c>
      <c r="J297" s="169">
        <v>4</v>
      </c>
      <c r="K297" s="170">
        <v>3</v>
      </c>
      <c r="L297" s="170">
        <v>1</v>
      </c>
      <c r="M297" s="197">
        <v>195.8</v>
      </c>
      <c r="N297" s="197">
        <v>141.6</v>
      </c>
      <c r="O297" s="197">
        <v>54.2</v>
      </c>
      <c r="P297" s="198">
        <f t="shared" si="81"/>
        <v>8278424</v>
      </c>
      <c r="Q297" s="198">
        <v>6010135.8200000003</v>
      </c>
      <c r="R297" s="198">
        <v>2268288.1800000002</v>
      </c>
    </row>
    <row r="298" spans="1:24" x14ac:dyDescent="0.2">
      <c r="A298" s="176">
        <v>6</v>
      </c>
      <c r="B298" s="195" t="s">
        <v>908</v>
      </c>
      <c r="C298" s="176" t="s">
        <v>1103</v>
      </c>
      <c r="D298" s="196">
        <v>41626</v>
      </c>
      <c r="E298" s="176" t="s">
        <v>1110</v>
      </c>
      <c r="F298" s="176" t="s">
        <v>1112</v>
      </c>
      <c r="G298" s="169">
        <v>9</v>
      </c>
      <c r="H298" s="170">
        <v>9</v>
      </c>
      <c r="I298" s="197">
        <v>155.5</v>
      </c>
      <c r="J298" s="169">
        <v>4</v>
      </c>
      <c r="K298" s="170">
        <v>2</v>
      </c>
      <c r="L298" s="170">
        <v>2</v>
      </c>
      <c r="M298" s="197">
        <v>155.5</v>
      </c>
      <c r="N298" s="197">
        <v>74.599999999999994</v>
      </c>
      <c r="O298" s="197">
        <v>80.900000000000006</v>
      </c>
      <c r="P298" s="198">
        <f t="shared" si="81"/>
        <v>6177108</v>
      </c>
      <c r="Q298" s="198">
        <v>4484580.41</v>
      </c>
      <c r="R298" s="198">
        <v>1692527.59</v>
      </c>
    </row>
    <row r="299" spans="1:24" x14ac:dyDescent="0.2">
      <c r="A299" s="176">
        <v>7</v>
      </c>
      <c r="B299" s="195" t="s">
        <v>910</v>
      </c>
      <c r="C299" s="176" t="s">
        <v>1103</v>
      </c>
      <c r="D299" s="196">
        <v>41626</v>
      </c>
      <c r="E299" s="176" t="s">
        <v>1110</v>
      </c>
      <c r="F299" s="176" t="s">
        <v>1112</v>
      </c>
      <c r="G299" s="169">
        <v>6</v>
      </c>
      <c r="H299" s="170">
        <v>6</v>
      </c>
      <c r="I299" s="197">
        <v>187.5</v>
      </c>
      <c r="J299" s="169">
        <v>4</v>
      </c>
      <c r="K299" s="170">
        <v>4</v>
      </c>
      <c r="L299" s="170">
        <v>0</v>
      </c>
      <c r="M299" s="197">
        <v>187.5</v>
      </c>
      <c r="N299" s="197">
        <v>187.5</v>
      </c>
      <c r="O299" s="197">
        <v>0</v>
      </c>
      <c r="P299" s="198">
        <f t="shared" si="81"/>
        <v>7927500</v>
      </c>
      <c r="Q299" s="198">
        <v>5755365</v>
      </c>
      <c r="R299" s="198">
        <v>2172135</v>
      </c>
    </row>
    <row r="300" spans="1:24" x14ac:dyDescent="0.2">
      <c r="A300" s="176">
        <v>8</v>
      </c>
      <c r="B300" s="195" t="s">
        <v>906</v>
      </c>
      <c r="C300" s="176" t="s">
        <v>1103</v>
      </c>
      <c r="D300" s="196">
        <v>41627</v>
      </c>
      <c r="E300" s="176" t="s">
        <v>1110</v>
      </c>
      <c r="F300" s="176" t="s">
        <v>1112</v>
      </c>
      <c r="G300" s="169">
        <v>16</v>
      </c>
      <c r="H300" s="170">
        <v>16</v>
      </c>
      <c r="I300" s="197">
        <v>157.4</v>
      </c>
      <c r="J300" s="169">
        <v>4</v>
      </c>
      <c r="K300" s="170">
        <v>2</v>
      </c>
      <c r="L300" s="170">
        <v>2</v>
      </c>
      <c r="M300" s="197">
        <v>157.4</v>
      </c>
      <c r="N300" s="197">
        <v>77.2</v>
      </c>
      <c r="O300" s="197">
        <v>80.2</v>
      </c>
      <c r="P300" s="198">
        <f t="shared" si="81"/>
        <v>6312404</v>
      </c>
      <c r="Q300" s="198">
        <v>4582805.3099999996</v>
      </c>
      <c r="R300" s="198">
        <v>1729598.69</v>
      </c>
    </row>
    <row r="301" spans="1:24" s="156" customFormat="1" ht="39.75" customHeight="1" x14ac:dyDescent="0.2">
      <c r="A301" s="820" t="s">
        <v>1698</v>
      </c>
      <c r="B301" s="820"/>
      <c r="C301" s="820"/>
      <c r="D301" s="820"/>
      <c r="E301" s="820"/>
      <c r="F301" s="820"/>
      <c r="G301" s="168">
        <f t="shared" ref="G301:O301" si="82">SUM(G302:G318)</f>
        <v>124</v>
      </c>
      <c r="H301" s="168">
        <f t="shared" si="82"/>
        <v>124</v>
      </c>
      <c r="I301" s="202">
        <f t="shared" si="82"/>
        <v>2609.1999999999998</v>
      </c>
      <c r="J301" s="168">
        <f t="shared" si="82"/>
        <v>61</v>
      </c>
      <c r="K301" s="168">
        <f t="shared" si="82"/>
        <v>60</v>
      </c>
      <c r="L301" s="168">
        <f t="shared" si="82"/>
        <v>1</v>
      </c>
      <c r="M301" s="202">
        <f t="shared" si="82"/>
        <v>2572.98</v>
      </c>
      <c r="N301" s="202">
        <f t="shared" si="82"/>
        <v>2550.1799999999998</v>
      </c>
      <c r="O301" s="202">
        <f t="shared" si="82"/>
        <v>22.8</v>
      </c>
      <c r="P301" s="202">
        <f>SUM(P302:P318)</f>
        <v>109208800</v>
      </c>
      <c r="Q301" s="202">
        <v>79572348.510000005</v>
      </c>
      <c r="R301" s="202">
        <v>29636451.489999998</v>
      </c>
      <c r="S301" s="199"/>
      <c r="T301" s="200"/>
      <c r="U301" s="203"/>
      <c r="V301" s="203"/>
      <c r="W301" s="203"/>
      <c r="X301" s="203"/>
    </row>
    <row r="302" spans="1:24" x14ac:dyDescent="0.2">
      <c r="A302" s="176">
        <v>1</v>
      </c>
      <c r="B302" s="195" t="s">
        <v>1176</v>
      </c>
      <c r="C302" s="176">
        <v>115</v>
      </c>
      <c r="D302" s="196">
        <v>42143</v>
      </c>
      <c r="E302" s="176" t="s">
        <v>1109</v>
      </c>
      <c r="F302" s="176" t="s">
        <v>1110</v>
      </c>
      <c r="G302" s="169">
        <f>H302</f>
        <v>5</v>
      </c>
      <c r="H302" s="170">
        <v>5</v>
      </c>
      <c r="I302" s="197">
        <v>96.3</v>
      </c>
      <c r="J302" s="169">
        <v>2</v>
      </c>
      <c r="K302" s="170">
        <v>2</v>
      </c>
      <c r="L302" s="170">
        <v>0</v>
      </c>
      <c r="M302" s="197">
        <v>95.3</v>
      </c>
      <c r="N302" s="197">
        <v>95.3</v>
      </c>
      <c r="O302" s="197">
        <v>0</v>
      </c>
      <c r="P302" s="198">
        <f t="shared" ref="P302:P318" si="83">Q302+R302</f>
        <v>4136000</v>
      </c>
      <c r="Q302" s="198">
        <v>2973611.59</v>
      </c>
      <c r="R302" s="198">
        <v>1162388.4099999999</v>
      </c>
    </row>
    <row r="303" spans="1:24" x14ac:dyDescent="0.2">
      <c r="A303" s="176">
        <v>2</v>
      </c>
      <c r="B303" s="195" t="s">
        <v>1701</v>
      </c>
      <c r="C303" s="213" t="s">
        <v>1297</v>
      </c>
      <c r="D303" s="196">
        <v>41782</v>
      </c>
      <c r="E303" s="176" t="s">
        <v>1109</v>
      </c>
      <c r="F303" s="176" t="s">
        <v>1110</v>
      </c>
      <c r="G303" s="169">
        <f t="shared" ref="G303:G318" si="84">H303</f>
        <v>9</v>
      </c>
      <c r="H303" s="170">
        <v>9</v>
      </c>
      <c r="I303" s="197">
        <v>215.9</v>
      </c>
      <c r="J303" s="169">
        <v>4</v>
      </c>
      <c r="K303" s="170">
        <v>4</v>
      </c>
      <c r="L303" s="170">
        <v>0</v>
      </c>
      <c r="M303" s="197">
        <v>215.9</v>
      </c>
      <c r="N303" s="197">
        <v>215.9</v>
      </c>
      <c r="O303" s="197">
        <v>0</v>
      </c>
      <c r="P303" s="198">
        <f t="shared" si="83"/>
        <v>9227000</v>
      </c>
      <c r="Q303" s="198">
        <v>6736649.9800000004</v>
      </c>
      <c r="R303" s="198">
        <v>2490350.02</v>
      </c>
    </row>
    <row r="304" spans="1:24" x14ac:dyDescent="0.2">
      <c r="A304" s="176">
        <v>3</v>
      </c>
      <c r="B304" s="195" t="s">
        <v>1574</v>
      </c>
      <c r="C304" s="213" t="s">
        <v>1307</v>
      </c>
      <c r="D304" s="196">
        <v>41782</v>
      </c>
      <c r="E304" s="176" t="s">
        <v>1109</v>
      </c>
      <c r="F304" s="176" t="s">
        <v>1110</v>
      </c>
      <c r="G304" s="169">
        <f t="shared" si="84"/>
        <v>3</v>
      </c>
      <c r="H304" s="170">
        <v>3</v>
      </c>
      <c r="I304" s="197">
        <v>126.1</v>
      </c>
      <c r="J304" s="169">
        <v>3</v>
      </c>
      <c r="K304" s="170">
        <v>3</v>
      </c>
      <c r="L304" s="170">
        <v>0</v>
      </c>
      <c r="M304" s="197">
        <v>126.1</v>
      </c>
      <c r="N304" s="197">
        <v>126.1</v>
      </c>
      <c r="O304" s="197">
        <v>0</v>
      </c>
      <c r="P304" s="198">
        <f t="shared" si="83"/>
        <v>5393000</v>
      </c>
      <c r="Q304" s="198">
        <v>3934652.9</v>
      </c>
      <c r="R304" s="198">
        <v>1458347.1</v>
      </c>
    </row>
    <row r="305" spans="1:18" x14ac:dyDescent="0.2">
      <c r="A305" s="176">
        <v>4</v>
      </c>
      <c r="B305" s="195" t="s">
        <v>1543</v>
      </c>
      <c r="C305" s="213" t="s">
        <v>1704</v>
      </c>
      <c r="D305" s="196">
        <v>42226</v>
      </c>
      <c r="E305" s="176" t="s">
        <v>1109</v>
      </c>
      <c r="F305" s="176" t="s">
        <v>1110</v>
      </c>
      <c r="G305" s="169">
        <f t="shared" si="84"/>
        <v>2</v>
      </c>
      <c r="H305" s="170">
        <v>2</v>
      </c>
      <c r="I305" s="197">
        <v>30.5</v>
      </c>
      <c r="J305" s="169">
        <v>1</v>
      </c>
      <c r="K305" s="170">
        <v>1</v>
      </c>
      <c r="L305" s="170">
        <v>0</v>
      </c>
      <c r="M305" s="197">
        <v>30.5</v>
      </c>
      <c r="N305" s="197">
        <v>30.5</v>
      </c>
      <c r="O305" s="197">
        <v>0</v>
      </c>
      <c r="P305" s="198">
        <f t="shared" si="83"/>
        <v>1301000</v>
      </c>
      <c r="Q305" s="198">
        <v>951680.52</v>
      </c>
      <c r="R305" s="198">
        <v>349319.48</v>
      </c>
    </row>
    <row r="306" spans="1:18" x14ac:dyDescent="0.2">
      <c r="A306" s="176">
        <v>5</v>
      </c>
      <c r="B306" s="195" t="s">
        <v>853</v>
      </c>
      <c r="C306" s="213" t="s">
        <v>1705</v>
      </c>
      <c r="D306" s="196">
        <v>41782</v>
      </c>
      <c r="E306" s="176" t="s">
        <v>1109</v>
      </c>
      <c r="F306" s="176" t="s">
        <v>1110</v>
      </c>
      <c r="G306" s="169">
        <f t="shared" si="84"/>
        <v>25</v>
      </c>
      <c r="H306" s="170">
        <v>25</v>
      </c>
      <c r="I306" s="197">
        <v>459.3</v>
      </c>
      <c r="J306" s="169">
        <v>11</v>
      </c>
      <c r="K306" s="170">
        <v>11</v>
      </c>
      <c r="L306" s="170">
        <v>0</v>
      </c>
      <c r="M306" s="197">
        <v>459.3</v>
      </c>
      <c r="N306" s="197">
        <v>459.3</v>
      </c>
      <c r="O306" s="197">
        <v>0</v>
      </c>
      <c r="P306" s="198">
        <f t="shared" si="83"/>
        <v>19675000</v>
      </c>
      <c r="Q306" s="198">
        <v>14331372.57</v>
      </c>
      <c r="R306" s="198">
        <v>5343627.43</v>
      </c>
    </row>
    <row r="307" spans="1:18" x14ac:dyDescent="0.2">
      <c r="A307" s="176">
        <v>6</v>
      </c>
      <c r="B307" s="195" t="s">
        <v>1557</v>
      </c>
      <c r="C307" s="213" t="s">
        <v>1706</v>
      </c>
      <c r="D307" s="196">
        <v>42143</v>
      </c>
      <c r="E307" s="176" t="s">
        <v>1109</v>
      </c>
      <c r="F307" s="176" t="s">
        <v>1110</v>
      </c>
      <c r="G307" s="169">
        <f t="shared" si="84"/>
        <v>8</v>
      </c>
      <c r="H307" s="170">
        <v>8</v>
      </c>
      <c r="I307" s="197">
        <v>191.3</v>
      </c>
      <c r="J307" s="169">
        <v>4</v>
      </c>
      <c r="K307" s="170">
        <v>4</v>
      </c>
      <c r="L307" s="170">
        <v>0</v>
      </c>
      <c r="M307" s="197">
        <v>191.3</v>
      </c>
      <c r="N307" s="197">
        <v>191.3</v>
      </c>
      <c r="O307" s="197">
        <v>0</v>
      </c>
      <c r="P307" s="198">
        <f t="shared" si="83"/>
        <v>8136000</v>
      </c>
      <c r="Q307" s="198">
        <v>5969065.04</v>
      </c>
      <c r="R307" s="198">
        <v>2166934.96</v>
      </c>
    </row>
    <row r="308" spans="1:18" x14ac:dyDescent="0.2">
      <c r="A308" s="176">
        <v>7</v>
      </c>
      <c r="B308" s="195" t="s">
        <v>1556</v>
      </c>
      <c r="C308" s="213" t="s">
        <v>1707</v>
      </c>
      <c r="D308" s="196">
        <v>42212</v>
      </c>
      <c r="E308" s="176" t="s">
        <v>1109</v>
      </c>
      <c r="F308" s="176" t="s">
        <v>1110</v>
      </c>
      <c r="G308" s="169">
        <f t="shared" si="84"/>
        <v>7</v>
      </c>
      <c r="H308" s="170">
        <v>7</v>
      </c>
      <c r="I308" s="197">
        <v>209.2</v>
      </c>
      <c r="J308" s="169">
        <v>5</v>
      </c>
      <c r="K308" s="170">
        <v>5</v>
      </c>
      <c r="L308" s="170">
        <v>0</v>
      </c>
      <c r="M308" s="197">
        <v>205.7</v>
      </c>
      <c r="N308" s="197">
        <v>205.7</v>
      </c>
      <c r="O308" s="197">
        <v>0</v>
      </c>
      <c r="P308" s="198">
        <f t="shared" si="83"/>
        <v>8852000</v>
      </c>
      <c r="Q308" s="198">
        <v>6418383.0499999998</v>
      </c>
      <c r="R308" s="198">
        <v>2433616.9500000002</v>
      </c>
    </row>
    <row r="309" spans="1:18" x14ac:dyDescent="0.2">
      <c r="A309" s="176">
        <v>8</v>
      </c>
      <c r="B309" s="195" t="s">
        <v>1696</v>
      </c>
      <c r="C309" s="213" t="s">
        <v>1708</v>
      </c>
      <c r="D309" s="196">
        <v>42226</v>
      </c>
      <c r="E309" s="176" t="s">
        <v>1109</v>
      </c>
      <c r="F309" s="176" t="s">
        <v>1110</v>
      </c>
      <c r="G309" s="169">
        <f t="shared" si="84"/>
        <v>9</v>
      </c>
      <c r="H309" s="170">
        <v>9</v>
      </c>
      <c r="I309" s="197">
        <v>206.5</v>
      </c>
      <c r="J309" s="169">
        <v>4</v>
      </c>
      <c r="K309" s="170">
        <v>4</v>
      </c>
      <c r="L309" s="170">
        <v>0</v>
      </c>
      <c r="M309" s="197">
        <v>206.5</v>
      </c>
      <c r="N309" s="197">
        <v>206.5</v>
      </c>
      <c r="O309" s="197">
        <v>0</v>
      </c>
      <c r="P309" s="198">
        <f t="shared" si="83"/>
        <v>8804000</v>
      </c>
      <c r="Q309" s="198">
        <v>6443345.1600000001</v>
      </c>
      <c r="R309" s="198">
        <v>2360654.84</v>
      </c>
    </row>
    <row r="310" spans="1:18" x14ac:dyDescent="0.2">
      <c r="A310" s="176">
        <v>9</v>
      </c>
      <c r="B310" s="195" t="s">
        <v>1597</v>
      </c>
      <c r="C310" s="213" t="s">
        <v>1709</v>
      </c>
      <c r="D310" s="196">
        <v>42226</v>
      </c>
      <c r="E310" s="176" t="s">
        <v>1109</v>
      </c>
      <c r="F310" s="176" t="s">
        <v>1110</v>
      </c>
      <c r="G310" s="169">
        <f t="shared" si="84"/>
        <v>11</v>
      </c>
      <c r="H310" s="170">
        <v>11</v>
      </c>
      <c r="I310" s="197">
        <v>207.9</v>
      </c>
      <c r="J310" s="169">
        <v>5</v>
      </c>
      <c r="K310" s="170">
        <v>5</v>
      </c>
      <c r="L310" s="170">
        <v>0</v>
      </c>
      <c r="M310" s="197">
        <v>207.9</v>
      </c>
      <c r="N310" s="197">
        <v>207.9</v>
      </c>
      <c r="O310" s="197">
        <v>0</v>
      </c>
      <c r="P310" s="198">
        <f t="shared" si="83"/>
        <v>8944000</v>
      </c>
      <c r="Q310" s="198">
        <v>6487028.8600000003</v>
      </c>
      <c r="R310" s="198">
        <v>2456971.14</v>
      </c>
    </row>
    <row r="311" spans="1:18" x14ac:dyDescent="0.2">
      <c r="A311" s="176">
        <v>10</v>
      </c>
      <c r="B311" s="195" t="s">
        <v>1478</v>
      </c>
      <c r="C311" s="213" t="s">
        <v>1710</v>
      </c>
      <c r="D311" s="196">
        <v>42212</v>
      </c>
      <c r="E311" s="176" t="s">
        <v>1109</v>
      </c>
      <c r="F311" s="176" t="s">
        <v>1110</v>
      </c>
      <c r="G311" s="169">
        <f t="shared" si="84"/>
        <v>3</v>
      </c>
      <c r="H311" s="170">
        <v>3</v>
      </c>
      <c r="I311" s="197">
        <v>91.9</v>
      </c>
      <c r="J311" s="169">
        <v>3</v>
      </c>
      <c r="K311" s="170">
        <v>3</v>
      </c>
      <c r="L311" s="170">
        <v>0</v>
      </c>
      <c r="M311" s="197">
        <v>91.9</v>
      </c>
      <c r="N311" s="197">
        <v>91.9</v>
      </c>
      <c r="O311" s="197">
        <v>0</v>
      </c>
      <c r="P311" s="198">
        <f t="shared" si="83"/>
        <v>3928000</v>
      </c>
      <c r="Q311" s="198">
        <v>2867522.61</v>
      </c>
      <c r="R311" s="198">
        <v>1060477.3899999999</v>
      </c>
    </row>
    <row r="312" spans="1:18" x14ac:dyDescent="0.2">
      <c r="A312" s="176">
        <v>11</v>
      </c>
      <c r="B312" s="195" t="s">
        <v>1479</v>
      </c>
      <c r="C312" s="213" t="s">
        <v>1711</v>
      </c>
      <c r="D312" s="196">
        <v>42226</v>
      </c>
      <c r="E312" s="176" t="s">
        <v>1109</v>
      </c>
      <c r="F312" s="176" t="s">
        <v>1110</v>
      </c>
      <c r="G312" s="169">
        <f t="shared" si="84"/>
        <v>2</v>
      </c>
      <c r="H312" s="170">
        <v>2</v>
      </c>
      <c r="I312" s="197">
        <v>97.7</v>
      </c>
      <c r="J312" s="169">
        <v>2</v>
      </c>
      <c r="K312" s="170">
        <v>2</v>
      </c>
      <c r="L312" s="170">
        <v>0</v>
      </c>
      <c r="M312" s="197">
        <v>97.7</v>
      </c>
      <c r="N312" s="197">
        <v>97.7</v>
      </c>
      <c r="O312" s="197">
        <v>0</v>
      </c>
      <c r="P312" s="198">
        <f t="shared" si="83"/>
        <v>4184000</v>
      </c>
      <c r="Q312" s="198">
        <v>3048497.93</v>
      </c>
      <c r="R312" s="198">
        <v>1135502.07</v>
      </c>
    </row>
    <row r="313" spans="1:18" x14ac:dyDescent="0.2">
      <c r="A313" s="176">
        <v>12</v>
      </c>
      <c r="B313" s="195" t="s">
        <v>1697</v>
      </c>
      <c r="C313" s="213" t="s">
        <v>1712</v>
      </c>
      <c r="D313" s="196">
        <v>42226</v>
      </c>
      <c r="E313" s="176" t="s">
        <v>1109</v>
      </c>
      <c r="F313" s="176" t="s">
        <v>1110</v>
      </c>
      <c r="G313" s="169">
        <f t="shared" si="84"/>
        <v>10</v>
      </c>
      <c r="H313" s="170">
        <v>10</v>
      </c>
      <c r="I313" s="197">
        <v>188.1</v>
      </c>
      <c r="J313" s="169">
        <v>4</v>
      </c>
      <c r="K313" s="170">
        <v>4</v>
      </c>
      <c r="L313" s="170">
        <v>0</v>
      </c>
      <c r="M313" s="197">
        <v>187.9</v>
      </c>
      <c r="N313" s="197">
        <v>187.9</v>
      </c>
      <c r="O313" s="197">
        <v>0</v>
      </c>
      <c r="P313" s="198">
        <f t="shared" si="83"/>
        <v>7999000</v>
      </c>
      <c r="Q313" s="198">
        <v>5862976.0599999996</v>
      </c>
      <c r="R313" s="198">
        <v>2136023.94</v>
      </c>
    </row>
    <row r="314" spans="1:18" x14ac:dyDescent="0.2">
      <c r="A314" s="176">
        <v>13</v>
      </c>
      <c r="B314" s="195" t="s">
        <v>1544</v>
      </c>
      <c r="C314" s="213" t="s">
        <v>1713</v>
      </c>
      <c r="D314" s="196">
        <v>42226</v>
      </c>
      <c r="E314" s="176" t="s">
        <v>1109</v>
      </c>
      <c r="F314" s="176" t="s">
        <v>1110</v>
      </c>
      <c r="G314" s="169">
        <f t="shared" si="84"/>
        <v>6</v>
      </c>
      <c r="H314" s="170">
        <v>6</v>
      </c>
      <c r="I314" s="197">
        <v>156.19999999999999</v>
      </c>
      <c r="J314" s="169">
        <v>3</v>
      </c>
      <c r="K314" s="170">
        <v>3</v>
      </c>
      <c r="L314" s="170">
        <v>0</v>
      </c>
      <c r="M314" s="197">
        <v>125.1</v>
      </c>
      <c r="N314" s="197">
        <v>125.1</v>
      </c>
      <c r="O314" s="197">
        <v>0</v>
      </c>
      <c r="P314" s="198">
        <f t="shared" si="83"/>
        <v>5348000</v>
      </c>
      <c r="Q314" s="198">
        <v>3903450.26</v>
      </c>
      <c r="R314" s="198">
        <v>1444549.74</v>
      </c>
    </row>
    <row r="315" spans="1:18" x14ac:dyDescent="0.2">
      <c r="A315" s="176">
        <v>14</v>
      </c>
      <c r="B315" s="195" t="s">
        <v>1554</v>
      </c>
      <c r="C315" s="213" t="s">
        <v>1714</v>
      </c>
      <c r="D315" s="196">
        <v>42226</v>
      </c>
      <c r="E315" s="176" t="s">
        <v>1109</v>
      </c>
      <c r="F315" s="176" t="s">
        <v>1110</v>
      </c>
      <c r="G315" s="169">
        <v>12</v>
      </c>
      <c r="H315" s="170">
        <v>12</v>
      </c>
      <c r="I315" s="197">
        <v>151.1</v>
      </c>
      <c r="J315" s="169">
        <v>5</v>
      </c>
      <c r="K315" s="170">
        <v>4</v>
      </c>
      <c r="L315" s="170">
        <v>1</v>
      </c>
      <c r="M315" s="197">
        <f>128.26+22.8</f>
        <v>151.06</v>
      </c>
      <c r="N315" s="197">
        <v>128.26</v>
      </c>
      <c r="O315" s="197">
        <v>22.8</v>
      </c>
      <c r="P315" s="198">
        <f t="shared" si="83"/>
        <v>5499800</v>
      </c>
      <c r="Q315" s="198">
        <v>4002050.61</v>
      </c>
      <c r="R315" s="198">
        <v>1497749.39</v>
      </c>
    </row>
    <row r="316" spans="1:18" x14ac:dyDescent="0.2">
      <c r="A316" s="176">
        <v>15</v>
      </c>
      <c r="B316" s="195" t="s">
        <v>1553</v>
      </c>
      <c r="C316" s="213" t="s">
        <v>1302</v>
      </c>
      <c r="D316" s="196">
        <v>42212</v>
      </c>
      <c r="E316" s="176" t="s">
        <v>1109</v>
      </c>
      <c r="F316" s="176" t="s">
        <v>1110</v>
      </c>
      <c r="G316" s="169">
        <f t="shared" si="84"/>
        <v>3</v>
      </c>
      <c r="H316" s="170">
        <v>3</v>
      </c>
      <c r="I316" s="197">
        <v>75.3</v>
      </c>
      <c r="J316" s="169">
        <v>2</v>
      </c>
      <c r="K316" s="170">
        <v>2</v>
      </c>
      <c r="L316" s="170">
        <v>0</v>
      </c>
      <c r="M316" s="197">
        <v>74.92</v>
      </c>
      <c r="N316" s="197">
        <v>74.92</v>
      </c>
      <c r="O316" s="197">
        <v>0</v>
      </c>
      <c r="P316" s="198">
        <f t="shared" si="83"/>
        <v>3230000</v>
      </c>
      <c r="Q316" s="198">
        <v>2337701.79</v>
      </c>
      <c r="R316" s="198">
        <v>892298.21</v>
      </c>
    </row>
    <row r="317" spans="1:18" x14ac:dyDescent="0.2">
      <c r="A317" s="176">
        <v>16</v>
      </c>
      <c r="B317" s="195" t="s">
        <v>1700</v>
      </c>
      <c r="C317" s="213" t="s">
        <v>1296</v>
      </c>
      <c r="D317" s="196">
        <v>42144</v>
      </c>
      <c r="E317" s="176" t="s">
        <v>1109</v>
      </c>
      <c r="F317" s="176" t="s">
        <v>1110</v>
      </c>
      <c r="G317" s="169">
        <f t="shared" si="84"/>
        <v>4</v>
      </c>
      <c r="H317" s="170">
        <v>4</v>
      </c>
      <c r="I317" s="197">
        <v>48.7</v>
      </c>
      <c r="J317" s="169">
        <v>1</v>
      </c>
      <c r="K317" s="170">
        <v>1</v>
      </c>
      <c r="L317" s="170">
        <v>0</v>
      </c>
      <c r="M317" s="197">
        <v>48.7</v>
      </c>
      <c r="N317" s="197">
        <v>48.7</v>
      </c>
      <c r="O317" s="197">
        <v>0</v>
      </c>
      <c r="P317" s="198">
        <f t="shared" si="83"/>
        <v>2072000</v>
      </c>
      <c r="Q317" s="198">
        <v>1519568.57</v>
      </c>
      <c r="R317" s="198">
        <v>552431.43000000005</v>
      </c>
    </row>
    <row r="318" spans="1:18" x14ac:dyDescent="0.2">
      <c r="A318" s="176">
        <v>17</v>
      </c>
      <c r="B318" s="195" t="s">
        <v>1702</v>
      </c>
      <c r="C318" s="213" t="s">
        <v>1308</v>
      </c>
      <c r="D318" s="196">
        <v>41782</v>
      </c>
      <c r="E318" s="176" t="s">
        <v>1109</v>
      </c>
      <c r="F318" s="176" t="s">
        <v>1110</v>
      </c>
      <c r="G318" s="169">
        <f t="shared" si="84"/>
        <v>5</v>
      </c>
      <c r="H318" s="170">
        <v>5</v>
      </c>
      <c r="I318" s="197">
        <v>57.2</v>
      </c>
      <c r="J318" s="169">
        <v>2</v>
      </c>
      <c r="K318" s="170">
        <v>2</v>
      </c>
      <c r="L318" s="170">
        <v>0</v>
      </c>
      <c r="M318" s="197">
        <v>57.2</v>
      </c>
      <c r="N318" s="197">
        <v>57.2</v>
      </c>
      <c r="O318" s="197">
        <v>0</v>
      </c>
      <c r="P318" s="198">
        <f t="shared" si="83"/>
        <v>2480000</v>
      </c>
      <c r="Q318" s="198">
        <v>1784791.01</v>
      </c>
      <c r="R318" s="198">
        <v>695208.99</v>
      </c>
    </row>
    <row r="319" spans="1:18" ht="26.25" customHeight="1" x14ac:dyDescent="0.2">
      <c r="A319" s="820" t="s">
        <v>1351</v>
      </c>
      <c r="B319" s="821"/>
      <c r="C319" s="821"/>
      <c r="D319" s="821"/>
      <c r="E319" s="821"/>
      <c r="F319" s="821"/>
      <c r="G319" s="174">
        <f>SUM(G320:G323)</f>
        <v>58</v>
      </c>
      <c r="H319" s="174">
        <f t="shared" ref="H319:O319" si="85">SUM(H320:H323)</f>
        <v>58</v>
      </c>
      <c r="I319" s="177">
        <f t="shared" si="85"/>
        <v>731.7</v>
      </c>
      <c r="J319" s="174">
        <f t="shared" si="85"/>
        <v>25</v>
      </c>
      <c r="K319" s="174">
        <f t="shared" si="85"/>
        <v>7</v>
      </c>
      <c r="L319" s="174">
        <f t="shared" si="85"/>
        <v>18</v>
      </c>
      <c r="M319" s="177">
        <f t="shared" si="85"/>
        <v>731.7</v>
      </c>
      <c r="N319" s="177">
        <f t="shared" si="85"/>
        <v>253.7</v>
      </c>
      <c r="O319" s="177">
        <f t="shared" si="85"/>
        <v>478</v>
      </c>
      <c r="P319" s="177">
        <f>SUM(P320:P323)</f>
        <v>30936276</v>
      </c>
      <c r="Q319" s="177">
        <v>23047525.620000001</v>
      </c>
      <c r="R319" s="177">
        <v>7888750.3799999999</v>
      </c>
    </row>
    <row r="320" spans="1:18" x14ac:dyDescent="0.2">
      <c r="A320" s="176">
        <v>1</v>
      </c>
      <c r="B320" s="205" t="s">
        <v>1651</v>
      </c>
      <c r="C320" s="213">
        <v>6</v>
      </c>
      <c r="D320" s="196">
        <v>41652</v>
      </c>
      <c r="E320" s="176" t="s">
        <v>1109</v>
      </c>
      <c r="F320" s="176" t="s">
        <v>1110</v>
      </c>
      <c r="G320" s="169">
        <f>H320</f>
        <v>34</v>
      </c>
      <c r="H320" s="170">
        <v>34</v>
      </c>
      <c r="I320" s="197">
        <v>388</v>
      </c>
      <c r="J320" s="169">
        <v>13</v>
      </c>
      <c r="K320" s="170">
        <v>5</v>
      </c>
      <c r="L320" s="170">
        <v>8</v>
      </c>
      <c r="M320" s="197">
        <v>388</v>
      </c>
      <c r="N320" s="197">
        <v>91.5</v>
      </c>
      <c r="O320" s="197">
        <v>296.5</v>
      </c>
      <c r="P320" s="198">
        <f>Q320+R320</f>
        <v>16404640</v>
      </c>
      <c r="Q320" s="198">
        <v>12221456.800000001</v>
      </c>
      <c r="R320" s="198">
        <v>4183183.2</v>
      </c>
    </row>
    <row r="321" spans="1:24" x14ac:dyDescent="0.2">
      <c r="A321" s="176">
        <v>2</v>
      </c>
      <c r="B321" s="205" t="s">
        <v>1140</v>
      </c>
      <c r="C321" s="213">
        <v>44</v>
      </c>
      <c r="D321" s="196">
        <v>42034</v>
      </c>
      <c r="E321" s="176" t="s">
        <v>1110</v>
      </c>
      <c r="F321" s="176" t="s">
        <v>1112</v>
      </c>
      <c r="G321" s="169">
        <v>9</v>
      </c>
      <c r="H321" s="170">
        <v>9</v>
      </c>
      <c r="I321" s="197">
        <v>123.7</v>
      </c>
      <c r="J321" s="169">
        <v>6</v>
      </c>
      <c r="K321" s="170">
        <v>1</v>
      </c>
      <c r="L321" s="170">
        <v>5</v>
      </c>
      <c r="M321" s="197">
        <v>123.7</v>
      </c>
      <c r="N321" s="197">
        <v>64.099999999999994</v>
      </c>
      <c r="O321" s="197">
        <v>59.6</v>
      </c>
      <c r="P321" s="198">
        <f>Q321+R321</f>
        <v>5230036</v>
      </c>
      <c r="Q321" s="198">
        <v>3896376.82</v>
      </c>
      <c r="R321" s="198">
        <v>1333659.18</v>
      </c>
    </row>
    <row r="322" spans="1:24" x14ac:dyDescent="0.2">
      <c r="A322" s="176">
        <v>3</v>
      </c>
      <c r="B322" s="205" t="s">
        <v>1141</v>
      </c>
      <c r="C322" s="213">
        <v>45</v>
      </c>
      <c r="D322" s="196">
        <v>42034</v>
      </c>
      <c r="E322" s="176" t="s">
        <v>1110</v>
      </c>
      <c r="F322" s="176" t="s">
        <v>1112</v>
      </c>
      <c r="G322" s="169">
        <v>6</v>
      </c>
      <c r="H322" s="170">
        <v>6</v>
      </c>
      <c r="I322" s="197">
        <v>97.2</v>
      </c>
      <c r="J322" s="169">
        <v>3</v>
      </c>
      <c r="K322" s="170">
        <v>0</v>
      </c>
      <c r="L322" s="170">
        <v>3</v>
      </c>
      <c r="M322" s="197">
        <v>97.2</v>
      </c>
      <c r="N322" s="197">
        <v>0</v>
      </c>
      <c r="O322" s="197">
        <v>97.2</v>
      </c>
      <c r="P322" s="198">
        <f>Q322+R322</f>
        <v>4109616</v>
      </c>
      <c r="Q322" s="198">
        <v>3061663.92</v>
      </c>
      <c r="R322" s="198">
        <v>1047952.08</v>
      </c>
    </row>
    <row r="323" spans="1:24" x14ac:dyDescent="0.2">
      <c r="A323" s="176">
        <v>4</v>
      </c>
      <c r="B323" s="205" t="s">
        <v>1142</v>
      </c>
      <c r="C323" s="213">
        <v>43</v>
      </c>
      <c r="D323" s="196">
        <v>42034</v>
      </c>
      <c r="E323" s="176" t="s">
        <v>1110</v>
      </c>
      <c r="F323" s="176" t="s">
        <v>1112</v>
      </c>
      <c r="G323" s="169">
        <v>9</v>
      </c>
      <c r="H323" s="170">
        <v>9</v>
      </c>
      <c r="I323" s="197">
        <v>122.8</v>
      </c>
      <c r="J323" s="169">
        <v>3</v>
      </c>
      <c r="K323" s="170">
        <v>1</v>
      </c>
      <c r="L323" s="170">
        <v>2</v>
      </c>
      <c r="M323" s="197">
        <v>122.8</v>
      </c>
      <c r="N323" s="197">
        <v>98.1</v>
      </c>
      <c r="O323" s="197">
        <v>24.7</v>
      </c>
      <c r="P323" s="198">
        <f>Q323+R323</f>
        <v>5191984</v>
      </c>
      <c r="Q323" s="198">
        <v>3868028.08</v>
      </c>
      <c r="R323" s="198">
        <v>1323955.92</v>
      </c>
    </row>
    <row r="324" spans="1:24" s="156" customFormat="1" ht="39.950000000000003" customHeight="1" x14ac:dyDescent="0.2">
      <c r="A324" s="824" t="s">
        <v>801</v>
      </c>
      <c r="B324" s="824"/>
      <c r="C324" s="824"/>
      <c r="D324" s="824"/>
      <c r="E324" s="824"/>
      <c r="F324" s="824"/>
      <c r="G324" s="168">
        <f>G325</f>
        <v>171</v>
      </c>
      <c r="H324" s="168">
        <f t="shared" ref="H324:O324" si="86">H325</f>
        <v>171</v>
      </c>
      <c r="I324" s="202">
        <f t="shared" si="86"/>
        <v>4130</v>
      </c>
      <c r="J324" s="168">
        <f t="shared" si="86"/>
        <v>89</v>
      </c>
      <c r="K324" s="168">
        <f t="shared" si="86"/>
        <v>76</v>
      </c>
      <c r="L324" s="168">
        <f t="shared" si="86"/>
        <v>13</v>
      </c>
      <c r="M324" s="202">
        <f t="shared" si="86"/>
        <v>4130</v>
      </c>
      <c r="N324" s="202">
        <f t="shared" si="86"/>
        <v>3405.5</v>
      </c>
      <c r="O324" s="202">
        <f t="shared" si="86"/>
        <v>724.5</v>
      </c>
      <c r="P324" s="202">
        <f>P325</f>
        <v>176238700.50999999</v>
      </c>
      <c r="Q324" s="202">
        <v>142962649.31</v>
      </c>
      <c r="R324" s="202">
        <v>33276051.199999999</v>
      </c>
      <c r="S324" s="199"/>
      <c r="T324" s="200"/>
      <c r="U324" s="203"/>
      <c r="V324" s="203"/>
      <c r="W324" s="203"/>
      <c r="X324" s="203"/>
    </row>
    <row r="325" spans="1:24" x14ac:dyDescent="0.3">
      <c r="A325" s="176">
        <v>1</v>
      </c>
      <c r="B325" s="205" t="s">
        <v>911</v>
      </c>
      <c r="C325" s="213" t="s">
        <v>1158</v>
      </c>
      <c r="D325" s="196">
        <v>41800</v>
      </c>
      <c r="E325" s="176" t="s">
        <v>1112</v>
      </c>
      <c r="F325" s="176" t="s">
        <v>1822</v>
      </c>
      <c r="G325" s="169">
        <v>171</v>
      </c>
      <c r="H325" s="169">
        <v>171</v>
      </c>
      <c r="I325" s="211">
        <v>4130</v>
      </c>
      <c r="J325" s="169">
        <v>89</v>
      </c>
      <c r="K325" s="225">
        <v>76</v>
      </c>
      <c r="L325" s="225">
        <v>13</v>
      </c>
      <c r="M325" s="197">
        <v>4130</v>
      </c>
      <c r="N325" s="211">
        <v>3405.5</v>
      </c>
      <c r="O325" s="211">
        <f>M325-N325</f>
        <v>724.5</v>
      </c>
      <c r="P325" s="198">
        <f>Q325+R325</f>
        <v>176238700.50999999</v>
      </c>
      <c r="Q325" s="198">
        <v>142962649.31</v>
      </c>
      <c r="R325" s="198">
        <v>33276051.199999999</v>
      </c>
    </row>
    <row r="326" spans="1:24" ht="39.75" customHeight="1" x14ac:dyDescent="0.2">
      <c r="A326" s="824" t="s">
        <v>1855</v>
      </c>
      <c r="B326" s="824"/>
      <c r="C326" s="824"/>
      <c r="D326" s="824"/>
      <c r="E326" s="824"/>
      <c r="F326" s="824"/>
      <c r="G326" s="174">
        <f>SUM(G327:G328)</f>
        <v>0</v>
      </c>
      <c r="H326" s="174">
        <f t="shared" ref="H326:O326" si="87">SUM(H327:H328)</f>
        <v>0</v>
      </c>
      <c r="I326" s="177">
        <f t="shared" si="87"/>
        <v>0</v>
      </c>
      <c r="J326" s="174">
        <f t="shared" si="87"/>
        <v>0</v>
      </c>
      <c r="K326" s="174">
        <f t="shared" si="87"/>
        <v>0</v>
      </c>
      <c r="L326" s="174">
        <f t="shared" si="87"/>
        <v>0</v>
      </c>
      <c r="M326" s="177">
        <f t="shared" si="87"/>
        <v>0</v>
      </c>
      <c r="N326" s="177">
        <f t="shared" si="87"/>
        <v>0</v>
      </c>
      <c r="O326" s="177">
        <f t="shared" si="87"/>
        <v>0</v>
      </c>
      <c r="P326" s="177">
        <f>SUM(P327:P328)</f>
        <v>37673866.990000002</v>
      </c>
      <c r="Q326" s="177">
        <v>32321947.219999999</v>
      </c>
      <c r="R326" s="177">
        <v>5351919.7699999996</v>
      </c>
    </row>
    <row r="327" spans="1:24" x14ac:dyDescent="0.3">
      <c r="A327" s="176">
        <v>1</v>
      </c>
      <c r="B327" s="205" t="s">
        <v>912</v>
      </c>
      <c r="C327" s="213" t="s">
        <v>1135</v>
      </c>
      <c r="D327" s="196">
        <v>42004</v>
      </c>
      <c r="E327" s="176" t="s">
        <v>1109</v>
      </c>
      <c r="F327" s="176" t="s">
        <v>1110</v>
      </c>
      <c r="G327" s="169">
        <v>0</v>
      </c>
      <c r="H327" s="169">
        <v>0</v>
      </c>
      <c r="I327" s="211">
        <v>0</v>
      </c>
      <c r="J327" s="169">
        <v>0</v>
      </c>
      <c r="K327" s="225">
        <v>0</v>
      </c>
      <c r="L327" s="225">
        <v>0</v>
      </c>
      <c r="M327" s="197">
        <v>0</v>
      </c>
      <c r="N327" s="211">
        <v>0</v>
      </c>
      <c r="O327" s="211">
        <v>0</v>
      </c>
      <c r="P327" s="198">
        <f>Q327+R327</f>
        <v>18423363.879999999</v>
      </c>
      <c r="Q327" s="198">
        <v>15801930.140000001</v>
      </c>
      <c r="R327" s="198">
        <v>2621433.7400000002</v>
      </c>
    </row>
    <row r="328" spans="1:24" x14ac:dyDescent="0.3">
      <c r="A328" s="176">
        <v>2</v>
      </c>
      <c r="B328" s="205" t="s">
        <v>913</v>
      </c>
      <c r="C328" s="213" t="s">
        <v>1135</v>
      </c>
      <c r="D328" s="196">
        <v>42004</v>
      </c>
      <c r="E328" s="176" t="s">
        <v>1109</v>
      </c>
      <c r="F328" s="176" t="s">
        <v>1110</v>
      </c>
      <c r="G328" s="169">
        <v>0</v>
      </c>
      <c r="H328" s="169">
        <v>0</v>
      </c>
      <c r="I328" s="211">
        <v>0</v>
      </c>
      <c r="J328" s="169">
        <v>0</v>
      </c>
      <c r="K328" s="225">
        <v>0</v>
      </c>
      <c r="L328" s="225">
        <v>0</v>
      </c>
      <c r="M328" s="197">
        <v>0</v>
      </c>
      <c r="N328" s="211">
        <v>0</v>
      </c>
      <c r="O328" s="211">
        <v>0</v>
      </c>
      <c r="P328" s="198">
        <f>Q328+R328</f>
        <v>19250503.109999999</v>
      </c>
      <c r="Q328" s="198">
        <v>16520017.08</v>
      </c>
      <c r="R328" s="198">
        <v>2730486.03</v>
      </c>
    </row>
    <row r="329" spans="1:24" s="156" customFormat="1" ht="39.950000000000003" customHeight="1" x14ac:dyDescent="0.2">
      <c r="A329" s="820" t="s">
        <v>1207</v>
      </c>
      <c r="B329" s="820"/>
      <c r="C329" s="820"/>
      <c r="D329" s="820"/>
      <c r="E329" s="820"/>
      <c r="F329" s="820"/>
      <c r="G329" s="168">
        <f t="shared" ref="G329:P329" si="88">SUM(G330:G333)</f>
        <v>0</v>
      </c>
      <c r="H329" s="168">
        <f t="shared" si="88"/>
        <v>0</v>
      </c>
      <c r="I329" s="202">
        <f t="shared" si="88"/>
        <v>0</v>
      </c>
      <c r="J329" s="168">
        <f t="shared" si="88"/>
        <v>0</v>
      </c>
      <c r="K329" s="168">
        <f t="shared" si="88"/>
        <v>0</v>
      </c>
      <c r="L329" s="168">
        <f t="shared" si="88"/>
        <v>0</v>
      </c>
      <c r="M329" s="202">
        <f t="shared" si="88"/>
        <v>0</v>
      </c>
      <c r="N329" s="202">
        <f t="shared" si="88"/>
        <v>0</v>
      </c>
      <c r="O329" s="202">
        <f t="shared" si="88"/>
        <v>0</v>
      </c>
      <c r="P329" s="202">
        <f t="shared" si="88"/>
        <v>13076771.33</v>
      </c>
      <c r="Q329" s="202">
        <v>9060949.8599999994</v>
      </c>
      <c r="R329" s="202">
        <v>4015821.47</v>
      </c>
      <c r="S329" s="199"/>
      <c r="T329" s="200"/>
      <c r="U329" s="203"/>
      <c r="V329" s="203"/>
      <c r="W329" s="203"/>
      <c r="X329" s="203"/>
    </row>
    <row r="330" spans="1:24" x14ac:dyDescent="0.3">
      <c r="A330" s="176">
        <v>1</v>
      </c>
      <c r="B330" s="195" t="s">
        <v>1266</v>
      </c>
      <c r="C330" s="176" t="s">
        <v>1298</v>
      </c>
      <c r="D330" s="196">
        <v>40919</v>
      </c>
      <c r="E330" s="176" t="s">
        <v>1110</v>
      </c>
      <c r="F330" s="176" t="s">
        <v>1112</v>
      </c>
      <c r="G330" s="169">
        <v>0</v>
      </c>
      <c r="H330" s="169">
        <v>0</v>
      </c>
      <c r="I330" s="211">
        <v>0</v>
      </c>
      <c r="J330" s="169">
        <v>0</v>
      </c>
      <c r="K330" s="225">
        <v>0</v>
      </c>
      <c r="L330" s="225">
        <v>0</v>
      </c>
      <c r="M330" s="197">
        <v>0</v>
      </c>
      <c r="N330" s="211">
        <v>0</v>
      </c>
      <c r="O330" s="211">
        <v>0</v>
      </c>
      <c r="P330" s="198">
        <f>Q330+R330</f>
        <v>2042114.58</v>
      </c>
      <c r="Q330" s="198">
        <v>1238950.29</v>
      </c>
      <c r="R330" s="198">
        <v>803164.29</v>
      </c>
    </row>
    <row r="331" spans="1:24" x14ac:dyDescent="0.3">
      <c r="A331" s="176">
        <v>2</v>
      </c>
      <c r="B331" s="195" t="s">
        <v>895</v>
      </c>
      <c r="C331" s="176" t="s">
        <v>1298</v>
      </c>
      <c r="D331" s="196">
        <v>40919</v>
      </c>
      <c r="E331" s="176" t="s">
        <v>1110</v>
      </c>
      <c r="F331" s="176" t="s">
        <v>1112</v>
      </c>
      <c r="G331" s="169">
        <v>0</v>
      </c>
      <c r="H331" s="169">
        <v>0</v>
      </c>
      <c r="I331" s="211">
        <v>0</v>
      </c>
      <c r="J331" s="169">
        <v>0</v>
      </c>
      <c r="K331" s="225">
        <v>0</v>
      </c>
      <c r="L331" s="225">
        <v>0</v>
      </c>
      <c r="M331" s="197">
        <v>0</v>
      </c>
      <c r="N331" s="211">
        <v>0</v>
      </c>
      <c r="O331" s="211">
        <v>0</v>
      </c>
      <c r="P331" s="198">
        <f>Q331+R331</f>
        <v>3879798.24</v>
      </c>
      <c r="Q331" s="198">
        <v>2675051.7999999998</v>
      </c>
      <c r="R331" s="198">
        <v>1204746.44</v>
      </c>
    </row>
    <row r="332" spans="1:24" x14ac:dyDescent="0.3">
      <c r="A332" s="176">
        <v>3</v>
      </c>
      <c r="B332" s="195" t="s">
        <v>896</v>
      </c>
      <c r="C332" s="176" t="s">
        <v>1298</v>
      </c>
      <c r="D332" s="196">
        <v>40919</v>
      </c>
      <c r="E332" s="176" t="s">
        <v>1110</v>
      </c>
      <c r="F332" s="176" t="s">
        <v>1112</v>
      </c>
      <c r="G332" s="169">
        <v>0</v>
      </c>
      <c r="H332" s="169">
        <v>0</v>
      </c>
      <c r="I332" s="211">
        <v>0</v>
      </c>
      <c r="J332" s="169">
        <v>0</v>
      </c>
      <c r="K332" s="225">
        <v>0</v>
      </c>
      <c r="L332" s="225">
        <v>0</v>
      </c>
      <c r="M332" s="197">
        <v>0</v>
      </c>
      <c r="N332" s="211">
        <v>0</v>
      </c>
      <c r="O332" s="211">
        <v>0</v>
      </c>
      <c r="P332" s="198">
        <f>Q332+R332</f>
        <v>1286260.71</v>
      </c>
      <c r="Q332" s="198">
        <v>884678.56</v>
      </c>
      <c r="R332" s="198">
        <v>401582.15</v>
      </c>
    </row>
    <row r="333" spans="1:24" x14ac:dyDescent="0.3">
      <c r="A333" s="176">
        <v>4</v>
      </c>
      <c r="B333" s="195" t="s">
        <v>890</v>
      </c>
      <c r="C333" s="213" t="s">
        <v>1104</v>
      </c>
      <c r="D333" s="196">
        <v>41976</v>
      </c>
      <c r="E333" s="176" t="s">
        <v>1110</v>
      </c>
      <c r="F333" s="176" t="s">
        <v>1112</v>
      </c>
      <c r="G333" s="169">
        <v>0</v>
      </c>
      <c r="H333" s="169">
        <v>0</v>
      </c>
      <c r="I333" s="211">
        <v>0</v>
      </c>
      <c r="J333" s="169">
        <v>0</v>
      </c>
      <c r="K333" s="225">
        <v>0</v>
      </c>
      <c r="L333" s="225">
        <v>0</v>
      </c>
      <c r="M333" s="197">
        <v>0</v>
      </c>
      <c r="N333" s="211">
        <v>0</v>
      </c>
      <c r="O333" s="211">
        <v>0</v>
      </c>
      <c r="P333" s="198">
        <f>Q333+R333</f>
        <v>5868597.7999999998</v>
      </c>
      <c r="Q333" s="198">
        <v>4262269.21</v>
      </c>
      <c r="R333" s="198">
        <v>1606328.59</v>
      </c>
    </row>
    <row r="334" spans="1:24" ht="30" customHeight="1" x14ac:dyDescent="0.2">
      <c r="A334" s="820" t="s">
        <v>1348</v>
      </c>
      <c r="B334" s="820"/>
      <c r="C334" s="820"/>
      <c r="D334" s="820"/>
      <c r="E334" s="820"/>
      <c r="F334" s="820"/>
      <c r="G334" s="174">
        <f>SUM(G335:G348)</f>
        <v>0</v>
      </c>
      <c r="H334" s="174">
        <f t="shared" ref="H334:O334" si="89">SUM(H335:H348)</f>
        <v>0</v>
      </c>
      <c r="I334" s="177">
        <f t="shared" si="89"/>
        <v>0</v>
      </c>
      <c r="J334" s="174">
        <f t="shared" si="89"/>
        <v>0</v>
      </c>
      <c r="K334" s="174">
        <f t="shared" si="89"/>
        <v>0</v>
      </c>
      <c r="L334" s="174">
        <f t="shared" si="89"/>
        <v>0</v>
      </c>
      <c r="M334" s="177">
        <f t="shared" si="89"/>
        <v>0</v>
      </c>
      <c r="N334" s="177">
        <f t="shared" si="89"/>
        <v>0</v>
      </c>
      <c r="O334" s="177">
        <f t="shared" si="89"/>
        <v>0</v>
      </c>
      <c r="P334" s="177">
        <f>SUM(P335:P348)</f>
        <v>62023530.119999997</v>
      </c>
      <c r="Q334" s="177">
        <v>37533703.460000001</v>
      </c>
      <c r="R334" s="177">
        <v>24489826.66</v>
      </c>
    </row>
    <row r="335" spans="1:24" x14ac:dyDescent="0.3">
      <c r="A335" s="176">
        <v>1</v>
      </c>
      <c r="B335" s="205" t="s">
        <v>1650</v>
      </c>
      <c r="C335" s="213">
        <v>1</v>
      </c>
      <c r="D335" s="196">
        <v>41971</v>
      </c>
      <c r="E335" s="176" t="s">
        <v>1110</v>
      </c>
      <c r="F335" s="176" t="s">
        <v>1112</v>
      </c>
      <c r="G335" s="169">
        <v>0</v>
      </c>
      <c r="H335" s="169">
        <v>0</v>
      </c>
      <c r="I335" s="211">
        <v>0</v>
      </c>
      <c r="J335" s="169">
        <v>0</v>
      </c>
      <c r="K335" s="225">
        <v>0</v>
      </c>
      <c r="L335" s="225">
        <v>0</v>
      </c>
      <c r="M335" s="197">
        <v>0</v>
      </c>
      <c r="N335" s="211">
        <v>0</v>
      </c>
      <c r="O335" s="211">
        <v>0</v>
      </c>
      <c r="P335" s="198">
        <f t="shared" ref="P335:P348" si="90">Q335+R335</f>
        <v>3836656.32</v>
      </c>
      <c r="Q335" s="198">
        <v>2175107.62</v>
      </c>
      <c r="R335" s="198">
        <v>1661548.7</v>
      </c>
    </row>
    <row r="336" spans="1:24" x14ac:dyDescent="0.3">
      <c r="A336" s="176">
        <v>2</v>
      </c>
      <c r="B336" s="205" t="s">
        <v>1649</v>
      </c>
      <c r="C336" s="213">
        <v>2</v>
      </c>
      <c r="D336" s="196">
        <v>41971</v>
      </c>
      <c r="E336" s="176" t="s">
        <v>1110</v>
      </c>
      <c r="F336" s="176" t="s">
        <v>1112</v>
      </c>
      <c r="G336" s="169">
        <v>0</v>
      </c>
      <c r="H336" s="169">
        <v>0</v>
      </c>
      <c r="I336" s="211">
        <v>0</v>
      </c>
      <c r="J336" s="169">
        <v>0</v>
      </c>
      <c r="K336" s="225">
        <v>0</v>
      </c>
      <c r="L336" s="225">
        <v>0</v>
      </c>
      <c r="M336" s="197">
        <v>0</v>
      </c>
      <c r="N336" s="211">
        <v>0</v>
      </c>
      <c r="O336" s="211">
        <v>0</v>
      </c>
      <c r="P336" s="198">
        <f t="shared" si="90"/>
        <v>5214519.24</v>
      </c>
      <c r="Q336" s="198">
        <v>3162831.52</v>
      </c>
      <c r="R336" s="198">
        <v>2051687.72</v>
      </c>
    </row>
    <row r="337" spans="1:24" x14ac:dyDescent="0.3">
      <c r="A337" s="176">
        <v>3</v>
      </c>
      <c r="B337" s="205" t="s">
        <v>1648</v>
      </c>
      <c r="C337" s="213">
        <v>3</v>
      </c>
      <c r="D337" s="196">
        <v>41971</v>
      </c>
      <c r="E337" s="176" t="s">
        <v>1110</v>
      </c>
      <c r="F337" s="176" t="s">
        <v>1112</v>
      </c>
      <c r="G337" s="169">
        <v>0</v>
      </c>
      <c r="H337" s="169">
        <v>0</v>
      </c>
      <c r="I337" s="211">
        <v>0</v>
      </c>
      <c r="J337" s="169">
        <v>0</v>
      </c>
      <c r="K337" s="225">
        <v>0</v>
      </c>
      <c r="L337" s="225">
        <v>0</v>
      </c>
      <c r="M337" s="197">
        <v>0</v>
      </c>
      <c r="N337" s="211">
        <v>0</v>
      </c>
      <c r="O337" s="211">
        <v>0</v>
      </c>
      <c r="P337" s="198">
        <f t="shared" si="90"/>
        <v>5380425.96</v>
      </c>
      <c r="Q337" s="198">
        <v>3410570.32</v>
      </c>
      <c r="R337" s="198">
        <v>1969855.64</v>
      </c>
    </row>
    <row r="338" spans="1:24" x14ac:dyDescent="0.3">
      <c r="A338" s="176">
        <v>4</v>
      </c>
      <c r="B338" s="205" t="s">
        <v>1647</v>
      </c>
      <c r="C338" s="213">
        <v>4</v>
      </c>
      <c r="D338" s="196">
        <v>41971</v>
      </c>
      <c r="E338" s="176" t="s">
        <v>1110</v>
      </c>
      <c r="F338" s="176" t="s">
        <v>1112</v>
      </c>
      <c r="G338" s="169">
        <v>0</v>
      </c>
      <c r="H338" s="169">
        <v>0</v>
      </c>
      <c r="I338" s="211">
        <v>0</v>
      </c>
      <c r="J338" s="169">
        <v>0</v>
      </c>
      <c r="K338" s="225">
        <v>0</v>
      </c>
      <c r="L338" s="225">
        <v>0</v>
      </c>
      <c r="M338" s="197">
        <v>0</v>
      </c>
      <c r="N338" s="211">
        <v>0</v>
      </c>
      <c r="O338" s="211">
        <v>0</v>
      </c>
      <c r="P338" s="198">
        <f t="shared" si="90"/>
        <v>4483794</v>
      </c>
      <c r="Q338" s="198">
        <v>2788775.28</v>
      </c>
      <c r="R338" s="198">
        <v>1695018.72</v>
      </c>
    </row>
    <row r="339" spans="1:24" x14ac:dyDescent="0.3">
      <c r="A339" s="176">
        <v>5</v>
      </c>
      <c r="B339" s="205" t="s">
        <v>1646</v>
      </c>
      <c r="C339" s="213">
        <v>5</v>
      </c>
      <c r="D339" s="196">
        <v>41971</v>
      </c>
      <c r="E339" s="176" t="s">
        <v>1110</v>
      </c>
      <c r="F339" s="176" t="s">
        <v>1112</v>
      </c>
      <c r="G339" s="169">
        <v>0</v>
      </c>
      <c r="H339" s="169">
        <v>0</v>
      </c>
      <c r="I339" s="211">
        <v>0</v>
      </c>
      <c r="J339" s="169">
        <v>0</v>
      </c>
      <c r="K339" s="225">
        <v>0</v>
      </c>
      <c r="L339" s="225">
        <v>0</v>
      </c>
      <c r="M339" s="197">
        <v>0</v>
      </c>
      <c r="N339" s="211">
        <v>0</v>
      </c>
      <c r="O339" s="211">
        <v>0</v>
      </c>
      <c r="P339" s="198">
        <f t="shared" si="90"/>
        <v>3385740.12</v>
      </c>
      <c r="Q339" s="198">
        <v>2246295.81</v>
      </c>
      <c r="R339" s="198">
        <v>1139444.31</v>
      </c>
    </row>
    <row r="340" spans="1:24" x14ac:dyDescent="0.3">
      <c r="A340" s="176">
        <v>6</v>
      </c>
      <c r="B340" s="205" t="s">
        <v>1644</v>
      </c>
      <c r="C340" s="213">
        <v>6</v>
      </c>
      <c r="D340" s="196">
        <v>41971</v>
      </c>
      <c r="E340" s="176" t="s">
        <v>1110</v>
      </c>
      <c r="F340" s="176" t="s">
        <v>1112</v>
      </c>
      <c r="G340" s="169">
        <v>0</v>
      </c>
      <c r="H340" s="169">
        <v>0</v>
      </c>
      <c r="I340" s="211">
        <v>0</v>
      </c>
      <c r="J340" s="169">
        <v>0</v>
      </c>
      <c r="K340" s="225">
        <v>0</v>
      </c>
      <c r="L340" s="225">
        <v>0</v>
      </c>
      <c r="M340" s="197">
        <v>0</v>
      </c>
      <c r="N340" s="211">
        <v>0</v>
      </c>
      <c r="O340" s="211">
        <v>0</v>
      </c>
      <c r="P340" s="198">
        <f t="shared" si="90"/>
        <v>3374197.68</v>
      </c>
      <c r="Q340" s="198">
        <v>2172855.46</v>
      </c>
      <c r="R340" s="198">
        <v>1201342.22</v>
      </c>
    </row>
    <row r="341" spans="1:24" x14ac:dyDescent="0.3">
      <c r="A341" s="176">
        <v>7</v>
      </c>
      <c r="B341" s="205" t="s">
        <v>1643</v>
      </c>
      <c r="C341" s="213">
        <v>7</v>
      </c>
      <c r="D341" s="196">
        <v>41971</v>
      </c>
      <c r="E341" s="176" t="s">
        <v>1110</v>
      </c>
      <c r="F341" s="176" t="s">
        <v>1112</v>
      </c>
      <c r="G341" s="169">
        <v>0</v>
      </c>
      <c r="H341" s="169">
        <v>0</v>
      </c>
      <c r="I341" s="211">
        <v>0</v>
      </c>
      <c r="J341" s="169">
        <v>0</v>
      </c>
      <c r="K341" s="225">
        <v>0</v>
      </c>
      <c r="L341" s="225">
        <v>0</v>
      </c>
      <c r="M341" s="197">
        <v>0</v>
      </c>
      <c r="N341" s="211">
        <v>0</v>
      </c>
      <c r="O341" s="211">
        <v>0</v>
      </c>
      <c r="P341" s="198">
        <f t="shared" si="90"/>
        <v>3504589.2</v>
      </c>
      <c r="Q341" s="198">
        <v>2238462.1800000002</v>
      </c>
      <c r="R341" s="198">
        <v>1266127.02</v>
      </c>
    </row>
    <row r="342" spans="1:24" x14ac:dyDescent="0.3">
      <c r="A342" s="176">
        <v>8</v>
      </c>
      <c r="B342" s="205" t="s">
        <v>1645</v>
      </c>
      <c r="C342" s="213">
        <v>8</v>
      </c>
      <c r="D342" s="196">
        <v>41971</v>
      </c>
      <c r="E342" s="176" t="s">
        <v>1110</v>
      </c>
      <c r="F342" s="176" t="s">
        <v>1112</v>
      </c>
      <c r="G342" s="169">
        <v>0</v>
      </c>
      <c r="H342" s="169">
        <v>0</v>
      </c>
      <c r="I342" s="211">
        <v>0</v>
      </c>
      <c r="J342" s="169">
        <v>0</v>
      </c>
      <c r="K342" s="225">
        <v>0</v>
      </c>
      <c r="L342" s="225">
        <v>0</v>
      </c>
      <c r="M342" s="197">
        <v>0</v>
      </c>
      <c r="N342" s="211">
        <v>0</v>
      </c>
      <c r="O342" s="211">
        <v>0</v>
      </c>
      <c r="P342" s="198">
        <f t="shared" si="90"/>
        <v>3370011.96</v>
      </c>
      <c r="Q342" s="198">
        <v>2118999.2000000002</v>
      </c>
      <c r="R342" s="198">
        <v>1251012.76</v>
      </c>
    </row>
    <row r="343" spans="1:24" x14ac:dyDescent="0.3">
      <c r="A343" s="176">
        <v>9</v>
      </c>
      <c r="B343" s="205" t="s">
        <v>1642</v>
      </c>
      <c r="C343" s="213">
        <v>11</v>
      </c>
      <c r="D343" s="196">
        <v>41971</v>
      </c>
      <c r="E343" s="176" t="s">
        <v>1110</v>
      </c>
      <c r="F343" s="176" t="s">
        <v>1112</v>
      </c>
      <c r="G343" s="169">
        <v>0</v>
      </c>
      <c r="H343" s="169">
        <v>0</v>
      </c>
      <c r="I343" s="211">
        <v>0</v>
      </c>
      <c r="J343" s="169">
        <v>0</v>
      </c>
      <c r="K343" s="225">
        <v>0</v>
      </c>
      <c r="L343" s="225">
        <v>0</v>
      </c>
      <c r="M343" s="197">
        <v>0</v>
      </c>
      <c r="N343" s="211">
        <v>0</v>
      </c>
      <c r="O343" s="211">
        <v>0</v>
      </c>
      <c r="P343" s="198">
        <f t="shared" si="90"/>
        <v>4079554.92</v>
      </c>
      <c r="Q343" s="198">
        <v>2591955.12</v>
      </c>
      <c r="R343" s="198">
        <v>1487599.8</v>
      </c>
    </row>
    <row r="344" spans="1:24" x14ac:dyDescent="0.3">
      <c r="A344" s="176">
        <v>10</v>
      </c>
      <c r="B344" s="205" t="s">
        <v>1641</v>
      </c>
      <c r="C344" s="213">
        <v>14</v>
      </c>
      <c r="D344" s="196">
        <v>41971</v>
      </c>
      <c r="E344" s="176" t="s">
        <v>1110</v>
      </c>
      <c r="F344" s="176" t="s">
        <v>1112</v>
      </c>
      <c r="G344" s="169">
        <v>0</v>
      </c>
      <c r="H344" s="169">
        <v>0</v>
      </c>
      <c r="I344" s="211">
        <v>0</v>
      </c>
      <c r="J344" s="169">
        <v>0</v>
      </c>
      <c r="K344" s="225">
        <v>0</v>
      </c>
      <c r="L344" s="225">
        <v>0</v>
      </c>
      <c r="M344" s="197">
        <v>0</v>
      </c>
      <c r="N344" s="211">
        <v>0</v>
      </c>
      <c r="O344" s="211">
        <v>0</v>
      </c>
      <c r="P344" s="198">
        <f t="shared" si="90"/>
        <v>4319409.3600000003</v>
      </c>
      <c r="Q344" s="198">
        <v>2505785.09</v>
      </c>
      <c r="R344" s="198">
        <v>1813624.27</v>
      </c>
    </row>
    <row r="345" spans="1:24" x14ac:dyDescent="0.3">
      <c r="A345" s="176">
        <v>11</v>
      </c>
      <c r="B345" s="205" t="s">
        <v>1640</v>
      </c>
      <c r="C345" s="213">
        <v>25</v>
      </c>
      <c r="D345" s="196">
        <v>41971</v>
      </c>
      <c r="E345" s="176" t="s">
        <v>1110</v>
      </c>
      <c r="F345" s="176" t="s">
        <v>1112</v>
      </c>
      <c r="G345" s="169">
        <v>0</v>
      </c>
      <c r="H345" s="169">
        <v>0</v>
      </c>
      <c r="I345" s="211">
        <v>0</v>
      </c>
      <c r="J345" s="169">
        <v>0</v>
      </c>
      <c r="K345" s="225">
        <v>0</v>
      </c>
      <c r="L345" s="225">
        <v>0</v>
      </c>
      <c r="M345" s="197">
        <v>0</v>
      </c>
      <c r="N345" s="211">
        <v>0</v>
      </c>
      <c r="O345" s="211">
        <v>0</v>
      </c>
      <c r="P345" s="198">
        <f t="shared" si="90"/>
        <v>6184337.8799999999</v>
      </c>
      <c r="Q345" s="198">
        <v>3467266.28</v>
      </c>
      <c r="R345" s="198">
        <v>2717071.6</v>
      </c>
    </row>
    <row r="346" spans="1:24" x14ac:dyDescent="0.3">
      <c r="A346" s="176">
        <v>12</v>
      </c>
      <c r="B346" s="205" t="s">
        <v>1573</v>
      </c>
      <c r="C346" s="213">
        <v>26</v>
      </c>
      <c r="D346" s="196">
        <v>41971</v>
      </c>
      <c r="E346" s="176" t="s">
        <v>1110</v>
      </c>
      <c r="F346" s="176" t="s">
        <v>1112</v>
      </c>
      <c r="G346" s="169">
        <v>0</v>
      </c>
      <c r="H346" s="169">
        <v>0</v>
      </c>
      <c r="I346" s="211">
        <v>0</v>
      </c>
      <c r="J346" s="169">
        <v>0</v>
      </c>
      <c r="K346" s="225">
        <v>0</v>
      </c>
      <c r="L346" s="225">
        <v>0</v>
      </c>
      <c r="M346" s="197">
        <v>0</v>
      </c>
      <c r="N346" s="211">
        <v>0</v>
      </c>
      <c r="O346" s="211">
        <v>0</v>
      </c>
      <c r="P346" s="198">
        <f t="shared" si="90"/>
        <v>4995631.92</v>
      </c>
      <c r="Q346" s="198">
        <v>3092720.45</v>
      </c>
      <c r="R346" s="198">
        <v>1902911.47</v>
      </c>
    </row>
    <row r="347" spans="1:24" x14ac:dyDescent="0.3">
      <c r="A347" s="176">
        <v>13</v>
      </c>
      <c r="B347" s="205" t="s">
        <v>1639</v>
      </c>
      <c r="C347" s="213" t="s">
        <v>874</v>
      </c>
      <c r="D347" s="196">
        <v>41971</v>
      </c>
      <c r="E347" s="176" t="s">
        <v>1110</v>
      </c>
      <c r="F347" s="176" t="s">
        <v>1112</v>
      </c>
      <c r="G347" s="169">
        <v>0</v>
      </c>
      <c r="H347" s="169">
        <v>0</v>
      </c>
      <c r="I347" s="211">
        <v>0</v>
      </c>
      <c r="J347" s="169">
        <v>0</v>
      </c>
      <c r="K347" s="225">
        <v>0</v>
      </c>
      <c r="L347" s="225">
        <v>0</v>
      </c>
      <c r="M347" s="197">
        <v>0</v>
      </c>
      <c r="N347" s="211">
        <v>0</v>
      </c>
      <c r="O347" s="211">
        <v>0</v>
      </c>
      <c r="P347" s="198">
        <f t="shared" si="90"/>
        <v>5189278.08</v>
      </c>
      <c r="Q347" s="198">
        <v>3000577.27</v>
      </c>
      <c r="R347" s="198">
        <v>2188700.81</v>
      </c>
    </row>
    <row r="348" spans="1:24" x14ac:dyDescent="0.3">
      <c r="A348" s="176">
        <v>14</v>
      </c>
      <c r="B348" s="205" t="s">
        <v>1638</v>
      </c>
      <c r="C348" s="213" t="s">
        <v>875</v>
      </c>
      <c r="D348" s="196">
        <v>41971</v>
      </c>
      <c r="E348" s="176" t="s">
        <v>1110</v>
      </c>
      <c r="F348" s="176" t="s">
        <v>1112</v>
      </c>
      <c r="G348" s="169">
        <v>0</v>
      </c>
      <c r="H348" s="169">
        <v>0</v>
      </c>
      <c r="I348" s="211">
        <v>0</v>
      </c>
      <c r="J348" s="169">
        <v>0</v>
      </c>
      <c r="K348" s="225">
        <v>0</v>
      </c>
      <c r="L348" s="225">
        <v>0</v>
      </c>
      <c r="M348" s="197">
        <v>0</v>
      </c>
      <c r="N348" s="211">
        <v>0</v>
      </c>
      <c r="O348" s="211">
        <v>0</v>
      </c>
      <c r="P348" s="198">
        <f t="shared" si="90"/>
        <v>4705383.4800000004</v>
      </c>
      <c r="Q348" s="198">
        <v>2561501.86</v>
      </c>
      <c r="R348" s="198">
        <v>2143881.62</v>
      </c>
    </row>
    <row r="349" spans="1:24" ht="30" customHeight="1" x14ac:dyDescent="0.2">
      <c r="A349" s="820" t="s">
        <v>1814</v>
      </c>
      <c r="B349" s="820"/>
      <c r="C349" s="820"/>
      <c r="D349" s="820"/>
      <c r="E349" s="820"/>
      <c r="F349" s="820"/>
      <c r="G349" s="174">
        <f t="shared" ref="G349:P349" si="91">SUM(G350:G370)</f>
        <v>552</v>
      </c>
      <c r="H349" s="174">
        <f t="shared" si="91"/>
        <v>552</v>
      </c>
      <c r="I349" s="177">
        <f t="shared" si="91"/>
        <v>7686.54</v>
      </c>
      <c r="J349" s="174">
        <f t="shared" si="91"/>
        <v>234</v>
      </c>
      <c r="K349" s="174">
        <f t="shared" si="91"/>
        <v>53</v>
      </c>
      <c r="L349" s="174">
        <f t="shared" si="91"/>
        <v>181</v>
      </c>
      <c r="M349" s="177">
        <f t="shared" si="91"/>
        <v>7515.93</v>
      </c>
      <c r="N349" s="177">
        <f t="shared" si="91"/>
        <v>1646.26</v>
      </c>
      <c r="O349" s="177">
        <f t="shared" si="91"/>
        <v>5869.67</v>
      </c>
      <c r="P349" s="177">
        <f t="shared" si="91"/>
        <v>269417348.77999997</v>
      </c>
      <c r="Q349" s="177">
        <v>174400916.75</v>
      </c>
      <c r="R349" s="177">
        <v>95016432.030000001</v>
      </c>
    </row>
    <row r="350" spans="1:24" x14ac:dyDescent="0.3">
      <c r="A350" s="176">
        <v>1</v>
      </c>
      <c r="B350" s="205" t="s">
        <v>912</v>
      </c>
      <c r="C350" s="213" t="s">
        <v>1135</v>
      </c>
      <c r="D350" s="196">
        <v>42004</v>
      </c>
      <c r="E350" s="176" t="s">
        <v>1110</v>
      </c>
      <c r="F350" s="176" t="s">
        <v>1112</v>
      </c>
      <c r="G350" s="169">
        <v>20</v>
      </c>
      <c r="H350" s="169">
        <v>20</v>
      </c>
      <c r="I350" s="211">
        <v>474.6</v>
      </c>
      <c r="J350" s="169">
        <v>12</v>
      </c>
      <c r="K350" s="225">
        <v>10</v>
      </c>
      <c r="L350" s="225">
        <v>2</v>
      </c>
      <c r="M350" s="197">
        <f>435.6+39</f>
        <v>474.6</v>
      </c>
      <c r="N350" s="211">
        <v>396.4</v>
      </c>
      <c r="O350" s="211">
        <v>78.2</v>
      </c>
      <c r="P350" s="198">
        <f t="shared" ref="P350:P370" si="92">Q350+R350</f>
        <v>1642724.12</v>
      </c>
      <c r="Q350" s="198">
        <v>1414773.36</v>
      </c>
      <c r="R350" s="198">
        <v>227950.76</v>
      </c>
    </row>
    <row r="351" spans="1:24" x14ac:dyDescent="0.3">
      <c r="A351" s="176">
        <v>2</v>
      </c>
      <c r="B351" s="205" t="s">
        <v>913</v>
      </c>
      <c r="C351" s="213" t="s">
        <v>1135</v>
      </c>
      <c r="D351" s="196">
        <v>42004</v>
      </c>
      <c r="E351" s="176" t="s">
        <v>1110</v>
      </c>
      <c r="F351" s="176" t="s">
        <v>1112</v>
      </c>
      <c r="G351" s="169">
        <v>22</v>
      </c>
      <c r="H351" s="169">
        <v>22</v>
      </c>
      <c r="I351" s="211">
        <v>616.1</v>
      </c>
      <c r="J351" s="169">
        <v>11</v>
      </c>
      <c r="K351" s="225">
        <v>6</v>
      </c>
      <c r="L351" s="225">
        <v>5</v>
      </c>
      <c r="M351" s="197">
        <f>383.5+232.6</f>
        <v>616.1</v>
      </c>
      <c r="N351" s="211">
        <f>M351-O351</f>
        <v>319</v>
      </c>
      <c r="O351" s="211">
        <v>297.10000000000002</v>
      </c>
      <c r="P351" s="198">
        <f t="shared" si="92"/>
        <v>9449160.8900000006</v>
      </c>
      <c r="Q351" s="198">
        <v>8104294.6299999999</v>
      </c>
      <c r="R351" s="198">
        <v>1344866.26</v>
      </c>
    </row>
    <row r="352" spans="1:24" s="157" customFormat="1" x14ac:dyDescent="0.2">
      <c r="A352" s="176">
        <v>3</v>
      </c>
      <c r="B352" s="195" t="s">
        <v>813</v>
      </c>
      <c r="C352" s="176">
        <v>5</v>
      </c>
      <c r="D352" s="196" t="s">
        <v>1134</v>
      </c>
      <c r="E352" s="176" t="s">
        <v>1111</v>
      </c>
      <c r="F352" s="176" t="s">
        <v>1109</v>
      </c>
      <c r="G352" s="169">
        <v>0</v>
      </c>
      <c r="H352" s="170">
        <v>0</v>
      </c>
      <c r="I352" s="197">
        <v>0</v>
      </c>
      <c r="J352" s="169">
        <v>0</v>
      </c>
      <c r="K352" s="170">
        <v>0</v>
      </c>
      <c r="L352" s="170">
        <v>0</v>
      </c>
      <c r="M352" s="197">
        <v>0</v>
      </c>
      <c r="N352" s="197">
        <v>0</v>
      </c>
      <c r="O352" s="197">
        <v>0</v>
      </c>
      <c r="P352" s="198">
        <f t="shared" si="92"/>
        <v>1641000</v>
      </c>
      <c r="Q352" s="198">
        <v>1105201.5</v>
      </c>
      <c r="R352" s="198">
        <v>535798.5</v>
      </c>
      <c r="S352" s="199"/>
      <c r="T352" s="200"/>
      <c r="U352" s="248"/>
      <c r="V352" s="248"/>
      <c r="W352" s="248"/>
      <c r="X352" s="248"/>
    </row>
    <row r="353" spans="1:18" x14ac:dyDescent="0.2">
      <c r="A353" s="176">
        <v>4</v>
      </c>
      <c r="B353" s="195" t="s">
        <v>1266</v>
      </c>
      <c r="C353" s="176" t="s">
        <v>1298</v>
      </c>
      <c r="D353" s="196">
        <v>40919</v>
      </c>
      <c r="E353" s="176" t="s">
        <v>1110</v>
      </c>
      <c r="F353" s="176" t="s">
        <v>1112</v>
      </c>
      <c r="G353" s="169">
        <v>3</v>
      </c>
      <c r="H353" s="170">
        <v>3</v>
      </c>
      <c r="I353" s="197">
        <v>123.8</v>
      </c>
      <c r="J353" s="169">
        <v>1</v>
      </c>
      <c r="K353" s="170">
        <v>0</v>
      </c>
      <c r="L353" s="170">
        <v>1</v>
      </c>
      <c r="M353" s="197">
        <v>123.8</v>
      </c>
      <c r="N353" s="197">
        <v>0</v>
      </c>
      <c r="O353" s="197">
        <v>123.8</v>
      </c>
      <c r="P353" s="198">
        <f t="shared" si="92"/>
        <v>3663984.8</v>
      </c>
      <c r="Q353" s="198">
        <v>2890884.01</v>
      </c>
      <c r="R353" s="198">
        <v>773100.79</v>
      </c>
    </row>
    <row r="354" spans="1:18" x14ac:dyDescent="0.2">
      <c r="A354" s="176">
        <v>5</v>
      </c>
      <c r="B354" s="195" t="s">
        <v>895</v>
      </c>
      <c r="C354" s="176" t="s">
        <v>1298</v>
      </c>
      <c r="D354" s="196">
        <v>40919</v>
      </c>
      <c r="E354" s="176" t="s">
        <v>1110</v>
      </c>
      <c r="F354" s="176" t="s">
        <v>1112</v>
      </c>
      <c r="G354" s="169">
        <v>21</v>
      </c>
      <c r="H354" s="170">
        <v>21</v>
      </c>
      <c r="I354" s="197">
        <v>267.3</v>
      </c>
      <c r="J354" s="169">
        <v>8</v>
      </c>
      <c r="K354" s="170">
        <v>0</v>
      </c>
      <c r="L354" s="170">
        <v>8</v>
      </c>
      <c r="M354" s="197">
        <v>267.3</v>
      </c>
      <c r="N354" s="197">
        <v>0</v>
      </c>
      <c r="O354" s="197">
        <v>267.3</v>
      </c>
      <c r="P354" s="198">
        <f t="shared" si="92"/>
        <v>7911010.7999999998</v>
      </c>
      <c r="Q354" s="198">
        <v>6241787.5199999996</v>
      </c>
      <c r="R354" s="198">
        <v>1669223.28</v>
      </c>
    </row>
    <row r="355" spans="1:18" x14ac:dyDescent="0.2">
      <c r="A355" s="176">
        <v>6</v>
      </c>
      <c r="B355" s="195" t="s">
        <v>896</v>
      </c>
      <c r="C355" s="176" t="s">
        <v>1298</v>
      </c>
      <c r="D355" s="196">
        <v>40919</v>
      </c>
      <c r="E355" s="176" t="s">
        <v>1110</v>
      </c>
      <c r="F355" s="176" t="s">
        <v>1112</v>
      </c>
      <c r="G355" s="169">
        <v>4</v>
      </c>
      <c r="H355" s="170">
        <v>4</v>
      </c>
      <c r="I355" s="197">
        <v>88.4</v>
      </c>
      <c r="J355" s="169">
        <v>2</v>
      </c>
      <c r="K355" s="170">
        <v>1</v>
      </c>
      <c r="L355" s="170">
        <v>1</v>
      </c>
      <c r="M355" s="197">
        <v>88.4</v>
      </c>
      <c r="N355" s="197">
        <v>43.4</v>
      </c>
      <c r="O355" s="197">
        <v>45</v>
      </c>
      <c r="P355" s="198">
        <f t="shared" si="92"/>
        <v>2616286.4</v>
      </c>
      <c r="Q355" s="198">
        <v>2064249.97</v>
      </c>
      <c r="R355" s="198">
        <v>552036.43000000005</v>
      </c>
    </row>
    <row r="356" spans="1:18" x14ac:dyDescent="0.2">
      <c r="A356" s="176">
        <v>7</v>
      </c>
      <c r="B356" s="195" t="s">
        <v>890</v>
      </c>
      <c r="C356" s="213" t="s">
        <v>1104</v>
      </c>
      <c r="D356" s="196">
        <v>41976</v>
      </c>
      <c r="E356" s="176" t="s">
        <v>1110</v>
      </c>
      <c r="F356" s="176" t="s">
        <v>1112</v>
      </c>
      <c r="G356" s="169">
        <v>20</v>
      </c>
      <c r="H356" s="170">
        <v>20</v>
      </c>
      <c r="I356" s="197">
        <v>425.9</v>
      </c>
      <c r="J356" s="169">
        <v>11</v>
      </c>
      <c r="K356" s="170">
        <v>4</v>
      </c>
      <c r="L356" s="170">
        <v>7</v>
      </c>
      <c r="M356" s="197">
        <v>425.9</v>
      </c>
      <c r="N356" s="197">
        <v>187.2</v>
      </c>
      <c r="O356" s="197">
        <v>238.7</v>
      </c>
      <c r="P356" s="198">
        <f t="shared" si="92"/>
        <v>12604936.4</v>
      </c>
      <c r="Q356" s="198">
        <v>9945294.8200000003</v>
      </c>
      <c r="R356" s="198">
        <v>2659641.58</v>
      </c>
    </row>
    <row r="357" spans="1:18" x14ac:dyDescent="0.2">
      <c r="A357" s="176">
        <v>8</v>
      </c>
      <c r="B357" s="205" t="s">
        <v>1650</v>
      </c>
      <c r="C357" s="213">
        <v>1</v>
      </c>
      <c r="D357" s="196">
        <v>41971</v>
      </c>
      <c r="E357" s="176" t="s">
        <v>1112</v>
      </c>
      <c r="F357" s="176" t="s">
        <v>1822</v>
      </c>
      <c r="G357" s="169">
        <v>48</v>
      </c>
      <c r="H357" s="170">
        <v>48</v>
      </c>
      <c r="I357" s="197">
        <v>421.9</v>
      </c>
      <c r="J357" s="169">
        <v>18</v>
      </c>
      <c r="K357" s="170">
        <v>5</v>
      </c>
      <c r="L357" s="170">
        <v>13</v>
      </c>
      <c r="M357" s="197">
        <v>421.9</v>
      </c>
      <c r="N357" s="197">
        <v>110.4</v>
      </c>
      <c r="O357" s="197">
        <v>311.5</v>
      </c>
      <c r="P357" s="198">
        <f t="shared" si="92"/>
        <v>19663823.899999999</v>
      </c>
      <c r="Q357" s="198">
        <v>11595775.880000001</v>
      </c>
      <c r="R357" s="198">
        <v>8068048.0199999996</v>
      </c>
    </row>
    <row r="358" spans="1:18" x14ac:dyDescent="0.2">
      <c r="A358" s="176">
        <v>9</v>
      </c>
      <c r="B358" s="205" t="s">
        <v>1649</v>
      </c>
      <c r="C358" s="213">
        <v>2</v>
      </c>
      <c r="D358" s="196">
        <v>41971</v>
      </c>
      <c r="E358" s="176" t="s">
        <v>1112</v>
      </c>
      <c r="F358" s="176" t="s">
        <v>1822</v>
      </c>
      <c r="G358" s="169">
        <v>29</v>
      </c>
      <c r="H358" s="170">
        <v>29</v>
      </c>
      <c r="I358" s="197">
        <v>398.5</v>
      </c>
      <c r="J358" s="169">
        <v>13</v>
      </c>
      <c r="K358" s="170">
        <v>4</v>
      </c>
      <c r="L358" s="170">
        <v>9</v>
      </c>
      <c r="M358" s="197">
        <v>398.5</v>
      </c>
      <c r="N358" s="197">
        <v>94.3</v>
      </c>
      <c r="O358" s="197">
        <f>M358-N358</f>
        <v>304.2</v>
      </c>
      <c r="P358" s="198">
        <f t="shared" si="92"/>
        <v>16513531.619999999</v>
      </c>
      <c r="Q358" s="198">
        <v>9844272.2599999998</v>
      </c>
      <c r="R358" s="198">
        <v>6669259.3600000003</v>
      </c>
    </row>
    <row r="359" spans="1:18" x14ac:dyDescent="0.2">
      <c r="A359" s="176">
        <v>10</v>
      </c>
      <c r="B359" s="205" t="s">
        <v>1648</v>
      </c>
      <c r="C359" s="213">
        <v>3</v>
      </c>
      <c r="D359" s="196">
        <v>41971</v>
      </c>
      <c r="E359" s="176" t="s">
        <v>1112</v>
      </c>
      <c r="F359" s="176" t="s">
        <v>1822</v>
      </c>
      <c r="G359" s="169">
        <v>31</v>
      </c>
      <c r="H359" s="170">
        <v>31</v>
      </c>
      <c r="I359" s="197">
        <v>400.7</v>
      </c>
      <c r="J359" s="169">
        <v>12</v>
      </c>
      <c r="K359" s="170">
        <v>0</v>
      </c>
      <c r="L359" s="170">
        <v>12</v>
      </c>
      <c r="M359" s="197">
        <v>400.7</v>
      </c>
      <c r="N359" s="197">
        <v>0</v>
      </c>
      <c r="O359" s="197">
        <v>400.7</v>
      </c>
      <c r="P359" s="198">
        <f t="shared" si="92"/>
        <v>15310452.199999999</v>
      </c>
      <c r="Q359" s="198">
        <v>9668341.8000000007</v>
      </c>
      <c r="R359" s="198">
        <v>5642110.4000000004</v>
      </c>
    </row>
    <row r="360" spans="1:18" x14ac:dyDescent="0.2">
      <c r="A360" s="176">
        <v>11</v>
      </c>
      <c r="B360" s="205" t="s">
        <v>1647</v>
      </c>
      <c r="C360" s="213">
        <v>4</v>
      </c>
      <c r="D360" s="196">
        <v>41971</v>
      </c>
      <c r="E360" s="176" t="s">
        <v>1112</v>
      </c>
      <c r="F360" s="176" t="s">
        <v>1822</v>
      </c>
      <c r="G360" s="169">
        <v>25</v>
      </c>
      <c r="H360" s="170">
        <v>25</v>
      </c>
      <c r="I360" s="197">
        <v>320.39999999999998</v>
      </c>
      <c r="J360" s="169">
        <v>10</v>
      </c>
      <c r="K360" s="170">
        <v>1</v>
      </c>
      <c r="L360" s="170">
        <v>9</v>
      </c>
      <c r="M360" s="197">
        <v>320.39999999999998</v>
      </c>
      <c r="N360" s="197">
        <v>22.7</v>
      </c>
      <c r="O360" s="197">
        <f>M360-N360</f>
        <v>297.7</v>
      </c>
      <c r="P360" s="198">
        <f t="shared" si="92"/>
        <v>13086238.039999999</v>
      </c>
      <c r="Q360" s="198">
        <v>7669131.9800000004</v>
      </c>
      <c r="R360" s="198">
        <v>5417106.0599999996</v>
      </c>
    </row>
    <row r="361" spans="1:18" x14ac:dyDescent="0.2">
      <c r="A361" s="176">
        <v>12</v>
      </c>
      <c r="B361" s="205" t="s">
        <v>1646</v>
      </c>
      <c r="C361" s="213">
        <v>5</v>
      </c>
      <c r="D361" s="196">
        <v>41971</v>
      </c>
      <c r="E361" s="176" t="s">
        <v>1112</v>
      </c>
      <c r="F361" s="176" t="s">
        <v>1822</v>
      </c>
      <c r="G361" s="169">
        <v>35</v>
      </c>
      <c r="H361" s="170">
        <v>35</v>
      </c>
      <c r="I361" s="197">
        <v>421.5</v>
      </c>
      <c r="J361" s="169">
        <v>14</v>
      </c>
      <c r="K361" s="170">
        <v>3</v>
      </c>
      <c r="L361" s="170">
        <v>11</v>
      </c>
      <c r="M361" s="197">
        <v>421.5</v>
      </c>
      <c r="N361" s="197">
        <v>53</v>
      </c>
      <c r="O361" s="197">
        <v>368.5</v>
      </c>
      <c r="P361" s="198">
        <f t="shared" si="92"/>
        <v>16592645.630000001</v>
      </c>
      <c r="Q361" s="198">
        <v>11511531.630000001</v>
      </c>
      <c r="R361" s="198">
        <v>5081114</v>
      </c>
    </row>
    <row r="362" spans="1:18" x14ac:dyDescent="0.2">
      <c r="A362" s="176">
        <v>13</v>
      </c>
      <c r="B362" s="205" t="s">
        <v>1644</v>
      </c>
      <c r="C362" s="213">
        <v>6</v>
      </c>
      <c r="D362" s="196">
        <v>41971</v>
      </c>
      <c r="E362" s="176" t="s">
        <v>1112</v>
      </c>
      <c r="F362" s="176" t="s">
        <v>1822</v>
      </c>
      <c r="G362" s="169">
        <v>42</v>
      </c>
      <c r="H362" s="170">
        <v>42</v>
      </c>
      <c r="I362" s="197">
        <v>420.1</v>
      </c>
      <c r="J362" s="169">
        <v>14</v>
      </c>
      <c r="K362" s="170">
        <v>1</v>
      </c>
      <c r="L362" s="170">
        <v>13</v>
      </c>
      <c r="M362" s="197">
        <v>420.1</v>
      </c>
      <c r="N362" s="197">
        <v>22.8</v>
      </c>
      <c r="O362" s="197">
        <v>397.3</v>
      </c>
      <c r="P362" s="198">
        <f t="shared" si="92"/>
        <v>16684923.75</v>
      </c>
      <c r="Q362" s="198">
        <v>11539275.76</v>
      </c>
      <c r="R362" s="198">
        <v>5145647.99</v>
      </c>
    </row>
    <row r="363" spans="1:18" x14ac:dyDescent="0.2">
      <c r="A363" s="176">
        <v>14</v>
      </c>
      <c r="B363" s="205" t="s">
        <v>1643</v>
      </c>
      <c r="C363" s="213">
        <v>7</v>
      </c>
      <c r="D363" s="196">
        <v>41971</v>
      </c>
      <c r="E363" s="176" t="s">
        <v>1112</v>
      </c>
      <c r="F363" s="176" t="s">
        <v>1822</v>
      </c>
      <c r="G363" s="169">
        <v>28</v>
      </c>
      <c r="H363" s="170">
        <v>28</v>
      </c>
      <c r="I363" s="197">
        <v>421.4</v>
      </c>
      <c r="J363" s="169">
        <v>12</v>
      </c>
      <c r="K363" s="170">
        <v>5</v>
      </c>
      <c r="L363" s="170">
        <v>7</v>
      </c>
      <c r="M363" s="197">
        <v>421.4</v>
      </c>
      <c r="N363" s="197">
        <v>140.5</v>
      </c>
      <c r="O363" s="197">
        <v>280.89999999999998</v>
      </c>
      <c r="P363" s="198">
        <f t="shared" si="92"/>
        <v>16498284.1</v>
      </c>
      <c r="Q363" s="198">
        <v>11516101.24</v>
      </c>
      <c r="R363" s="198">
        <v>4982182.8600000003</v>
      </c>
    </row>
    <row r="364" spans="1:18" x14ac:dyDescent="0.2">
      <c r="A364" s="176">
        <v>15</v>
      </c>
      <c r="B364" s="205" t="s">
        <v>1645</v>
      </c>
      <c r="C364" s="213">
        <v>8</v>
      </c>
      <c r="D364" s="196">
        <v>41971</v>
      </c>
      <c r="E364" s="176" t="s">
        <v>1112</v>
      </c>
      <c r="F364" s="176" t="s">
        <v>1822</v>
      </c>
      <c r="G364" s="169">
        <v>21</v>
      </c>
      <c r="H364" s="170">
        <v>21</v>
      </c>
      <c r="I364" s="197">
        <v>419.9</v>
      </c>
      <c r="J364" s="169">
        <v>12</v>
      </c>
      <c r="K364" s="170">
        <v>3</v>
      </c>
      <c r="L364" s="170">
        <v>9</v>
      </c>
      <c r="M364" s="197">
        <v>401.1</v>
      </c>
      <c r="N364" s="197">
        <v>62.4</v>
      </c>
      <c r="O364" s="197">
        <f>M364-N364</f>
        <v>338.7</v>
      </c>
      <c r="P364" s="198">
        <f t="shared" si="92"/>
        <v>16531341.310000001</v>
      </c>
      <c r="Q364" s="198">
        <v>10972968.98</v>
      </c>
      <c r="R364" s="198">
        <v>5558372.3300000001</v>
      </c>
    </row>
    <row r="365" spans="1:18" x14ac:dyDescent="0.2">
      <c r="A365" s="176">
        <v>16</v>
      </c>
      <c r="B365" s="205" t="s">
        <v>1642</v>
      </c>
      <c r="C365" s="213">
        <v>11</v>
      </c>
      <c r="D365" s="196">
        <v>41971</v>
      </c>
      <c r="E365" s="176" t="s">
        <v>1112</v>
      </c>
      <c r="F365" s="176" t="s">
        <v>1822</v>
      </c>
      <c r="G365" s="169">
        <v>35</v>
      </c>
      <c r="H365" s="170">
        <v>35</v>
      </c>
      <c r="I365" s="197">
        <v>422.9</v>
      </c>
      <c r="J365" s="169">
        <v>16</v>
      </c>
      <c r="K365" s="170">
        <v>2</v>
      </c>
      <c r="L365" s="170">
        <v>14</v>
      </c>
      <c r="M365" s="197">
        <v>422.9</v>
      </c>
      <c r="N365" s="197">
        <v>30.1</v>
      </c>
      <c r="O365" s="197">
        <v>392.8</v>
      </c>
      <c r="P365" s="198">
        <f t="shared" si="92"/>
        <v>17042987.149999999</v>
      </c>
      <c r="Q365" s="198">
        <v>11211568.539999999</v>
      </c>
      <c r="R365" s="198">
        <v>5831418.6100000003</v>
      </c>
    </row>
    <row r="366" spans="1:18" x14ac:dyDescent="0.2">
      <c r="A366" s="176">
        <v>17</v>
      </c>
      <c r="B366" s="205" t="s">
        <v>1641</v>
      </c>
      <c r="C366" s="213">
        <v>14</v>
      </c>
      <c r="D366" s="196">
        <v>41971</v>
      </c>
      <c r="E366" s="176" t="s">
        <v>1112</v>
      </c>
      <c r="F366" s="176" t="s">
        <v>1822</v>
      </c>
      <c r="G366" s="169">
        <v>27</v>
      </c>
      <c r="H366" s="170">
        <v>27</v>
      </c>
      <c r="I366" s="197">
        <v>426.1</v>
      </c>
      <c r="J366" s="169">
        <v>13</v>
      </c>
      <c r="K366" s="170">
        <v>3</v>
      </c>
      <c r="L366" s="170">
        <v>10</v>
      </c>
      <c r="M366" s="197">
        <v>386.7</v>
      </c>
      <c r="N366" s="197">
        <v>66.5</v>
      </c>
      <c r="O366" s="197">
        <v>320.2</v>
      </c>
      <c r="P366" s="198">
        <f t="shared" si="92"/>
        <v>17305980.420000002</v>
      </c>
      <c r="Q366" s="198">
        <v>10116164.779999999</v>
      </c>
      <c r="R366" s="198">
        <v>7189815.6399999997</v>
      </c>
    </row>
    <row r="367" spans="1:18" x14ac:dyDescent="0.2">
      <c r="A367" s="176">
        <v>18</v>
      </c>
      <c r="B367" s="205" t="s">
        <v>1640</v>
      </c>
      <c r="C367" s="213">
        <v>25</v>
      </c>
      <c r="D367" s="196">
        <v>41971</v>
      </c>
      <c r="E367" s="176" t="s">
        <v>1112</v>
      </c>
      <c r="F367" s="176" t="s">
        <v>1822</v>
      </c>
      <c r="G367" s="169">
        <v>41</v>
      </c>
      <c r="H367" s="170">
        <v>41</v>
      </c>
      <c r="I367" s="197">
        <v>424.3</v>
      </c>
      <c r="J367" s="169">
        <v>14</v>
      </c>
      <c r="K367" s="170">
        <v>1</v>
      </c>
      <c r="L367" s="170">
        <v>13</v>
      </c>
      <c r="M367" s="197">
        <v>376.45</v>
      </c>
      <c r="N367" s="197">
        <v>18.2</v>
      </c>
      <c r="O367" s="197">
        <v>358.25</v>
      </c>
      <c r="P367" s="198">
        <f t="shared" si="92"/>
        <v>17548236.449999999</v>
      </c>
      <c r="Q367" s="198">
        <v>8820121.9499999993</v>
      </c>
      <c r="R367" s="198">
        <v>8728114.5</v>
      </c>
    </row>
    <row r="368" spans="1:18" x14ac:dyDescent="0.2">
      <c r="A368" s="176">
        <v>19</v>
      </c>
      <c r="B368" s="205" t="s">
        <v>1573</v>
      </c>
      <c r="C368" s="213">
        <v>26</v>
      </c>
      <c r="D368" s="196">
        <v>41971</v>
      </c>
      <c r="E368" s="176" t="s">
        <v>1112</v>
      </c>
      <c r="F368" s="176" t="s">
        <v>1822</v>
      </c>
      <c r="G368" s="169">
        <v>31</v>
      </c>
      <c r="H368" s="170">
        <v>31</v>
      </c>
      <c r="I368" s="197">
        <v>411.41</v>
      </c>
      <c r="J368" s="169">
        <v>15</v>
      </c>
      <c r="K368" s="170">
        <v>2</v>
      </c>
      <c r="L368" s="170">
        <v>13</v>
      </c>
      <c r="M368" s="197">
        <v>381.91</v>
      </c>
      <c r="N368" s="197">
        <v>39.090000000000003</v>
      </c>
      <c r="O368" s="197">
        <f>M368-N368</f>
        <v>342.82</v>
      </c>
      <c r="P368" s="198">
        <f t="shared" si="92"/>
        <v>14676410.859999999</v>
      </c>
      <c r="Q368" s="198">
        <v>9372883.0500000007</v>
      </c>
      <c r="R368" s="198">
        <v>5303527.8099999996</v>
      </c>
    </row>
    <row r="369" spans="1:25" x14ac:dyDescent="0.2">
      <c r="A369" s="176">
        <v>20</v>
      </c>
      <c r="B369" s="205" t="s">
        <v>1639</v>
      </c>
      <c r="C369" s="213" t="s">
        <v>874</v>
      </c>
      <c r="D369" s="196">
        <v>41971</v>
      </c>
      <c r="E369" s="176" t="s">
        <v>1112</v>
      </c>
      <c r="F369" s="176" t="s">
        <v>1822</v>
      </c>
      <c r="G369" s="169">
        <v>38</v>
      </c>
      <c r="H369" s="170">
        <v>38</v>
      </c>
      <c r="I369" s="197">
        <v>381.99</v>
      </c>
      <c r="J369" s="169">
        <v>12</v>
      </c>
      <c r="K369" s="170">
        <v>0</v>
      </c>
      <c r="L369" s="170">
        <v>12</v>
      </c>
      <c r="M369" s="197">
        <v>381.99</v>
      </c>
      <c r="N369" s="197">
        <v>0</v>
      </c>
      <c r="O369" s="197">
        <v>381.99</v>
      </c>
      <c r="P369" s="198">
        <f t="shared" si="92"/>
        <v>17247728.059999999</v>
      </c>
      <c r="Q369" s="198">
        <v>9467637.4499999993</v>
      </c>
      <c r="R369" s="198">
        <v>7780090.6100000003</v>
      </c>
    </row>
    <row r="370" spans="1:25" x14ac:dyDescent="0.2">
      <c r="A370" s="176">
        <v>21</v>
      </c>
      <c r="B370" s="205" t="s">
        <v>1638</v>
      </c>
      <c r="C370" s="213" t="s">
        <v>875</v>
      </c>
      <c r="D370" s="196">
        <v>41971</v>
      </c>
      <c r="E370" s="176" t="s">
        <v>1112</v>
      </c>
      <c r="F370" s="176" t="s">
        <v>1822</v>
      </c>
      <c r="G370" s="169">
        <v>31</v>
      </c>
      <c r="H370" s="170">
        <v>31</v>
      </c>
      <c r="I370" s="197">
        <v>399.34</v>
      </c>
      <c r="J370" s="169">
        <v>14</v>
      </c>
      <c r="K370" s="170">
        <v>2</v>
      </c>
      <c r="L370" s="170">
        <v>12</v>
      </c>
      <c r="M370" s="197">
        <v>364.28</v>
      </c>
      <c r="N370" s="197">
        <v>40.270000000000003</v>
      </c>
      <c r="O370" s="197">
        <f>M370-N370</f>
        <v>324.01</v>
      </c>
      <c r="P370" s="198">
        <f t="shared" si="92"/>
        <v>15185661.880000001</v>
      </c>
      <c r="Q370" s="198">
        <v>9328655.6400000006</v>
      </c>
      <c r="R370" s="198">
        <v>5857006.2400000002</v>
      </c>
    </row>
    <row r="371" spans="1:25" s="156" customFormat="1" ht="32.25" customHeight="1" x14ac:dyDescent="0.2">
      <c r="A371" s="820" t="s">
        <v>1761</v>
      </c>
      <c r="B371" s="820"/>
      <c r="C371" s="820"/>
      <c r="D371" s="820"/>
      <c r="E371" s="820"/>
      <c r="F371" s="820"/>
      <c r="G371" s="168">
        <f t="shared" ref="G371:P371" si="93">SUM(G372:G374)</f>
        <v>20</v>
      </c>
      <c r="H371" s="168">
        <f t="shared" si="93"/>
        <v>20</v>
      </c>
      <c r="I371" s="202">
        <f t="shared" si="93"/>
        <v>533.72</v>
      </c>
      <c r="J371" s="168">
        <f t="shared" si="93"/>
        <v>15</v>
      </c>
      <c r="K371" s="168">
        <f t="shared" si="93"/>
        <v>15</v>
      </c>
      <c r="L371" s="168">
        <f t="shared" si="93"/>
        <v>0</v>
      </c>
      <c r="M371" s="202">
        <f t="shared" si="93"/>
        <v>533.72</v>
      </c>
      <c r="N371" s="202">
        <f t="shared" si="93"/>
        <v>533.72</v>
      </c>
      <c r="O371" s="202">
        <f t="shared" si="93"/>
        <v>0</v>
      </c>
      <c r="P371" s="202">
        <f t="shared" si="93"/>
        <v>22565681.600000001</v>
      </c>
      <c r="Q371" s="202">
        <v>21437397.52</v>
      </c>
      <c r="R371" s="202">
        <v>1128284.08</v>
      </c>
      <c r="S371" s="199"/>
      <c r="T371" s="200"/>
      <c r="U371" s="203"/>
      <c r="V371" s="203"/>
      <c r="W371" s="203"/>
      <c r="X371" s="203"/>
    </row>
    <row r="372" spans="1:25" x14ac:dyDescent="0.2">
      <c r="A372" s="176">
        <v>1</v>
      </c>
      <c r="B372" s="195" t="s">
        <v>782</v>
      </c>
      <c r="C372" s="176">
        <v>1163</v>
      </c>
      <c r="D372" s="196">
        <v>41850</v>
      </c>
      <c r="E372" s="176" t="s">
        <v>1110</v>
      </c>
      <c r="F372" s="176" t="s">
        <v>1112</v>
      </c>
      <c r="G372" s="169">
        <v>6</v>
      </c>
      <c r="H372" s="170">
        <v>6</v>
      </c>
      <c r="I372" s="197">
        <v>140.63</v>
      </c>
      <c r="J372" s="169">
        <v>6</v>
      </c>
      <c r="K372" s="170">
        <v>6</v>
      </c>
      <c r="L372" s="170">
        <v>0</v>
      </c>
      <c r="M372" s="197">
        <v>140.63</v>
      </c>
      <c r="N372" s="197">
        <v>140.63</v>
      </c>
      <c r="O372" s="197">
        <v>0</v>
      </c>
      <c r="P372" s="198">
        <v>5945836.4000000004</v>
      </c>
      <c r="Q372" s="198">
        <v>5648544.5800000001</v>
      </c>
      <c r="R372" s="198">
        <v>297291.82</v>
      </c>
    </row>
    <row r="373" spans="1:25" x14ac:dyDescent="0.2">
      <c r="A373" s="176">
        <v>2</v>
      </c>
      <c r="B373" s="195" t="s">
        <v>1125</v>
      </c>
      <c r="C373" s="176">
        <v>91</v>
      </c>
      <c r="D373" s="196">
        <v>42054</v>
      </c>
      <c r="E373" s="176" t="s">
        <v>1110</v>
      </c>
      <c r="F373" s="176" t="s">
        <v>1112</v>
      </c>
      <c r="G373" s="169">
        <v>8</v>
      </c>
      <c r="H373" s="170">
        <v>8</v>
      </c>
      <c r="I373" s="197">
        <v>120.69</v>
      </c>
      <c r="J373" s="169">
        <v>4</v>
      </c>
      <c r="K373" s="170">
        <v>4</v>
      </c>
      <c r="L373" s="170">
        <v>0</v>
      </c>
      <c r="M373" s="197">
        <v>120.69</v>
      </c>
      <c r="N373" s="197">
        <v>120.69</v>
      </c>
      <c r="O373" s="197">
        <v>0</v>
      </c>
      <c r="P373" s="198">
        <v>5102773.2</v>
      </c>
      <c r="Q373" s="198">
        <v>4847634.54</v>
      </c>
      <c r="R373" s="198">
        <v>255138.66</v>
      </c>
    </row>
    <row r="374" spans="1:25" x14ac:dyDescent="0.2">
      <c r="A374" s="176">
        <v>3</v>
      </c>
      <c r="B374" s="195" t="s">
        <v>1124</v>
      </c>
      <c r="C374" s="176">
        <v>94</v>
      </c>
      <c r="D374" s="196">
        <v>42054</v>
      </c>
      <c r="E374" s="176" t="s">
        <v>1110</v>
      </c>
      <c r="F374" s="176" t="s">
        <v>1112</v>
      </c>
      <c r="G374" s="169">
        <v>6</v>
      </c>
      <c r="H374" s="170">
        <v>6</v>
      </c>
      <c r="I374" s="197">
        <v>272.39999999999998</v>
      </c>
      <c r="J374" s="169">
        <v>5</v>
      </c>
      <c r="K374" s="170">
        <v>5</v>
      </c>
      <c r="L374" s="170">
        <v>0</v>
      </c>
      <c r="M374" s="197">
        <v>272.39999999999998</v>
      </c>
      <c r="N374" s="197">
        <v>272.39999999999998</v>
      </c>
      <c r="O374" s="197">
        <v>0</v>
      </c>
      <c r="P374" s="198">
        <v>11517072</v>
      </c>
      <c r="Q374" s="198">
        <v>10941218.4</v>
      </c>
      <c r="R374" s="198">
        <v>575853.6</v>
      </c>
    </row>
    <row r="375" spans="1:25" ht="30.75" customHeight="1" x14ac:dyDescent="0.2">
      <c r="A375" s="820" t="s">
        <v>1084</v>
      </c>
      <c r="B375" s="820"/>
      <c r="C375" s="820"/>
      <c r="D375" s="820"/>
      <c r="E375" s="820"/>
      <c r="F375" s="820"/>
      <c r="G375" s="174">
        <f>SUM(G376:G377)</f>
        <v>23</v>
      </c>
      <c r="H375" s="174">
        <f t="shared" ref="H375:O375" si="94">SUM(H376:H377)</f>
        <v>23</v>
      </c>
      <c r="I375" s="177">
        <f t="shared" si="94"/>
        <v>322.89999999999998</v>
      </c>
      <c r="J375" s="174">
        <f t="shared" si="94"/>
        <v>6</v>
      </c>
      <c r="K375" s="174">
        <f t="shared" si="94"/>
        <v>3</v>
      </c>
      <c r="L375" s="174">
        <f t="shared" si="94"/>
        <v>3</v>
      </c>
      <c r="M375" s="177">
        <f t="shared" si="94"/>
        <v>322.89999999999998</v>
      </c>
      <c r="N375" s="177">
        <f t="shared" si="94"/>
        <v>155</v>
      </c>
      <c r="O375" s="177">
        <f t="shared" si="94"/>
        <v>167.9</v>
      </c>
      <c r="P375" s="177">
        <f>SUM(P376:P377)</f>
        <v>13453496</v>
      </c>
      <c r="Q375" s="177">
        <v>11368204.119999999</v>
      </c>
      <c r="R375" s="177">
        <v>2085291.88</v>
      </c>
    </row>
    <row r="376" spans="1:25" s="157" customFormat="1" x14ac:dyDescent="0.2">
      <c r="A376" s="176">
        <v>1</v>
      </c>
      <c r="B376" s="195" t="s">
        <v>781</v>
      </c>
      <c r="C376" s="176">
        <v>214</v>
      </c>
      <c r="D376" s="196">
        <v>41272</v>
      </c>
      <c r="E376" s="176" t="s">
        <v>1109</v>
      </c>
      <c r="F376" s="176" t="s">
        <v>1110</v>
      </c>
      <c r="G376" s="169">
        <v>4</v>
      </c>
      <c r="H376" s="170">
        <v>4</v>
      </c>
      <c r="I376" s="197">
        <v>50.5</v>
      </c>
      <c r="J376" s="169">
        <v>1</v>
      </c>
      <c r="K376" s="170">
        <v>0</v>
      </c>
      <c r="L376" s="170">
        <v>1</v>
      </c>
      <c r="M376" s="197">
        <v>50.5</v>
      </c>
      <c r="N376" s="197">
        <v>0</v>
      </c>
      <c r="O376" s="197">
        <v>50.5</v>
      </c>
      <c r="P376" s="198">
        <f>Q376+R376</f>
        <v>2135140</v>
      </c>
      <c r="Q376" s="198">
        <v>1804193.3</v>
      </c>
      <c r="R376" s="198">
        <v>330946.7</v>
      </c>
      <c r="S376" s="199"/>
      <c r="T376" s="200"/>
      <c r="U376" s="248"/>
      <c r="V376" s="248"/>
      <c r="W376" s="248"/>
      <c r="X376" s="248"/>
    </row>
    <row r="377" spans="1:25" x14ac:dyDescent="0.2">
      <c r="A377" s="176">
        <v>2</v>
      </c>
      <c r="B377" s="195" t="s">
        <v>1260</v>
      </c>
      <c r="C377" s="176">
        <v>213</v>
      </c>
      <c r="D377" s="196">
        <v>41272</v>
      </c>
      <c r="E377" s="176" t="s">
        <v>1109</v>
      </c>
      <c r="F377" s="176" t="s">
        <v>1110</v>
      </c>
      <c r="G377" s="169">
        <v>19</v>
      </c>
      <c r="H377" s="170">
        <v>19</v>
      </c>
      <c r="I377" s="197">
        <v>272.39999999999998</v>
      </c>
      <c r="J377" s="169">
        <v>5</v>
      </c>
      <c r="K377" s="170">
        <v>3</v>
      </c>
      <c r="L377" s="170">
        <v>2</v>
      </c>
      <c r="M377" s="197">
        <v>272.39999999999998</v>
      </c>
      <c r="N377" s="197">
        <v>155</v>
      </c>
      <c r="O377" s="197">
        <v>117.4</v>
      </c>
      <c r="P377" s="198">
        <f>Q377+R377</f>
        <v>11318356</v>
      </c>
      <c r="Q377" s="198">
        <v>9564010.8200000003</v>
      </c>
      <c r="R377" s="198">
        <v>1754345.18</v>
      </c>
    </row>
    <row r="378" spans="1:25" s="156" customFormat="1" ht="36" customHeight="1" x14ac:dyDescent="0.2">
      <c r="A378" s="820" t="s">
        <v>1315</v>
      </c>
      <c r="B378" s="820"/>
      <c r="C378" s="820"/>
      <c r="D378" s="820"/>
      <c r="E378" s="820"/>
      <c r="F378" s="820"/>
      <c r="G378" s="168">
        <f t="shared" ref="G378:P378" si="95">SUM(G379:G385)</f>
        <v>62</v>
      </c>
      <c r="H378" s="168">
        <f t="shared" si="95"/>
        <v>62</v>
      </c>
      <c r="I378" s="202">
        <f t="shared" si="95"/>
        <v>1628.16</v>
      </c>
      <c r="J378" s="168">
        <f t="shared" si="95"/>
        <v>31</v>
      </c>
      <c r="K378" s="168">
        <f t="shared" si="95"/>
        <v>24</v>
      </c>
      <c r="L378" s="168">
        <f t="shared" si="95"/>
        <v>7</v>
      </c>
      <c r="M378" s="202">
        <f t="shared" si="95"/>
        <v>1628.16</v>
      </c>
      <c r="N378" s="202">
        <f t="shared" si="95"/>
        <v>1260.7</v>
      </c>
      <c r="O378" s="202">
        <f t="shared" si="95"/>
        <v>367.46</v>
      </c>
      <c r="P378" s="202">
        <f t="shared" si="95"/>
        <v>68838604.799999997</v>
      </c>
      <c r="Q378" s="202">
        <v>61569529.560000002</v>
      </c>
      <c r="R378" s="202">
        <v>7269075.2400000002</v>
      </c>
      <c r="S378" s="199"/>
      <c r="T378" s="200"/>
      <c r="U378" s="278"/>
      <c r="V378" s="278"/>
      <c r="W378" s="278"/>
      <c r="X378" s="278"/>
      <c r="Y378" s="163"/>
    </row>
    <row r="379" spans="1:25" x14ac:dyDescent="0.2">
      <c r="A379" s="176">
        <v>1</v>
      </c>
      <c r="B379" s="205" t="s">
        <v>916</v>
      </c>
      <c r="C379" s="213" t="s">
        <v>1321</v>
      </c>
      <c r="D379" s="196">
        <v>42002</v>
      </c>
      <c r="E379" s="176" t="s">
        <v>1109</v>
      </c>
      <c r="F379" s="176" t="s">
        <v>1110</v>
      </c>
      <c r="G379" s="169">
        <v>11</v>
      </c>
      <c r="H379" s="169">
        <v>11</v>
      </c>
      <c r="I379" s="197">
        <v>263.2</v>
      </c>
      <c r="J379" s="169">
        <v>6</v>
      </c>
      <c r="K379" s="170">
        <v>4</v>
      </c>
      <c r="L379" s="170">
        <v>2</v>
      </c>
      <c r="M379" s="197">
        <v>263.2</v>
      </c>
      <c r="N379" s="197">
        <v>164</v>
      </c>
      <c r="O379" s="197">
        <f>M379-N379</f>
        <v>99.2</v>
      </c>
      <c r="P379" s="198">
        <v>11128096</v>
      </c>
      <c r="Q379" s="198">
        <v>9970774.0199999996</v>
      </c>
      <c r="R379" s="198">
        <v>1157321.98</v>
      </c>
    </row>
    <row r="380" spans="1:25" x14ac:dyDescent="0.2">
      <c r="A380" s="176">
        <v>2</v>
      </c>
      <c r="B380" s="205" t="s">
        <v>1571</v>
      </c>
      <c r="C380" s="213" t="s">
        <v>1321</v>
      </c>
      <c r="D380" s="196">
        <v>42002</v>
      </c>
      <c r="E380" s="176" t="s">
        <v>1109</v>
      </c>
      <c r="F380" s="176" t="s">
        <v>1110</v>
      </c>
      <c r="G380" s="169">
        <v>6</v>
      </c>
      <c r="H380" s="169">
        <v>6</v>
      </c>
      <c r="I380" s="197">
        <v>116.7</v>
      </c>
      <c r="J380" s="169">
        <v>3</v>
      </c>
      <c r="K380" s="170">
        <v>2</v>
      </c>
      <c r="L380" s="170">
        <v>1</v>
      </c>
      <c r="M380" s="197">
        <f>114.5+2.2</f>
        <v>116.7</v>
      </c>
      <c r="N380" s="197">
        <v>77.7</v>
      </c>
      <c r="O380" s="197">
        <f t="shared" ref="O380:O385" si="96">M380-N380</f>
        <v>39</v>
      </c>
      <c r="P380" s="198">
        <v>4934076</v>
      </c>
      <c r="Q380" s="198">
        <v>4420932.0999999996</v>
      </c>
      <c r="R380" s="198">
        <v>513143.9</v>
      </c>
    </row>
    <row r="381" spans="1:25" x14ac:dyDescent="0.2">
      <c r="A381" s="176">
        <v>3</v>
      </c>
      <c r="B381" s="205" t="s">
        <v>1570</v>
      </c>
      <c r="C381" s="213" t="s">
        <v>1321</v>
      </c>
      <c r="D381" s="196">
        <v>42002</v>
      </c>
      <c r="E381" s="176" t="s">
        <v>1109</v>
      </c>
      <c r="F381" s="176" t="s">
        <v>1110</v>
      </c>
      <c r="G381" s="169">
        <v>2</v>
      </c>
      <c r="H381" s="169">
        <v>2</v>
      </c>
      <c r="I381" s="197">
        <v>105.4</v>
      </c>
      <c r="J381" s="169">
        <v>2</v>
      </c>
      <c r="K381" s="170">
        <v>2</v>
      </c>
      <c r="L381" s="170">
        <v>0</v>
      </c>
      <c r="M381" s="197">
        <v>105.4</v>
      </c>
      <c r="N381" s="197">
        <v>105.4</v>
      </c>
      <c r="O381" s="197">
        <f t="shared" si="96"/>
        <v>0</v>
      </c>
      <c r="P381" s="198">
        <v>4456312</v>
      </c>
      <c r="Q381" s="198">
        <v>3992855.55</v>
      </c>
      <c r="R381" s="198">
        <v>463456.45</v>
      </c>
    </row>
    <row r="382" spans="1:25" x14ac:dyDescent="0.2">
      <c r="A382" s="176">
        <v>4</v>
      </c>
      <c r="B382" s="205" t="s">
        <v>1572</v>
      </c>
      <c r="C382" s="213" t="s">
        <v>1321</v>
      </c>
      <c r="D382" s="196">
        <v>42002</v>
      </c>
      <c r="E382" s="176" t="s">
        <v>1109</v>
      </c>
      <c r="F382" s="176" t="s">
        <v>1110</v>
      </c>
      <c r="G382" s="169">
        <v>9</v>
      </c>
      <c r="H382" s="169">
        <v>9</v>
      </c>
      <c r="I382" s="197">
        <v>232.6</v>
      </c>
      <c r="J382" s="169">
        <v>4</v>
      </c>
      <c r="K382" s="170">
        <v>3</v>
      </c>
      <c r="L382" s="170">
        <v>1</v>
      </c>
      <c r="M382" s="197">
        <v>232.6</v>
      </c>
      <c r="N382" s="197">
        <v>177.6</v>
      </c>
      <c r="O382" s="197">
        <f t="shared" si="96"/>
        <v>55</v>
      </c>
      <c r="P382" s="198">
        <v>9834328</v>
      </c>
      <c r="Q382" s="198">
        <v>8811557.8900000006</v>
      </c>
      <c r="R382" s="198">
        <v>1022770.11</v>
      </c>
    </row>
    <row r="383" spans="1:25" x14ac:dyDescent="0.2">
      <c r="A383" s="176">
        <v>5</v>
      </c>
      <c r="B383" s="195" t="s">
        <v>917</v>
      </c>
      <c r="C383" s="176">
        <v>267</v>
      </c>
      <c r="D383" s="196">
        <v>42002</v>
      </c>
      <c r="E383" s="176" t="s">
        <v>1109</v>
      </c>
      <c r="F383" s="176" t="s">
        <v>1110</v>
      </c>
      <c r="G383" s="169">
        <v>7</v>
      </c>
      <c r="H383" s="170">
        <v>7</v>
      </c>
      <c r="I383" s="197">
        <v>173.1</v>
      </c>
      <c r="J383" s="169">
        <v>4</v>
      </c>
      <c r="K383" s="170">
        <v>4</v>
      </c>
      <c r="L383" s="170">
        <v>0</v>
      </c>
      <c r="M383" s="197">
        <v>173.1</v>
      </c>
      <c r="N383" s="197">
        <v>173.1</v>
      </c>
      <c r="O383" s="197">
        <f t="shared" si="96"/>
        <v>0</v>
      </c>
      <c r="P383" s="198">
        <f>Q383+R383</f>
        <v>7318668</v>
      </c>
      <c r="Q383" s="198">
        <v>6557526.5300000003</v>
      </c>
      <c r="R383" s="198">
        <v>761141.47</v>
      </c>
    </row>
    <row r="384" spans="1:25" ht="21" customHeight="1" x14ac:dyDescent="0.2">
      <c r="A384" s="176">
        <v>6</v>
      </c>
      <c r="B384" s="205" t="s">
        <v>918</v>
      </c>
      <c r="C384" s="213" t="s">
        <v>1321</v>
      </c>
      <c r="D384" s="196">
        <v>42002</v>
      </c>
      <c r="E384" s="176" t="s">
        <v>1109</v>
      </c>
      <c r="F384" s="176" t="s">
        <v>1110</v>
      </c>
      <c r="G384" s="169">
        <v>7</v>
      </c>
      <c r="H384" s="169">
        <v>7</v>
      </c>
      <c r="I384" s="197">
        <v>225.9</v>
      </c>
      <c r="J384" s="169">
        <v>4</v>
      </c>
      <c r="K384" s="170">
        <v>3</v>
      </c>
      <c r="L384" s="170">
        <v>1</v>
      </c>
      <c r="M384" s="197">
        <v>225.9</v>
      </c>
      <c r="N384" s="197">
        <v>170.7</v>
      </c>
      <c r="O384" s="197">
        <f t="shared" si="96"/>
        <v>55.2</v>
      </c>
      <c r="P384" s="198">
        <f>Q384+R384</f>
        <v>9551052</v>
      </c>
      <c r="Q384" s="198">
        <v>8447882.2400000002</v>
      </c>
      <c r="R384" s="198">
        <v>1103169.76</v>
      </c>
    </row>
    <row r="385" spans="1:24" x14ac:dyDescent="0.2">
      <c r="A385" s="176">
        <v>7</v>
      </c>
      <c r="B385" s="195" t="s">
        <v>1569</v>
      </c>
      <c r="C385" s="176">
        <v>267</v>
      </c>
      <c r="D385" s="196">
        <v>42002</v>
      </c>
      <c r="E385" s="176" t="s">
        <v>1109</v>
      </c>
      <c r="F385" s="176" t="s">
        <v>1110</v>
      </c>
      <c r="G385" s="169">
        <v>20</v>
      </c>
      <c r="H385" s="170">
        <v>20</v>
      </c>
      <c r="I385" s="197">
        <v>511.26</v>
      </c>
      <c r="J385" s="169">
        <v>8</v>
      </c>
      <c r="K385" s="170">
        <v>6</v>
      </c>
      <c r="L385" s="170">
        <v>2</v>
      </c>
      <c r="M385" s="197">
        <v>511.26</v>
      </c>
      <c r="N385" s="197">
        <v>392.2</v>
      </c>
      <c r="O385" s="197">
        <f t="shared" si="96"/>
        <v>119.06</v>
      </c>
      <c r="P385" s="198">
        <v>21616072.800000001</v>
      </c>
      <c r="Q385" s="198">
        <v>19368001.23</v>
      </c>
      <c r="R385" s="198">
        <v>2248071.5699999998</v>
      </c>
    </row>
    <row r="386" spans="1:24" s="156" customFormat="1" ht="34.5" customHeight="1" x14ac:dyDescent="0.2">
      <c r="A386" s="824" t="s">
        <v>1763</v>
      </c>
      <c r="B386" s="824"/>
      <c r="C386" s="824"/>
      <c r="D386" s="824"/>
      <c r="E386" s="824"/>
      <c r="F386" s="824"/>
      <c r="G386" s="168">
        <f>SUM(G387:G390)</f>
        <v>51</v>
      </c>
      <c r="H386" s="168">
        <f t="shared" ref="H386:P386" si="97">SUM(H387:H390)</f>
        <v>51</v>
      </c>
      <c r="I386" s="202">
        <f t="shared" si="97"/>
        <v>732.3</v>
      </c>
      <c r="J386" s="168">
        <f t="shared" si="97"/>
        <v>28</v>
      </c>
      <c r="K386" s="168">
        <f t="shared" si="97"/>
        <v>23</v>
      </c>
      <c r="L386" s="168">
        <f t="shared" si="97"/>
        <v>5</v>
      </c>
      <c r="M386" s="202">
        <f t="shared" si="97"/>
        <v>732.2</v>
      </c>
      <c r="N386" s="202">
        <f t="shared" si="97"/>
        <v>565.4</v>
      </c>
      <c r="O386" s="202">
        <f t="shared" si="97"/>
        <v>166.8</v>
      </c>
      <c r="P386" s="202">
        <f t="shared" si="97"/>
        <v>30957416</v>
      </c>
      <c r="Q386" s="202">
        <v>26592420.350000001</v>
      </c>
      <c r="R386" s="202">
        <v>4364995.6500000004</v>
      </c>
      <c r="S386" s="199"/>
      <c r="T386" s="200"/>
      <c r="U386" s="203"/>
      <c r="V386" s="203"/>
      <c r="W386" s="203"/>
      <c r="X386" s="203"/>
    </row>
    <row r="387" spans="1:24" ht="18" customHeight="1" x14ac:dyDescent="0.2">
      <c r="A387" s="176">
        <v>1</v>
      </c>
      <c r="B387" s="195" t="s">
        <v>1051</v>
      </c>
      <c r="C387" s="219" t="s">
        <v>1105</v>
      </c>
      <c r="D387" s="215">
        <v>41992</v>
      </c>
      <c r="E387" s="176" t="s">
        <v>1110</v>
      </c>
      <c r="F387" s="176" t="s">
        <v>1112</v>
      </c>
      <c r="G387" s="169">
        <v>11</v>
      </c>
      <c r="H387" s="170">
        <v>11</v>
      </c>
      <c r="I387" s="197">
        <v>193.3</v>
      </c>
      <c r="J387" s="169">
        <v>5</v>
      </c>
      <c r="K387" s="170">
        <v>3</v>
      </c>
      <c r="L387" s="170">
        <v>2</v>
      </c>
      <c r="M387" s="197">
        <v>193.3</v>
      </c>
      <c r="N387" s="197">
        <v>129.69999999999999</v>
      </c>
      <c r="O387" s="197">
        <v>63.6</v>
      </c>
      <c r="P387" s="198">
        <f>Q387+R387</f>
        <v>8172724</v>
      </c>
      <c r="Q387" s="198">
        <v>7020369.9199999999</v>
      </c>
      <c r="R387" s="198">
        <v>1152354.08</v>
      </c>
    </row>
    <row r="388" spans="1:24" ht="18" customHeight="1" x14ac:dyDescent="0.2">
      <c r="A388" s="176">
        <v>2</v>
      </c>
      <c r="B388" s="195" t="s">
        <v>1054</v>
      </c>
      <c r="C388" s="219" t="s">
        <v>1105</v>
      </c>
      <c r="D388" s="215">
        <v>41992</v>
      </c>
      <c r="E388" s="176" t="s">
        <v>1110</v>
      </c>
      <c r="F388" s="176" t="s">
        <v>1112</v>
      </c>
      <c r="G388" s="169">
        <v>17</v>
      </c>
      <c r="H388" s="170">
        <v>17</v>
      </c>
      <c r="I388" s="197">
        <v>226.5</v>
      </c>
      <c r="J388" s="169">
        <v>7</v>
      </c>
      <c r="K388" s="170">
        <v>7</v>
      </c>
      <c r="L388" s="170">
        <v>0</v>
      </c>
      <c r="M388" s="197">
        <v>226.5</v>
      </c>
      <c r="N388" s="197">
        <v>187</v>
      </c>
      <c r="O388" s="197">
        <v>39.5</v>
      </c>
      <c r="P388" s="198">
        <f>Q388+R388</f>
        <v>9576420</v>
      </c>
      <c r="Q388" s="198">
        <v>8226144.7800000003</v>
      </c>
      <c r="R388" s="198">
        <v>1350275.22</v>
      </c>
    </row>
    <row r="389" spans="1:24" ht="18" customHeight="1" x14ac:dyDescent="0.2">
      <c r="A389" s="176">
        <v>3</v>
      </c>
      <c r="B389" s="195" t="s">
        <v>1059</v>
      </c>
      <c r="C389" s="219" t="s">
        <v>1105</v>
      </c>
      <c r="D389" s="215">
        <v>41992</v>
      </c>
      <c r="E389" s="176" t="s">
        <v>1110</v>
      </c>
      <c r="F389" s="176" t="s">
        <v>1112</v>
      </c>
      <c r="G389" s="169">
        <v>15</v>
      </c>
      <c r="H389" s="170">
        <v>15</v>
      </c>
      <c r="I389" s="197">
        <v>154</v>
      </c>
      <c r="J389" s="169">
        <v>8</v>
      </c>
      <c r="K389" s="170">
        <v>7</v>
      </c>
      <c r="L389" s="170">
        <v>1</v>
      </c>
      <c r="M389" s="197">
        <v>154</v>
      </c>
      <c r="N389" s="197">
        <v>132.30000000000001</v>
      </c>
      <c r="O389" s="197">
        <v>21.7</v>
      </c>
      <c r="P389" s="198">
        <f>Q389+R389</f>
        <v>6511120</v>
      </c>
      <c r="Q389" s="198">
        <v>5593052.0800000001</v>
      </c>
      <c r="R389" s="198">
        <v>918067.92</v>
      </c>
    </row>
    <row r="390" spans="1:24" ht="18" customHeight="1" x14ac:dyDescent="0.2">
      <c r="A390" s="176">
        <v>4</v>
      </c>
      <c r="B390" s="195" t="s">
        <v>1234</v>
      </c>
      <c r="C390" s="219" t="s">
        <v>1105</v>
      </c>
      <c r="D390" s="215">
        <v>41992</v>
      </c>
      <c r="E390" s="176" t="s">
        <v>1110</v>
      </c>
      <c r="F390" s="176" t="s">
        <v>1112</v>
      </c>
      <c r="G390" s="169">
        <v>8</v>
      </c>
      <c r="H390" s="170">
        <v>8</v>
      </c>
      <c r="I390" s="197">
        <v>158.5</v>
      </c>
      <c r="J390" s="169">
        <v>8</v>
      </c>
      <c r="K390" s="170">
        <v>6</v>
      </c>
      <c r="L390" s="170">
        <v>2</v>
      </c>
      <c r="M390" s="197">
        <v>158.4</v>
      </c>
      <c r="N390" s="197">
        <v>116.4</v>
      </c>
      <c r="O390" s="197">
        <v>42</v>
      </c>
      <c r="P390" s="198">
        <f>Q390+R390</f>
        <v>6697152</v>
      </c>
      <c r="Q390" s="198">
        <v>5752853.5700000003</v>
      </c>
      <c r="R390" s="198">
        <v>944298.43</v>
      </c>
    </row>
    <row r="391" spans="1:24" ht="32.25" customHeight="1" x14ac:dyDescent="0.2">
      <c r="A391" s="824" t="s">
        <v>1816</v>
      </c>
      <c r="B391" s="824"/>
      <c r="C391" s="824"/>
      <c r="D391" s="824"/>
      <c r="E391" s="824"/>
      <c r="F391" s="824"/>
      <c r="G391" s="174">
        <f t="shared" ref="G391:O391" si="98">SUM(G392:G414)</f>
        <v>320</v>
      </c>
      <c r="H391" s="174">
        <f t="shared" si="98"/>
        <v>320</v>
      </c>
      <c r="I391" s="177">
        <f t="shared" si="98"/>
        <v>4852.3900000000003</v>
      </c>
      <c r="J391" s="174">
        <f t="shared" si="98"/>
        <v>153</v>
      </c>
      <c r="K391" s="174">
        <f t="shared" si="98"/>
        <v>85</v>
      </c>
      <c r="L391" s="174">
        <f t="shared" si="98"/>
        <v>68</v>
      </c>
      <c r="M391" s="177">
        <f t="shared" si="98"/>
        <v>4852.3900000000003</v>
      </c>
      <c r="N391" s="177">
        <f t="shared" si="98"/>
        <v>2745.9</v>
      </c>
      <c r="O391" s="177">
        <f t="shared" si="98"/>
        <v>2106.4899999999998</v>
      </c>
      <c r="P391" s="177">
        <f>SUM(P392:P414)</f>
        <v>205159049.19999999</v>
      </c>
      <c r="Q391" s="177">
        <v>167614943.22</v>
      </c>
      <c r="R391" s="177">
        <v>37544105.979999997</v>
      </c>
    </row>
    <row r="392" spans="1:24" x14ac:dyDescent="0.2">
      <c r="A392" s="176">
        <v>1</v>
      </c>
      <c r="B392" s="195" t="s">
        <v>1492</v>
      </c>
      <c r="C392" s="176" t="s">
        <v>1322</v>
      </c>
      <c r="D392" s="196">
        <v>42004</v>
      </c>
      <c r="E392" s="176" t="s">
        <v>1112</v>
      </c>
      <c r="F392" s="176" t="s">
        <v>1822</v>
      </c>
      <c r="G392" s="169">
        <v>10</v>
      </c>
      <c r="H392" s="170">
        <v>10</v>
      </c>
      <c r="I392" s="198">
        <v>204.9</v>
      </c>
      <c r="J392" s="169">
        <v>8</v>
      </c>
      <c r="K392" s="166">
        <v>6</v>
      </c>
      <c r="L392" s="166">
        <v>2</v>
      </c>
      <c r="M392" s="197">
        <v>204.9</v>
      </c>
      <c r="N392" s="198">
        <v>147</v>
      </c>
      <c r="O392" s="198">
        <v>57.9</v>
      </c>
      <c r="P392" s="198">
        <f t="shared" ref="P392:P414" si="99">Q392+R392</f>
        <v>8663172</v>
      </c>
      <c r="Q392" s="198">
        <v>7077811.5199999996</v>
      </c>
      <c r="R392" s="198">
        <v>1585360.48</v>
      </c>
    </row>
    <row r="393" spans="1:24" x14ac:dyDescent="0.2">
      <c r="A393" s="176">
        <v>2</v>
      </c>
      <c r="B393" s="195" t="s">
        <v>1250</v>
      </c>
      <c r="C393" s="176" t="s">
        <v>1288</v>
      </c>
      <c r="D393" s="196">
        <v>42059</v>
      </c>
      <c r="E393" s="176" t="s">
        <v>1112</v>
      </c>
      <c r="F393" s="176" t="s">
        <v>1822</v>
      </c>
      <c r="G393" s="169">
        <v>10</v>
      </c>
      <c r="H393" s="170">
        <v>10</v>
      </c>
      <c r="I393" s="198">
        <v>154.69999999999999</v>
      </c>
      <c r="J393" s="169">
        <v>6</v>
      </c>
      <c r="K393" s="166">
        <v>2</v>
      </c>
      <c r="L393" s="166">
        <v>4</v>
      </c>
      <c r="M393" s="197">
        <v>154.69999999999999</v>
      </c>
      <c r="N393" s="198">
        <v>52.1</v>
      </c>
      <c r="O393" s="198">
        <f>M393-N393</f>
        <v>102.6</v>
      </c>
      <c r="P393" s="198">
        <f t="shared" si="99"/>
        <v>6870500</v>
      </c>
      <c r="Q393" s="198">
        <v>5613198.5</v>
      </c>
      <c r="R393" s="198">
        <v>1257301.5</v>
      </c>
    </row>
    <row r="394" spans="1:24" x14ac:dyDescent="0.2">
      <c r="A394" s="176">
        <v>3</v>
      </c>
      <c r="B394" s="195" t="s">
        <v>1251</v>
      </c>
      <c r="C394" s="176" t="s">
        <v>1288</v>
      </c>
      <c r="D394" s="196">
        <v>42059</v>
      </c>
      <c r="E394" s="176" t="s">
        <v>1112</v>
      </c>
      <c r="F394" s="176" t="s">
        <v>1822</v>
      </c>
      <c r="G394" s="169">
        <v>10</v>
      </c>
      <c r="H394" s="170">
        <v>10</v>
      </c>
      <c r="I394" s="198">
        <v>206.6</v>
      </c>
      <c r="J394" s="169">
        <v>8</v>
      </c>
      <c r="K394" s="166">
        <v>3</v>
      </c>
      <c r="L394" s="166">
        <v>5</v>
      </c>
      <c r="M394" s="197">
        <v>206.6</v>
      </c>
      <c r="N394" s="198">
        <v>81.599999999999994</v>
      </c>
      <c r="O394" s="198">
        <v>125</v>
      </c>
      <c r="P394" s="198">
        <f t="shared" si="99"/>
        <v>8735048</v>
      </c>
      <c r="Q394" s="198">
        <v>7136534.2199999997</v>
      </c>
      <c r="R394" s="198">
        <v>1598513.78</v>
      </c>
    </row>
    <row r="395" spans="1:24" x14ac:dyDescent="0.2">
      <c r="A395" s="176">
        <v>4</v>
      </c>
      <c r="B395" s="195" t="s">
        <v>1252</v>
      </c>
      <c r="C395" s="176" t="s">
        <v>1288</v>
      </c>
      <c r="D395" s="196">
        <v>42059</v>
      </c>
      <c r="E395" s="176" t="s">
        <v>1112</v>
      </c>
      <c r="F395" s="176" t="s">
        <v>1822</v>
      </c>
      <c r="G395" s="169">
        <v>6</v>
      </c>
      <c r="H395" s="170">
        <v>6</v>
      </c>
      <c r="I395" s="198">
        <v>147.30000000000001</v>
      </c>
      <c r="J395" s="169">
        <v>5</v>
      </c>
      <c r="K395" s="166">
        <v>2</v>
      </c>
      <c r="L395" s="166">
        <v>3</v>
      </c>
      <c r="M395" s="197">
        <v>147.30000000000001</v>
      </c>
      <c r="N395" s="198">
        <v>50.6</v>
      </c>
      <c r="O395" s="198">
        <v>96.7</v>
      </c>
      <c r="P395" s="198">
        <f t="shared" si="99"/>
        <v>6227844</v>
      </c>
      <c r="Q395" s="198">
        <v>5088148.55</v>
      </c>
      <c r="R395" s="198">
        <v>1139695.45</v>
      </c>
    </row>
    <row r="396" spans="1:24" x14ac:dyDescent="0.2">
      <c r="A396" s="176">
        <v>5</v>
      </c>
      <c r="B396" s="195" t="s">
        <v>1253</v>
      </c>
      <c r="C396" s="176" t="s">
        <v>1288</v>
      </c>
      <c r="D396" s="196">
        <v>42059</v>
      </c>
      <c r="E396" s="176" t="s">
        <v>1112</v>
      </c>
      <c r="F396" s="176" t="s">
        <v>1822</v>
      </c>
      <c r="G396" s="169">
        <v>12</v>
      </c>
      <c r="H396" s="170">
        <v>12</v>
      </c>
      <c r="I396" s="198">
        <v>207.3</v>
      </c>
      <c r="J396" s="169">
        <v>6</v>
      </c>
      <c r="K396" s="166">
        <v>0</v>
      </c>
      <c r="L396" s="166">
        <v>6</v>
      </c>
      <c r="M396" s="197">
        <v>207.3</v>
      </c>
      <c r="N396" s="198">
        <v>0</v>
      </c>
      <c r="O396" s="198">
        <v>207.3</v>
      </c>
      <c r="P396" s="198">
        <f t="shared" si="99"/>
        <v>8764644</v>
      </c>
      <c r="Q396" s="198">
        <v>7160714.1500000004</v>
      </c>
      <c r="R396" s="198">
        <v>1603929.85</v>
      </c>
    </row>
    <row r="397" spans="1:24" x14ac:dyDescent="0.2">
      <c r="A397" s="176">
        <v>6</v>
      </c>
      <c r="B397" s="195" t="s">
        <v>1254</v>
      </c>
      <c r="C397" s="176" t="s">
        <v>1288</v>
      </c>
      <c r="D397" s="196">
        <v>42059</v>
      </c>
      <c r="E397" s="176" t="s">
        <v>1112</v>
      </c>
      <c r="F397" s="176" t="s">
        <v>1822</v>
      </c>
      <c r="G397" s="169">
        <v>11</v>
      </c>
      <c r="H397" s="170">
        <v>11</v>
      </c>
      <c r="I397" s="198">
        <v>162.19999999999999</v>
      </c>
      <c r="J397" s="169">
        <v>6</v>
      </c>
      <c r="K397" s="166">
        <v>4</v>
      </c>
      <c r="L397" s="166">
        <v>2</v>
      </c>
      <c r="M397" s="197">
        <v>162.19999999999999</v>
      </c>
      <c r="N397" s="198">
        <v>112.2</v>
      </c>
      <c r="O397" s="198">
        <v>50</v>
      </c>
      <c r="P397" s="198">
        <f t="shared" si="99"/>
        <v>6528032</v>
      </c>
      <c r="Q397" s="198">
        <v>5333402.1500000004</v>
      </c>
      <c r="R397" s="198">
        <v>1194629.8500000001</v>
      </c>
    </row>
    <row r="398" spans="1:24" x14ac:dyDescent="0.2">
      <c r="A398" s="176">
        <v>7</v>
      </c>
      <c r="B398" s="195" t="s">
        <v>1151</v>
      </c>
      <c r="C398" s="176" t="s">
        <v>1288</v>
      </c>
      <c r="D398" s="196">
        <v>42059</v>
      </c>
      <c r="E398" s="176" t="s">
        <v>1112</v>
      </c>
      <c r="F398" s="176" t="s">
        <v>1822</v>
      </c>
      <c r="G398" s="169">
        <v>8</v>
      </c>
      <c r="H398" s="170">
        <v>8</v>
      </c>
      <c r="I398" s="198">
        <v>111.8</v>
      </c>
      <c r="J398" s="169">
        <v>4</v>
      </c>
      <c r="K398" s="166">
        <v>0</v>
      </c>
      <c r="L398" s="166">
        <v>4</v>
      </c>
      <c r="M398" s="197">
        <v>111.8</v>
      </c>
      <c r="N398" s="198">
        <v>0</v>
      </c>
      <c r="O398" s="198">
        <v>111.8</v>
      </c>
      <c r="P398" s="198">
        <f t="shared" si="99"/>
        <v>4726904</v>
      </c>
      <c r="Q398" s="198">
        <v>3861880.57</v>
      </c>
      <c r="R398" s="198">
        <v>865023.43</v>
      </c>
    </row>
    <row r="399" spans="1:24" x14ac:dyDescent="0.2">
      <c r="A399" s="176">
        <v>8</v>
      </c>
      <c r="B399" s="195" t="s">
        <v>1255</v>
      </c>
      <c r="C399" s="176" t="s">
        <v>1288</v>
      </c>
      <c r="D399" s="196">
        <v>42059</v>
      </c>
      <c r="E399" s="176" t="s">
        <v>1112</v>
      </c>
      <c r="F399" s="176" t="s">
        <v>1822</v>
      </c>
      <c r="G399" s="169">
        <v>6</v>
      </c>
      <c r="H399" s="170">
        <v>6</v>
      </c>
      <c r="I399" s="198">
        <v>118.8</v>
      </c>
      <c r="J399" s="169">
        <v>4</v>
      </c>
      <c r="K399" s="166">
        <v>3</v>
      </c>
      <c r="L399" s="166">
        <v>1</v>
      </c>
      <c r="M399" s="197">
        <v>118.8</v>
      </c>
      <c r="N399" s="198">
        <v>80.5</v>
      </c>
      <c r="O399" s="198">
        <v>38.299999999999997</v>
      </c>
      <c r="P399" s="198">
        <f t="shared" si="99"/>
        <v>5022864</v>
      </c>
      <c r="Q399" s="198">
        <v>4103679.89</v>
      </c>
      <c r="R399" s="198">
        <v>919184.11</v>
      </c>
    </row>
    <row r="400" spans="1:24" x14ac:dyDescent="0.2">
      <c r="A400" s="176">
        <v>9</v>
      </c>
      <c r="B400" s="195" t="s">
        <v>1246</v>
      </c>
      <c r="C400" s="176" t="s">
        <v>1288</v>
      </c>
      <c r="D400" s="196">
        <v>42059</v>
      </c>
      <c r="E400" s="176" t="s">
        <v>1112</v>
      </c>
      <c r="F400" s="176" t="s">
        <v>1822</v>
      </c>
      <c r="G400" s="169">
        <v>3</v>
      </c>
      <c r="H400" s="170">
        <v>3</v>
      </c>
      <c r="I400" s="198">
        <v>216.6</v>
      </c>
      <c r="J400" s="169">
        <v>4</v>
      </c>
      <c r="K400" s="166">
        <v>3</v>
      </c>
      <c r="L400" s="166">
        <v>1</v>
      </c>
      <c r="M400" s="197">
        <v>216.6</v>
      </c>
      <c r="N400" s="198">
        <v>162.9</v>
      </c>
      <c r="O400" s="198">
        <v>53.7</v>
      </c>
      <c r="P400" s="198">
        <f t="shared" si="99"/>
        <v>9157848</v>
      </c>
      <c r="Q400" s="198">
        <v>7481961.8200000003</v>
      </c>
      <c r="R400" s="198">
        <v>1675886.18</v>
      </c>
    </row>
    <row r="401" spans="1:24" x14ac:dyDescent="0.2">
      <c r="A401" s="176">
        <v>10</v>
      </c>
      <c r="B401" s="195" t="s">
        <v>1244</v>
      </c>
      <c r="C401" s="176" t="s">
        <v>1288</v>
      </c>
      <c r="D401" s="196">
        <v>42059</v>
      </c>
      <c r="E401" s="176" t="s">
        <v>1112</v>
      </c>
      <c r="F401" s="176" t="s">
        <v>1822</v>
      </c>
      <c r="G401" s="169">
        <v>8</v>
      </c>
      <c r="H401" s="170">
        <v>8</v>
      </c>
      <c r="I401" s="198">
        <v>177.5</v>
      </c>
      <c r="J401" s="169">
        <v>4</v>
      </c>
      <c r="K401" s="166">
        <v>2</v>
      </c>
      <c r="L401" s="166">
        <v>2</v>
      </c>
      <c r="M401" s="197">
        <v>177.5</v>
      </c>
      <c r="N401" s="198">
        <v>87.2</v>
      </c>
      <c r="O401" s="198">
        <v>90.3</v>
      </c>
      <c r="P401" s="198">
        <f t="shared" si="99"/>
        <v>7504700</v>
      </c>
      <c r="Q401" s="198">
        <v>6131339.9000000004</v>
      </c>
      <c r="R401" s="198">
        <v>1373360.1</v>
      </c>
    </row>
    <row r="402" spans="1:24" x14ac:dyDescent="0.2">
      <c r="A402" s="176">
        <v>11</v>
      </c>
      <c r="B402" s="195" t="s">
        <v>1483</v>
      </c>
      <c r="C402" s="176" t="s">
        <v>1322</v>
      </c>
      <c r="D402" s="196">
        <v>42004</v>
      </c>
      <c r="E402" s="176" t="s">
        <v>1112</v>
      </c>
      <c r="F402" s="176" t="s">
        <v>1822</v>
      </c>
      <c r="G402" s="169">
        <v>5</v>
      </c>
      <c r="H402" s="170">
        <v>5</v>
      </c>
      <c r="I402" s="198">
        <v>88.5</v>
      </c>
      <c r="J402" s="169">
        <v>4</v>
      </c>
      <c r="K402" s="166">
        <v>0</v>
      </c>
      <c r="L402" s="166">
        <v>4</v>
      </c>
      <c r="M402" s="197">
        <v>88.5</v>
      </c>
      <c r="N402" s="198">
        <v>0</v>
      </c>
      <c r="O402" s="198">
        <v>88.5</v>
      </c>
      <c r="P402" s="198">
        <f t="shared" si="99"/>
        <v>3741780</v>
      </c>
      <c r="Q402" s="198">
        <v>3057034.26</v>
      </c>
      <c r="R402" s="198">
        <v>684745.74</v>
      </c>
    </row>
    <row r="403" spans="1:24" x14ac:dyDescent="0.2">
      <c r="A403" s="176">
        <v>12</v>
      </c>
      <c r="B403" s="195" t="s">
        <v>1485</v>
      </c>
      <c r="C403" s="176" t="s">
        <v>1322</v>
      </c>
      <c r="D403" s="196">
        <v>42004</v>
      </c>
      <c r="E403" s="176" t="s">
        <v>1112</v>
      </c>
      <c r="F403" s="176" t="s">
        <v>1822</v>
      </c>
      <c r="G403" s="169">
        <v>5</v>
      </c>
      <c r="H403" s="170">
        <v>5</v>
      </c>
      <c r="I403" s="198">
        <v>40</v>
      </c>
      <c r="J403" s="169">
        <v>2</v>
      </c>
      <c r="K403" s="166">
        <v>2</v>
      </c>
      <c r="L403" s="166">
        <v>0</v>
      </c>
      <c r="M403" s="197">
        <v>40</v>
      </c>
      <c r="N403" s="198">
        <v>40</v>
      </c>
      <c r="O403" s="198">
        <v>0</v>
      </c>
      <c r="P403" s="198">
        <f t="shared" si="99"/>
        <v>1691200</v>
      </c>
      <c r="Q403" s="198">
        <v>1381710.4</v>
      </c>
      <c r="R403" s="198">
        <v>309489.59999999998</v>
      </c>
    </row>
    <row r="404" spans="1:24" x14ac:dyDescent="0.2">
      <c r="A404" s="176">
        <v>13</v>
      </c>
      <c r="B404" s="195" t="s">
        <v>1241</v>
      </c>
      <c r="C404" s="176" t="s">
        <v>1288</v>
      </c>
      <c r="D404" s="196">
        <v>42059</v>
      </c>
      <c r="E404" s="176" t="s">
        <v>1112</v>
      </c>
      <c r="F404" s="176" t="s">
        <v>1822</v>
      </c>
      <c r="G404" s="169">
        <v>13</v>
      </c>
      <c r="H404" s="170">
        <v>13</v>
      </c>
      <c r="I404" s="198">
        <v>197.9</v>
      </c>
      <c r="J404" s="169">
        <v>6</v>
      </c>
      <c r="K404" s="166">
        <v>2</v>
      </c>
      <c r="L404" s="166">
        <v>4</v>
      </c>
      <c r="M404" s="197">
        <v>197.9</v>
      </c>
      <c r="N404" s="198">
        <v>88.5</v>
      </c>
      <c r="O404" s="198">
        <v>109.4</v>
      </c>
      <c r="P404" s="198">
        <f t="shared" si="99"/>
        <v>8367212</v>
      </c>
      <c r="Q404" s="198">
        <v>6836012.2000000002</v>
      </c>
      <c r="R404" s="198">
        <v>1531199.8</v>
      </c>
    </row>
    <row r="405" spans="1:24" x14ac:dyDescent="0.2">
      <c r="A405" s="176">
        <v>14</v>
      </c>
      <c r="B405" s="195" t="s">
        <v>1475</v>
      </c>
      <c r="C405" s="176" t="s">
        <v>1288</v>
      </c>
      <c r="D405" s="196">
        <v>42059</v>
      </c>
      <c r="E405" s="176" t="s">
        <v>1112</v>
      </c>
      <c r="F405" s="176" t="s">
        <v>1822</v>
      </c>
      <c r="G405" s="169">
        <v>16</v>
      </c>
      <c r="H405" s="170">
        <v>16</v>
      </c>
      <c r="I405" s="198">
        <v>290</v>
      </c>
      <c r="J405" s="169">
        <v>8</v>
      </c>
      <c r="K405" s="166">
        <v>4</v>
      </c>
      <c r="L405" s="166">
        <v>4</v>
      </c>
      <c r="M405" s="197">
        <v>290</v>
      </c>
      <c r="N405" s="198">
        <v>125.9</v>
      </c>
      <c r="O405" s="198">
        <v>164.1</v>
      </c>
      <c r="P405" s="198">
        <f t="shared" si="99"/>
        <v>12261200</v>
      </c>
      <c r="Q405" s="198">
        <v>10017400.4</v>
      </c>
      <c r="R405" s="198">
        <v>2243799.6</v>
      </c>
    </row>
    <row r="406" spans="1:24" x14ac:dyDescent="0.2">
      <c r="A406" s="176">
        <v>15</v>
      </c>
      <c r="B406" s="195" t="s">
        <v>1484</v>
      </c>
      <c r="C406" s="176" t="s">
        <v>1322</v>
      </c>
      <c r="D406" s="196">
        <v>42004</v>
      </c>
      <c r="E406" s="176" t="s">
        <v>1112</v>
      </c>
      <c r="F406" s="176" t="s">
        <v>1822</v>
      </c>
      <c r="G406" s="169">
        <v>29</v>
      </c>
      <c r="H406" s="170">
        <v>29</v>
      </c>
      <c r="I406" s="198">
        <v>206.1</v>
      </c>
      <c r="J406" s="169">
        <v>8</v>
      </c>
      <c r="K406" s="166">
        <v>8</v>
      </c>
      <c r="L406" s="166">
        <v>0</v>
      </c>
      <c r="M406" s="197">
        <v>206.1</v>
      </c>
      <c r="N406" s="198">
        <v>206.1</v>
      </c>
      <c r="O406" s="198">
        <v>0</v>
      </c>
      <c r="P406" s="198">
        <f t="shared" si="99"/>
        <v>8713908</v>
      </c>
      <c r="Q406" s="198">
        <v>7119262.8399999999</v>
      </c>
      <c r="R406" s="198">
        <v>1594645.16</v>
      </c>
    </row>
    <row r="407" spans="1:24" x14ac:dyDescent="0.2">
      <c r="A407" s="176">
        <v>16</v>
      </c>
      <c r="B407" s="195" t="s">
        <v>1242</v>
      </c>
      <c r="C407" s="176" t="s">
        <v>1288</v>
      </c>
      <c r="D407" s="196">
        <v>42059</v>
      </c>
      <c r="E407" s="176" t="s">
        <v>1112</v>
      </c>
      <c r="F407" s="176" t="s">
        <v>1822</v>
      </c>
      <c r="G407" s="169">
        <v>32</v>
      </c>
      <c r="H407" s="170">
        <v>32</v>
      </c>
      <c r="I407" s="198">
        <v>344</v>
      </c>
      <c r="J407" s="169">
        <v>13</v>
      </c>
      <c r="K407" s="166">
        <v>7</v>
      </c>
      <c r="L407" s="166">
        <v>6</v>
      </c>
      <c r="M407" s="197">
        <v>344</v>
      </c>
      <c r="N407" s="198">
        <v>180.9</v>
      </c>
      <c r="O407" s="198">
        <v>163.1</v>
      </c>
      <c r="P407" s="198">
        <f t="shared" si="99"/>
        <v>14544320</v>
      </c>
      <c r="Q407" s="198">
        <v>11882709.439999999</v>
      </c>
      <c r="R407" s="198">
        <v>2661610.56</v>
      </c>
    </row>
    <row r="408" spans="1:24" x14ac:dyDescent="0.2">
      <c r="A408" s="176">
        <v>17</v>
      </c>
      <c r="B408" s="195" t="s">
        <v>1245</v>
      </c>
      <c r="C408" s="176" t="s">
        <v>1288</v>
      </c>
      <c r="D408" s="196">
        <v>42059</v>
      </c>
      <c r="E408" s="176" t="s">
        <v>1112</v>
      </c>
      <c r="F408" s="176" t="s">
        <v>1822</v>
      </c>
      <c r="G408" s="169">
        <v>14</v>
      </c>
      <c r="H408" s="170">
        <v>14</v>
      </c>
      <c r="I408" s="198">
        <v>222.7</v>
      </c>
      <c r="J408" s="169">
        <v>7</v>
      </c>
      <c r="K408" s="166">
        <v>3</v>
      </c>
      <c r="L408" s="166">
        <v>4</v>
      </c>
      <c r="M408" s="197">
        <v>222.7</v>
      </c>
      <c r="N408" s="198">
        <v>93.6</v>
      </c>
      <c r="O408" s="198">
        <v>129.1</v>
      </c>
      <c r="P408" s="198">
        <f t="shared" si="99"/>
        <v>9415756</v>
      </c>
      <c r="Q408" s="198">
        <v>7692672.6500000004</v>
      </c>
      <c r="R408" s="198">
        <v>1723083.35</v>
      </c>
    </row>
    <row r="409" spans="1:24" x14ac:dyDescent="0.2">
      <c r="A409" s="176">
        <v>18</v>
      </c>
      <c r="B409" s="195" t="s">
        <v>1247</v>
      </c>
      <c r="C409" s="176" t="s">
        <v>1288</v>
      </c>
      <c r="D409" s="196">
        <v>42059</v>
      </c>
      <c r="E409" s="176" t="s">
        <v>1112</v>
      </c>
      <c r="F409" s="176" t="s">
        <v>1822</v>
      </c>
      <c r="G409" s="169">
        <v>11</v>
      </c>
      <c r="H409" s="170">
        <v>11</v>
      </c>
      <c r="I409" s="198">
        <v>187.1</v>
      </c>
      <c r="J409" s="169">
        <v>7</v>
      </c>
      <c r="K409" s="166">
        <v>1</v>
      </c>
      <c r="L409" s="166">
        <v>6</v>
      </c>
      <c r="M409" s="197">
        <v>187.1</v>
      </c>
      <c r="N409" s="198">
        <v>19.600000000000001</v>
      </c>
      <c r="O409" s="198">
        <v>167.5</v>
      </c>
      <c r="P409" s="198">
        <f t="shared" si="99"/>
        <v>7910588</v>
      </c>
      <c r="Q409" s="198">
        <v>6462950.4000000004</v>
      </c>
      <c r="R409" s="198">
        <v>1447637.6</v>
      </c>
    </row>
    <row r="410" spans="1:24" x14ac:dyDescent="0.2">
      <c r="A410" s="176">
        <v>19</v>
      </c>
      <c r="B410" s="195" t="s">
        <v>1248</v>
      </c>
      <c r="C410" s="176" t="s">
        <v>1288</v>
      </c>
      <c r="D410" s="196">
        <v>42059</v>
      </c>
      <c r="E410" s="176" t="s">
        <v>1112</v>
      </c>
      <c r="F410" s="176" t="s">
        <v>1822</v>
      </c>
      <c r="G410" s="169">
        <v>12</v>
      </c>
      <c r="H410" s="170">
        <v>12</v>
      </c>
      <c r="I410" s="198">
        <v>120</v>
      </c>
      <c r="J410" s="169">
        <v>3</v>
      </c>
      <c r="K410" s="166">
        <v>2</v>
      </c>
      <c r="L410" s="166">
        <v>1</v>
      </c>
      <c r="M410" s="197">
        <v>120</v>
      </c>
      <c r="N410" s="198">
        <v>79.2</v>
      </c>
      <c r="O410" s="198">
        <v>40.799999999999997</v>
      </c>
      <c r="P410" s="198">
        <f t="shared" si="99"/>
        <v>5073600</v>
      </c>
      <c r="Q410" s="198">
        <v>4145131.2</v>
      </c>
      <c r="R410" s="198">
        <v>928468.8</v>
      </c>
    </row>
    <row r="411" spans="1:24" x14ac:dyDescent="0.2">
      <c r="A411" s="176">
        <v>20</v>
      </c>
      <c r="B411" s="195" t="s">
        <v>1249</v>
      </c>
      <c r="C411" s="176" t="s">
        <v>1288</v>
      </c>
      <c r="D411" s="196">
        <v>42059</v>
      </c>
      <c r="E411" s="176" t="s">
        <v>1112</v>
      </c>
      <c r="F411" s="176" t="s">
        <v>1822</v>
      </c>
      <c r="G411" s="169">
        <v>18</v>
      </c>
      <c r="H411" s="170">
        <v>18</v>
      </c>
      <c r="I411" s="198">
        <v>254.59</v>
      </c>
      <c r="J411" s="169">
        <v>10</v>
      </c>
      <c r="K411" s="166">
        <v>5</v>
      </c>
      <c r="L411" s="166">
        <v>5</v>
      </c>
      <c r="M411" s="197">
        <v>254.59</v>
      </c>
      <c r="N411" s="198">
        <v>99.1</v>
      </c>
      <c r="O411" s="198">
        <v>155.49</v>
      </c>
      <c r="P411" s="198">
        <f t="shared" si="99"/>
        <v>10764065.199999999</v>
      </c>
      <c r="Q411" s="198">
        <v>8794241.2699999996</v>
      </c>
      <c r="R411" s="198">
        <v>1969823.93</v>
      </c>
    </row>
    <row r="412" spans="1:24" x14ac:dyDescent="0.2">
      <c r="A412" s="176">
        <v>21</v>
      </c>
      <c r="B412" s="195" t="s">
        <v>1476</v>
      </c>
      <c r="C412" s="176" t="s">
        <v>1322</v>
      </c>
      <c r="D412" s="196">
        <v>42004</v>
      </c>
      <c r="E412" s="176" t="s">
        <v>1112</v>
      </c>
      <c r="F412" s="176" t="s">
        <v>1822</v>
      </c>
      <c r="G412" s="169">
        <v>32</v>
      </c>
      <c r="H412" s="170">
        <v>32</v>
      </c>
      <c r="I412" s="198">
        <v>618.70000000000005</v>
      </c>
      <c r="J412" s="169">
        <v>16</v>
      </c>
      <c r="K412" s="166">
        <v>14</v>
      </c>
      <c r="L412" s="166">
        <v>2</v>
      </c>
      <c r="M412" s="197">
        <v>618.70000000000005</v>
      </c>
      <c r="N412" s="198">
        <v>523.79999999999995</v>
      </c>
      <c r="O412" s="198">
        <v>94.9</v>
      </c>
      <c r="P412" s="198">
        <f t="shared" si="99"/>
        <v>26158636</v>
      </c>
      <c r="Q412" s="198">
        <v>21371605.609999999</v>
      </c>
      <c r="R412" s="198">
        <v>4787030.3899999997</v>
      </c>
    </row>
    <row r="413" spans="1:24" x14ac:dyDescent="0.2">
      <c r="A413" s="176">
        <v>22</v>
      </c>
      <c r="B413" s="195" t="s">
        <v>1477</v>
      </c>
      <c r="C413" s="176" t="s">
        <v>1322</v>
      </c>
      <c r="D413" s="196">
        <v>42004</v>
      </c>
      <c r="E413" s="176" t="s">
        <v>1112</v>
      </c>
      <c r="F413" s="176" t="s">
        <v>1822</v>
      </c>
      <c r="G413" s="169">
        <v>33</v>
      </c>
      <c r="H413" s="170">
        <v>33</v>
      </c>
      <c r="I413" s="198">
        <v>502.5</v>
      </c>
      <c r="J413" s="169">
        <v>12</v>
      </c>
      <c r="K413" s="166">
        <v>10</v>
      </c>
      <c r="L413" s="166">
        <v>2</v>
      </c>
      <c r="M413" s="197">
        <v>502.5</v>
      </c>
      <c r="N413" s="198">
        <v>442.5</v>
      </c>
      <c r="O413" s="198">
        <v>60</v>
      </c>
      <c r="P413" s="198">
        <f t="shared" si="99"/>
        <v>21245700</v>
      </c>
      <c r="Q413" s="198">
        <v>17357736.899999999</v>
      </c>
      <c r="R413" s="198">
        <v>3887963.1</v>
      </c>
    </row>
    <row r="414" spans="1:24" x14ac:dyDescent="0.2">
      <c r="A414" s="176">
        <v>23</v>
      </c>
      <c r="B414" s="195" t="s">
        <v>1269</v>
      </c>
      <c r="C414" s="176" t="s">
        <v>1322</v>
      </c>
      <c r="D414" s="196">
        <v>42004</v>
      </c>
      <c r="E414" s="176" t="s">
        <v>1112</v>
      </c>
      <c r="F414" s="176" t="s">
        <v>1822</v>
      </c>
      <c r="G414" s="169">
        <v>16</v>
      </c>
      <c r="H414" s="170">
        <v>16</v>
      </c>
      <c r="I414" s="198">
        <v>72.599999999999994</v>
      </c>
      <c r="J414" s="169">
        <v>2</v>
      </c>
      <c r="K414" s="166">
        <v>2</v>
      </c>
      <c r="L414" s="166">
        <v>0</v>
      </c>
      <c r="M414" s="197">
        <v>72.599999999999994</v>
      </c>
      <c r="N414" s="198">
        <v>72.599999999999994</v>
      </c>
      <c r="O414" s="198">
        <v>0</v>
      </c>
      <c r="P414" s="198">
        <f t="shared" si="99"/>
        <v>3069528</v>
      </c>
      <c r="Q414" s="198">
        <v>2507804.38</v>
      </c>
      <c r="R414" s="198">
        <v>561723.62</v>
      </c>
    </row>
    <row r="415" spans="1:24" s="156" customFormat="1" ht="37.5" customHeight="1" x14ac:dyDescent="0.2">
      <c r="A415" s="824" t="s">
        <v>1209</v>
      </c>
      <c r="B415" s="824"/>
      <c r="C415" s="824"/>
      <c r="D415" s="824"/>
      <c r="E415" s="824"/>
      <c r="F415" s="824"/>
      <c r="G415" s="168">
        <f>SUM(G416:G418)</f>
        <v>87</v>
      </c>
      <c r="H415" s="168">
        <f t="shared" ref="H415:O415" si="100">SUM(H416:H418)</f>
        <v>87</v>
      </c>
      <c r="I415" s="202">
        <f t="shared" si="100"/>
        <v>1138.3</v>
      </c>
      <c r="J415" s="168">
        <f t="shared" si="100"/>
        <v>32</v>
      </c>
      <c r="K415" s="168">
        <f t="shared" si="100"/>
        <v>17</v>
      </c>
      <c r="L415" s="168">
        <f t="shared" si="100"/>
        <v>15</v>
      </c>
      <c r="M415" s="202">
        <f t="shared" si="100"/>
        <v>1138.3</v>
      </c>
      <c r="N415" s="202">
        <f t="shared" si="100"/>
        <v>651.70000000000005</v>
      </c>
      <c r="O415" s="202">
        <f t="shared" si="100"/>
        <v>486.6</v>
      </c>
      <c r="P415" s="202">
        <f>SUM(P416:P418)</f>
        <v>48127324</v>
      </c>
      <c r="Q415" s="202">
        <v>39897551.590000004</v>
      </c>
      <c r="R415" s="202">
        <v>8229772.4100000001</v>
      </c>
      <c r="S415" s="199"/>
      <c r="T415" s="200"/>
      <c r="U415" s="203"/>
      <c r="V415" s="203"/>
      <c r="W415" s="203"/>
      <c r="X415" s="203"/>
    </row>
    <row r="416" spans="1:24" s="157" customFormat="1" x14ac:dyDescent="0.2">
      <c r="A416" s="176">
        <v>1</v>
      </c>
      <c r="B416" s="195" t="s">
        <v>1113</v>
      </c>
      <c r="C416" s="176">
        <v>1085</v>
      </c>
      <c r="D416" s="196">
        <v>42004</v>
      </c>
      <c r="E416" s="176" t="s">
        <v>1782</v>
      </c>
      <c r="F416" s="176" t="s">
        <v>1112</v>
      </c>
      <c r="G416" s="169">
        <v>22</v>
      </c>
      <c r="H416" s="170">
        <v>22</v>
      </c>
      <c r="I416" s="197">
        <v>407.6</v>
      </c>
      <c r="J416" s="169">
        <v>8</v>
      </c>
      <c r="K416" s="170">
        <v>6</v>
      </c>
      <c r="L416" s="170">
        <v>2</v>
      </c>
      <c r="M416" s="197">
        <v>407.6</v>
      </c>
      <c r="N416" s="197">
        <v>293.5</v>
      </c>
      <c r="O416" s="197">
        <v>114.1</v>
      </c>
      <c r="P416" s="198">
        <v>17233328</v>
      </c>
      <c r="Q416" s="198">
        <v>14286428.91</v>
      </c>
      <c r="R416" s="198">
        <v>2946899.09</v>
      </c>
      <c r="S416" s="199"/>
      <c r="T416" s="200"/>
      <c r="U416" s="248"/>
      <c r="V416" s="248"/>
      <c r="W416" s="248"/>
      <c r="X416" s="248"/>
    </row>
    <row r="417" spans="1:24" s="157" customFormat="1" x14ac:dyDescent="0.2">
      <c r="A417" s="176">
        <v>2</v>
      </c>
      <c r="B417" s="195" t="s">
        <v>1114</v>
      </c>
      <c r="C417" s="176">
        <v>1085</v>
      </c>
      <c r="D417" s="196">
        <v>42004</v>
      </c>
      <c r="E417" s="176" t="s">
        <v>1782</v>
      </c>
      <c r="F417" s="176" t="s">
        <v>1112</v>
      </c>
      <c r="G417" s="169">
        <v>24</v>
      </c>
      <c r="H417" s="170">
        <v>24</v>
      </c>
      <c r="I417" s="197">
        <v>313.10000000000002</v>
      </c>
      <c r="J417" s="169">
        <v>8</v>
      </c>
      <c r="K417" s="170">
        <v>7</v>
      </c>
      <c r="L417" s="170">
        <v>1</v>
      </c>
      <c r="M417" s="197">
        <v>313.10000000000002</v>
      </c>
      <c r="N417" s="197">
        <v>270.39999999999998</v>
      </c>
      <c r="O417" s="197">
        <v>42.7</v>
      </c>
      <c r="P417" s="198">
        <v>13237868</v>
      </c>
      <c r="Q417" s="198">
        <v>10974192.57</v>
      </c>
      <c r="R417" s="198">
        <v>2263675.4300000002</v>
      </c>
      <c r="S417" s="199"/>
      <c r="T417" s="200"/>
      <c r="U417" s="248"/>
      <c r="V417" s="248"/>
      <c r="W417" s="248"/>
      <c r="X417" s="248"/>
    </row>
    <row r="418" spans="1:24" s="157" customFormat="1" x14ac:dyDescent="0.2">
      <c r="A418" s="176">
        <v>3</v>
      </c>
      <c r="B418" s="195" t="s">
        <v>1146</v>
      </c>
      <c r="C418" s="167">
        <v>1085</v>
      </c>
      <c r="D418" s="196">
        <v>42004</v>
      </c>
      <c r="E418" s="176" t="s">
        <v>1782</v>
      </c>
      <c r="F418" s="176" t="s">
        <v>1112</v>
      </c>
      <c r="G418" s="169">
        <v>41</v>
      </c>
      <c r="H418" s="170">
        <v>41</v>
      </c>
      <c r="I418" s="197">
        <v>417.6</v>
      </c>
      <c r="J418" s="169">
        <v>16</v>
      </c>
      <c r="K418" s="170">
        <v>4</v>
      </c>
      <c r="L418" s="170">
        <v>12</v>
      </c>
      <c r="M418" s="197">
        <v>417.6</v>
      </c>
      <c r="N418" s="197">
        <v>87.8</v>
      </c>
      <c r="O418" s="197">
        <v>329.8</v>
      </c>
      <c r="P418" s="198">
        <v>17656128</v>
      </c>
      <c r="Q418" s="198">
        <v>14636930.109999999</v>
      </c>
      <c r="R418" s="198">
        <v>3019197.89</v>
      </c>
      <c r="S418" s="199"/>
      <c r="T418" s="200"/>
      <c r="U418" s="248"/>
      <c r="V418" s="248"/>
      <c r="W418" s="248"/>
      <c r="X418" s="248"/>
    </row>
    <row r="419" spans="1:24" s="157" customFormat="1" ht="63.75" customHeight="1" x14ac:dyDescent="0.2">
      <c r="A419" s="824" t="s">
        <v>1864</v>
      </c>
      <c r="B419" s="824"/>
      <c r="C419" s="824"/>
      <c r="D419" s="824"/>
      <c r="E419" s="824"/>
      <c r="F419" s="824"/>
      <c r="G419" s="174">
        <f t="shared" ref="G419:L419" si="101">G420+G433+G438+G440+G443+G445</f>
        <v>387</v>
      </c>
      <c r="H419" s="174">
        <f t="shared" si="101"/>
        <v>387</v>
      </c>
      <c r="I419" s="177">
        <f t="shared" si="101"/>
        <v>5813.29</v>
      </c>
      <c r="J419" s="174">
        <f t="shared" si="101"/>
        <v>145</v>
      </c>
      <c r="K419" s="174">
        <f t="shared" si="101"/>
        <v>65</v>
      </c>
      <c r="L419" s="174">
        <f t="shared" si="101"/>
        <v>80</v>
      </c>
      <c r="M419" s="177">
        <f>M420+M433+M438+M440+M443+M445</f>
        <v>5571.81</v>
      </c>
      <c r="N419" s="177">
        <f>N420+N433+N438+N440+N443+N445</f>
        <v>2673.94</v>
      </c>
      <c r="O419" s="177">
        <f>O420+O433+O438+O440+O443+O445</f>
        <v>2897.87</v>
      </c>
      <c r="P419" s="177">
        <f>P420+P433+P445+P443+P438+P440</f>
        <v>8390466</v>
      </c>
      <c r="Q419" s="177">
        <f>Q420+Q433+Q445+Q443+Q438+Q440</f>
        <v>0</v>
      </c>
      <c r="R419" s="177">
        <f>R420+R433+R445+R443+R438+R440</f>
        <v>8390466</v>
      </c>
      <c r="S419" s="199"/>
      <c r="T419" s="200"/>
      <c r="U419" s="248"/>
      <c r="V419" s="248"/>
      <c r="W419" s="248"/>
      <c r="X419" s="248"/>
    </row>
    <row r="420" spans="1:24" s="157" customFormat="1" ht="44.25" customHeight="1" x14ac:dyDescent="0.2">
      <c r="A420" s="824" t="s">
        <v>1801</v>
      </c>
      <c r="B420" s="824"/>
      <c r="C420" s="824"/>
      <c r="D420" s="824"/>
      <c r="E420" s="824"/>
      <c r="F420" s="824"/>
      <c r="G420" s="174">
        <f>SUM(G421:G432)</f>
        <v>323</v>
      </c>
      <c r="H420" s="174">
        <f t="shared" ref="H420:P420" si="102">SUM(H421:H432)</f>
        <v>323</v>
      </c>
      <c r="I420" s="177">
        <f t="shared" si="102"/>
        <v>5151.75</v>
      </c>
      <c r="J420" s="174">
        <f t="shared" si="102"/>
        <v>121</v>
      </c>
      <c r="K420" s="174">
        <f t="shared" si="102"/>
        <v>64</v>
      </c>
      <c r="L420" s="174">
        <f t="shared" si="102"/>
        <v>57</v>
      </c>
      <c r="M420" s="177">
        <f t="shared" si="102"/>
        <v>5151.75</v>
      </c>
      <c r="N420" s="177">
        <f t="shared" si="102"/>
        <v>2673.94</v>
      </c>
      <c r="O420" s="177">
        <f t="shared" si="102"/>
        <v>2477.81</v>
      </c>
      <c r="P420" s="177">
        <f t="shared" si="102"/>
        <v>0</v>
      </c>
      <c r="Q420" s="177">
        <v>0</v>
      </c>
      <c r="R420" s="177">
        <v>0</v>
      </c>
      <c r="S420" s="199"/>
      <c r="T420" s="200"/>
      <c r="U420" s="248"/>
      <c r="V420" s="248"/>
      <c r="W420" s="248"/>
      <c r="X420" s="248"/>
    </row>
    <row r="421" spans="1:24" s="157" customFormat="1" ht="23.25" customHeight="1" x14ac:dyDescent="0.2">
      <c r="A421" s="176">
        <v>1</v>
      </c>
      <c r="B421" s="195" t="s">
        <v>755</v>
      </c>
      <c r="C421" s="167">
        <v>703</v>
      </c>
      <c r="D421" s="196">
        <v>41272</v>
      </c>
      <c r="E421" s="176" t="s">
        <v>1109</v>
      </c>
      <c r="F421" s="176" t="s">
        <v>1110</v>
      </c>
      <c r="G421" s="169">
        <v>33</v>
      </c>
      <c r="H421" s="170">
        <v>33</v>
      </c>
      <c r="I421" s="197">
        <v>675.8</v>
      </c>
      <c r="J421" s="169">
        <v>13</v>
      </c>
      <c r="K421" s="170">
        <v>1</v>
      </c>
      <c r="L421" s="170">
        <v>12</v>
      </c>
      <c r="M421" s="197">
        <v>675.8</v>
      </c>
      <c r="N421" s="197">
        <v>68.2</v>
      </c>
      <c r="O421" s="197">
        <v>607.6</v>
      </c>
      <c r="P421" s="198">
        <f t="shared" ref="P421:P431" si="103">Q421+R421</f>
        <v>0</v>
      </c>
      <c r="Q421" s="198">
        <v>0</v>
      </c>
      <c r="R421" s="198">
        <v>0</v>
      </c>
      <c r="S421" s="199"/>
      <c r="T421" s="200"/>
      <c r="U421" s="248"/>
      <c r="V421" s="248"/>
      <c r="W421" s="248"/>
      <c r="X421" s="248"/>
    </row>
    <row r="422" spans="1:24" s="157" customFormat="1" ht="24.75" customHeight="1" x14ac:dyDescent="0.2">
      <c r="A422" s="176">
        <v>2</v>
      </c>
      <c r="B422" s="195" t="s">
        <v>757</v>
      </c>
      <c r="C422" s="167">
        <v>720</v>
      </c>
      <c r="D422" s="196">
        <v>41638</v>
      </c>
      <c r="E422" s="176" t="s">
        <v>1109</v>
      </c>
      <c r="F422" s="176" t="s">
        <v>1110</v>
      </c>
      <c r="G422" s="169">
        <v>13</v>
      </c>
      <c r="H422" s="170">
        <v>13</v>
      </c>
      <c r="I422" s="197">
        <v>151.33000000000001</v>
      </c>
      <c r="J422" s="169">
        <v>5</v>
      </c>
      <c r="K422" s="170">
        <v>3</v>
      </c>
      <c r="L422" s="170">
        <v>2</v>
      </c>
      <c r="M422" s="197">
        <v>151.33000000000001</v>
      </c>
      <c r="N422" s="197">
        <v>88.5</v>
      </c>
      <c r="O422" s="197">
        <v>62.83</v>
      </c>
      <c r="P422" s="198">
        <f t="shared" si="103"/>
        <v>0</v>
      </c>
      <c r="Q422" s="198">
        <v>0</v>
      </c>
      <c r="R422" s="198">
        <v>0</v>
      </c>
      <c r="S422" s="199"/>
      <c r="T422" s="200"/>
      <c r="U422" s="248"/>
      <c r="V422" s="248"/>
      <c r="W422" s="248"/>
      <c r="X422" s="248"/>
    </row>
    <row r="423" spans="1:24" s="157" customFormat="1" ht="23.25" customHeight="1" x14ac:dyDescent="0.2">
      <c r="A423" s="176">
        <v>3</v>
      </c>
      <c r="B423" s="195" t="s">
        <v>756</v>
      </c>
      <c r="C423" s="167">
        <v>709</v>
      </c>
      <c r="D423" s="196">
        <v>41635</v>
      </c>
      <c r="E423" s="176" t="s">
        <v>1109</v>
      </c>
      <c r="F423" s="176" t="s">
        <v>1110</v>
      </c>
      <c r="G423" s="169">
        <v>97</v>
      </c>
      <c r="H423" s="170">
        <v>97</v>
      </c>
      <c r="I423" s="197">
        <v>1669.3</v>
      </c>
      <c r="J423" s="169">
        <v>39</v>
      </c>
      <c r="K423" s="170">
        <v>28</v>
      </c>
      <c r="L423" s="170">
        <v>11</v>
      </c>
      <c r="M423" s="197">
        <v>1669.3</v>
      </c>
      <c r="N423" s="197">
        <v>1282.79</v>
      </c>
      <c r="O423" s="197">
        <v>386.51</v>
      </c>
      <c r="P423" s="198">
        <f t="shared" si="103"/>
        <v>0</v>
      </c>
      <c r="Q423" s="198">
        <v>0</v>
      </c>
      <c r="R423" s="198">
        <v>0</v>
      </c>
      <c r="S423" s="199"/>
      <c r="T423" s="200"/>
      <c r="U423" s="248"/>
      <c r="V423" s="248"/>
      <c r="W423" s="248"/>
      <c r="X423" s="248"/>
    </row>
    <row r="424" spans="1:24" s="157" customFormat="1" ht="23.25" customHeight="1" x14ac:dyDescent="0.2">
      <c r="A424" s="176">
        <v>4</v>
      </c>
      <c r="B424" s="195" t="s">
        <v>758</v>
      </c>
      <c r="C424" s="167">
        <v>721</v>
      </c>
      <c r="D424" s="196">
        <v>41638</v>
      </c>
      <c r="E424" s="176" t="s">
        <v>1109</v>
      </c>
      <c r="F424" s="176" t="s">
        <v>1110</v>
      </c>
      <c r="G424" s="169">
        <v>21</v>
      </c>
      <c r="H424" s="170">
        <v>21</v>
      </c>
      <c r="I424" s="197">
        <v>404.34</v>
      </c>
      <c r="J424" s="169">
        <v>10</v>
      </c>
      <c r="K424" s="170">
        <v>6</v>
      </c>
      <c r="L424" s="170">
        <v>4</v>
      </c>
      <c r="M424" s="197">
        <v>404.34</v>
      </c>
      <c r="N424" s="197">
        <v>255.98</v>
      </c>
      <c r="O424" s="197">
        <v>148.36000000000001</v>
      </c>
      <c r="P424" s="198">
        <f t="shared" si="103"/>
        <v>0</v>
      </c>
      <c r="Q424" s="198">
        <v>0</v>
      </c>
      <c r="R424" s="198">
        <v>0</v>
      </c>
      <c r="S424" s="199"/>
      <c r="T424" s="200"/>
      <c r="U424" s="248"/>
      <c r="V424" s="248"/>
      <c r="W424" s="248"/>
      <c r="X424" s="248"/>
    </row>
    <row r="425" spans="1:24" s="157" customFormat="1" ht="23.25" customHeight="1" x14ac:dyDescent="0.2">
      <c r="A425" s="176">
        <v>5</v>
      </c>
      <c r="B425" s="195" t="s">
        <v>759</v>
      </c>
      <c r="C425" s="167">
        <v>190</v>
      </c>
      <c r="D425" s="196">
        <v>41747</v>
      </c>
      <c r="E425" s="176" t="s">
        <v>1109</v>
      </c>
      <c r="F425" s="176" t="s">
        <v>1110</v>
      </c>
      <c r="G425" s="169">
        <v>48</v>
      </c>
      <c r="H425" s="170">
        <v>48</v>
      </c>
      <c r="I425" s="197">
        <v>608.29999999999995</v>
      </c>
      <c r="J425" s="169">
        <v>17</v>
      </c>
      <c r="K425" s="170">
        <v>10</v>
      </c>
      <c r="L425" s="170">
        <v>7</v>
      </c>
      <c r="M425" s="197">
        <v>608.29999999999995</v>
      </c>
      <c r="N425" s="197">
        <v>330.79</v>
      </c>
      <c r="O425" s="197">
        <v>277.51</v>
      </c>
      <c r="P425" s="198">
        <f t="shared" si="103"/>
        <v>0</v>
      </c>
      <c r="Q425" s="198">
        <v>0</v>
      </c>
      <c r="R425" s="198">
        <v>0</v>
      </c>
      <c r="S425" s="199"/>
      <c r="T425" s="200"/>
      <c r="U425" s="248"/>
      <c r="V425" s="248"/>
      <c r="W425" s="248"/>
      <c r="X425" s="248"/>
    </row>
    <row r="426" spans="1:24" s="157" customFormat="1" ht="23.25" customHeight="1" x14ac:dyDescent="0.2">
      <c r="A426" s="176">
        <v>6</v>
      </c>
      <c r="B426" s="195" t="s">
        <v>1461</v>
      </c>
      <c r="C426" s="167">
        <v>271</v>
      </c>
      <c r="D426" s="196">
        <v>41794</v>
      </c>
      <c r="E426" s="176" t="s">
        <v>1109</v>
      </c>
      <c r="F426" s="176" t="s">
        <v>1110</v>
      </c>
      <c r="G426" s="169">
        <v>6</v>
      </c>
      <c r="H426" s="170">
        <v>6</v>
      </c>
      <c r="I426" s="197">
        <v>94.4</v>
      </c>
      <c r="J426" s="169">
        <v>2</v>
      </c>
      <c r="K426" s="170">
        <v>1</v>
      </c>
      <c r="L426" s="170">
        <v>1</v>
      </c>
      <c r="M426" s="197">
        <v>94.4</v>
      </c>
      <c r="N426" s="197">
        <v>52.4</v>
      </c>
      <c r="O426" s="197">
        <v>42</v>
      </c>
      <c r="P426" s="198">
        <f t="shared" si="103"/>
        <v>0</v>
      </c>
      <c r="Q426" s="198">
        <v>0</v>
      </c>
      <c r="R426" s="198">
        <v>0</v>
      </c>
      <c r="S426" s="199"/>
      <c r="T426" s="200"/>
      <c r="U426" s="248"/>
      <c r="V426" s="248"/>
      <c r="W426" s="248"/>
      <c r="X426" s="248"/>
    </row>
    <row r="427" spans="1:24" s="157" customFormat="1" ht="23.25" customHeight="1" x14ac:dyDescent="0.2">
      <c r="A427" s="176">
        <v>7</v>
      </c>
      <c r="B427" s="195" t="s">
        <v>1568</v>
      </c>
      <c r="C427" s="167">
        <v>440</v>
      </c>
      <c r="D427" s="196">
        <v>41873</v>
      </c>
      <c r="E427" s="176" t="s">
        <v>1109</v>
      </c>
      <c r="F427" s="176" t="s">
        <v>1110</v>
      </c>
      <c r="G427" s="169">
        <v>23</v>
      </c>
      <c r="H427" s="170">
        <v>23</v>
      </c>
      <c r="I427" s="197">
        <v>371</v>
      </c>
      <c r="J427" s="169">
        <v>8</v>
      </c>
      <c r="K427" s="170">
        <v>2</v>
      </c>
      <c r="L427" s="170">
        <v>6</v>
      </c>
      <c r="M427" s="197">
        <v>371</v>
      </c>
      <c r="N427" s="197">
        <v>88.8</v>
      </c>
      <c r="O427" s="197">
        <v>282.2</v>
      </c>
      <c r="P427" s="198">
        <f t="shared" si="103"/>
        <v>0</v>
      </c>
      <c r="Q427" s="198">
        <v>0</v>
      </c>
      <c r="R427" s="198">
        <v>0</v>
      </c>
      <c r="S427" s="199"/>
      <c r="T427" s="200"/>
      <c r="U427" s="248"/>
      <c r="V427" s="248"/>
      <c r="W427" s="248"/>
      <c r="X427" s="248"/>
    </row>
    <row r="428" spans="1:24" s="157" customFormat="1" ht="23.25" customHeight="1" x14ac:dyDescent="0.2">
      <c r="A428" s="176">
        <v>8</v>
      </c>
      <c r="B428" s="195" t="s">
        <v>1636</v>
      </c>
      <c r="C428" s="167">
        <v>702</v>
      </c>
      <c r="D428" s="196">
        <v>41272</v>
      </c>
      <c r="E428" s="176" t="s">
        <v>1109</v>
      </c>
      <c r="F428" s="176" t="s">
        <v>1110</v>
      </c>
      <c r="G428" s="169">
        <v>27</v>
      </c>
      <c r="H428" s="170">
        <v>27</v>
      </c>
      <c r="I428" s="197">
        <v>471.5</v>
      </c>
      <c r="J428" s="169">
        <v>9</v>
      </c>
      <c r="K428" s="170">
        <v>3</v>
      </c>
      <c r="L428" s="170">
        <v>6</v>
      </c>
      <c r="M428" s="197">
        <v>471.5</v>
      </c>
      <c r="N428" s="197">
        <v>95.5</v>
      </c>
      <c r="O428" s="197">
        <v>376</v>
      </c>
      <c r="P428" s="198">
        <f t="shared" si="103"/>
        <v>0</v>
      </c>
      <c r="Q428" s="198">
        <v>0</v>
      </c>
      <c r="R428" s="198">
        <v>0</v>
      </c>
      <c r="S428" s="199"/>
      <c r="T428" s="200"/>
      <c r="U428" s="248"/>
      <c r="V428" s="248"/>
      <c r="W428" s="248"/>
      <c r="X428" s="248"/>
    </row>
    <row r="429" spans="1:24" x14ac:dyDescent="0.3">
      <c r="A429" s="176">
        <v>9</v>
      </c>
      <c r="B429" s="210" t="s">
        <v>753</v>
      </c>
      <c r="C429" s="176">
        <v>573</v>
      </c>
      <c r="D429" s="196">
        <v>41225</v>
      </c>
      <c r="E429" s="176" t="s">
        <v>1109</v>
      </c>
      <c r="F429" s="176" t="s">
        <v>1110</v>
      </c>
      <c r="G429" s="169">
        <v>8</v>
      </c>
      <c r="H429" s="170">
        <v>8</v>
      </c>
      <c r="I429" s="211">
        <v>22.6</v>
      </c>
      <c r="J429" s="171">
        <v>1</v>
      </c>
      <c r="K429" s="225">
        <v>0</v>
      </c>
      <c r="L429" s="225">
        <v>1</v>
      </c>
      <c r="M429" s="197">
        <v>22.6</v>
      </c>
      <c r="N429" s="197">
        <v>22.6</v>
      </c>
      <c r="O429" s="197">
        <f>M429-N429</f>
        <v>0</v>
      </c>
      <c r="P429" s="198">
        <f t="shared" si="103"/>
        <v>0</v>
      </c>
      <c r="Q429" s="198">
        <v>0</v>
      </c>
      <c r="R429" s="198">
        <v>0</v>
      </c>
    </row>
    <row r="430" spans="1:24" x14ac:dyDescent="0.3">
      <c r="A430" s="176">
        <v>10</v>
      </c>
      <c r="B430" s="210" t="s">
        <v>754</v>
      </c>
      <c r="C430" s="176">
        <v>714</v>
      </c>
      <c r="D430" s="196">
        <v>41635</v>
      </c>
      <c r="E430" s="176" t="s">
        <v>1109</v>
      </c>
      <c r="F430" s="176" t="s">
        <v>1110</v>
      </c>
      <c r="G430" s="169">
        <v>4</v>
      </c>
      <c r="H430" s="170">
        <v>4</v>
      </c>
      <c r="I430" s="211">
        <v>45.5</v>
      </c>
      <c r="J430" s="171">
        <v>1</v>
      </c>
      <c r="K430" s="225">
        <v>1</v>
      </c>
      <c r="L430" s="225">
        <v>0</v>
      </c>
      <c r="M430" s="197">
        <v>45.5</v>
      </c>
      <c r="N430" s="197">
        <v>45.5</v>
      </c>
      <c r="O430" s="197">
        <v>0</v>
      </c>
      <c r="P430" s="198">
        <f t="shared" si="103"/>
        <v>0</v>
      </c>
      <c r="Q430" s="198">
        <v>0</v>
      </c>
      <c r="R430" s="198">
        <v>0</v>
      </c>
    </row>
    <row r="431" spans="1:24" s="157" customFormat="1" ht="23.25" customHeight="1" x14ac:dyDescent="0.2">
      <c r="A431" s="176">
        <v>11</v>
      </c>
      <c r="B431" s="195" t="s">
        <v>1637</v>
      </c>
      <c r="C431" s="167">
        <v>13</v>
      </c>
      <c r="D431" s="196">
        <v>42166</v>
      </c>
      <c r="E431" s="176" t="s">
        <v>1109</v>
      </c>
      <c r="F431" s="176" t="s">
        <v>1110</v>
      </c>
      <c r="G431" s="169">
        <v>41</v>
      </c>
      <c r="H431" s="170">
        <v>41</v>
      </c>
      <c r="I431" s="197">
        <v>593.38</v>
      </c>
      <c r="J431" s="169">
        <v>15</v>
      </c>
      <c r="K431" s="170">
        <v>8</v>
      </c>
      <c r="L431" s="170">
        <v>7</v>
      </c>
      <c r="M431" s="197">
        <v>593.38</v>
      </c>
      <c r="N431" s="197">
        <v>298.58</v>
      </c>
      <c r="O431" s="197">
        <v>294.8</v>
      </c>
      <c r="P431" s="198">
        <f t="shared" si="103"/>
        <v>0</v>
      </c>
      <c r="Q431" s="198">
        <v>0</v>
      </c>
      <c r="R431" s="198">
        <v>0</v>
      </c>
      <c r="S431" s="199"/>
      <c r="T431" s="200"/>
      <c r="U431" s="248"/>
      <c r="V431" s="248"/>
      <c r="W431" s="248"/>
      <c r="X431" s="248"/>
    </row>
    <row r="432" spans="1:24" x14ac:dyDescent="0.3">
      <c r="A432" s="176">
        <v>12</v>
      </c>
      <c r="B432" s="210" t="s">
        <v>805</v>
      </c>
      <c r="C432" s="176">
        <v>574</v>
      </c>
      <c r="D432" s="196">
        <v>41225</v>
      </c>
      <c r="E432" s="176" t="s">
        <v>1109</v>
      </c>
      <c r="F432" s="176" t="s">
        <v>1110</v>
      </c>
      <c r="G432" s="169">
        <v>2</v>
      </c>
      <c r="H432" s="170">
        <v>2</v>
      </c>
      <c r="I432" s="211">
        <v>44.3</v>
      </c>
      <c r="J432" s="171">
        <v>1</v>
      </c>
      <c r="K432" s="225">
        <v>1</v>
      </c>
      <c r="L432" s="225">
        <v>0</v>
      </c>
      <c r="M432" s="197">
        <v>44.3</v>
      </c>
      <c r="N432" s="197">
        <v>44.3</v>
      </c>
      <c r="O432" s="197">
        <v>0</v>
      </c>
      <c r="P432" s="198">
        <v>0</v>
      </c>
      <c r="Q432" s="198">
        <v>0</v>
      </c>
      <c r="R432" s="198">
        <v>0</v>
      </c>
    </row>
    <row r="433" spans="1:24" s="157" customFormat="1" ht="44.25" customHeight="1" x14ac:dyDescent="0.2">
      <c r="A433" s="824" t="s">
        <v>1751</v>
      </c>
      <c r="B433" s="824"/>
      <c r="C433" s="824"/>
      <c r="D433" s="824"/>
      <c r="E433" s="824"/>
      <c r="F433" s="824"/>
      <c r="G433" s="174">
        <f>SUM(G434:G437)</f>
        <v>16</v>
      </c>
      <c r="H433" s="174">
        <f t="shared" ref="H433:P433" si="104">SUM(H434:H437)</f>
        <v>16</v>
      </c>
      <c r="I433" s="177">
        <f t="shared" si="104"/>
        <v>130.51</v>
      </c>
      <c r="J433" s="174">
        <f t="shared" si="104"/>
        <v>4</v>
      </c>
      <c r="K433" s="174">
        <f t="shared" si="104"/>
        <v>0</v>
      </c>
      <c r="L433" s="174">
        <f t="shared" si="104"/>
        <v>4</v>
      </c>
      <c r="M433" s="177">
        <f t="shared" si="104"/>
        <v>130.51</v>
      </c>
      <c r="N433" s="177">
        <f t="shared" si="104"/>
        <v>0</v>
      </c>
      <c r="O433" s="177">
        <f t="shared" si="104"/>
        <v>130.51</v>
      </c>
      <c r="P433" s="177">
        <f t="shared" si="104"/>
        <v>0</v>
      </c>
      <c r="Q433" s="177">
        <v>0</v>
      </c>
      <c r="R433" s="177">
        <v>0</v>
      </c>
      <c r="S433" s="199"/>
      <c r="T433" s="200"/>
      <c r="U433" s="248"/>
      <c r="V433" s="248"/>
      <c r="W433" s="248"/>
      <c r="X433" s="248"/>
    </row>
    <row r="434" spans="1:24" s="157" customFormat="1" ht="23.25" customHeight="1" x14ac:dyDescent="0.2">
      <c r="A434" s="176">
        <v>1</v>
      </c>
      <c r="B434" s="195" t="s">
        <v>936</v>
      </c>
      <c r="C434" s="167">
        <v>272</v>
      </c>
      <c r="D434" s="196">
        <v>41799</v>
      </c>
      <c r="E434" s="176" t="s">
        <v>1109</v>
      </c>
      <c r="F434" s="176" t="s">
        <v>1110</v>
      </c>
      <c r="G434" s="169">
        <v>1</v>
      </c>
      <c r="H434" s="170">
        <v>1</v>
      </c>
      <c r="I434" s="197">
        <v>20.21</v>
      </c>
      <c r="J434" s="169">
        <v>1</v>
      </c>
      <c r="K434" s="170">
        <v>0</v>
      </c>
      <c r="L434" s="170">
        <v>1</v>
      </c>
      <c r="M434" s="197">
        <v>20.21</v>
      </c>
      <c r="N434" s="197">
        <v>0</v>
      </c>
      <c r="O434" s="197">
        <v>20.21</v>
      </c>
      <c r="P434" s="198">
        <f>Q434+R434</f>
        <v>0</v>
      </c>
      <c r="Q434" s="198">
        <v>0</v>
      </c>
      <c r="R434" s="198">
        <v>0</v>
      </c>
      <c r="S434" s="199"/>
      <c r="T434" s="200"/>
      <c r="U434" s="248"/>
      <c r="V434" s="248"/>
      <c r="W434" s="248"/>
      <c r="X434" s="248"/>
    </row>
    <row r="435" spans="1:24" s="157" customFormat="1" ht="23.25" customHeight="1" x14ac:dyDescent="0.2">
      <c r="A435" s="176">
        <v>2</v>
      </c>
      <c r="B435" s="195" t="s">
        <v>937</v>
      </c>
      <c r="C435" s="167">
        <v>273</v>
      </c>
      <c r="D435" s="196">
        <v>41799</v>
      </c>
      <c r="E435" s="176" t="s">
        <v>1109</v>
      </c>
      <c r="F435" s="176" t="s">
        <v>1110</v>
      </c>
      <c r="G435" s="169">
        <v>5</v>
      </c>
      <c r="H435" s="170">
        <v>5</v>
      </c>
      <c r="I435" s="197">
        <v>37.1</v>
      </c>
      <c r="J435" s="169">
        <v>1</v>
      </c>
      <c r="K435" s="170">
        <v>0</v>
      </c>
      <c r="L435" s="170">
        <v>1</v>
      </c>
      <c r="M435" s="197">
        <v>37.1</v>
      </c>
      <c r="N435" s="197">
        <v>0</v>
      </c>
      <c r="O435" s="197">
        <v>37.1</v>
      </c>
      <c r="P435" s="198">
        <f>Q435+R435</f>
        <v>0</v>
      </c>
      <c r="Q435" s="198">
        <v>0</v>
      </c>
      <c r="R435" s="198">
        <v>0</v>
      </c>
      <c r="S435" s="199"/>
      <c r="T435" s="200"/>
      <c r="U435" s="248"/>
      <c r="V435" s="248"/>
      <c r="W435" s="248"/>
      <c r="X435" s="248"/>
    </row>
    <row r="436" spans="1:24" s="157" customFormat="1" ht="23.25" customHeight="1" x14ac:dyDescent="0.2">
      <c r="A436" s="176">
        <v>3</v>
      </c>
      <c r="B436" s="195" t="s">
        <v>1593</v>
      </c>
      <c r="C436" s="167">
        <v>274</v>
      </c>
      <c r="D436" s="196">
        <v>41799</v>
      </c>
      <c r="E436" s="176" t="s">
        <v>1109</v>
      </c>
      <c r="F436" s="176" t="s">
        <v>1110</v>
      </c>
      <c r="G436" s="169">
        <v>5</v>
      </c>
      <c r="H436" s="170">
        <v>5</v>
      </c>
      <c r="I436" s="197">
        <v>39.200000000000003</v>
      </c>
      <c r="J436" s="169">
        <v>1</v>
      </c>
      <c r="K436" s="170">
        <v>0</v>
      </c>
      <c r="L436" s="170">
        <v>1</v>
      </c>
      <c r="M436" s="197">
        <v>39.200000000000003</v>
      </c>
      <c r="N436" s="197">
        <v>0</v>
      </c>
      <c r="O436" s="197">
        <v>39.200000000000003</v>
      </c>
      <c r="P436" s="198">
        <f>Q436+R436</f>
        <v>0</v>
      </c>
      <c r="Q436" s="198">
        <v>0</v>
      </c>
      <c r="R436" s="198">
        <v>0</v>
      </c>
      <c r="S436" s="199"/>
      <c r="T436" s="200"/>
      <c r="U436" s="248"/>
      <c r="V436" s="248"/>
      <c r="W436" s="248"/>
      <c r="X436" s="248"/>
    </row>
    <row r="437" spans="1:24" ht="19.5" customHeight="1" x14ac:dyDescent="0.2">
      <c r="A437" s="176">
        <v>4</v>
      </c>
      <c r="B437" s="195" t="s">
        <v>1750</v>
      </c>
      <c r="C437" s="228">
        <v>138</v>
      </c>
      <c r="D437" s="229">
        <v>41729</v>
      </c>
      <c r="E437" s="176" t="s">
        <v>1109</v>
      </c>
      <c r="F437" s="176" t="s">
        <v>1110</v>
      </c>
      <c r="G437" s="169">
        <v>5</v>
      </c>
      <c r="H437" s="170">
        <v>5</v>
      </c>
      <c r="I437" s="197">
        <v>34</v>
      </c>
      <c r="J437" s="169">
        <v>1</v>
      </c>
      <c r="K437" s="170">
        <v>0</v>
      </c>
      <c r="L437" s="170">
        <v>1</v>
      </c>
      <c r="M437" s="197">
        <v>34</v>
      </c>
      <c r="N437" s="197">
        <v>0</v>
      </c>
      <c r="O437" s="197">
        <v>34</v>
      </c>
      <c r="P437" s="198">
        <v>0</v>
      </c>
      <c r="Q437" s="198">
        <v>0</v>
      </c>
      <c r="R437" s="198">
        <v>0</v>
      </c>
    </row>
    <row r="438" spans="1:24" s="157" customFormat="1" ht="47.25" customHeight="1" x14ac:dyDescent="0.2">
      <c r="A438" s="820" t="s">
        <v>1798</v>
      </c>
      <c r="B438" s="820"/>
      <c r="C438" s="820"/>
      <c r="D438" s="820"/>
      <c r="E438" s="820"/>
      <c r="F438" s="820"/>
      <c r="G438" s="174">
        <f>G439</f>
        <v>1</v>
      </c>
      <c r="H438" s="174">
        <f t="shared" ref="H438:P438" si="105">H439</f>
        <v>1</v>
      </c>
      <c r="I438" s="177">
        <f t="shared" si="105"/>
        <v>13.1</v>
      </c>
      <c r="J438" s="174">
        <f t="shared" si="105"/>
        <v>1</v>
      </c>
      <c r="K438" s="174">
        <f t="shared" si="105"/>
        <v>0</v>
      </c>
      <c r="L438" s="174">
        <f t="shared" si="105"/>
        <v>1</v>
      </c>
      <c r="M438" s="177">
        <f t="shared" si="105"/>
        <v>13.1</v>
      </c>
      <c r="N438" s="177">
        <f t="shared" si="105"/>
        <v>0</v>
      </c>
      <c r="O438" s="177">
        <f t="shared" si="105"/>
        <v>13.1</v>
      </c>
      <c r="P438" s="177">
        <f t="shared" si="105"/>
        <v>1454432</v>
      </c>
      <c r="Q438" s="177">
        <v>0</v>
      </c>
      <c r="R438" s="177">
        <v>1454432</v>
      </c>
      <c r="S438" s="199"/>
      <c r="T438" s="200"/>
      <c r="U438" s="248"/>
      <c r="V438" s="248"/>
      <c r="W438" s="248"/>
      <c r="X438" s="248"/>
    </row>
    <row r="439" spans="1:24" ht="22.5" customHeight="1" x14ac:dyDescent="0.2">
      <c r="A439" s="232">
        <v>1</v>
      </c>
      <c r="B439" s="231" t="s">
        <v>1587</v>
      </c>
      <c r="C439" s="228" t="s">
        <v>1497</v>
      </c>
      <c r="D439" s="229">
        <v>41613</v>
      </c>
      <c r="E439" s="176" t="s">
        <v>1110</v>
      </c>
      <c r="F439" s="176" t="s">
        <v>1112</v>
      </c>
      <c r="G439" s="169">
        <v>1</v>
      </c>
      <c r="H439" s="169">
        <v>1</v>
      </c>
      <c r="I439" s="197">
        <v>13.1</v>
      </c>
      <c r="J439" s="169">
        <v>1</v>
      </c>
      <c r="K439" s="169">
        <v>0</v>
      </c>
      <c r="L439" s="169">
        <v>1</v>
      </c>
      <c r="M439" s="197">
        <v>13.1</v>
      </c>
      <c r="N439" s="197">
        <v>0</v>
      </c>
      <c r="O439" s="197">
        <v>13.1</v>
      </c>
      <c r="P439" s="198">
        <f>Q439+R439</f>
        <v>1454432</v>
      </c>
      <c r="Q439" s="198">
        <v>0</v>
      </c>
      <c r="R439" s="198">
        <v>1454432</v>
      </c>
    </row>
    <row r="440" spans="1:24" ht="34.5" customHeight="1" x14ac:dyDescent="0.2">
      <c r="A440" s="820" t="s">
        <v>1799</v>
      </c>
      <c r="B440" s="820"/>
      <c r="C440" s="820"/>
      <c r="D440" s="820"/>
      <c r="E440" s="820"/>
      <c r="F440" s="820"/>
      <c r="G440" s="174">
        <f>SUM(G441:G442)</f>
        <v>37</v>
      </c>
      <c r="H440" s="174">
        <f t="shared" ref="H440:P440" si="106">SUM(H441:H442)</f>
        <v>37</v>
      </c>
      <c r="I440" s="177">
        <f t="shared" si="106"/>
        <v>405.53</v>
      </c>
      <c r="J440" s="174">
        <f t="shared" si="106"/>
        <v>17</v>
      </c>
      <c r="K440" s="174">
        <f t="shared" si="106"/>
        <v>1</v>
      </c>
      <c r="L440" s="174">
        <f t="shared" si="106"/>
        <v>16</v>
      </c>
      <c r="M440" s="177">
        <f t="shared" si="106"/>
        <v>164.05</v>
      </c>
      <c r="N440" s="177">
        <f t="shared" si="106"/>
        <v>0</v>
      </c>
      <c r="O440" s="177">
        <f t="shared" si="106"/>
        <v>164.05</v>
      </c>
      <c r="P440" s="177">
        <f t="shared" si="106"/>
        <v>6936034</v>
      </c>
      <c r="Q440" s="177">
        <v>0</v>
      </c>
      <c r="R440" s="177">
        <v>6936034</v>
      </c>
    </row>
    <row r="441" spans="1:24" x14ac:dyDescent="0.2">
      <c r="A441" s="167">
        <v>1</v>
      </c>
      <c r="B441" s="210" t="s">
        <v>1399</v>
      </c>
      <c r="C441" s="228" t="s">
        <v>1326</v>
      </c>
      <c r="D441" s="229">
        <v>42129</v>
      </c>
      <c r="E441" s="176" t="s">
        <v>1112</v>
      </c>
      <c r="F441" s="176" t="s">
        <v>1822</v>
      </c>
      <c r="G441" s="169">
        <v>13</v>
      </c>
      <c r="H441" s="170">
        <v>13</v>
      </c>
      <c r="I441" s="197">
        <v>119.93</v>
      </c>
      <c r="J441" s="169">
        <v>3</v>
      </c>
      <c r="K441" s="170">
        <v>0</v>
      </c>
      <c r="L441" s="170">
        <v>3</v>
      </c>
      <c r="M441" s="197">
        <v>119.93</v>
      </c>
      <c r="N441" s="197">
        <v>0</v>
      </c>
      <c r="O441" s="197">
        <v>119.93</v>
      </c>
      <c r="P441" s="198">
        <f>Q441+R441</f>
        <v>5070640.4000000004</v>
      </c>
      <c r="Q441" s="198">
        <v>0</v>
      </c>
      <c r="R441" s="198">
        <v>5070640.4000000004</v>
      </c>
    </row>
    <row r="442" spans="1:24" ht="21.75" customHeight="1" x14ac:dyDescent="0.2">
      <c r="A442" s="167">
        <v>2</v>
      </c>
      <c r="B442" s="210" t="s">
        <v>1400</v>
      </c>
      <c r="C442" s="228" t="s">
        <v>1326</v>
      </c>
      <c r="D442" s="229">
        <v>42129</v>
      </c>
      <c r="E442" s="176" t="s">
        <v>1112</v>
      </c>
      <c r="F442" s="176" t="s">
        <v>1822</v>
      </c>
      <c r="G442" s="169">
        <v>24</v>
      </c>
      <c r="H442" s="170">
        <v>24</v>
      </c>
      <c r="I442" s="197">
        <v>285.60000000000002</v>
      </c>
      <c r="J442" s="169">
        <v>14</v>
      </c>
      <c r="K442" s="170">
        <v>1</v>
      </c>
      <c r="L442" s="170">
        <v>13</v>
      </c>
      <c r="M442" s="197">
        <v>44.12</v>
      </c>
      <c r="N442" s="197">
        <v>0</v>
      </c>
      <c r="O442" s="197">
        <v>44.12</v>
      </c>
      <c r="P442" s="198">
        <f>Q442+R442</f>
        <v>1865393.6</v>
      </c>
      <c r="Q442" s="198">
        <v>0</v>
      </c>
      <c r="R442" s="198">
        <v>1865393.6</v>
      </c>
    </row>
    <row r="443" spans="1:24" ht="33" customHeight="1" x14ac:dyDescent="0.2">
      <c r="A443" s="824" t="s">
        <v>1797</v>
      </c>
      <c r="B443" s="824"/>
      <c r="C443" s="824"/>
      <c r="D443" s="824"/>
      <c r="E443" s="824"/>
      <c r="F443" s="824"/>
      <c r="G443" s="174">
        <f>G444</f>
        <v>5</v>
      </c>
      <c r="H443" s="174">
        <f t="shared" ref="H443:P443" si="107">H444</f>
        <v>5</v>
      </c>
      <c r="I443" s="177">
        <f t="shared" si="107"/>
        <v>49.5</v>
      </c>
      <c r="J443" s="174">
        <f t="shared" si="107"/>
        <v>1</v>
      </c>
      <c r="K443" s="174">
        <f t="shared" si="107"/>
        <v>0</v>
      </c>
      <c r="L443" s="174">
        <f t="shared" si="107"/>
        <v>1</v>
      </c>
      <c r="M443" s="177">
        <f t="shared" si="107"/>
        <v>49.5</v>
      </c>
      <c r="N443" s="177">
        <f t="shared" si="107"/>
        <v>0</v>
      </c>
      <c r="O443" s="177">
        <f t="shared" si="107"/>
        <v>49.5</v>
      </c>
      <c r="P443" s="177">
        <f t="shared" si="107"/>
        <v>0</v>
      </c>
      <c r="Q443" s="177">
        <v>0</v>
      </c>
      <c r="R443" s="177">
        <v>0</v>
      </c>
    </row>
    <row r="444" spans="1:24" x14ac:dyDescent="0.2">
      <c r="A444" s="176">
        <v>1</v>
      </c>
      <c r="B444" s="205" t="s">
        <v>1541</v>
      </c>
      <c r="C444" s="176">
        <v>1327</v>
      </c>
      <c r="D444" s="196">
        <v>40984</v>
      </c>
      <c r="E444" s="176" t="s">
        <v>1109</v>
      </c>
      <c r="F444" s="176" t="s">
        <v>1110</v>
      </c>
      <c r="G444" s="169">
        <v>5</v>
      </c>
      <c r="H444" s="170">
        <v>5</v>
      </c>
      <c r="I444" s="197">
        <v>49.5</v>
      </c>
      <c r="J444" s="169">
        <v>1</v>
      </c>
      <c r="K444" s="170">
        <v>0</v>
      </c>
      <c r="L444" s="170">
        <v>1</v>
      </c>
      <c r="M444" s="197">
        <v>49.5</v>
      </c>
      <c r="N444" s="197">
        <v>0</v>
      </c>
      <c r="O444" s="197">
        <v>49.5</v>
      </c>
      <c r="P444" s="198">
        <v>0</v>
      </c>
      <c r="Q444" s="198">
        <v>0</v>
      </c>
      <c r="R444" s="198">
        <v>0</v>
      </c>
    </row>
    <row r="445" spans="1:24" ht="47.25" customHeight="1" x14ac:dyDescent="0.2">
      <c r="A445" s="824" t="s">
        <v>1794</v>
      </c>
      <c r="B445" s="824"/>
      <c r="C445" s="824"/>
      <c r="D445" s="824"/>
      <c r="E445" s="824"/>
      <c r="F445" s="824"/>
      <c r="G445" s="174">
        <f>G446</f>
        <v>5</v>
      </c>
      <c r="H445" s="174">
        <f t="shared" ref="H445:P445" si="108">H446</f>
        <v>5</v>
      </c>
      <c r="I445" s="177">
        <f t="shared" si="108"/>
        <v>62.9</v>
      </c>
      <c r="J445" s="174">
        <f t="shared" si="108"/>
        <v>1</v>
      </c>
      <c r="K445" s="174">
        <f t="shared" si="108"/>
        <v>0</v>
      </c>
      <c r="L445" s="174">
        <f t="shared" si="108"/>
        <v>1</v>
      </c>
      <c r="M445" s="177">
        <f t="shared" si="108"/>
        <v>62.9</v>
      </c>
      <c r="N445" s="177">
        <f t="shared" si="108"/>
        <v>0</v>
      </c>
      <c r="O445" s="177">
        <f t="shared" si="108"/>
        <v>62.9</v>
      </c>
      <c r="P445" s="177">
        <f t="shared" si="108"/>
        <v>0</v>
      </c>
      <c r="Q445" s="177">
        <v>0</v>
      </c>
      <c r="R445" s="177">
        <v>0</v>
      </c>
    </row>
    <row r="446" spans="1:24" ht="19.5" customHeight="1" x14ac:dyDescent="0.2">
      <c r="A446" s="176">
        <v>1</v>
      </c>
      <c r="B446" s="195" t="s">
        <v>913</v>
      </c>
      <c r="C446" s="228" t="s">
        <v>1135</v>
      </c>
      <c r="D446" s="229">
        <v>42004</v>
      </c>
      <c r="E446" s="176" t="s">
        <v>1109</v>
      </c>
      <c r="F446" s="176" t="s">
        <v>1110</v>
      </c>
      <c r="G446" s="169">
        <v>5</v>
      </c>
      <c r="H446" s="170">
        <v>5</v>
      </c>
      <c r="I446" s="197">
        <v>62.9</v>
      </c>
      <c r="J446" s="169">
        <v>1</v>
      </c>
      <c r="K446" s="170">
        <v>0</v>
      </c>
      <c r="L446" s="170">
        <v>1</v>
      </c>
      <c r="M446" s="197">
        <v>62.9</v>
      </c>
      <c r="N446" s="197">
        <v>0</v>
      </c>
      <c r="O446" s="197">
        <v>62.9</v>
      </c>
      <c r="P446" s="198">
        <v>0</v>
      </c>
      <c r="Q446" s="198">
        <v>0</v>
      </c>
      <c r="R446" s="198">
        <v>0</v>
      </c>
    </row>
    <row r="447" spans="1:24" s="157" customFormat="1" ht="51.75" customHeight="1" x14ac:dyDescent="0.2">
      <c r="A447" s="824" t="s">
        <v>1872</v>
      </c>
      <c r="B447" s="824"/>
      <c r="C447" s="824"/>
      <c r="D447" s="824"/>
      <c r="E447" s="824"/>
      <c r="F447" s="824"/>
      <c r="G447" s="174" t="e">
        <f t="shared" ref="G447:L447" si="109">G448+G826</f>
        <v>#REF!</v>
      </c>
      <c r="H447" s="174" t="e">
        <f t="shared" si="109"/>
        <v>#REF!</v>
      </c>
      <c r="I447" s="177" t="e">
        <f>I448+I826</f>
        <v>#REF!</v>
      </c>
      <c r="J447" s="174" t="e">
        <f t="shared" si="109"/>
        <v>#REF!</v>
      </c>
      <c r="K447" s="174" t="e">
        <f t="shared" si="109"/>
        <v>#REF!</v>
      </c>
      <c r="L447" s="174" t="e">
        <f t="shared" si="109"/>
        <v>#REF!</v>
      </c>
      <c r="M447" s="177" t="e">
        <f t="shared" ref="M447:R447" si="110">M448+M826</f>
        <v>#REF!</v>
      </c>
      <c r="N447" s="177" t="e">
        <f t="shared" si="110"/>
        <v>#REF!</v>
      </c>
      <c r="O447" s="177" t="e">
        <f t="shared" si="110"/>
        <v>#REF!</v>
      </c>
      <c r="P447" s="177" t="e">
        <f t="shared" si="110"/>
        <v>#REF!</v>
      </c>
      <c r="Q447" s="177" t="e">
        <f t="shared" si="110"/>
        <v>#REF!</v>
      </c>
      <c r="R447" s="177" t="e">
        <f t="shared" si="110"/>
        <v>#REF!</v>
      </c>
      <c r="S447" s="199" t="e">
        <f>P447=Q447+R447</f>
        <v>#REF!</v>
      </c>
      <c r="T447" s="200"/>
      <c r="U447" s="248"/>
      <c r="V447" s="248"/>
      <c r="W447" s="248"/>
      <c r="X447" s="248"/>
    </row>
    <row r="448" spans="1:24" s="156" customFormat="1" ht="79.5" customHeight="1" x14ac:dyDescent="0.2">
      <c r="A448" s="824" t="s">
        <v>1871</v>
      </c>
      <c r="B448" s="824"/>
      <c r="C448" s="824"/>
      <c r="D448" s="824"/>
      <c r="E448" s="824"/>
      <c r="F448" s="824"/>
      <c r="G448" s="168" t="e">
        <f>G509+G533+G539+G547+G563+G593+G656+G668+G671+G757+G778+G804+G821+G606+G743+G494+G579+G572+G715+G635+G818+G500+G753+G566+G470+G637+G602+G609+G531+G570+G449+G467+G475+G526+G561+G583+G613+G633+G801+G453+G462+G465+G749+G568</f>
        <v>#REF!</v>
      </c>
      <c r="H448" s="168" t="e">
        <f>H509+H533+H539+H547+H563+H593+H656+H668+H671+H757+H778+H804+H821+H606+H743+H494+H579+H572+H715+H635+H818+H500+H753+H566+H470+H637+H602+H609+H531+H570+H449+H467+H475+H526+H561+H583+H613+H633+H801+H453+H462+H465+H749+H568</f>
        <v>#REF!</v>
      </c>
      <c r="I448" s="177" t="e">
        <f t="shared" ref="I448:R448" si="111">I509+I533+I539+I547+I563+I593+I656+I668+I671+I757+I778+I804+I821+I606+I743+I494+I579+I572+I715+I635+I818+I500+I753+I566+I470+I637+I602+I609+I531+I570+I449+I467+I475+I526+I561+I583+I613+I633+I801+I453+I462+I465+I749+I568</f>
        <v>#REF!</v>
      </c>
      <c r="J448" s="174" t="e">
        <f t="shared" si="111"/>
        <v>#REF!</v>
      </c>
      <c r="K448" s="174" t="e">
        <f t="shared" si="111"/>
        <v>#REF!</v>
      </c>
      <c r="L448" s="174" t="e">
        <f t="shared" si="111"/>
        <v>#REF!</v>
      </c>
      <c r="M448" s="177" t="e">
        <f t="shared" si="111"/>
        <v>#REF!</v>
      </c>
      <c r="N448" s="177" t="e">
        <f t="shared" si="111"/>
        <v>#REF!</v>
      </c>
      <c r="O448" s="177" t="e">
        <f t="shared" si="111"/>
        <v>#REF!</v>
      </c>
      <c r="P448" s="177" t="e">
        <f>P509+P533+P539+P547+P563+P593+P656+P668+P671+P757+P778+P804+P821+P606+P743+P494+P579+P572+P715+P635+P818+P500+P753+P566+P470+P637+P602+P609+P531+P570+P449+P467+P475+P526+P561+P583+P613+P633+P801+P453+P462+P465+P749+P568</f>
        <v>#REF!</v>
      </c>
      <c r="Q448" s="177" t="e">
        <f t="shared" si="111"/>
        <v>#REF!</v>
      </c>
      <c r="R448" s="177" t="e">
        <f t="shared" si="111"/>
        <v>#REF!</v>
      </c>
      <c r="S448" s="199" t="e">
        <f>R448='Приложение № 1'!W494+'Приложение № 1'!AD494</f>
        <v>#REF!</v>
      </c>
      <c r="T448" s="200"/>
      <c r="U448" s="203"/>
      <c r="V448" s="203"/>
      <c r="W448" s="203"/>
      <c r="X448" s="203"/>
    </row>
    <row r="449" spans="1:24" s="156" customFormat="1" ht="37.5" customHeight="1" x14ac:dyDescent="0.2">
      <c r="A449" s="824" t="s">
        <v>1261</v>
      </c>
      <c r="B449" s="824"/>
      <c r="C449" s="824"/>
      <c r="D449" s="824"/>
      <c r="E449" s="824"/>
      <c r="F449" s="824"/>
      <c r="G449" s="168">
        <f t="shared" ref="G449:P449" si="112">SUM(G450:G452)</f>
        <v>88</v>
      </c>
      <c r="H449" s="168">
        <f t="shared" si="112"/>
        <v>88</v>
      </c>
      <c r="I449" s="202">
        <f t="shared" si="112"/>
        <v>1686.2</v>
      </c>
      <c r="J449" s="168">
        <f t="shared" si="112"/>
        <v>39</v>
      </c>
      <c r="K449" s="168">
        <f t="shared" si="112"/>
        <v>30</v>
      </c>
      <c r="L449" s="168">
        <f t="shared" si="112"/>
        <v>9</v>
      </c>
      <c r="M449" s="202">
        <f t="shared" si="112"/>
        <v>1686.2</v>
      </c>
      <c r="N449" s="202">
        <f t="shared" si="112"/>
        <v>1295.9000000000001</v>
      </c>
      <c r="O449" s="202">
        <f t="shared" si="112"/>
        <v>390.3</v>
      </c>
      <c r="P449" s="202">
        <f t="shared" si="112"/>
        <v>71292536</v>
      </c>
      <c r="Q449" s="202">
        <v>56249810.899999999</v>
      </c>
      <c r="R449" s="202">
        <v>15042725.1</v>
      </c>
      <c r="S449" s="199" t="b">
        <f>R449='Приложение № 1'!W495+'Приложение № 1'!AD495</f>
        <v>0</v>
      </c>
      <c r="T449" s="200"/>
      <c r="U449" s="203"/>
      <c r="V449" s="203"/>
      <c r="W449" s="203"/>
      <c r="X449" s="203"/>
    </row>
    <row r="450" spans="1:24" s="157" customFormat="1" x14ac:dyDescent="0.3">
      <c r="A450" s="176">
        <v>1</v>
      </c>
      <c r="B450" s="195" t="s">
        <v>1039</v>
      </c>
      <c r="C450" s="176">
        <v>63</v>
      </c>
      <c r="D450" s="196">
        <v>41689</v>
      </c>
      <c r="E450" s="176" t="s">
        <v>1110</v>
      </c>
      <c r="F450" s="176" t="s">
        <v>1112</v>
      </c>
      <c r="G450" s="169">
        <v>20</v>
      </c>
      <c r="H450" s="170">
        <v>20</v>
      </c>
      <c r="I450" s="197">
        <v>292.7</v>
      </c>
      <c r="J450" s="170">
        <v>7</v>
      </c>
      <c r="K450" s="225">
        <v>4</v>
      </c>
      <c r="L450" s="225">
        <v>3</v>
      </c>
      <c r="M450" s="197">
        <v>292.7</v>
      </c>
      <c r="N450" s="197">
        <f>M450-O450</f>
        <v>144.1</v>
      </c>
      <c r="O450" s="197">
        <v>148.6</v>
      </c>
      <c r="P450" s="198">
        <f>Q450+R450</f>
        <v>12375356</v>
      </c>
      <c r="Q450" s="198">
        <v>9764155.8800000008</v>
      </c>
      <c r="R450" s="198">
        <v>2611200.12</v>
      </c>
      <c r="S450" s="199" t="e">
        <f>R450='Приложение № 1'!#REF!+'Приложение № 1'!#REF!</f>
        <v>#REF!</v>
      </c>
      <c r="T450" s="200"/>
      <c r="U450" s="248"/>
      <c r="V450" s="248"/>
      <c r="W450" s="248"/>
      <c r="X450" s="248"/>
    </row>
    <row r="451" spans="1:24" x14ac:dyDescent="0.2">
      <c r="A451" s="176">
        <v>2</v>
      </c>
      <c r="B451" s="195" t="s">
        <v>1086</v>
      </c>
      <c r="C451" s="176">
        <v>134</v>
      </c>
      <c r="D451" s="196">
        <v>41729</v>
      </c>
      <c r="E451" s="176" t="s">
        <v>1110</v>
      </c>
      <c r="F451" s="176" t="s">
        <v>1112</v>
      </c>
      <c r="G451" s="169">
        <v>58</v>
      </c>
      <c r="H451" s="170">
        <v>58</v>
      </c>
      <c r="I451" s="198">
        <v>1245.4000000000001</v>
      </c>
      <c r="J451" s="170">
        <v>26</v>
      </c>
      <c r="K451" s="166">
        <v>23</v>
      </c>
      <c r="L451" s="166">
        <v>3</v>
      </c>
      <c r="M451" s="197">
        <v>1245.4000000000001</v>
      </c>
      <c r="N451" s="198">
        <f>M451-O451</f>
        <v>1070</v>
      </c>
      <c r="O451" s="198">
        <v>175.4</v>
      </c>
      <c r="P451" s="198">
        <f>Q451+R451</f>
        <v>52655512</v>
      </c>
      <c r="Q451" s="198">
        <v>41545198.969999999</v>
      </c>
      <c r="R451" s="198">
        <v>11110313.029999999</v>
      </c>
      <c r="S451" s="199" t="e">
        <f>R451='Приложение № 1'!#REF!+'Приложение № 1'!#REF!</f>
        <v>#REF!</v>
      </c>
    </row>
    <row r="452" spans="1:24" x14ac:dyDescent="0.2">
      <c r="A452" s="176">
        <v>3</v>
      </c>
      <c r="B452" s="195" t="s">
        <v>1089</v>
      </c>
      <c r="C452" s="176">
        <v>143</v>
      </c>
      <c r="D452" s="196">
        <v>41731</v>
      </c>
      <c r="E452" s="176" t="s">
        <v>1110</v>
      </c>
      <c r="F452" s="176" t="s">
        <v>1112</v>
      </c>
      <c r="G452" s="169">
        <v>10</v>
      </c>
      <c r="H452" s="170">
        <v>10</v>
      </c>
      <c r="I452" s="198">
        <v>148.1</v>
      </c>
      <c r="J452" s="170">
        <f>K452+L452</f>
        <v>6</v>
      </c>
      <c r="K452" s="166">
        <v>3</v>
      </c>
      <c r="L452" s="166">
        <v>3</v>
      </c>
      <c r="M452" s="197">
        <f>N452+O452</f>
        <v>148.1</v>
      </c>
      <c r="N452" s="198">
        <v>81.8</v>
      </c>
      <c r="O452" s="198">
        <v>66.3</v>
      </c>
      <c r="P452" s="198">
        <f>Q452+R452</f>
        <v>6261668</v>
      </c>
      <c r="Q452" s="198">
        <v>4940456.05</v>
      </c>
      <c r="R452" s="198">
        <v>1321211.95</v>
      </c>
      <c r="S452" s="199" t="e">
        <f>R452='Приложение № 1'!#REF!+'Приложение № 1'!#REF!</f>
        <v>#REF!</v>
      </c>
    </row>
    <row r="453" spans="1:24" s="156" customFormat="1" ht="37.5" customHeight="1" x14ac:dyDescent="0.2">
      <c r="A453" s="824" t="s">
        <v>1784</v>
      </c>
      <c r="B453" s="824"/>
      <c r="C453" s="824"/>
      <c r="D453" s="824"/>
      <c r="E453" s="824"/>
      <c r="F453" s="824"/>
      <c r="G453" s="168">
        <f>SUM(G454:G461)</f>
        <v>131</v>
      </c>
      <c r="H453" s="168">
        <f t="shared" ref="H453:P453" si="113">SUM(H454:H461)</f>
        <v>131</v>
      </c>
      <c r="I453" s="202">
        <f t="shared" si="113"/>
        <v>1943.7</v>
      </c>
      <c r="J453" s="168">
        <f t="shared" si="113"/>
        <v>52</v>
      </c>
      <c r="K453" s="168">
        <f t="shared" si="113"/>
        <v>21</v>
      </c>
      <c r="L453" s="168">
        <f t="shared" si="113"/>
        <v>31</v>
      </c>
      <c r="M453" s="202">
        <f t="shared" si="113"/>
        <v>1943.7</v>
      </c>
      <c r="N453" s="202">
        <f t="shared" si="113"/>
        <v>638.79999999999995</v>
      </c>
      <c r="O453" s="202">
        <f t="shared" si="113"/>
        <v>1304.9000000000001</v>
      </c>
      <c r="P453" s="202">
        <f t="shared" si="113"/>
        <v>82179636</v>
      </c>
      <c r="Q453" s="202">
        <v>78070654.200000003</v>
      </c>
      <c r="R453" s="202">
        <v>4108981.8</v>
      </c>
      <c r="S453" s="199" t="b">
        <f>R453='Приложение № 1'!W502+'Приложение № 1'!AD502</f>
        <v>0</v>
      </c>
      <c r="T453" s="200"/>
      <c r="U453" s="203"/>
      <c r="V453" s="203"/>
      <c r="W453" s="203"/>
      <c r="X453" s="203"/>
    </row>
    <row r="454" spans="1:24" ht="37.5" x14ac:dyDescent="0.3">
      <c r="A454" s="176">
        <v>1</v>
      </c>
      <c r="B454" s="234" t="s">
        <v>1771</v>
      </c>
      <c r="C454" s="176">
        <v>179</v>
      </c>
      <c r="D454" s="196">
        <v>42835</v>
      </c>
      <c r="E454" s="176" t="s">
        <v>1112</v>
      </c>
      <c r="F454" s="176" t="s">
        <v>1822</v>
      </c>
      <c r="G454" s="169">
        <v>10</v>
      </c>
      <c r="H454" s="170">
        <v>10</v>
      </c>
      <c r="I454" s="197">
        <v>301.5</v>
      </c>
      <c r="J454" s="169">
        <v>8</v>
      </c>
      <c r="K454" s="170">
        <v>6</v>
      </c>
      <c r="L454" s="170">
        <v>2</v>
      </c>
      <c r="M454" s="197">
        <f>N454+O454</f>
        <v>301.5</v>
      </c>
      <c r="N454" s="197">
        <v>208.3</v>
      </c>
      <c r="O454" s="235">
        <v>93.2</v>
      </c>
      <c r="P454" s="198">
        <f t="shared" ref="P454:P461" si="114">Q454+R454</f>
        <v>12747420</v>
      </c>
      <c r="Q454" s="198">
        <v>12110049</v>
      </c>
      <c r="R454" s="198">
        <v>637371</v>
      </c>
      <c r="S454" s="199" t="b">
        <f>R454='Приложение № 1'!W504+'Приложение № 1'!AD504</f>
        <v>0</v>
      </c>
    </row>
    <row r="455" spans="1:24" ht="37.5" x14ac:dyDescent="0.3">
      <c r="A455" s="176">
        <v>2</v>
      </c>
      <c r="B455" s="234" t="s">
        <v>1772</v>
      </c>
      <c r="C455" s="176">
        <v>179</v>
      </c>
      <c r="D455" s="196">
        <v>42835</v>
      </c>
      <c r="E455" s="176" t="s">
        <v>1112</v>
      </c>
      <c r="F455" s="176" t="s">
        <v>1822</v>
      </c>
      <c r="G455" s="169">
        <v>12</v>
      </c>
      <c r="H455" s="170">
        <v>12</v>
      </c>
      <c r="I455" s="197">
        <v>62.9</v>
      </c>
      <c r="J455" s="169">
        <v>3</v>
      </c>
      <c r="K455" s="170">
        <v>1</v>
      </c>
      <c r="L455" s="170">
        <v>2</v>
      </c>
      <c r="M455" s="197">
        <f>N455+O455</f>
        <v>62.9</v>
      </c>
      <c r="N455" s="197">
        <v>25.9</v>
      </c>
      <c r="O455" s="235">
        <v>37</v>
      </c>
      <c r="P455" s="198">
        <f t="shared" si="114"/>
        <v>2659412</v>
      </c>
      <c r="Q455" s="198">
        <v>2526441.4</v>
      </c>
      <c r="R455" s="198">
        <v>132970.6</v>
      </c>
      <c r="S455" s="199" t="b">
        <f>R455='Приложение № 1'!W505+'Приложение № 1'!AD505</f>
        <v>0</v>
      </c>
    </row>
    <row r="456" spans="1:24" ht="37.5" x14ac:dyDescent="0.3">
      <c r="A456" s="176">
        <v>3</v>
      </c>
      <c r="B456" s="234" t="s">
        <v>1773</v>
      </c>
      <c r="C456" s="176">
        <v>179</v>
      </c>
      <c r="D456" s="196">
        <v>42835</v>
      </c>
      <c r="E456" s="176" t="s">
        <v>1112</v>
      </c>
      <c r="F456" s="176" t="s">
        <v>1822</v>
      </c>
      <c r="G456" s="169">
        <v>7</v>
      </c>
      <c r="H456" s="170">
        <v>7</v>
      </c>
      <c r="I456" s="198">
        <v>153.80000000000001</v>
      </c>
      <c r="J456" s="169">
        <v>3</v>
      </c>
      <c r="K456" s="166">
        <v>2</v>
      </c>
      <c r="L456" s="166">
        <v>1</v>
      </c>
      <c r="M456" s="197">
        <f t="shared" ref="M456:M466" si="115">N456+O456</f>
        <v>153.80000000000001</v>
      </c>
      <c r="N456" s="198">
        <v>73.900000000000006</v>
      </c>
      <c r="O456" s="236">
        <v>79.900000000000006</v>
      </c>
      <c r="P456" s="198">
        <f t="shared" si="114"/>
        <v>6502664</v>
      </c>
      <c r="Q456" s="198">
        <v>6177530.7999999998</v>
      </c>
      <c r="R456" s="198">
        <v>325133.2</v>
      </c>
      <c r="S456" s="199" t="b">
        <f>R456='Приложение № 1'!W507+'Приложение № 1'!AD507</f>
        <v>1</v>
      </c>
    </row>
    <row r="457" spans="1:24" ht="37.5" x14ac:dyDescent="0.3">
      <c r="A457" s="176">
        <v>4</v>
      </c>
      <c r="B457" s="234" t="s">
        <v>1774</v>
      </c>
      <c r="C457" s="176">
        <v>967</v>
      </c>
      <c r="D457" s="196">
        <v>42461</v>
      </c>
      <c r="E457" s="176" t="s">
        <v>1112</v>
      </c>
      <c r="F457" s="176" t="s">
        <v>1822</v>
      </c>
      <c r="G457" s="169">
        <v>28</v>
      </c>
      <c r="H457" s="170">
        <v>28</v>
      </c>
      <c r="I457" s="197">
        <v>379</v>
      </c>
      <c r="J457" s="169">
        <v>8</v>
      </c>
      <c r="K457" s="170">
        <v>0</v>
      </c>
      <c r="L457" s="170">
        <v>8</v>
      </c>
      <c r="M457" s="197">
        <f t="shared" si="115"/>
        <v>379</v>
      </c>
      <c r="N457" s="227">
        <v>0</v>
      </c>
      <c r="O457" s="235">
        <v>379</v>
      </c>
      <c r="P457" s="198">
        <f t="shared" si="114"/>
        <v>16024120</v>
      </c>
      <c r="Q457" s="198">
        <v>15222914</v>
      </c>
      <c r="R457" s="198">
        <v>801206</v>
      </c>
      <c r="S457" s="199" t="b">
        <f>R457='Приложение № 1'!W509+'Приложение № 1'!AD509</f>
        <v>0</v>
      </c>
    </row>
    <row r="458" spans="1:24" ht="37.5" x14ac:dyDescent="0.3">
      <c r="A458" s="176">
        <v>5</v>
      </c>
      <c r="B458" s="234" t="s">
        <v>1775</v>
      </c>
      <c r="C458" s="176">
        <v>179</v>
      </c>
      <c r="D458" s="196">
        <v>42835</v>
      </c>
      <c r="E458" s="176" t="s">
        <v>1112</v>
      </c>
      <c r="F458" s="176" t="s">
        <v>1822</v>
      </c>
      <c r="G458" s="169">
        <v>6</v>
      </c>
      <c r="H458" s="170">
        <v>6</v>
      </c>
      <c r="I458" s="197">
        <v>68.900000000000006</v>
      </c>
      <c r="J458" s="169">
        <v>3</v>
      </c>
      <c r="K458" s="170">
        <v>1</v>
      </c>
      <c r="L458" s="170">
        <v>2</v>
      </c>
      <c r="M458" s="197">
        <f t="shared" si="115"/>
        <v>68.900000000000006</v>
      </c>
      <c r="N458" s="197">
        <v>21.1</v>
      </c>
      <c r="O458" s="235">
        <v>47.8</v>
      </c>
      <c r="P458" s="198">
        <f t="shared" si="114"/>
        <v>2913092</v>
      </c>
      <c r="Q458" s="198">
        <v>2767437.4</v>
      </c>
      <c r="R458" s="198">
        <v>145654.6</v>
      </c>
      <c r="S458" s="199" t="e">
        <f>R458='Приложение № 1'!#REF!+'Приложение № 1'!#REF!</f>
        <v>#REF!</v>
      </c>
    </row>
    <row r="459" spans="1:24" ht="37.5" x14ac:dyDescent="0.3">
      <c r="A459" s="176">
        <v>6</v>
      </c>
      <c r="B459" s="234" t="s">
        <v>1776</v>
      </c>
      <c r="C459" s="176">
        <v>179</v>
      </c>
      <c r="D459" s="196">
        <v>42835</v>
      </c>
      <c r="E459" s="176" t="s">
        <v>1112</v>
      </c>
      <c r="F459" s="176" t="s">
        <v>1822</v>
      </c>
      <c r="G459" s="169">
        <v>36</v>
      </c>
      <c r="H459" s="170">
        <v>36</v>
      </c>
      <c r="I459" s="197">
        <v>355.1</v>
      </c>
      <c r="J459" s="169">
        <v>11</v>
      </c>
      <c r="K459" s="170">
        <v>6</v>
      </c>
      <c r="L459" s="170">
        <v>5</v>
      </c>
      <c r="M459" s="197">
        <f t="shared" si="115"/>
        <v>355.1</v>
      </c>
      <c r="N459" s="197">
        <v>166.8</v>
      </c>
      <c r="O459" s="235">
        <v>188.3</v>
      </c>
      <c r="P459" s="198">
        <f t="shared" si="114"/>
        <v>15013628</v>
      </c>
      <c r="Q459" s="198">
        <v>14262946.6</v>
      </c>
      <c r="R459" s="198">
        <v>750681.4</v>
      </c>
      <c r="S459" s="199" t="b">
        <f>R459='Приложение № 1'!W510+'Приложение № 1'!AD510</f>
        <v>0</v>
      </c>
    </row>
    <row r="460" spans="1:24" ht="37.5" x14ac:dyDescent="0.3">
      <c r="A460" s="176">
        <v>7</v>
      </c>
      <c r="B460" s="234" t="s">
        <v>1777</v>
      </c>
      <c r="C460" s="176">
        <v>179</v>
      </c>
      <c r="D460" s="196">
        <v>42835</v>
      </c>
      <c r="E460" s="176" t="s">
        <v>1112</v>
      </c>
      <c r="F460" s="176" t="s">
        <v>1822</v>
      </c>
      <c r="G460" s="169">
        <v>12</v>
      </c>
      <c r="H460" s="170">
        <v>12</v>
      </c>
      <c r="I460" s="197">
        <v>210.4</v>
      </c>
      <c r="J460" s="169">
        <v>8</v>
      </c>
      <c r="K460" s="170">
        <v>4</v>
      </c>
      <c r="L460" s="170">
        <v>4</v>
      </c>
      <c r="M460" s="197">
        <f t="shared" si="115"/>
        <v>210.4</v>
      </c>
      <c r="N460" s="197">
        <v>97</v>
      </c>
      <c r="O460" s="235">
        <v>113.4</v>
      </c>
      <c r="P460" s="198">
        <f t="shared" si="114"/>
        <v>8895712</v>
      </c>
      <c r="Q460" s="198">
        <v>8450926.4000000004</v>
      </c>
      <c r="R460" s="198">
        <v>444785.6</v>
      </c>
      <c r="S460" s="199" t="b">
        <f>R460='Приложение № 1'!W512+'Приложение № 1'!AD512</f>
        <v>0</v>
      </c>
    </row>
    <row r="461" spans="1:24" ht="37.5" x14ac:dyDescent="0.3">
      <c r="A461" s="176">
        <v>8</v>
      </c>
      <c r="B461" s="234" t="s">
        <v>1778</v>
      </c>
      <c r="C461" s="176">
        <v>179</v>
      </c>
      <c r="D461" s="196">
        <v>42835</v>
      </c>
      <c r="E461" s="176" t="s">
        <v>1112</v>
      </c>
      <c r="F461" s="176" t="s">
        <v>1822</v>
      </c>
      <c r="G461" s="169">
        <v>20</v>
      </c>
      <c r="H461" s="170">
        <v>20</v>
      </c>
      <c r="I461" s="197">
        <v>412.1</v>
      </c>
      <c r="J461" s="169">
        <v>8</v>
      </c>
      <c r="K461" s="170">
        <v>1</v>
      </c>
      <c r="L461" s="170">
        <v>7</v>
      </c>
      <c r="M461" s="197">
        <v>412.1</v>
      </c>
      <c r="N461" s="197">
        <v>45.8</v>
      </c>
      <c r="O461" s="235">
        <f>M461-N461</f>
        <v>366.3</v>
      </c>
      <c r="P461" s="198">
        <f t="shared" si="114"/>
        <v>17423588</v>
      </c>
      <c r="Q461" s="198">
        <v>16552408.6</v>
      </c>
      <c r="R461" s="198">
        <v>871179.4</v>
      </c>
      <c r="S461" s="199" t="b">
        <f>R461='Приложение № 1'!W514+'Приложение № 1'!AD514</f>
        <v>0</v>
      </c>
    </row>
    <row r="462" spans="1:24" s="156" customFormat="1" ht="37.5" customHeight="1" x14ac:dyDescent="0.2">
      <c r="A462" s="824" t="s">
        <v>1786</v>
      </c>
      <c r="B462" s="824"/>
      <c r="C462" s="824"/>
      <c r="D462" s="824"/>
      <c r="E462" s="824"/>
      <c r="F462" s="824"/>
      <c r="G462" s="168">
        <f>SUM(G463:G464)</f>
        <v>61</v>
      </c>
      <c r="H462" s="168">
        <f t="shared" ref="H462:P462" si="116">SUM(H463:H464)</f>
        <v>61</v>
      </c>
      <c r="I462" s="202">
        <f t="shared" si="116"/>
        <v>797.1</v>
      </c>
      <c r="J462" s="168">
        <f t="shared" si="116"/>
        <v>26</v>
      </c>
      <c r="K462" s="168">
        <f t="shared" si="116"/>
        <v>8</v>
      </c>
      <c r="L462" s="168">
        <f t="shared" si="116"/>
        <v>18</v>
      </c>
      <c r="M462" s="202">
        <f t="shared" si="116"/>
        <v>797.1</v>
      </c>
      <c r="N462" s="202">
        <f t="shared" si="116"/>
        <v>228.9</v>
      </c>
      <c r="O462" s="202">
        <f t="shared" si="116"/>
        <v>568.20000000000005</v>
      </c>
      <c r="P462" s="202">
        <f t="shared" si="116"/>
        <v>33701388</v>
      </c>
      <c r="Q462" s="202">
        <v>31274888.059999999</v>
      </c>
      <c r="R462" s="202">
        <v>2426499.94</v>
      </c>
      <c r="S462" s="199" t="b">
        <f>R462='Приложение № 1'!W516+'Приложение № 1'!AD516</f>
        <v>1</v>
      </c>
      <c r="T462" s="200"/>
      <c r="U462" s="203"/>
      <c r="V462" s="203"/>
      <c r="W462" s="203"/>
      <c r="X462" s="203"/>
    </row>
    <row r="463" spans="1:24" ht="37.5" x14ac:dyDescent="0.3">
      <c r="A463" s="176">
        <v>1</v>
      </c>
      <c r="B463" s="234" t="s">
        <v>1779</v>
      </c>
      <c r="C463" s="176">
        <v>7</v>
      </c>
      <c r="D463" s="196">
        <v>42800</v>
      </c>
      <c r="E463" s="176" t="s">
        <v>1112</v>
      </c>
      <c r="F463" s="176" t="s">
        <v>1822</v>
      </c>
      <c r="G463" s="169">
        <v>24</v>
      </c>
      <c r="H463" s="170">
        <v>24</v>
      </c>
      <c r="I463" s="197">
        <v>494.8</v>
      </c>
      <c r="J463" s="169">
        <v>13</v>
      </c>
      <c r="K463" s="170">
        <v>7</v>
      </c>
      <c r="L463" s="170">
        <v>6</v>
      </c>
      <c r="M463" s="197">
        <f t="shared" si="115"/>
        <v>494.8</v>
      </c>
      <c r="N463" s="197">
        <v>202.1</v>
      </c>
      <c r="O463" s="235">
        <v>292.7</v>
      </c>
      <c r="P463" s="198">
        <f>Q463+R463</f>
        <v>20920144</v>
      </c>
      <c r="Q463" s="198">
        <v>19413893.629999999</v>
      </c>
      <c r="R463" s="198">
        <v>1506250.37</v>
      </c>
      <c r="S463" s="199" t="e">
        <f>R463='Приложение № 1'!#REF!+'Приложение № 1'!#REF!</f>
        <v>#REF!</v>
      </c>
    </row>
    <row r="464" spans="1:24" ht="37.5" x14ac:dyDescent="0.3">
      <c r="A464" s="176">
        <v>2</v>
      </c>
      <c r="B464" s="234" t="s">
        <v>1780</v>
      </c>
      <c r="C464" s="176">
        <v>6</v>
      </c>
      <c r="D464" s="196">
        <v>42800</v>
      </c>
      <c r="E464" s="176" t="s">
        <v>1112</v>
      </c>
      <c r="F464" s="176" t="s">
        <v>1822</v>
      </c>
      <c r="G464" s="176">
        <v>37</v>
      </c>
      <c r="H464" s="176">
        <v>37</v>
      </c>
      <c r="I464" s="237">
        <v>302.3</v>
      </c>
      <c r="J464" s="176">
        <v>13</v>
      </c>
      <c r="K464" s="176">
        <v>1</v>
      </c>
      <c r="L464" s="176">
        <v>12</v>
      </c>
      <c r="M464" s="197">
        <f t="shared" si="115"/>
        <v>302.3</v>
      </c>
      <c r="N464" s="237">
        <v>26.8</v>
      </c>
      <c r="O464" s="238">
        <v>275.5</v>
      </c>
      <c r="P464" s="198">
        <f>Q464+R464</f>
        <v>12781244</v>
      </c>
      <c r="Q464" s="198">
        <v>11860994.43</v>
      </c>
      <c r="R464" s="198">
        <v>920249.57</v>
      </c>
      <c r="S464" s="199" t="b">
        <f>R464='Приложение № 1'!W520+'Приложение № 1'!AD520</f>
        <v>0</v>
      </c>
    </row>
    <row r="465" spans="1:24" s="156" customFormat="1" ht="37.5" customHeight="1" x14ac:dyDescent="0.2">
      <c r="A465" s="824" t="s">
        <v>1785</v>
      </c>
      <c r="B465" s="824"/>
      <c r="C465" s="824"/>
      <c r="D465" s="824"/>
      <c r="E465" s="824"/>
      <c r="F465" s="824"/>
      <c r="G465" s="168">
        <f>SUM(G466)</f>
        <v>40</v>
      </c>
      <c r="H465" s="168">
        <f t="shared" ref="H465:P465" si="117">SUM(H466)</f>
        <v>40</v>
      </c>
      <c r="I465" s="202">
        <f t="shared" si="117"/>
        <v>693.4</v>
      </c>
      <c r="J465" s="168">
        <f t="shared" si="117"/>
        <v>17</v>
      </c>
      <c r="K465" s="168">
        <f t="shared" si="117"/>
        <v>14</v>
      </c>
      <c r="L465" s="168">
        <f t="shared" si="117"/>
        <v>3</v>
      </c>
      <c r="M465" s="202">
        <f t="shared" si="117"/>
        <v>693.4</v>
      </c>
      <c r="N465" s="202">
        <f t="shared" si="117"/>
        <v>572</v>
      </c>
      <c r="O465" s="202">
        <f t="shared" si="117"/>
        <v>121.4</v>
      </c>
      <c r="P465" s="202">
        <f t="shared" si="117"/>
        <v>29316952</v>
      </c>
      <c r="Q465" s="202">
        <v>23131075.129999999</v>
      </c>
      <c r="R465" s="202">
        <v>6185876.8700000001</v>
      </c>
      <c r="S465" s="199" t="b">
        <f>R465='Приложение № 1'!W521+'Приложение № 1'!AD521</f>
        <v>0</v>
      </c>
      <c r="T465" s="200"/>
      <c r="U465" s="203"/>
      <c r="V465" s="203"/>
      <c r="W465" s="203"/>
      <c r="X465" s="203"/>
    </row>
    <row r="466" spans="1:24" ht="39" customHeight="1" x14ac:dyDescent="0.2">
      <c r="A466" s="176">
        <v>1</v>
      </c>
      <c r="B466" s="216" t="s">
        <v>1781</v>
      </c>
      <c r="C466" s="176">
        <v>29</v>
      </c>
      <c r="D466" s="196">
        <v>42774</v>
      </c>
      <c r="E466" s="176" t="s">
        <v>1112</v>
      </c>
      <c r="F466" s="176" t="s">
        <v>1822</v>
      </c>
      <c r="G466" s="169">
        <v>40</v>
      </c>
      <c r="H466" s="170">
        <v>40</v>
      </c>
      <c r="I466" s="197">
        <v>693.4</v>
      </c>
      <c r="J466" s="169">
        <v>17</v>
      </c>
      <c r="K466" s="170">
        <v>14</v>
      </c>
      <c r="L466" s="170">
        <v>3</v>
      </c>
      <c r="M466" s="197">
        <f t="shared" si="115"/>
        <v>693.4</v>
      </c>
      <c r="N466" s="197">
        <v>572</v>
      </c>
      <c r="O466" s="235">
        <v>121.4</v>
      </c>
      <c r="P466" s="198">
        <f>Q466+R466</f>
        <v>29316952</v>
      </c>
      <c r="Q466" s="198">
        <v>23131075.129999999</v>
      </c>
      <c r="R466" s="198">
        <v>6185876.8700000001</v>
      </c>
      <c r="S466" s="199" t="b">
        <f>R466='Приложение № 1'!W522+'Приложение № 1'!AD522</f>
        <v>0</v>
      </c>
    </row>
    <row r="467" spans="1:24" s="157" customFormat="1" ht="36" customHeight="1" x14ac:dyDescent="0.2">
      <c r="A467" s="824" t="s">
        <v>1365</v>
      </c>
      <c r="B467" s="824"/>
      <c r="C467" s="824"/>
      <c r="D467" s="824"/>
      <c r="E467" s="824"/>
      <c r="F467" s="824"/>
      <c r="G467" s="174">
        <f t="shared" ref="G467:P467" si="118">SUM(G468:G469)</f>
        <v>44</v>
      </c>
      <c r="H467" s="174">
        <f t="shared" si="118"/>
        <v>44</v>
      </c>
      <c r="I467" s="177">
        <f t="shared" si="118"/>
        <v>898.5</v>
      </c>
      <c r="J467" s="174">
        <f t="shared" si="118"/>
        <v>24</v>
      </c>
      <c r="K467" s="174">
        <f t="shared" si="118"/>
        <v>15</v>
      </c>
      <c r="L467" s="174">
        <f t="shared" si="118"/>
        <v>9</v>
      </c>
      <c r="M467" s="177">
        <f t="shared" si="118"/>
        <v>898.5</v>
      </c>
      <c r="N467" s="177">
        <f t="shared" si="118"/>
        <v>601.5</v>
      </c>
      <c r="O467" s="177">
        <f t="shared" si="118"/>
        <v>297</v>
      </c>
      <c r="P467" s="177">
        <f t="shared" si="118"/>
        <v>37988580</v>
      </c>
      <c r="Q467" s="177">
        <v>30884715.539999999</v>
      </c>
      <c r="R467" s="177">
        <v>7103864.46</v>
      </c>
      <c r="S467" s="199" t="e">
        <f>R467='Приложение № 1'!#REF!+'Приложение № 1'!#REF!</f>
        <v>#REF!</v>
      </c>
      <c r="T467" s="200"/>
      <c r="U467" s="248"/>
      <c r="V467" s="248"/>
      <c r="W467" s="248"/>
      <c r="X467" s="248"/>
    </row>
    <row r="468" spans="1:24" x14ac:dyDescent="0.2">
      <c r="A468" s="176">
        <v>1</v>
      </c>
      <c r="B468" s="209" t="s">
        <v>1362</v>
      </c>
      <c r="C468" s="176" t="s">
        <v>1363</v>
      </c>
      <c r="D468" s="196">
        <v>42685</v>
      </c>
      <c r="E468" s="176" t="s">
        <v>1822</v>
      </c>
      <c r="F468" s="176" t="s">
        <v>1869</v>
      </c>
      <c r="G468" s="169">
        <v>20</v>
      </c>
      <c r="H468" s="170">
        <v>20</v>
      </c>
      <c r="I468" s="198">
        <v>530.79999999999995</v>
      </c>
      <c r="J468" s="169">
        <v>8</v>
      </c>
      <c r="K468" s="166">
        <v>4</v>
      </c>
      <c r="L468" s="166">
        <v>4</v>
      </c>
      <c r="M468" s="197">
        <v>530.79999999999995</v>
      </c>
      <c r="N468" s="198">
        <v>347.7</v>
      </c>
      <c r="O468" s="198">
        <v>183.1</v>
      </c>
      <c r="P468" s="198">
        <f>Q468+R468</f>
        <v>22442224</v>
      </c>
      <c r="Q468" s="198">
        <v>18245528.109999999</v>
      </c>
      <c r="R468" s="198">
        <v>4196695.8899999997</v>
      </c>
      <c r="S468" s="199" t="e">
        <f>R468='Приложение № 1'!#REF!+'Приложение № 1'!#REF!</f>
        <v>#REF!</v>
      </c>
    </row>
    <row r="469" spans="1:24" x14ac:dyDescent="0.2">
      <c r="A469" s="176">
        <v>2</v>
      </c>
      <c r="B469" s="209" t="s">
        <v>1364</v>
      </c>
      <c r="C469" s="176" t="s">
        <v>1363</v>
      </c>
      <c r="D469" s="196">
        <v>42685</v>
      </c>
      <c r="E469" s="176" t="s">
        <v>1822</v>
      </c>
      <c r="F469" s="176" t="s">
        <v>1869</v>
      </c>
      <c r="G469" s="169">
        <v>24</v>
      </c>
      <c r="H469" s="170">
        <v>24</v>
      </c>
      <c r="I469" s="198">
        <v>367.7</v>
      </c>
      <c r="J469" s="169">
        <v>16</v>
      </c>
      <c r="K469" s="166">
        <v>11</v>
      </c>
      <c r="L469" s="166">
        <v>5</v>
      </c>
      <c r="M469" s="197">
        <v>367.7</v>
      </c>
      <c r="N469" s="198">
        <v>253.8</v>
      </c>
      <c r="O469" s="198">
        <v>113.9</v>
      </c>
      <c r="P469" s="198">
        <f>Q469+R469</f>
        <v>15546356</v>
      </c>
      <c r="Q469" s="198">
        <v>12639187.43</v>
      </c>
      <c r="R469" s="198">
        <v>2907168.57</v>
      </c>
      <c r="S469" s="199" t="e">
        <f>R469='Приложение № 1'!#REF!+'Приложение № 1'!#REF!</f>
        <v>#REF!</v>
      </c>
    </row>
    <row r="470" spans="1:24" s="156" customFormat="1" ht="33" customHeight="1" x14ac:dyDescent="0.2">
      <c r="A470" s="824" t="s">
        <v>1753</v>
      </c>
      <c r="B470" s="825"/>
      <c r="C470" s="825"/>
      <c r="D470" s="825"/>
      <c r="E470" s="825"/>
      <c r="F470" s="825"/>
      <c r="G470" s="168">
        <f>SUM(G471:G474)</f>
        <v>108</v>
      </c>
      <c r="H470" s="168">
        <f t="shared" ref="H470:P470" si="119">SUM(H471:H474)</f>
        <v>108</v>
      </c>
      <c r="I470" s="202">
        <f t="shared" si="119"/>
        <v>1545.4</v>
      </c>
      <c r="J470" s="168">
        <f t="shared" si="119"/>
        <v>41</v>
      </c>
      <c r="K470" s="168">
        <f t="shared" si="119"/>
        <v>10</v>
      </c>
      <c r="L470" s="168">
        <f t="shared" si="119"/>
        <v>31</v>
      </c>
      <c r="M470" s="202">
        <f t="shared" si="119"/>
        <v>1545.4</v>
      </c>
      <c r="N470" s="202">
        <f t="shared" si="119"/>
        <v>350.7</v>
      </c>
      <c r="O470" s="202">
        <f t="shared" si="119"/>
        <v>1194.7</v>
      </c>
      <c r="P470" s="202">
        <f t="shared" si="119"/>
        <v>65339512</v>
      </c>
      <c r="Q470" s="202">
        <v>54493153.020000003</v>
      </c>
      <c r="R470" s="202">
        <v>10846358.98</v>
      </c>
      <c r="S470" s="199" t="e">
        <f>R470='Приложение № 1'!#REF!+'Приложение № 1'!#REF!</f>
        <v>#REF!</v>
      </c>
      <c r="T470" s="200"/>
      <c r="U470" s="203"/>
      <c r="V470" s="203"/>
      <c r="W470" s="203"/>
      <c r="X470" s="203"/>
    </row>
    <row r="471" spans="1:24" x14ac:dyDescent="0.2">
      <c r="A471" s="176">
        <v>1</v>
      </c>
      <c r="B471" s="209" t="s">
        <v>1391</v>
      </c>
      <c r="C471" s="176" t="s">
        <v>1390</v>
      </c>
      <c r="D471" s="196">
        <v>41997</v>
      </c>
      <c r="E471" s="176" t="s">
        <v>1112</v>
      </c>
      <c r="F471" s="176" t="s">
        <v>1822</v>
      </c>
      <c r="G471" s="169">
        <v>34</v>
      </c>
      <c r="H471" s="170">
        <v>34</v>
      </c>
      <c r="I471" s="198">
        <v>488.4</v>
      </c>
      <c r="J471" s="169">
        <v>9</v>
      </c>
      <c r="K471" s="166">
        <v>0</v>
      </c>
      <c r="L471" s="166">
        <v>9</v>
      </c>
      <c r="M471" s="197">
        <v>488.4</v>
      </c>
      <c r="N471" s="198">
        <v>0</v>
      </c>
      <c r="O471" s="198">
        <v>488.4</v>
      </c>
      <c r="P471" s="198">
        <f>Q471+R471</f>
        <v>20649552</v>
      </c>
      <c r="Q471" s="198">
        <v>17221726.370000001</v>
      </c>
      <c r="R471" s="198">
        <v>3427825.63</v>
      </c>
      <c r="S471" s="199" t="e">
        <f>R471='Приложение № 1'!#REF!+'Приложение № 1'!#REF!</f>
        <v>#REF!</v>
      </c>
    </row>
    <row r="472" spans="1:24" x14ac:dyDescent="0.2">
      <c r="A472" s="176">
        <v>2</v>
      </c>
      <c r="B472" s="209" t="s">
        <v>1392</v>
      </c>
      <c r="C472" s="176" t="s">
        <v>1390</v>
      </c>
      <c r="D472" s="196">
        <v>41997</v>
      </c>
      <c r="E472" s="176" t="s">
        <v>1112</v>
      </c>
      <c r="F472" s="176" t="s">
        <v>1822</v>
      </c>
      <c r="G472" s="169">
        <v>48</v>
      </c>
      <c r="H472" s="170">
        <v>48</v>
      </c>
      <c r="I472" s="198">
        <v>566.9</v>
      </c>
      <c r="J472" s="169">
        <v>20</v>
      </c>
      <c r="K472" s="166">
        <v>0</v>
      </c>
      <c r="L472" s="166">
        <v>20</v>
      </c>
      <c r="M472" s="197">
        <v>566.9</v>
      </c>
      <c r="N472" s="198">
        <v>0</v>
      </c>
      <c r="O472" s="198">
        <v>566.9</v>
      </c>
      <c r="P472" s="198">
        <f>Q472+R472</f>
        <v>23968532</v>
      </c>
      <c r="Q472" s="198">
        <v>19989755.690000001</v>
      </c>
      <c r="R472" s="198">
        <v>3978776.31</v>
      </c>
      <c r="S472" s="199" t="e">
        <f>R472='Приложение № 1'!#REF!+'Приложение № 1'!#REF!</f>
        <v>#REF!</v>
      </c>
    </row>
    <row r="473" spans="1:24" s="158" customFormat="1" x14ac:dyDescent="0.2">
      <c r="A473" s="176">
        <v>3</v>
      </c>
      <c r="B473" s="210" t="s">
        <v>1227</v>
      </c>
      <c r="C473" s="167" t="s">
        <v>1034</v>
      </c>
      <c r="D473" s="196">
        <v>40988</v>
      </c>
      <c r="E473" s="176" t="s">
        <v>1112</v>
      </c>
      <c r="F473" s="176" t="s">
        <v>1822</v>
      </c>
      <c r="G473" s="173">
        <v>16</v>
      </c>
      <c r="H473" s="173">
        <v>16</v>
      </c>
      <c r="I473" s="198">
        <v>284.3</v>
      </c>
      <c r="J473" s="173">
        <v>8</v>
      </c>
      <c r="K473" s="173">
        <v>7</v>
      </c>
      <c r="L473" s="173">
        <v>1</v>
      </c>
      <c r="M473" s="198">
        <v>284.3</v>
      </c>
      <c r="N473" s="198">
        <v>211.9</v>
      </c>
      <c r="O473" s="198">
        <v>72.400000000000006</v>
      </c>
      <c r="P473" s="198">
        <f>Q473+R473</f>
        <v>12020204</v>
      </c>
      <c r="Q473" s="198">
        <v>10024850.140000001</v>
      </c>
      <c r="R473" s="198">
        <v>1995353.86</v>
      </c>
      <c r="S473" s="199" t="e">
        <f>R473='Приложение № 1'!#REF!+'Приложение № 1'!#REF!</f>
        <v>#REF!</v>
      </c>
      <c r="T473" s="200"/>
      <c r="U473" s="274"/>
      <c r="V473" s="274"/>
      <c r="W473" s="274"/>
      <c r="X473" s="274"/>
    </row>
    <row r="474" spans="1:24" s="158" customFormat="1" x14ac:dyDescent="0.2">
      <c r="A474" s="176">
        <v>4</v>
      </c>
      <c r="B474" s="210" t="s">
        <v>1346</v>
      </c>
      <c r="C474" s="167" t="s">
        <v>1034</v>
      </c>
      <c r="D474" s="196">
        <v>40988</v>
      </c>
      <c r="E474" s="176" t="s">
        <v>1112</v>
      </c>
      <c r="F474" s="176" t="s">
        <v>1822</v>
      </c>
      <c r="G474" s="173">
        <v>10</v>
      </c>
      <c r="H474" s="173">
        <v>10</v>
      </c>
      <c r="I474" s="198">
        <v>205.8</v>
      </c>
      <c r="J474" s="173">
        <v>4</v>
      </c>
      <c r="K474" s="173">
        <v>3</v>
      </c>
      <c r="L474" s="173">
        <v>1</v>
      </c>
      <c r="M474" s="198">
        <v>205.8</v>
      </c>
      <c r="N474" s="198">
        <v>138.80000000000001</v>
      </c>
      <c r="O474" s="198">
        <v>67</v>
      </c>
      <c r="P474" s="198">
        <f>Q474+R474</f>
        <v>8701224</v>
      </c>
      <c r="Q474" s="198">
        <v>7256820.8200000003</v>
      </c>
      <c r="R474" s="198">
        <v>1444403.18</v>
      </c>
      <c r="S474" s="199" t="e">
        <f>R474='Приложение № 1'!#REF!+'Приложение № 1'!#REF!</f>
        <v>#REF!</v>
      </c>
      <c r="T474" s="200"/>
      <c r="U474" s="274"/>
      <c r="V474" s="274"/>
      <c r="W474" s="274"/>
      <c r="X474" s="274"/>
    </row>
    <row r="475" spans="1:24" ht="37.5" customHeight="1" x14ac:dyDescent="0.2">
      <c r="A475" s="824" t="s">
        <v>1854</v>
      </c>
      <c r="B475" s="824"/>
      <c r="C475" s="824"/>
      <c r="D475" s="824"/>
      <c r="E475" s="824"/>
      <c r="F475" s="824"/>
      <c r="G475" s="174">
        <f t="shared" ref="G475:P475" si="120">SUM(G476:G493)</f>
        <v>235</v>
      </c>
      <c r="H475" s="174">
        <f t="shared" si="120"/>
        <v>235</v>
      </c>
      <c r="I475" s="177">
        <f t="shared" si="120"/>
        <v>3602.8</v>
      </c>
      <c r="J475" s="174">
        <f t="shared" si="120"/>
        <v>96</v>
      </c>
      <c r="K475" s="174">
        <f t="shared" si="120"/>
        <v>34</v>
      </c>
      <c r="L475" s="174">
        <f t="shared" si="120"/>
        <v>62</v>
      </c>
      <c r="M475" s="177">
        <f>SUM(M476:M493)</f>
        <v>3602.8</v>
      </c>
      <c r="N475" s="177">
        <f t="shared" si="120"/>
        <v>1385.22</v>
      </c>
      <c r="O475" s="177">
        <f t="shared" si="120"/>
        <v>2217.58</v>
      </c>
      <c r="P475" s="177">
        <f t="shared" si="120"/>
        <v>152326384</v>
      </c>
      <c r="Q475" s="177">
        <v>106476142.43000001</v>
      </c>
      <c r="R475" s="177">
        <v>45850241.57</v>
      </c>
      <c r="S475" s="199" t="b">
        <f>R475='Приложение № 1'!W523+'Приложение № 1'!AD523</f>
        <v>0</v>
      </c>
    </row>
    <row r="476" spans="1:24" x14ac:dyDescent="0.2">
      <c r="A476" s="176">
        <v>1</v>
      </c>
      <c r="B476" s="209" t="s">
        <v>1521</v>
      </c>
      <c r="C476" s="176" t="s">
        <v>1290</v>
      </c>
      <c r="D476" s="196">
        <v>42138</v>
      </c>
      <c r="E476" s="176" t="s">
        <v>1822</v>
      </c>
      <c r="F476" s="176" t="s">
        <v>1869</v>
      </c>
      <c r="G476" s="169">
        <v>14</v>
      </c>
      <c r="H476" s="170">
        <v>14</v>
      </c>
      <c r="I476" s="198">
        <v>132.6</v>
      </c>
      <c r="J476" s="169">
        <v>4</v>
      </c>
      <c r="K476" s="166">
        <v>2</v>
      </c>
      <c r="L476" s="166">
        <v>2</v>
      </c>
      <c r="M476" s="197">
        <v>132.6</v>
      </c>
      <c r="N476" s="198">
        <v>67.599999999999994</v>
      </c>
      <c r="O476" s="198">
        <f>M476-N476</f>
        <v>65</v>
      </c>
      <c r="P476" s="198">
        <f t="shared" ref="P476:P493" si="121">Q476+R476</f>
        <v>5606328</v>
      </c>
      <c r="Q476" s="198">
        <v>3918823.27</v>
      </c>
      <c r="R476" s="198">
        <v>1687504.73</v>
      </c>
      <c r="S476" s="199" t="e">
        <f>R476='Приложение № 1'!#REF!+'Приложение № 1'!#REF!</f>
        <v>#REF!</v>
      </c>
    </row>
    <row r="477" spans="1:24" x14ac:dyDescent="0.2">
      <c r="A477" s="176">
        <v>2</v>
      </c>
      <c r="B477" s="209" t="s">
        <v>1522</v>
      </c>
      <c r="C477" s="176" t="s">
        <v>1290</v>
      </c>
      <c r="D477" s="196">
        <v>42138</v>
      </c>
      <c r="E477" s="176" t="s">
        <v>1822</v>
      </c>
      <c r="F477" s="176" t="s">
        <v>1869</v>
      </c>
      <c r="G477" s="169">
        <v>11</v>
      </c>
      <c r="H477" s="170">
        <v>11</v>
      </c>
      <c r="I477" s="198">
        <v>168.3</v>
      </c>
      <c r="J477" s="169">
        <v>4</v>
      </c>
      <c r="K477" s="166">
        <v>2</v>
      </c>
      <c r="L477" s="166">
        <v>2</v>
      </c>
      <c r="M477" s="197">
        <v>168.3</v>
      </c>
      <c r="N477" s="198">
        <v>129.69999999999999</v>
      </c>
      <c r="O477" s="198">
        <f>M477-N477</f>
        <v>38.6</v>
      </c>
      <c r="P477" s="198">
        <f t="shared" si="121"/>
        <v>7115724</v>
      </c>
      <c r="Q477" s="198">
        <v>4973891.08</v>
      </c>
      <c r="R477" s="198">
        <v>2141832.92</v>
      </c>
      <c r="S477" s="199" t="b">
        <f>R477='Приложение № 1'!W524+'Приложение № 1'!AD524</f>
        <v>0</v>
      </c>
    </row>
    <row r="478" spans="1:24" x14ac:dyDescent="0.2">
      <c r="A478" s="176">
        <v>3</v>
      </c>
      <c r="B478" s="209" t="s">
        <v>1523</v>
      </c>
      <c r="C478" s="176" t="s">
        <v>1290</v>
      </c>
      <c r="D478" s="196">
        <v>42138</v>
      </c>
      <c r="E478" s="176" t="s">
        <v>1822</v>
      </c>
      <c r="F478" s="176" t="s">
        <v>1869</v>
      </c>
      <c r="G478" s="169">
        <v>20</v>
      </c>
      <c r="H478" s="170">
        <v>20</v>
      </c>
      <c r="I478" s="198">
        <v>137.30000000000001</v>
      </c>
      <c r="J478" s="169">
        <v>3</v>
      </c>
      <c r="K478" s="166">
        <v>1</v>
      </c>
      <c r="L478" s="166">
        <v>2</v>
      </c>
      <c r="M478" s="197">
        <v>137.30000000000001</v>
      </c>
      <c r="N478" s="198">
        <v>44.4</v>
      </c>
      <c r="O478" s="198">
        <f>M478-N478</f>
        <v>92.9</v>
      </c>
      <c r="P478" s="198">
        <f t="shared" si="121"/>
        <v>5805044</v>
      </c>
      <c r="Q478" s="198">
        <v>4057725.76</v>
      </c>
      <c r="R478" s="198">
        <v>1747318.24</v>
      </c>
      <c r="S478" s="199" t="e">
        <f>R478='Приложение № 1'!#REF!+'Приложение № 1'!#REF!</f>
        <v>#REF!</v>
      </c>
    </row>
    <row r="479" spans="1:24" x14ac:dyDescent="0.2">
      <c r="A479" s="176">
        <v>4</v>
      </c>
      <c r="B479" s="210" t="s">
        <v>1328</v>
      </c>
      <c r="C479" s="176">
        <v>16</v>
      </c>
      <c r="D479" s="196">
        <v>42138</v>
      </c>
      <c r="E479" s="176" t="s">
        <v>1112</v>
      </c>
      <c r="F479" s="176" t="s">
        <v>1822</v>
      </c>
      <c r="G479" s="169">
        <v>20</v>
      </c>
      <c r="H479" s="169">
        <v>20</v>
      </c>
      <c r="I479" s="197">
        <v>381.8</v>
      </c>
      <c r="J479" s="169">
        <v>9</v>
      </c>
      <c r="K479" s="170">
        <v>1</v>
      </c>
      <c r="L479" s="170">
        <v>8</v>
      </c>
      <c r="M479" s="197">
        <v>381.8</v>
      </c>
      <c r="N479" s="197">
        <v>41.6</v>
      </c>
      <c r="O479" s="197">
        <v>340.2</v>
      </c>
      <c r="P479" s="198">
        <f t="shared" si="121"/>
        <v>16142504</v>
      </c>
      <c r="Q479" s="198">
        <v>11283610.300000001</v>
      </c>
      <c r="R479" s="198">
        <v>4858893.7</v>
      </c>
      <c r="S479" s="199" t="e">
        <f>R479='Приложение № 1'!#REF!+'Приложение № 1'!#REF!</f>
        <v>#REF!</v>
      </c>
    </row>
    <row r="480" spans="1:24" ht="24.75" customHeight="1" x14ac:dyDescent="0.2">
      <c r="A480" s="176">
        <v>5</v>
      </c>
      <c r="B480" s="210" t="s">
        <v>1177</v>
      </c>
      <c r="C480" s="176">
        <v>17</v>
      </c>
      <c r="D480" s="196">
        <v>42138</v>
      </c>
      <c r="E480" s="176" t="s">
        <v>1112</v>
      </c>
      <c r="F480" s="176" t="s">
        <v>1822</v>
      </c>
      <c r="G480" s="169">
        <v>11</v>
      </c>
      <c r="H480" s="169">
        <v>11</v>
      </c>
      <c r="I480" s="197">
        <v>66</v>
      </c>
      <c r="J480" s="169">
        <v>2</v>
      </c>
      <c r="K480" s="170">
        <v>0</v>
      </c>
      <c r="L480" s="170">
        <v>2</v>
      </c>
      <c r="M480" s="197">
        <v>66</v>
      </c>
      <c r="N480" s="197">
        <v>0</v>
      </c>
      <c r="O480" s="197">
        <v>66</v>
      </c>
      <c r="P480" s="198">
        <f t="shared" si="121"/>
        <v>2790480</v>
      </c>
      <c r="Q480" s="198">
        <v>1950545.52</v>
      </c>
      <c r="R480" s="198">
        <v>839934.48</v>
      </c>
      <c r="S480" s="199" t="e">
        <f>R480='Приложение № 1'!#REF!+'Приложение № 1'!#REF!</f>
        <v>#REF!</v>
      </c>
    </row>
    <row r="481" spans="1:24" x14ac:dyDescent="0.2">
      <c r="A481" s="176">
        <v>6</v>
      </c>
      <c r="B481" s="210" t="s">
        <v>1178</v>
      </c>
      <c r="C481" s="176">
        <v>18</v>
      </c>
      <c r="D481" s="196">
        <v>42138</v>
      </c>
      <c r="E481" s="176" t="s">
        <v>1112</v>
      </c>
      <c r="F481" s="176" t="s">
        <v>1822</v>
      </c>
      <c r="G481" s="169">
        <v>7</v>
      </c>
      <c r="H481" s="169">
        <v>7</v>
      </c>
      <c r="I481" s="197">
        <v>115.7</v>
      </c>
      <c r="J481" s="169">
        <v>4</v>
      </c>
      <c r="K481" s="170">
        <v>1</v>
      </c>
      <c r="L481" s="170">
        <v>3</v>
      </c>
      <c r="M481" s="197">
        <v>115.7</v>
      </c>
      <c r="N481" s="197">
        <v>45.6</v>
      </c>
      <c r="O481" s="197">
        <v>70.099999999999994</v>
      </c>
      <c r="P481" s="198">
        <f t="shared" si="121"/>
        <v>4891796</v>
      </c>
      <c r="Q481" s="198">
        <v>3419365.4</v>
      </c>
      <c r="R481" s="198">
        <v>1472430.6</v>
      </c>
      <c r="S481" s="199" t="e">
        <f>R481='Приложение № 1'!#REF!+'Приложение № 1'!#REF!</f>
        <v>#REF!</v>
      </c>
    </row>
    <row r="482" spans="1:24" x14ac:dyDescent="0.2">
      <c r="A482" s="176">
        <v>7</v>
      </c>
      <c r="B482" s="210" t="s">
        <v>1179</v>
      </c>
      <c r="C482" s="176">
        <v>7</v>
      </c>
      <c r="D482" s="196">
        <v>42138</v>
      </c>
      <c r="E482" s="176" t="s">
        <v>1822</v>
      </c>
      <c r="F482" s="176" t="s">
        <v>1869</v>
      </c>
      <c r="G482" s="169">
        <v>7</v>
      </c>
      <c r="H482" s="169">
        <v>7</v>
      </c>
      <c r="I482" s="197">
        <v>86.08</v>
      </c>
      <c r="J482" s="169">
        <v>2</v>
      </c>
      <c r="K482" s="170">
        <v>0</v>
      </c>
      <c r="L482" s="170">
        <v>2</v>
      </c>
      <c r="M482" s="197">
        <v>86.08</v>
      </c>
      <c r="N482" s="197">
        <v>0</v>
      </c>
      <c r="O482" s="197">
        <v>86.08</v>
      </c>
      <c r="P482" s="198">
        <f t="shared" si="121"/>
        <v>3639462.4</v>
      </c>
      <c r="Q482" s="198">
        <v>2543984.2200000002</v>
      </c>
      <c r="R482" s="198">
        <v>1095478.18</v>
      </c>
      <c r="S482" s="199" t="e">
        <f>R482='Приложение № 1'!#REF!+'Приложение № 1'!#REF!</f>
        <v>#REF!</v>
      </c>
    </row>
    <row r="483" spans="1:24" x14ac:dyDescent="0.2">
      <c r="A483" s="176">
        <v>8</v>
      </c>
      <c r="B483" s="210" t="s">
        <v>1180</v>
      </c>
      <c r="C483" s="176">
        <v>20</v>
      </c>
      <c r="D483" s="196">
        <v>42138</v>
      </c>
      <c r="E483" s="176" t="s">
        <v>1822</v>
      </c>
      <c r="F483" s="176" t="s">
        <v>1869</v>
      </c>
      <c r="G483" s="169">
        <v>24</v>
      </c>
      <c r="H483" s="169">
        <v>24</v>
      </c>
      <c r="I483" s="197">
        <v>488.2</v>
      </c>
      <c r="J483" s="169">
        <v>12</v>
      </c>
      <c r="K483" s="170">
        <v>4</v>
      </c>
      <c r="L483" s="170">
        <v>8</v>
      </c>
      <c r="M483" s="197">
        <v>488.2</v>
      </c>
      <c r="N483" s="197">
        <v>165</v>
      </c>
      <c r="O483" s="197">
        <v>323.2</v>
      </c>
      <c r="P483" s="198">
        <f t="shared" si="121"/>
        <v>20641096</v>
      </c>
      <c r="Q483" s="198">
        <v>14428126.1</v>
      </c>
      <c r="R483" s="198">
        <v>6212969.9000000004</v>
      </c>
      <c r="S483" s="199" t="e">
        <f>R483='Приложение № 1'!#REF!+'Приложение № 1'!#REF!</f>
        <v>#REF!</v>
      </c>
    </row>
    <row r="484" spans="1:24" x14ac:dyDescent="0.2">
      <c r="A484" s="176">
        <v>9</v>
      </c>
      <c r="B484" s="210" t="s">
        <v>1181</v>
      </c>
      <c r="C484" s="176">
        <v>24</v>
      </c>
      <c r="D484" s="196">
        <v>42139</v>
      </c>
      <c r="E484" s="176" t="s">
        <v>1112</v>
      </c>
      <c r="F484" s="176" t="s">
        <v>1822</v>
      </c>
      <c r="G484" s="169">
        <v>7</v>
      </c>
      <c r="H484" s="169">
        <v>7</v>
      </c>
      <c r="I484" s="197">
        <v>85.4</v>
      </c>
      <c r="J484" s="169">
        <v>2</v>
      </c>
      <c r="K484" s="170">
        <v>1</v>
      </c>
      <c r="L484" s="170">
        <v>1</v>
      </c>
      <c r="M484" s="197">
        <v>85.4</v>
      </c>
      <c r="N484" s="197">
        <v>47.9</v>
      </c>
      <c r="O484" s="197">
        <v>37.5</v>
      </c>
      <c r="P484" s="198">
        <f t="shared" si="121"/>
        <v>3610712</v>
      </c>
      <c r="Q484" s="198">
        <v>2523887.69</v>
      </c>
      <c r="R484" s="198">
        <v>1086824.31</v>
      </c>
      <c r="S484" s="199" t="e">
        <f>R484='Приложение № 1'!#REF!+'Приложение № 1'!#REF!</f>
        <v>#REF!</v>
      </c>
    </row>
    <row r="485" spans="1:24" x14ac:dyDescent="0.2">
      <c r="A485" s="176">
        <v>10</v>
      </c>
      <c r="B485" s="210" t="s">
        <v>1182</v>
      </c>
      <c r="C485" s="176">
        <v>25</v>
      </c>
      <c r="D485" s="196">
        <v>42139</v>
      </c>
      <c r="E485" s="176" t="s">
        <v>1112</v>
      </c>
      <c r="F485" s="176" t="s">
        <v>1822</v>
      </c>
      <c r="G485" s="169">
        <v>5</v>
      </c>
      <c r="H485" s="169">
        <v>5</v>
      </c>
      <c r="I485" s="197">
        <v>75</v>
      </c>
      <c r="J485" s="169">
        <v>2</v>
      </c>
      <c r="K485" s="170">
        <v>0</v>
      </c>
      <c r="L485" s="170">
        <v>2</v>
      </c>
      <c r="M485" s="197">
        <v>75</v>
      </c>
      <c r="N485" s="197">
        <v>0</v>
      </c>
      <c r="O485" s="197">
        <v>75</v>
      </c>
      <c r="P485" s="198">
        <f t="shared" si="121"/>
        <v>3171000</v>
      </c>
      <c r="Q485" s="198">
        <v>2216529</v>
      </c>
      <c r="R485" s="198">
        <v>954471</v>
      </c>
      <c r="S485" s="199" t="e">
        <f>R485='Приложение № 1'!#REF!+'Приложение № 1'!#REF!</f>
        <v>#REF!</v>
      </c>
    </row>
    <row r="486" spans="1:24" x14ac:dyDescent="0.2">
      <c r="A486" s="176">
        <v>11</v>
      </c>
      <c r="B486" s="210" t="s">
        <v>1235</v>
      </c>
      <c r="C486" s="176">
        <v>29</v>
      </c>
      <c r="D486" s="196">
        <v>42139</v>
      </c>
      <c r="E486" s="176" t="s">
        <v>1112</v>
      </c>
      <c r="F486" s="176" t="s">
        <v>1822</v>
      </c>
      <c r="G486" s="169">
        <v>30</v>
      </c>
      <c r="H486" s="169">
        <v>30</v>
      </c>
      <c r="I486" s="197">
        <v>631.82000000000005</v>
      </c>
      <c r="J486" s="169">
        <v>16</v>
      </c>
      <c r="K486" s="170">
        <v>12</v>
      </c>
      <c r="L486" s="170">
        <v>4</v>
      </c>
      <c r="M486" s="197">
        <v>631.82000000000005</v>
      </c>
      <c r="N486" s="197">
        <v>449.22</v>
      </c>
      <c r="O486" s="197">
        <v>182.6</v>
      </c>
      <c r="P486" s="198">
        <f t="shared" si="121"/>
        <v>26713349.600000001</v>
      </c>
      <c r="Q486" s="198">
        <v>18672631.370000001</v>
      </c>
      <c r="R486" s="198">
        <v>8040718.2300000004</v>
      </c>
      <c r="S486" s="199" t="e">
        <f>R486='Приложение № 1'!#REF!+'Приложение № 1'!#REF!</f>
        <v>#REF!</v>
      </c>
    </row>
    <row r="487" spans="1:24" x14ac:dyDescent="0.2">
      <c r="A487" s="176">
        <v>12</v>
      </c>
      <c r="B487" s="210" t="s">
        <v>1186</v>
      </c>
      <c r="C487" s="176">
        <v>35</v>
      </c>
      <c r="D487" s="196">
        <v>42139</v>
      </c>
      <c r="E487" s="176" t="s">
        <v>1112</v>
      </c>
      <c r="F487" s="176" t="s">
        <v>1822</v>
      </c>
      <c r="G487" s="169">
        <v>20</v>
      </c>
      <c r="H487" s="169">
        <v>20</v>
      </c>
      <c r="I487" s="197">
        <v>203.8</v>
      </c>
      <c r="J487" s="169">
        <v>6</v>
      </c>
      <c r="K487" s="170">
        <v>3</v>
      </c>
      <c r="L487" s="170">
        <v>3</v>
      </c>
      <c r="M487" s="197">
        <v>203.8</v>
      </c>
      <c r="N487" s="197">
        <v>128.5</v>
      </c>
      <c r="O487" s="197">
        <v>75.3</v>
      </c>
      <c r="P487" s="198">
        <f t="shared" si="121"/>
        <v>8616664</v>
      </c>
      <c r="Q487" s="198">
        <v>6023048.1399999997</v>
      </c>
      <c r="R487" s="198">
        <v>2593615.86</v>
      </c>
      <c r="S487" s="199" t="e">
        <f>R487='Приложение № 1'!#REF!+'Приложение № 1'!#REF!</f>
        <v>#REF!</v>
      </c>
    </row>
    <row r="488" spans="1:24" x14ac:dyDescent="0.2">
      <c r="A488" s="176">
        <v>13</v>
      </c>
      <c r="B488" s="210" t="s">
        <v>1187</v>
      </c>
      <c r="C488" s="176">
        <v>36</v>
      </c>
      <c r="D488" s="196">
        <v>42139</v>
      </c>
      <c r="E488" s="176" t="s">
        <v>1112</v>
      </c>
      <c r="F488" s="176" t="s">
        <v>1822</v>
      </c>
      <c r="G488" s="169">
        <v>12</v>
      </c>
      <c r="H488" s="169">
        <v>12</v>
      </c>
      <c r="I488" s="197">
        <v>228.8</v>
      </c>
      <c r="J488" s="169">
        <v>6</v>
      </c>
      <c r="K488" s="170">
        <v>3</v>
      </c>
      <c r="L488" s="170">
        <v>3</v>
      </c>
      <c r="M488" s="197">
        <v>228.8</v>
      </c>
      <c r="N488" s="197">
        <v>114.3</v>
      </c>
      <c r="O488" s="197">
        <v>114.5</v>
      </c>
      <c r="P488" s="198">
        <f t="shared" si="121"/>
        <v>9673664</v>
      </c>
      <c r="Q488" s="198">
        <v>6761891.1399999997</v>
      </c>
      <c r="R488" s="198">
        <v>2911772.86</v>
      </c>
      <c r="S488" s="199" t="e">
        <f>R488='Приложение № 1'!#REF!+'Приложение № 1'!#REF!</f>
        <v>#REF!</v>
      </c>
    </row>
    <row r="489" spans="1:24" x14ac:dyDescent="0.2">
      <c r="A489" s="176">
        <v>14</v>
      </c>
      <c r="B489" s="210" t="s">
        <v>1188</v>
      </c>
      <c r="C489" s="176">
        <v>37</v>
      </c>
      <c r="D489" s="196">
        <v>42139</v>
      </c>
      <c r="E489" s="176" t="s">
        <v>1112</v>
      </c>
      <c r="F489" s="176" t="s">
        <v>1822</v>
      </c>
      <c r="G489" s="169">
        <v>11</v>
      </c>
      <c r="H489" s="169">
        <v>11</v>
      </c>
      <c r="I489" s="197">
        <v>217</v>
      </c>
      <c r="J489" s="169">
        <v>7</v>
      </c>
      <c r="K489" s="170">
        <v>0</v>
      </c>
      <c r="L489" s="170">
        <v>7</v>
      </c>
      <c r="M489" s="197">
        <v>217</v>
      </c>
      <c r="N489" s="197">
        <v>0</v>
      </c>
      <c r="O489" s="197">
        <v>217</v>
      </c>
      <c r="P489" s="198">
        <f t="shared" si="121"/>
        <v>9174760</v>
      </c>
      <c r="Q489" s="198">
        <v>6413157.2400000002</v>
      </c>
      <c r="R489" s="198">
        <v>2761602.76</v>
      </c>
      <c r="S489" s="199" t="e">
        <f>R489='Приложение № 1'!#REF!+'Приложение № 1'!#REF!</f>
        <v>#REF!</v>
      </c>
    </row>
    <row r="490" spans="1:24" ht="37.5" x14ac:dyDescent="0.2">
      <c r="A490" s="176">
        <v>15</v>
      </c>
      <c r="B490" s="210" t="s">
        <v>1446</v>
      </c>
      <c r="C490" s="176">
        <v>19</v>
      </c>
      <c r="D490" s="196">
        <v>42138</v>
      </c>
      <c r="E490" s="176" t="s">
        <v>1822</v>
      </c>
      <c r="F490" s="176" t="s">
        <v>1869</v>
      </c>
      <c r="G490" s="169">
        <v>5</v>
      </c>
      <c r="H490" s="169">
        <v>5</v>
      </c>
      <c r="I490" s="197">
        <v>129.1</v>
      </c>
      <c r="J490" s="169">
        <v>5</v>
      </c>
      <c r="K490" s="170">
        <v>3</v>
      </c>
      <c r="L490" s="170">
        <v>2</v>
      </c>
      <c r="M490" s="197">
        <v>129.1</v>
      </c>
      <c r="N490" s="197">
        <v>87.1</v>
      </c>
      <c r="O490" s="197">
        <v>42</v>
      </c>
      <c r="P490" s="198">
        <f t="shared" si="121"/>
        <v>5458348</v>
      </c>
      <c r="Q490" s="198">
        <v>3815385.25</v>
      </c>
      <c r="R490" s="198">
        <v>1642962.75</v>
      </c>
      <c r="S490" s="199" t="e">
        <f>R490='Приложение № 1'!#REF!+'Приложение № 1'!#REF!</f>
        <v>#REF!</v>
      </c>
    </row>
    <row r="491" spans="1:24" x14ac:dyDescent="0.2">
      <c r="A491" s="176">
        <v>16</v>
      </c>
      <c r="B491" s="210" t="s">
        <v>1236</v>
      </c>
      <c r="C491" s="176">
        <v>40</v>
      </c>
      <c r="D491" s="196">
        <v>42139</v>
      </c>
      <c r="E491" s="176" t="s">
        <v>1112</v>
      </c>
      <c r="F491" s="176" t="s">
        <v>1822</v>
      </c>
      <c r="G491" s="169">
        <v>5</v>
      </c>
      <c r="H491" s="169">
        <v>5</v>
      </c>
      <c r="I491" s="197">
        <v>122</v>
      </c>
      <c r="J491" s="169">
        <v>2</v>
      </c>
      <c r="K491" s="170">
        <v>0</v>
      </c>
      <c r="L491" s="170">
        <v>2</v>
      </c>
      <c r="M491" s="197">
        <v>122</v>
      </c>
      <c r="N491" s="197">
        <v>0</v>
      </c>
      <c r="O491" s="197">
        <v>122</v>
      </c>
      <c r="P491" s="198">
        <f t="shared" si="121"/>
        <v>5158160</v>
      </c>
      <c r="Q491" s="198">
        <v>3605553.84</v>
      </c>
      <c r="R491" s="198">
        <v>1552606.16</v>
      </c>
      <c r="S491" s="199" t="e">
        <f>R491='Приложение № 1'!#REF!+'Приложение № 1'!#REF!</f>
        <v>#REF!</v>
      </c>
    </row>
    <row r="492" spans="1:24" s="157" customFormat="1" ht="22.5" customHeight="1" x14ac:dyDescent="0.2">
      <c r="A492" s="176">
        <v>17</v>
      </c>
      <c r="B492" s="210" t="s">
        <v>1237</v>
      </c>
      <c r="C492" s="176">
        <v>41</v>
      </c>
      <c r="D492" s="196">
        <v>42139</v>
      </c>
      <c r="E492" s="176" t="s">
        <v>1112</v>
      </c>
      <c r="F492" s="176" t="s">
        <v>1822</v>
      </c>
      <c r="G492" s="169">
        <v>19</v>
      </c>
      <c r="H492" s="169">
        <v>19</v>
      </c>
      <c r="I492" s="197">
        <v>165.4</v>
      </c>
      <c r="J492" s="169">
        <v>5</v>
      </c>
      <c r="K492" s="170">
        <v>0</v>
      </c>
      <c r="L492" s="170">
        <v>5</v>
      </c>
      <c r="M492" s="197">
        <v>165.4</v>
      </c>
      <c r="N492" s="197">
        <v>0</v>
      </c>
      <c r="O492" s="197">
        <v>165.4</v>
      </c>
      <c r="P492" s="198">
        <f t="shared" si="121"/>
        <v>6993112</v>
      </c>
      <c r="Q492" s="198">
        <v>4888185.29</v>
      </c>
      <c r="R492" s="198">
        <v>2104926.71</v>
      </c>
      <c r="S492" s="199" t="e">
        <f>R492='Приложение № 1'!#REF!+'Приложение № 1'!#REF!</f>
        <v>#REF!</v>
      </c>
      <c r="T492" s="200"/>
      <c r="U492" s="248"/>
      <c r="V492" s="248"/>
      <c r="W492" s="248"/>
      <c r="X492" s="248"/>
    </row>
    <row r="493" spans="1:24" x14ac:dyDescent="0.2">
      <c r="A493" s="176">
        <v>18</v>
      </c>
      <c r="B493" s="210" t="s">
        <v>1190</v>
      </c>
      <c r="C493" s="176">
        <v>42</v>
      </c>
      <c r="D493" s="196">
        <v>42139</v>
      </c>
      <c r="E493" s="176" t="s">
        <v>1112</v>
      </c>
      <c r="F493" s="176" t="s">
        <v>1822</v>
      </c>
      <c r="G493" s="169">
        <v>7</v>
      </c>
      <c r="H493" s="169">
        <v>7</v>
      </c>
      <c r="I493" s="197">
        <v>168.5</v>
      </c>
      <c r="J493" s="169">
        <v>5</v>
      </c>
      <c r="K493" s="170">
        <v>1</v>
      </c>
      <c r="L493" s="170">
        <v>4</v>
      </c>
      <c r="M493" s="197">
        <v>168.5</v>
      </c>
      <c r="N493" s="197">
        <v>64.3</v>
      </c>
      <c r="O493" s="197">
        <v>104.2</v>
      </c>
      <c r="P493" s="198">
        <f t="shared" si="121"/>
        <v>7124180</v>
      </c>
      <c r="Q493" s="198">
        <v>4979801.82</v>
      </c>
      <c r="R493" s="198">
        <v>2144378.1800000002</v>
      </c>
      <c r="S493" s="199" t="e">
        <f>R493='Приложение № 1'!#REF!+'Приложение № 1'!#REF!</f>
        <v>#REF!</v>
      </c>
    </row>
    <row r="494" spans="1:24" s="156" customFormat="1" ht="36.75" customHeight="1" x14ac:dyDescent="0.2">
      <c r="A494" s="824" t="s">
        <v>1425</v>
      </c>
      <c r="B494" s="825"/>
      <c r="C494" s="825"/>
      <c r="D494" s="825"/>
      <c r="E494" s="825"/>
      <c r="F494" s="825"/>
      <c r="G494" s="168">
        <f t="shared" ref="G494:O494" si="122">SUM(G495:G499)</f>
        <v>134</v>
      </c>
      <c r="H494" s="168">
        <f t="shared" si="122"/>
        <v>134</v>
      </c>
      <c r="I494" s="202">
        <f t="shared" si="122"/>
        <v>2180.1799999999998</v>
      </c>
      <c r="J494" s="168">
        <f t="shared" si="122"/>
        <v>62</v>
      </c>
      <c r="K494" s="168">
        <f t="shared" si="122"/>
        <v>24</v>
      </c>
      <c r="L494" s="168">
        <f t="shared" si="122"/>
        <v>38</v>
      </c>
      <c r="M494" s="202">
        <f t="shared" si="122"/>
        <v>2180.1799999999998</v>
      </c>
      <c r="N494" s="202">
        <f t="shared" si="122"/>
        <v>1046.7</v>
      </c>
      <c r="O494" s="202">
        <f t="shared" si="122"/>
        <v>1133.48</v>
      </c>
      <c r="P494" s="202">
        <f>SUM(P495:P499)</f>
        <v>92178010.400000006</v>
      </c>
      <c r="Q494" s="202">
        <v>75217256.480000004</v>
      </c>
      <c r="R494" s="202">
        <v>16960753.920000002</v>
      </c>
      <c r="S494" s="199" t="b">
        <f>R494='Приложение № 1'!W525+'Приложение № 1'!AD525</f>
        <v>0</v>
      </c>
      <c r="T494" s="200"/>
      <c r="U494" s="203"/>
      <c r="V494" s="203"/>
      <c r="W494" s="203"/>
      <c r="X494" s="203"/>
    </row>
    <row r="495" spans="1:24" s="156" customFormat="1" x14ac:dyDescent="0.2">
      <c r="A495" s="167">
        <v>1</v>
      </c>
      <c r="B495" s="195" t="s">
        <v>1527</v>
      </c>
      <c r="C495" s="176">
        <v>1</v>
      </c>
      <c r="D495" s="196">
        <v>42185</v>
      </c>
      <c r="E495" s="176" t="s">
        <v>1822</v>
      </c>
      <c r="F495" s="176" t="s">
        <v>1869</v>
      </c>
      <c r="G495" s="173">
        <v>27</v>
      </c>
      <c r="H495" s="173">
        <v>27</v>
      </c>
      <c r="I495" s="198">
        <v>660.2</v>
      </c>
      <c r="J495" s="173">
        <v>14</v>
      </c>
      <c r="K495" s="173">
        <v>6</v>
      </c>
      <c r="L495" s="173">
        <v>8</v>
      </c>
      <c r="M495" s="198">
        <v>660.2</v>
      </c>
      <c r="N495" s="198">
        <v>312.3</v>
      </c>
      <c r="O495" s="198">
        <v>347.9</v>
      </c>
      <c r="P495" s="198">
        <f>Q495+R495</f>
        <v>27913256</v>
      </c>
      <c r="Q495" s="198">
        <v>22777216.899999999</v>
      </c>
      <c r="R495" s="198">
        <v>5136039.0999999996</v>
      </c>
      <c r="S495" s="199" t="e">
        <f>R495='Приложение № 1'!#REF!+'Приложение № 1'!#REF!</f>
        <v>#REF!</v>
      </c>
      <c r="T495" s="200"/>
      <c r="U495" s="203"/>
      <c r="V495" s="203"/>
      <c r="W495" s="203"/>
      <c r="X495" s="203"/>
    </row>
    <row r="496" spans="1:24" s="157" customFormat="1" x14ac:dyDescent="0.3">
      <c r="A496" s="176">
        <v>2</v>
      </c>
      <c r="B496" s="195" t="s">
        <v>1198</v>
      </c>
      <c r="C496" s="176">
        <v>1</v>
      </c>
      <c r="D496" s="196">
        <v>42185</v>
      </c>
      <c r="E496" s="206" t="s">
        <v>1110</v>
      </c>
      <c r="F496" s="206" t="s">
        <v>1112</v>
      </c>
      <c r="G496" s="169">
        <v>1</v>
      </c>
      <c r="H496" s="170">
        <v>1</v>
      </c>
      <c r="I496" s="198">
        <v>23.4</v>
      </c>
      <c r="J496" s="169">
        <v>1</v>
      </c>
      <c r="K496" s="166">
        <v>0</v>
      </c>
      <c r="L496" s="166">
        <v>1</v>
      </c>
      <c r="M496" s="197">
        <v>23.4</v>
      </c>
      <c r="N496" s="198">
        <v>0</v>
      </c>
      <c r="O496" s="198">
        <v>23.4</v>
      </c>
      <c r="P496" s="198">
        <f>Q496+R496</f>
        <v>989352</v>
      </c>
      <c r="Q496" s="198">
        <v>807311.23</v>
      </c>
      <c r="R496" s="198">
        <v>182040.77</v>
      </c>
      <c r="S496" s="199" t="b">
        <f>R496='Приложение № 1'!W526+'Приложение № 1'!AD526</f>
        <v>1</v>
      </c>
      <c r="T496" s="200"/>
      <c r="U496" s="248"/>
      <c r="V496" s="248"/>
      <c r="W496" s="248"/>
      <c r="X496" s="248"/>
    </row>
    <row r="497" spans="1:24" x14ac:dyDescent="0.2">
      <c r="A497" s="167">
        <v>3</v>
      </c>
      <c r="B497" s="209" t="s">
        <v>1228</v>
      </c>
      <c r="C497" s="176">
        <v>1</v>
      </c>
      <c r="D497" s="196">
        <v>42185</v>
      </c>
      <c r="E497" s="176" t="s">
        <v>1822</v>
      </c>
      <c r="F497" s="176" t="s">
        <v>1869</v>
      </c>
      <c r="G497" s="169">
        <v>49</v>
      </c>
      <c r="H497" s="170">
        <v>49</v>
      </c>
      <c r="I497" s="198">
        <v>687.4</v>
      </c>
      <c r="J497" s="169">
        <v>16</v>
      </c>
      <c r="K497" s="166">
        <v>10</v>
      </c>
      <c r="L497" s="166">
        <v>6</v>
      </c>
      <c r="M497" s="197">
        <v>687.4</v>
      </c>
      <c r="N497" s="198">
        <v>407.3</v>
      </c>
      <c r="O497" s="198">
        <v>280.10000000000002</v>
      </c>
      <c r="P497" s="198">
        <f>Q497+R497</f>
        <v>29063272</v>
      </c>
      <c r="Q497" s="198">
        <v>23715629.949999999</v>
      </c>
      <c r="R497" s="198">
        <v>5347642.05</v>
      </c>
      <c r="S497" s="199" t="e">
        <f>R497='Приложение № 1'!#REF!+'Приложение № 1'!#REF!</f>
        <v>#REF!</v>
      </c>
    </row>
    <row r="498" spans="1:24" x14ac:dyDescent="0.2">
      <c r="A498" s="176">
        <v>4</v>
      </c>
      <c r="B498" s="209" t="s">
        <v>1229</v>
      </c>
      <c r="C498" s="176">
        <v>1</v>
      </c>
      <c r="D498" s="196">
        <v>42185</v>
      </c>
      <c r="E498" s="176" t="s">
        <v>1822</v>
      </c>
      <c r="F498" s="176" t="s">
        <v>1869</v>
      </c>
      <c r="G498" s="169">
        <v>31</v>
      </c>
      <c r="H498" s="170">
        <v>31</v>
      </c>
      <c r="I498" s="198">
        <v>341.28</v>
      </c>
      <c r="J498" s="169">
        <v>17</v>
      </c>
      <c r="K498" s="166">
        <v>1</v>
      </c>
      <c r="L498" s="166">
        <v>16</v>
      </c>
      <c r="M498" s="197">
        <v>341.28</v>
      </c>
      <c r="N498" s="198">
        <v>45.5</v>
      </c>
      <c r="O498" s="198">
        <v>295.77999999999997</v>
      </c>
      <c r="P498" s="198">
        <f>Q498+R498</f>
        <v>14429318.4</v>
      </c>
      <c r="Q498" s="198">
        <v>11774323.810000001</v>
      </c>
      <c r="R498" s="198">
        <v>2654994.59</v>
      </c>
      <c r="S498" s="199" t="e">
        <f>R498='Приложение № 1'!#REF!+'Приложение № 1'!#REF!</f>
        <v>#REF!</v>
      </c>
    </row>
    <row r="499" spans="1:24" s="156" customFormat="1" x14ac:dyDescent="0.2">
      <c r="A499" s="167">
        <v>5</v>
      </c>
      <c r="B499" s="195" t="s">
        <v>1526</v>
      </c>
      <c r="C499" s="176">
        <v>1</v>
      </c>
      <c r="D499" s="196">
        <v>42185</v>
      </c>
      <c r="E499" s="176" t="s">
        <v>1822</v>
      </c>
      <c r="F499" s="176" t="s">
        <v>1869</v>
      </c>
      <c r="G499" s="173">
        <v>26</v>
      </c>
      <c r="H499" s="173">
        <v>26</v>
      </c>
      <c r="I499" s="198">
        <v>467.9</v>
      </c>
      <c r="J499" s="173">
        <v>14</v>
      </c>
      <c r="K499" s="173">
        <v>7</v>
      </c>
      <c r="L499" s="173">
        <v>7</v>
      </c>
      <c r="M499" s="198">
        <v>467.9</v>
      </c>
      <c r="N499" s="198">
        <v>281.60000000000002</v>
      </c>
      <c r="O499" s="198">
        <v>186.3</v>
      </c>
      <c r="P499" s="198">
        <f>Q499+R499</f>
        <v>19782812</v>
      </c>
      <c r="Q499" s="198">
        <v>16142774.59</v>
      </c>
      <c r="R499" s="198">
        <v>3640037.41</v>
      </c>
      <c r="S499" s="199" t="e">
        <f>R499='Приложение № 1'!#REF!+'Приложение № 1'!#REF!</f>
        <v>#REF!</v>
      </c>
      <c r="T499" s="200"/>
      <c r="U499" s="203"/>
      <c r="V499" s="203"/>
      <c r="W499" s="203"/>
      <c r="X499" s="203"/>
    </row>
    <row r="500" spans="1:24" s="156" customFormat="1" ht="33.75" customHeight="1" x14ac:dyDescent="0.2">
      <c r="A500" s="824" t="s">
        <v>1853</v>
      </c>
      <c r="B500" s="824"/>
      <c r="C500" s="824"/>
      <c r="D500" s="824"/>
      <c r="E500" s="824"/>
      <c r="F500" s="824"/>
      <c r="G500" s="168">
        <f t="shared" ref="G500:P500" si="123">SUM(G501:G508)</f>
        <v>218</v>
      </c>
      <c r="H500" s="168">
        <f t="shared" si="123"/>
        <v>218</v>
      </c>
      <c r="I500" s="202">
        <f t="shared" si="123"/>
        <v>4211.76</v>
      </c>
      <c r="J500" s="168">
        <f t="shared" si="123"/>
        <v>92</v>
      </c>
      <c r="K500" s="168">
        <f t="shared" si="123"/>
        <v>50</v>
      </c>
      <c r="L500" s="168">
        <f t="shared" si="123"/>
        <v>42</v>
      </c>
      <c r="M500" s="202">
        <f t="shared" si="123"/>
        <v>4199.8599999999997</v>
      </c>
      <c r="N500" s="202">
        <f t="shared" si="123"/>
        <v>2207.8000000000002</v>
      </c>
      <c r="O500" s="202">
        <f t="shared" si="123"/>
        <v>1992.06</v>
      </c>
      <c r="P500" s="202">
        <f t="shared" si="123"/>
        <v>177816257.68000001</v>
      </c>
      <c r="Q500" s="202">
        <v>130095303.43000001</v>
      </c>
      <c r="R500" s="202">
        <v>47720954.25</v>
      </c>
      <c r="S500" s="199" t="b">
        <f>R500='Приложение № 1'!W527+'Приложение № 1'!AD527</f>
        <v>0</v>
      </c>
      <c r="T500" s="200"/>
      <c r="U500" s="203"/>
      <c r="V500" s="203"/>
      <c r="W500" s="203"/>
      <c r="X500" s="203"/>
    </row>
    <row r="501" spans="1:24" s="156" customFormat="1" ht="18.75" customHeight="1" x14ac:dyDescent="0.2">
      <c r="A501" s="167">
        <v>1</v>
      </c>
      <c r="B501" s="195" t="s">
        <v>1634</v>
      </c>
      <c r="C501" s="176">
        <v>275</v>
      </c>
      <c r="D501" s="196">
        <v>41799</v>
      </c>
      <c r="E501" s="176" t="s">
        <v>1822</v>
      </c>
      <c r="F501" s="176" t="s">
        <v>1822</v>
      </c>
      <c r="G501" s="173">
        <v>7</v>
      </c>
      <c r="H501" s="173">
        <v>7</v>
      </c>
      <c r="I501" s="198">
        <v>129.30000000000001</v>
      </c>
      <c r="J501" s="173">
        <v>4</v>
      </c>
      <c r="K501" s="173">
        <v>1</v>
      </c>
      <c r="L501" s="173">
        <v>3</v>
      </c>
      <c r="M501" s="198">
        <v>129.30000000000001</v>
      </c>
      <c r="N501" s="198">
        <v>23.1</v>
      </c>
      <c r="O501" s="198">
        <f>M501-N501</f>
        <v>106.2</v>
      </c>
      <c r="P501" s="198">
        <f t="shared" ref="P501:P508" si="124">Q501+R501</f>
        <v>5466804</v>
      </c>
      <c r="Q501" s="198">
        <v>3996233.72</v>
      </c>
      <c r="R501" s="198">
        <v>1470570.28</v>
      </c>
      <c r="S501" s="199" t="b">
        <f>R501='Приложение № 1'!W528+'Приложение № 1'!AD528</f>
        <v>1</v>
      </c>
      <c r="T501" s="200"/>
      <c r="U501" s="203"/>
      <c r="V501" s="203"/>
      <c r="W501" s="203"/>
      <c r="X501" s="203"/>
    </row>
    <row r="502" spans="1:24" s="156" customFormat="1" x14ac:dyDescent="0.2">
      <c r="A502" s="167">
        <v>2</v>
      </c>
      <c r="B502" s="195" t="s">
        <v>1635</v>
      </c>
      <c r="C502" s="176">
        <v>276</v>
      </c>
      <c r="D502" s="196">
        <v>41799</v>
      </c>
      <c r="E502" s="176" t="s">
        <v>1822</v>
      </c>
      <c r="F502" s="176" t="s">
        <v>1822</v>
      </c>
      <c r="G502" s="173">
        <v>22</v>
      </c>
      <c r="H502" s="173">
        <v>22</v>
      </c>
      <c r="I502" s="198">
        <v>314.10000000000002</v>
      </c>
      <c r="J502" s="173">
        <v>7</v>
      </c>
      <c r="K502" s="173">
        <v>4</v>
      </c>
      <c r="L502" s="173">
        <v>3</v>
      </c>
      <c r="M502" s="198">
        <v>314.10000000000002</v>
      </c>
      <c r="N502" s="198">
        <v>193.2</v>
      </c>
      <c r="O502" s="198">
        <f>M502-N502</f>
        <v>120.9</v>
      </c>
      <c r="P502" s="198">
        <f t="shared" si="124"/>
        <v>13280148</v>
      </c>
      <c r="Q502" s="198">
        <v>9707788.1899999995</v>
      </c>
      <c r="R502" s="198">
        <v>3572359.81</v>
      </c>
      <c r="S502" s="199" t="b">
        <f>R502='Приложение № 1'!W529+'Приложение № 1'!AD529</f>
        <v>1</v>
      </c>
      <c r="T502" s="200"/>
      <c r="U502" s="203"/>
      <c r="V502" s="203"/>
      <c r="W502" s="203"/>
      <c r="X502" s="203"/>
    </row>
    <row r="503" spans="1:24" s="156" customFormat="1" x14ac:dyDescent="0.2">
      <c r="A503" s="167">
        <v>3</v>
      </c>
      <c r="B503" s="195" t="s">
        <v>1525</v>
      </c>
      <c r="C503" s="176">
        <v>140</v>
      </c>
      <c r="D503" s="196">
        <v>41729</v>
      </c>
      <c r="E503" s="176" t="s">
        <v>1822</v>
      </c>
      <c r="F503" s="176" t="s">
        <v>1822</v>
      </c>
      <c r="G503" s="173">
        <v>7</v>
      </c>
      <c r="H503" s="173">
        <v>7</v>
      </c>
      <c r="I503" s="198">
        <v>180.2</v>
      </c>
      <c r="J503" s="173">
        <v>4</v>
      </c>
      <c r="K503" s="173">
        <v>3</v>
      </c>
      <c r="L503" s="173">
        <v>1</v>
      </c>
      <c r="M503" s="198">
        <v>168.2</v>
      </c>
      <c r="N503" s="198">
        <v>120.9</v>
      </c>
      <c r="O503" s="198">
        <v>47.3</v>
      </c>
      <c r="P503" s="198">
        <f t="shared" si="124"/>
        <v>7111496</v>
      </c>
      <c r="Q503" s="198">
        <v>5198503.58</v>
      </c>
      <c r="R503" s="198">
        <v>1912992.42</v>
      </c>
      <c r="S503" s="199" t="b">
        <f>R503='Приложение № 1'!W530+'Приложение № 1'!AD530</f>
        <v>1</v>
      </c>
      <c r="T503" s="200"/>
      <c r="U503" s="203"/>
      <c r="V503" s="203"/>
      <c r="W503" s="203"/>
      <c r="X503" s="203"/>
    </row>
    <row r="504" spans="1:24" s="156" customFormat="1" x14ac:dyDescent="0.2">
      <c r="A504" s="167">
        <v>4</v>
      </c>
      <c r="B504" s="195" t="s">
        <v>931</v>
      </c>
      <c r="C504" s="176">
        <v>139</v>
      </c>
      <c r="D504" s="196">
        <v>41729</v>
      </c>
      <c r="E504" s="176" t="s">
        <v>1822</v>
      </c>
      <c r="F504" s="176" t="s">
        <v>1822</v>
      </c>
      <c r="G504" s="173">
        <v>30</v>
      </c>
      <c r="H504" s="173">
        <v>30</v>
      </c>
      <c r="I504" s="198">
        <v>533.6</v>
      </c>
      <c r="J504" s="173">
        <v>10</v>
      </c>
      <c r="K504" s="173">
        <v>2</v>
      </c>
      <c r="L504" s="173">
        <v>8</v>
      </c>
      <c r="M504" s="198">
        <v>533.6</v>
      </c>
      <c r="N504" s="198">
        <v>96.2</v>
      </c>
      <c r="O504" s="198">
        <v>437.4</v>
      </c>
      <c r="P504" s="198">
        <f t="shared" si="124"/>
        <v>22560608</v>
      </c>
      <c r="Q504" s="198">
        <v>16491804.449999999</v>
      </c>
      <c r="R504" s="198">
        <v>6068803.5499999998</v>
      </c>
      <c r="S504" s="199" t="b">
        <f>R504='Приложение № 1'!W531+'Приложение № 1'!AD531</f>
        <v>1</v>
      </c>
      <c r="T504" s="200"/>
      <c r="U504" s="203"/>
      <c r="V504" s="203"/>
      <c r="W504" s="203"/>
      <c r="X504" s="203"/>
    </row>
    <row r="505" spans="1:24" x14ac:dyDescent="0.3">
      <c r="A505" s="167">
        <v>5</v>
      </c>
      <c r="B505" s="195" t="s">
        <v>1262</v>
      </c>
      <c r="C505" s="176">
        <v>145</v>
      </c>
      <c r="D505" s="196">
        <v>41729</v>
      </c>
      <c r="E505" s="176" t="s">
        <v>1822</v>
      </c>
      <c r="F505" s="176" t="s">
        <v>1822</v>
      </c>
      <c r="G505" s="170">
        <v>11</v>
      </c>
      <c r="H505" s="170">
        <v>11</v>
      </c>
      <c r="I505" s="211">
        <f>M505</f>
        <v>163.16</v>
      </c>
      <c r="J505" s="171">
        <v>4</v>
      </c>
      <c r="K505" s="225">
        <v>1</v>
      </c>
      <c r="L505" s="225">
        <v>3</v>
      </c>
      <c r="M505" s="197">
        <v>163.16</v>
      </c>
      <c r="N505" s="197">
        <v>40.9</v>
      </c>
      <c r="O505" s="197">
        <f>M505-N505</f>
        <v>122.26</v>
      </c>
      <c r="P505" s="198">
        <f t="shared" si="124"/>
        <v>6898404.7999999998</v>
      </c>
      <c r="Q505" s="198">
        <v>5042733.91</v>
      </c>
      <c r="R505" s="198">
        <v>1855670.89</v>
      </c>
      <c r="S505" s="199" t="b">
        <f>R505='Приложение № 1'!W532+'Приложение № 1'!AD532</f>
        <v>1</v>
      </c>
    </row>
    <row r="506" spans="1:24" x14ac:dyDescent="0.3">
      <c r="A506" s="167">
        <v>6</v>
      </c>
      <c r="B506" s="195" t="s">
        <v>1593</v>
      </c>
      <c r="C506" s="176">
        <v>274</v>
      </c>
      <c r="D506" s="196">
        <v>41799</v>
      </c>
      <c r="E506" s="176" t="s">
        <v>1822</v>
      </c>
      <c r="F506" s="176" t="s">
        <v>1822</v>
      </c>
      <c r="G506" s="170">
        <v>4</v>
      </c>
      <c r="H506" s="170">
        <v>4</v>
      </c>
      <c r="I506" s="211">
        <v>40.1</v>
      </c>
      <c r="J506" s="171">
        <v>1</v>
      </c>
      <c r="K506" s="171">
        <v>1</v>
      </c>
      <c r="L506" s="171">
        <v>0</v>
      </c>
      <c r="M506" s="197">
        <v>40.1</v>
      </c>
      <c r="N506" s="197">
        <v>40.1</v>
      </c>
      <c r="O506" s="197">
        <v>0</v>
      </c>
      <c r="P506" s="198">
        <f t="shared" si="124"/>
        <v>1695428</v>
      </c>
      <c r="Q506" s="198">
        <v>1239357.8700000001</v>
      </c>
      <c r="R506" s="198">
        <v>456070.13</v>
      </c>
      <c r="S506" s="199" t="b">
        <f>R506='Приложение № 1'!W533+'Приложение № 1'!AD533</f>
        <v>1</v>
      </c>
    </row>
    <row r="507" spans="1:24" x14ac:dyDescent="0.3">
      <c r="A507" s="167">
        <v>7</v>
      </c>
      <c r="B507" s="195" t="s">
        <v>1750</v>
      </c>
      <c r="C507" s="176">
        <v>138</v>
      </c>
      <c r="D507" s="196">
        <v>41729</v>
      </c>
      <c r="E507" s="176" t="s">
        <v>1822</v>
      </c>
      <c r="F507" s="176" t="s">
        <v>1822</v>
      </c>
      <c r="G507" s="170">
        <v>5</v>
      </c>
      <c r="H507" s="170">
        <v>5</v>
      </c>
      <c r="I507" s="211">
        <v>116.8</v>
      </c>
      <c r="J507" s="171">
        <v>2</v>
      </c>
      <c r="K507" s="171">
        <v>1</v>
      </c>
      <c r="L507" s="171">
        <v>1</v>
      </c>
      <c r="M507" s="197">
        <v>116.8</v>
      </c>
      <c r="N507" s="197">
        <v>83.7</v>
      </c>
      <c r="O507" s="197">
        <v>33.1</v>
      </c>
      <c r="P507" s="198">
        <f t="shared" si="124"/>
        <v>5184480.88</v>
      </c>
      <c r="Q507" s="198">
        <v>3901474.58</v>
      </c>
      <c r="R507" s="198">
        <v>1283006.3</v>
      </c>
      <c r="S507" s="199" t="e">
        <f>R507='Приложение № 1'!#REF!+'Приложение № 1'!#REF!</f>
        <v>#REF!</v>
      </c>
    </row>
    <row r="508" spans="1:24" s="156" customFormat="1" ht="21.75" customHeight="1" x14ac:dyDescent="0.2">
      <c r="A508" s="167">
        <v>8</v>
      </c>
      <c r="B508" s="195" t="s">
        <v>1599</v>
      </c>
      <c r="C508" s="176" t="s">
        <v>1367</v>
      </c>
      <c r="D508" s="196">
        <v>41820</v>
      </c>
      <c r="E508" s="176" t="s">
        <v>1822</v>
      </c>
      <c r="F508" s="176" t="s">
        <v>1822</v>
      </c>
      <c r="G508" s="173">
        <v>132</v>
      </c>
      <c r="H508" s="173">
        <v>132</v>
      </c>
      <c r="I508" s="198">
        <v>2734.5</v>
      </c>
      <c r="J508" s="173">
        <v>60</v>
      </c>
      <c r="K508" s="173">
        <v>37</v>
      </c>
      <c r="L508" s="173">
        <v>23</v>
      </c>
      <c r="M508" s="198">
        <v>2734.6</v>
      </c>
      <c r="N508" s="198">
        <v>1609.7</v>
      </c>
      <c r="O508" s="198">
        <v>1124.9000000000001</v>
      </c>
      <c r="P508" s="198">
        <f t="shared" si="124"/>
        <v>115618888</v>
      </c>
      <c r="Q508" s="198">
        <v>84517407.129999995</v>
      </c>
      <c r="R508" s="198">
        <v>31101480.870000001</v>
      </c>
      <c r="S508" s="199" t="e">
        <f>R508='Приложение № 1'!#REF!+'Приложение № 1'!#REF!</f>
        <v>#REF!</v>
      </c>
      <c r="T508" s="200"/>
      <c r="U508" s="203"/>
      <c r="V508" s="203"/>
      <c r="W508" s="203"/>
      <c r="X508" s="203"/>
    </row>
    <row r="509" spans="1:24" s="156" customFormat="1" ht="39.6" customHeight="1" x14ac:dyDescent="0.2">
      <c r="A509" s="824" t="s">
        <v>1802</v>
      </c>
      <c r="B509" s="825"/>
      <c r="C509" s="825"/>
      <c r="D509" s="825"/>
      <c r="E509" s="825"/>
      <c r="F509" s="825"/>
      <c r="G509" s="168">
        <f>SUM(G510:G525)</f>
        <v>251</v>
      </c>
      <c r="H509" s="168">
        <f t="shared" ref="H509:O509" si="125">SUM(H510:H525)</f>
        <v>251</v>
      </c>
      <c r="I509" s="202">
        <f t="shared" si="125"/>
        <v>3104.9</v>
      </c>
      <c r="J509" s="168">
        <f t="shared" si="125"/>
        <v>98</v>
      </c>
      <c r="K509" s="168">
        <f t="shared" si="125"/>
        <v>59</v>
      </c>
      <c r="L509" s="168">
        <f t="shared" si="125"/>
        <v>39</v>
      </c>
      <c r="M509" s="202">
        <f t="shared" si="125"/>
        <v>3063.6</v>
      </c>
      <c r="N509" s="202">
        <f t="shared" si="125"/>
        <v>1763.02</v>
      </c>
      <c r="O509" s="202">
        <f t="shared" si="125"/>
        <v>1300.58</v>
      </c>
      <c r="P509" s="202">
        <f>SUM(P510:P525)</f>
        <v>129529008</v>
      </c>
      <c r="Q509" s="202">
        <v>107250018.59</v>
      </c>
      <c r="R509" s="202">
        <v>22278989.41</v>
      </c>
      <c r="S509" s="199" t="b">
        <f>R509='Приложение № 1'!W541+'Приложение № 1'!AD541</f>
        <v>0</v>
      </c>
      <c r="T509" s="200"/>
      <c r="U509" s="203"/>
      <c r="V509" s="203"/>
      <c r="W509" s="203"/>
      <c r="X509" s="203"/>
    </row>
    <row r="510" spans="1:24" x14ac:dyDescent="0.2">
      <c r="A510" s="176">
        <v>1</v>
      </c>
      <c r="B510" s="205" t="s">
        <v>882</v>
      </c>
      <c r="C510" s="219">
        <v>710</v>
      </c>
      <c r="D510" s="215">
        <v>41635</v>
      </c>
      <c r="E510" s="176" t="s">
        <v>1112</v>
      </c>
      <c r="F510" s="176" t="s">
        <v>1822</v>
      </c>
      <c r="G510" s="169">
        <f>H510</f>
        <v>9</v>
      </c>
      <c r="H510" s="170">
        <v>9</v>
      </c>
      <c r="I510" s="197">
        <f>M510</f>
        <v>221.1</v>
      </c>
      <c r="J510" s="170">
        <v>5</v>
      </c>
      <c r="K510" s="170">
        <v>4</v>
      </c>
      <c r="L510" s="170">
        <v>1</v>
      </c>
      <c r="M510" s="197">
        <v>221.1</v>
      </c>
      <c r="N510" s="197">
        <v>181</v>
      </c>
      <c r="O510" s="197">
        <v>40.1</v>
      </c>
      <c r="P510" s="198">
        <f t="shared" ref="P510:P525" si="126">Q510+R510</f>
        <v>9348108</v>
      </c>
      <c r="Q510" s="198">
        <v>7740233.4199999999</v>
      </c>
      <c r="R510" s="198">
        <v>1607874.58</v>
      </c>
      <c r="S510" s="199" t="e">
        <f>R510='Приложение № 1'!#REF!+'Приложение № 1'!#REF!</f>
        <v>#REF!</v>
      </c>
    </row>
    <row r="511" spans="1:24" x14ac:dyDescent="0.2">
      <c r="A511" s="176">
        <v>2</v>
      </c>
      <c r="B511" s="205" t="s">
        <v>883</v>
      </c>
      <c r="C511" s="219">
        <v>713</v>
      </c>
      <c r="D511" s="215">
        <v>41635</v>
      </c>
      <c r="E511" s="176" t="s">
        <v>1112</v>
      </c>
      <c r="F511" s="176" t="s">
        <v>1822</v>
      </c>
      <c r="G511" s="169">
        <f>H511</f>
        <v>24</v>
      </c>
      <c r="H511" s="170">
        <v>24</v>
      </c>
      <c r="I511" s="197">
        <f>M511</f>
        <v>445</v>
      </c>
      <c r="J511" s="170">
        <v>11</v>
      </c>
      <c r="K511" s="170">
        <v>6</v>
      </c>
      <c r="L511" s="170">
        <v>5</v>
      </c>
      <c r="M511" s="197">
        <v>445</v>
      </c>
      <c r="N511" s="197">
        <v>223.3</v>
      </c>
      <c r="O511" s="197">
        <v>221.7</v>
      </c>
      <c r="P511" s="198">
        <f t="shared" si="126"/>
        <v>18814600</v>
      </c>
      <c r="Q511" s="198">
        <v>15578488.800000001</v>
      </c>
      <c r="R511" s="198">
        <v>3236111.2</v>
      </c>
      <c r="S511" s="199" t="e">
        <f>R511='Приложение № 1'!#REF!+'Приложение № 1'!#REF!</f>
        <v>#REF!</v>
      </c>
    </row>
    <row r="512" spans="1:24" x14ac:dyDescent="0.2">
      <c r="A512" s="176">
        <v>3</v>
      </c>
      <c r="B512" s="205" t="s">
        <v>922</v>
      </c>
      <c r="C512" s="219">
        <v>711</v>
      </c>
      <c r="D512" s="215">
        <v>41635</v>
      </c>
      <c r="E512" s="176" t="s">
        <v>1112</v>
      </c>
      <c r="F512" s="176" t="s">
        <v>1822</v>
      </c>
      <c r="G512" s="169">
        <f>H512</f>
        <v>25</v>
      </c>
      <c r="H512" s="170">
        <v>25</v>
      </c>
      <c r="I512" s="197">
        <f>M512</f>
        <v>136.30000000000001</v>
      </c>
      <c r="J512" s="170">
        <v>5</v>
      </c>
      <c r="K512" s="170">
        <v>0</v>
      </c>
      <c r="L512" s="170">
        <v>5</v>
      </c>
      <c r="M512" s="197">
        <v>136.30000000000001</v>
      </c>
      <c r="N512" s="197">
        <v>0</v>
      </c>
      <c r="O512" s="197">
        <v>136.30000000000001</v>
      </c>
      <c r="P512" s="198">
        <f t="shared" si="126"/>
        <v>5762764</v>
      </c>
      <c r="Q512" s="198">
        <v>4771568.59</v>
      </c>
      <c r="R512" s="198">
        <v>991195.41</v>
      </c>
      <c r="S512" s="199" t="e">
        <f>R512='Приложение № 1'!#REF!+'Приложение № 1'!#REF!</f>
        <v>#REF!</v>
      </c>
    </row>
    <row r="513" spans="1:24" x14ac:dyDescent="0.2">
      <c r="A513" s="176">
        <v>4</v>
      </c>
      <c r="B513" s="205" t="s">
        <v>760</v>
      </c>
      <c r="C513" s="219">
        <v>647</v>
      </c>
      <c r="D513" s="215">
        <v>41620</v>
      </c>
      <c r="E513" s="176" t="s">
        <v>1110</v>
      </c>
      <c r="F513" s="176" t="s">
        <v>1112</v>
      </c>
      <c r="G513" s="169">
        <f>H513</f>
        <v>20</v>
      </c>
      <c r="H513" s="170">
        <v>20</v>
      </c>
      <c r="I513" s="197">
        <f>M513</f>
        <v>121.6</v>
      </c>
      <c r="J513" s="170">
        <v>5</v>
      </c>
      <c r="K513" s="170">
        <v>4</v>
      </c>
      <c r="L513" s="170">
        <v>1</v>
      </c>
      <c r="M513" s="197">
        <v>121.6</v>
      </c>
      <c r="N513" s="197">
        <v>99.3</v>
      </c>
      <c r="O513" s="197">
        <v>22.3</v>
      </c>
      <c r="P513" s="198">
        <f t="shared" si="126"/>
        <v>5141248</v>
      </c>
      <c r="Q513" s="198">
        <v>4256953.34</v>
      </c>
      <c r="R513" s="198">
        <v>884294.66</v>
      </c>
      <c r="S513" s="199" t="b">
        <f>R513='Приложение № 1'!W542+'Приложение № 1'!AD542</f>
        <v>0</v>
      </c>
    </row>
    <row r="514" spans="1:24" x14ac:dyDescent="0.2">
      <c r="A514" s="176">
        <v>5</v>
      </c>
      <c r="B514" s="205" t="s">
        <v>1199</v>
      </c>
      <c r="C514" s="219">
        <v>12</v>
      </c>
      <c r="D514" s="215">
        <v>42166</v>
      </c>
      <c r="E514" s="176" t="s">
        <v>1110</v>
      </c>
      <c r="F514" s="176" t="s">
        <v>1112</v>
      </c>
      <c r="G514" s="169">
        <v>87</v>
      </c>
      <c r="H514" s="170">
        <v>87</v>
      </c>
      <c r="I514" s="197">
        <v>1195.3</v>
      </c>
      <c r="J514" s="170">
        <v>37</v>
      </c>
      <c r="K514" s="170">
        <v>25</v>
      </c>
      <c r="L514" s="170">
        <v>12</v>
      </c>
      <c r="M514" s="197">
        <v>1195.3</v>
      </c>
      <c r="N514" s="197">
        <v>702.64</v>
      </c>
      <c r="O514" s="197">
        <v>492.66</v>
      </c>
      <c r="P514" s="198">
        <f t="shared" si="126"/>
        <v>50537284</v>
      </c>
      <c r="Q514" s="198">
        <v>41844871.149999999</v>
      </c>
      <c r="R514" s="198">
        <v>8692412.8499999996</v>
      </c>
      <c r="S514" s="199" t="b">
        <f>R514='Приложение № 1'!W543+'Приложение № 1'!AD543</f>
        <v>0</v>
      </c>
    </row>
    <row r="515" spans="1:24" s="157" customFormat="1" ht="23.25" customHeight="1" x14ac:dyDescent="0.2">
      <c r="A515" s="176">
        <v>6</v>
      </c>
      <c r="B515" s="195" t="s">
        <v>1637</v>
      </c>
      <c r="C515" s="167">
        <v>13</v>
      </c>
      <c r="D515" s="196">
        <v>42166</v>
      </c>
      <c r="E515" s="176" t="s">
        <v>1110</v>
      </c>
      <c r="F515" s="176" t="s">
        <v>1112</v>
      </c>
      <c r="G515" s="169">
        <v>1</v>
      </c>
      <c r="H515" s="170">
        <v>1</v>
      </c>
      <c r="I515" s="197">
        <v>37.92</v>
      </c>
      <c r="J515" s="169">
        <v>1</v>
      </c>
      <c r="K515" s="170">
        <v>1</v>
      </c>
      <c r="L515" s="170">
        <v>0</v>
      </c>
      <c r="M515" s="197">
        <v>37.92</v>
      </c>
      <c r="N515" s="197">
        <v>37.92</v>
      </c>
      <c r="O515" s="197">
        <v>0</v>
      </c>
      <c r="P515" s="198">
        <f t="shared" si="126"/>
        <v>1603257.6</v>
      </c>
      <c r="Q515" s="198">
        <v>1327497.29</v>
      </c>
      <c r="R515" s="198">
        <v>275760.31</v>
      </c>
      <c r="S515" s="199" t="b">
        <f>R515='Приложение № 1'!W544+'Приложение № 1'!AD544</f>
        <v>0</v>
      </c>
      <c r="T515" s="200"/>
      <c r="U515" s="248"/>
      <c r="V515" s="248"/>
      <c r="W515" s="248"/>
      <c r="X515" s="248"/>
    </row>
    <row r="516" spans="1:24" s="157" customFormat="1" ht="23.25" customHeight="1" x14ac:dyDescent="0.2">
      <c r="A516" s="176">
        <v>7</v>
      </c>
      <c r="B516" s="195" t="s">
        <v>1461</v>
      </c>
      <c r="C516" s="167">
        <v>271</v>
      </c>
      <c r="D516" s="196">
        <v>41794</v>
      </c>
      <c r="E516" s="176" t="s">
        <v>1110</v>
      </c>
      <c r="F516" s="176" t="s">
        <v>1112</v>
      </c>
      <c r="G516" s="169">
        <v>5</v>
      </c>
      <c r="H516" s="170">
        <v>5</v>
      </c>
      <c r="I516" s="197">
        <v>40.1</v>
      </c>
      <c r="J516" s="169">
        <v>2</v>
      </c>
      <c r="K516" s="170">
        <v>1</v>
      </c>
      <c r="L516" s="170">
        <v>1</v>
      </c>
      <c r="M516" s="197">
        <v>40.1</v>
      </c>
      <c r="N516" s="197">
        <v>20.399999999999999</v>
      </c>
      <c r="O516" s="197">
        <v>19.7</v>
      </c>
      <c r="P516" s="198">
        <f t="shared" si="126"/>
        <v>1695428</v>
      </c>
      <c r="Q516" s="198">
        <v>1403814.38</v>
      </c>
      <c r="R516" s="198">
        <v>291613.62</v>
      </c>
      <c r="S516" s="199" t="b">
        <f>R516='Приложение № 1'!W545+'Приложение № 1'!AD545</f>
        <v>0</v>
      </c>
      <c r="T516" s="200"/>
      <c r="U516" s="248"/>
      <c r="V516" s="248"/>
      <c r="W516" s="248"/>
      <c r="X516" s="248"/>
    </row>
    <row r="517" spans="1:24" s="157" customFormat="1" ht="23.25" customHeight="1" x14ac:dyDescent="0.2">
      <c r="A517" s="176">
        <v>8</v>
      </c>
      <c r="B517" s="195" t="s">
        <v>1636</v>
      </c>
      <c r="C517" s="167">
        <v>702</v>
      </c>
      <c r="D517" s="196">
        <v>41272</v>
      </c>
      <c r="E517" s="176" t="s">
        <v>1110</v>
      </c>
      <c r="F517" s="176" t="s">
        <v>1112</v>
      </c>
      <c r="G517" s="169">
        <v>2</v>
      </c>
      <c r="H517" s="170">
        <v>2</v>
      </c>
      <c r="I517" s="197">
        <v>29.3</v>
      </c>
      <c r="J517" s="169">
        <v>1</v>
      </c>
      <c r="K517" s="170">
        <v>0</v>
      </c>
      <c r="L517" s="170">
        <v>1</v>
      </c>
      <c r="M517" s="197">
        <v>29.3</v>
      </c>
      <c r="N517" s="197">
        <v>0</v>
      </c>
      <c r="O517" s="197">
        <v>29.3</v>
      </c>
      <c r="P517" s="198">
        <f t="shared" si="126"/>
        <v>1238804</v>
      </c>
      <c r="Q517" s="198">
        <v>1025729.71</v>
      </c>
      <c r="R517" s="198">
        <v>213074.29</v>
      </c>
      <c r="S517" s="199" t="b">
        <f>R517='Приложение № 1'!W546+'Приложение № 1'!AD546</f>
        <v>0</v>
      </c>
      <c r="T517" s="200"/>
      <c r="U517" s="248"/>
      <c r="V517" s="248"/>
      <c r="W517" s="248"/>
      <c r="X517" s="248"/>
    </row>
    <row r="518" spans="1:24" s="157" customFormat="1" ht="23.25" customHeight="1" x14ac:dyDescent="0.2">
      <c r="A518" s="176">
        <v>9</v>
      </c>
      <c r="B518" s="195" t="s">
        <v>758</v>
      </c>
      <c r="C518" s="167">
        <v>721</v>
      </c>
      <c r="D518" s="196">
        <v>41638</v>
      </c>
      <c r="E518" s="176" t="s">
        <v>1110</v>
      </c>
      <c r="F518" s="176" t="s">
        <v>1112</v>
      </c>
      <c r="G518" s="169">
        <v>5</v>
      </c>
      <c r="H518" s="170">
        <v>5</v>
      </c>
      <c r="I518" s="197">
        <v>43.66</v>
      </c>
      <c r="J518" s="169">
        <v>2</v>
      </c>
      <c r="K518" s="170">
        <v>1</v>
      </c>
      <c r="L518" s="170">
        <v>1</v>
      </c>
      <c r="M518" s="197">
        <v>43.66</v>
      </c>
      <c r="N518" s="197">
        <v>18.86</v>
      </c>
      <c r="O518" s="197">
        <v>24.8</v>
      </c>
      <c r="P518" s="198">
        <f t="shared" si="126"/>
        <v>1845944.8</v>
      </c>
      <c r="Q518" s="198">
        <v>1528442.29</v>
      </c>
      <c r="R518" s="198">
        <v>317502.51</v>
      </c>
      <c r="S518" s="199" t="b">
        <f>R518='Приложение № 1'!W547+'Приложение № 1'!AD547</f>
        <v>0</v>
      </c>
      <c r="T518" s="200"/>
      <c r="U518" s="248"/>
      <c r="V518" s="248"/>
      <c r="W518" s="248"/>
      <c r="X518" s="248"/>
    </row>
    <row r="519" spans="1:24" x14ac:dyDescent="0.3">
      <c r="A519" s="176">
        <v>10</v>
      </c>
      <c r="B519" s="210" t="s">
        <v>757</v>
      </c>
      <c r="C519" s="176">
        <v>720</v>
      </c>
      <c r="D519" s="196">
        <v>41638</v>
      </c>
      <c r="E519" s="176" t="s">
        <v>1110</v>
      </c>
      <c r="F519" s="176" t="s">
        <v>1112</v>
      </c>
      <c r="G519" s="169">
        <v>5</v>
      </c>
      <c r="H519" s="170">
        <v>5</v>
      </c>
      <c r="I519" s="211">
        <v>88.72</v>
      </c>
      <c r="J519" s="171">
        <v>4</v>
      </c>
      <c r="K519" s="225">
        <v>2</v>
      </c>
      <c r="L519" s="225">
        <v>2</v>
      </c>
      <c r="M519" s="197">
        <v>88.72</v>
      </c>
      <c r="N519" s="197">
        <v>42.3</v>
      </c>
      <c r="O519" s="197">
        <v>46.42</v>
      </c>
      <c r="P519" s="198">
        <f t="shared" si="126"/>
        <v>3751081.6</v>
      </c>
      <c r="Q519" s="198">
        <v>3105895.56</v>
      </c>
      <c r="R519" s="198">
        <v>645186.04</v>
      </c>
      <c r="S519" s="199" t="b">
        <f>R519='Приложение № 1'!W548+'Приложение № 1'!AD548</f>
        <v>0</v>
      </c>
    </row>
    <row r="520" spans="1:24" x14ac:dyDescent="0.3">
      <c r="A520" s="176">
        <v>11</v>
      </c>
      <c r="B520" s="210" t="s">
        <v>756</v>
      </c>
      <c r="C520" s="176">
        <v>709</v>
      </c>
      <c r="D520" s="196">
        <v>41635</v>
      </c>
      <c r="E520" s="176" t="s">
        <v>1110</v>
      </c>
      <c r="F520" s="176" t="s">
        <v>1112</v>
      </c>
      <c r="G520" s="169">
        <v>1</v>
      </c>
      <c r="H520" s="170">
        <v>1</v>
      </c>
      <c r="I520" s="211">
        <v>22</v>
      </c>
      <c r="J520" s="171">
        <v>1</v>
      </c>
      <c r="K520" s="225">
        <v>1</v>
      </c>
      <c r="L520" s="225">
        <v>0</v>
      </c>
      <c r="M520" s="197">
        <v>22</v>
      </c>
      <c r="N520" s="197">
        <v>22</v>
      </c>
      <c r="O520" s="197">
        <v>0</v>
      </c>
      <c r="P520" s="198">
        <f t="shared" si="126"/>
        <v>930160</v>
      </c>
      <c r="Q520" s="198">
        <v>770172.48</v>
      </c>
      <c r="R520" s="198">
        <v>159987.51999999999</v>
      </c>
      <c r="S520" s="199" t="b">
        <f>R520='Приложение № 1'!W549+'Приложение № 1'!AD549</f>
        <v>0</v>
      </c>
    </row>
    <row r="521" spans="1:24" x14ac:dyDescent="0.3">
      <c r="A521" s="176">
        <v>12</v>
      </c>
      <c r="B521" s="210" t="s">
        <v>752</v>
      </c>
      <c r="C521" s="176">
        <v>572</v>
      </c>
      <c r="D521" s="196">
        <v>41225</v>
      </c>
      <c r="E521" s="176" t="s">
        <v>1110</v>
      </c>
      <c r="F521" s="176" t="s">
        <v>1112</v>
      </c>
      <c r="G521" s="169">
        <v>21</v>
      </c>
      <c r="H521" s="170">
        <v>21</v>
      </c>
      <c r="I521" s="211">
        <v>204.1</v>
      </c>
      <c r="J521" s="171">
        <v>6</v>
      </c>
      <c r="K521" s="225">
        <v>2</v>
      </c>
      <c r="L521" s="225">
        <v>4</v>
      </c>
      <c r="M521" s="197">
        <v>162.80000000000001</v>
      </c>
      <c r="N521" s="197">
        <v>57.5</v>
      </c>
      <c r="O521" s="197">
        <v>105.3</v>
      </c>
      <c r="P521" s="198">
        <f t="shared" si="126"/>
        <v>6883184</v>
      </c>
      <c r="Q521" s="198">
        <v>5699276.3499999996</v>
      </c>
      <c r="R521" s="198">
        <v>1183907.6499999999</v>
      </c>
      <c r="S521" s="199" t="b">
        <f>R521='Приложение № 1'!W550+'Приложение № 1'!AD550</f>
        <v>0</v>
      </c>
    </row>
    <row r="522" spans="1:24" x14ac:dyDescent="0.3">
      <c r="A522" s="176">
        <v>13</v>
      </c>
      <c r="B522" s="210" t="s">
        <v>753</v>
      </c>
      <c r="C522" s="176">
        <v>573</v>
      </c>
      <c r="D522" s="196">
        <v>41225</v>
      </c>
      <c r="E522" s="176" t="s">
        <v>1110</v>
      </c>
      <c r="F522" s="176" t="s">
        <v>1112</v>
      </c>
      <c r="G522" s="169">
        <v>10</v>
      </c>
      <c r="H522" s="170">
        <v>10</v>
      </c>
      <c r="I522" s="211">
        <v>75.5</v>
      </c>
      <c r="J522" s="171">
        <v>3</v>
      </c>
      <c r="K522" s="225">
        <v>1</v>
      </c>
      <c r="L522" s="225">
        <v>2</v>
      </c>
      <c r="M522" s="197">
        <v>75.5</v>
      </c>
      <c r="N522" s="197">
        <v>22.5</v>
      </c>
      <c r="O522" s="197">
        <f>M522-N522</f>
        <v>53</v>
      </c>
      <c r="P522" s="198">
        <f t="shared" si="126"/>
        <v>3192140</v>
      </c>
      <c r="Q522" s="198">
        <v>2643091.92</v>
      </c>
      <c r="R522" s="198">
        <v>549048.07999999996</v>
      </c>
      <c r="S522" s="199" t="b">
        <f>R522='Приложение № 1'!W551+'Приложение № 1'!AD551</f>
        <v>0</v>
      </c>
    </row>
    <row r="523" spans="1:24" x14ac:dyDescent="0.3">
      <c r="A523" s="176">
        <v>14</v>
      </c>
      <c r="B523" s="210" t="s">
        <v>805</v>
      </c>
      <c r="C523" s="176">
        <v>574</v>
      </c>
      <c r="D523" s="196">
        <v>41225</v>
      </c>
      <c r="E523" s="176" t="s">
        <v>1110</v>
      </c>
      <c r="F523" s="176" t="s">
        <v>1112</v>
      </c>
      <c r="G523" s="169">
        <v>6</v>
      </c>
      <c r="H523" s="170">
        <v>6</v>
      </c>
      <c r="I523" s="211">
        <v>119.9</v>
      </c>
      <c r="J523" s="171">
        <v>5</v>
      </c>
      <c r="K523" s="225">
        <v>4</v>
      </c>
      <c r="L523" s="225">
        <v>1</v>
      </c>
      <c r="M523" s="197">
        <v>119.9</v>
      </c>
      <c r="N523" s="197">
        <v>90.1</v>
      </c>
      <c r="O523" s="197">
        <v>29.8</v>
      </c>
      <c r="P523" s="198">
        <f t="shared" si="126"/>
        <v>5069372</v>
      </c>
      <c r="Q523" s="198">
        <v>4197440.0199999996</v>
      </c>
      <c r="R523" s="198">
        <v>871931.98</v>
      </c>
      <c r="S523" s="199" t="b">
        <f>R523='Приложение № 1'!W552+'Приложение № 1'!AD552</f>
        <v>0</v>
      </c>
    </row>
    <row r="524" spans="1:24" x14ac:dyDescent="0.3">
      <c r="A524" s="176">
        <v>15</v>
      </c>
      <c r="B524" s="210" t="s">
        <v>754</v>
      </c>
      <c r="C524" s="176">
        <v>714</v>
      </c>
      <c r="D524" s="196">
        <v>41635</v>
      </c>
      <c r="E524" s="176" t="s">
        <v>1110</v>
      </c>
      <c r="F524" s="176" t="s">
        <v>1112</v>
      </c>
      <c r="G524" s="169">
        <v>12</v>
      </c>
      <c r="H524" s="170">
        <v>12</v>
      </c>
      <c r="I524" s="211">
        <v>119.6</v>
      </c>
      <c r="J524" s="171">
        <v>4</v>
      </c>
      <c r="K524" s="225">
        <v>2</v>
      </c>
      <c r="L524" s="225">
        <v>2</v>
      </c>
      <c r="M524" s="197">
        <v>119.6</v>
      </c>
      <c r="N524" s="197">
        <v>93.8</v>
      </c>
      <c r="O524" s="197">
        <f>M524-N524</f>
        <v>25.8</v>
      </c>
      <c r="P524" s="198">
        <f t="shared" si="126"/>
        <v>5056688</v>
      </c>
      <c r="Q524" s="198">
        <v>4186937.66</v>
      </c>
      <c r="R524" s="198">
        <v>869750.34</v>
      </c>
      <c r="S524" s="199" t="b">
        <f>R524='Приложение № 1'!W553+'Приложение № 1'!AD553</f>
        <v>0</v>
      </c>
    </row>
    <row r="525" spans="1:24" x14ac:dyDescent="0.2">
      <c r="A525" s="176">
        <v>16</v>
      </c>
      <c r="B525" s="205" t="s">
        <v>761</v>
      </c>
      <c r="C525" s="219">
        <v>646</v>
      </c>
      <c r="D525" s="215">
        <v>41620</v>
      </c>
      <c r="E525" s="176" t="s">
        <v>1110</v>
      </c>
      <c r="F525" s="176" t="s">
        <v>1112</v>
      </c>
      <c r="G525" s="169">
        <f>H525</f>
        <v>18</v>
      </c>
      <c r="H525" s="170">
        <v>18</v>
      </c>
      <c r="I525" s="197">
        <f>M525</f>
        <v>204.8</v>
      </c>
      <c r="J525" s="170">
        <v>6</v>
      </c>
      <c r="K525" s="170">
        <v>5</v>
      </c>
      <c r="L525" s="170">
        <v>1</v>
      </c>
      <c r="M525" s="197">
        <v>204.8</v>
      </c>
      <c r="N525" s="197">
        <v>151.4</v>
      </c>
      <c r="O525" s="197">
        <v>53.4</v>
      </c>
      <c r="P525" s="198">
        <f t="shared" si="126"/>
        <v>8658944</v>
      </c>
      <c r="Q525" s="198">
        <v>7169605.6299999999</v>
      </c>
      <c r="R525" s="198">
        <v>1489338.37</v>
      </c>
      <c r="S525" s="199" t="b">
        <f>R525='Приложение № 1'!W554+'Приложение № 1'!AD554</f>
        <v>0</v>
      </c>
    </row>
    <row r="526" spans="1:24" s="156" customFormat="1" ht="30" customHeight="1" x14ac:dyDescent="0.2">
      <c r="A526" s="820" t="s">
        <v>1764</v>
      </c>
      <c r="B526" s="820"/>
      <c r="C526" s="820"/>
      <c r="D526" s="820"/>
      <c r="E526" s="820"/>
      <c r="F526" s="820"/>
      <c r="G526" s="168">
        <f>SUM(G527:G530)</f>
        <v>82</v>
      </c>
      <c r="H526" s="168">
        <f t="shared" ref="H526:O526" si="127">SUM(H527:H530)</f>
        <v>82</v>
      </c>
      <c r="I526" s="202">
        <f t="shared" si="127"/>
        <v>1343.8</v>
      </c>
      <c r="J526" s="168">
        <f t="shared" si="127"/>
        <v>37</v>
      </c>
      <c r="K526" s="168">
        <f t="shared" si="127"/>
        <v>26</v>
      </c>
      <c r="L526" s="168">
        <f t="shared" si="127"/>
        <v>11</v>
      </c>
      <c r="M526" s="202">
        <f t="shared" si="127"/>
        <v>1343.8</v>
      </c>
      <c r="N526" s="202">
        <f t="shared" si="127"/>
        <v>919.1</v>
      </c>
      <c r="O526" s="202">
        <f t="shared" si="127"/>
        <v>424.7</v>
      </c>
      <c r="P526" s="202">
        <f>SUM(P527:P530)</f>
        <v>56815864</v>
      </c>
      <c r="Q526" s="202">
        <v>52270594.880000003</v>
      </c>
      <c r="R526" s="202">
        <v>4545269.12</v>
      </c>
      <c r="S526" s="199" t="b">
        <f>R526='Приложение № 1'!W555+'Приложение № 1'!AD555</f>
        <v>1</v>
      </c>
      <c r="T526" s="200"/>
      <c r="U526" s="203"/>
      <c r="V526" s="203"/>
      <c r="W526" s="203"/>
      <c r="X526" s="203"/>
    </row>
    <row r="527" spans="1:24" s="157" customFormat="1" x14ac:dyDescent="0.2">
      <c r="A527" s="176">
        <v>1</v>
      </c>
      <c r="B527" s="195" t="s">
        <v>834</v>
      </c>
      <c r="C527" s="176">
        <v>623</v>
      </c>
      <c r="D527" s="196">
        <v>42004</v>
      </c>
      <c r="E527" s="176" t="s">
        <v>1112</v>
      </c>
      <c r="F527" s="176" t="s">
        <v>1822</v>
      </c>
      <c r="G527" s="169">
        <v>35</v>
      </c>
      <c r="H527" s="170">
        <v>35</v>
      </c>
      <c r="I527" s="197">
        <v>348.5</v>
      </c>
      <c r="J527" s="170">
        <f>K527+L527</f>
        <v>12</v>
      </c>
      <c r="K527" s="170">
        <v>8</v>
      </c>
      <c r="L527" s="170">
        <v>4</v>
      </c>
      <c r="M527" s="197">
        <f>N527+O527</f>
        <v>348.5</v>
      </c>
      <c r="N527" s="197">
        <v>236.3</v>
      </c>
      <c r="O527" s="197">
        <v>112.2</v>
      </c>
      <c r="P527" s="198">
        <f>Q527+R527</f>
        <v>14734580</v>
      </c>
      <c r="Q527" s="198">
        <v>13555813.6</v>
      </c>
      <c r="R527" s="198">
        <v>1178766.3999999999</v>
      </c>
      <c r="S527" s="199" t="b">
        <f>R527='Приложение № 1'!W556+'Приложение № 1'!AD556</f>
        <v>1</v>
      </c>
      <c r="T527" s="200"/>
      <c r="U527" s="248"/>
      <c r="V527" s="248"/>
      <c r="W527" s="248"/>
      <c r="X527" s="248"/>
    </row>
    <row r="528" spans="1:24" s="157" customFormat="1" x14ac:dyDescent="0.2">
      <c r="A528" s="176">
        <v>2</v>
      </c>
      <c r="B528" s="195" t="s">
        <v>1591</v>
      </c>
      <c r="C528" s="176">
        <v>619</v>
      </c>
      <c r="D528" s="196">
        <v>42004</v>
      </c>
      <c r="E528" s="176" t="s">
        <v>1112</v>
      </c>
      <c r="F528" s="176" t="s">
        <v>1822</v>
      </c>
      <c r="G528" s="169">
        <v>5</v>
      </c>
      <c r="H528" s="170">
        <v>5</v>
      </c>
      <c r="I528" s="197">
        <v>106.6</v>
      </c>
      <c r="J528" s="170">
        <v>2</v>
      </c>
      <c r="K528" s="170">
        <v>2</v>
      </c>
      <c r="L528" s="170">
        <v>0</v>
      </c>
      <c r="M528" s="197">
        <v>106.6</v>
      </c>
      <c r="N528" s="197">
        <v>106.6</v>
      </c>
      <c r="O528" s="197">
        <v>0</v>
      </c>
      <c r="P528" s="198">
        <f>Q528+R528</f>
        <v>4507048</v>
      </c>
      <c r="Q528" s="198">
        <v>4146484.16</v>
      </c>
      <c r="R528" s="198">
        <v>360563.84</v>
      </c>
      <c r="S528" s="199" t="b">
        <f>R528='Приложение № 1'!W557+'Приложение № 1'!AD557</f>
        <v>1</v>
      </c>
      <c r="T528" s="200"/>
      <c r="U528" s="248"/>
      <c r="V528" s="248"/>
      <c r="W528" s="248"/>
      <c r="X528" s="248"/>
    </row>
    <row r="529" spans="1:24" x14ac:dyDescent="0.2">
      <c r="A529" s="176">
        <v>3</v>
      </c>
      <c r="B529" s="195" t="s">
        <v>836</v>
      </c>
      <c r="C529" s="176">
        <v>623</v>
      </c>
      <c r="D529" s="196">
        <v>42004</v>
      </c>
      <c r="E529" s="176" t="s">
        <v>1112</v>
      </c>
      <c r="F529" s="176" t="s">
        <v>1822</v>
      </c>
      <c r="G529" s="169">
        <v>17</v>
      </c>
      <c r="H529" s="170">
        <v>17</v>
      </c>
      <c r="I529" s="197">
        <v>343.8</v>
      </c>
      <c r="J529" s="170">
        <v>11</v>
      </c>
      <c r="K529" s="170">
        <v>8</v>
      </c>
      <c r="L529" s="170">
        <v>3</v>
      </c>
      <c r="M529" s="197">
        <v>343.8</v>
      </c>
      <c r="N529" s="197">
        <v>233.3</v>
      </c>
      <c r="O529" s="197">
        <v>110.5</v>
      </c>
      <c r="P529" s="198">
        <f>Q529+R529</f>
        <v>14535864</v>
      </c>
      <c r="Q529" s="198">
        <v>13372994.880000001</v>
      </c>
      <c r="R529" s="198">
        <v>1162869.1200000001</v>
      </c>
      <c r="S529" s="199" t="b">
        <f>R529='Приложение № 1'!W558+'Приложение № 1'!AD558</f>
        <v>1</v>
      </c>
    </row>
    <row r="530" spans="1:24" x14ac:dyDescent="0.2">
      <c r="A530" s="176">
        <v>4</v>
      </c>
      <c r="B530" s="195" t="s">
        <v>835</v>
      </c>
      <c r="C530" s="176">
        <v>623</v>
      </c>
      <c r="D530" s="196">
        <v>42004</v>
      </c>
      <c r="E530" s="176" t="s">
        <v>1112</v>
      </c>
      <c r="F530" s="176" t="s">
        <v>1822</v>
      </c>
      <c r="G530" s="169">
        <v>25</v>
      </c>
      <c r="H530" s="170">
        <v>25</v>
      </c>
      <c r="I530" s="197">
        <v>544.9</v>
      </c>
      <c r="J530" s="170">
        <v>12</v>
      </c>
      <c r="K530" s="170">
        <v>8</v>
      </c>
      <c r="L530" s="170">
        <v>4</v>
      </c>
      <c r="M530" s="197">
        <v>544.9</v>
      </c>
      <c r="N530" s="197">
        <v>342.9</v>
      </c>
      <c r="O530" s="197">
        <v>202</v>
      </c>
      <c r="P530" s="198">
        <f>Q530+R530</f>
        <v>23038372</v>
      </c>
      <c r="Q530" s="198">
        <v>21195302.239999998</v>
      </c>
      <c r="R530" s="198">
        <v>1843069.76</v>
      </c>
      <c r="S530" s="199" t="b">
        <f>R530='Приложение № 1'!W559+'Приложение № 1'!AD559</f>
        <v>1</v>
      </c>
    </row>
    <row r="531" spans="1:24" s="156" customFormat="1" ht="36" customHeight="1" x14ac:dyDescent="0.2">
      <c r="A531" s="824" t="s">
        <v>764</v>
      </c>
      <c r="B531" s="824"/>
      <c r="C531" s="824"/>
      <c r="D531" s="824"/>
      <c r="E531" s="824"/>
      <c r="F531" s="824"/>
      <c r="G531" s="168">
        <f>G532</f>
        <v>207</v>
      </c>
      <c r="H531" s="168">
        <f t="shared" ref="H531:O531" si="128">H532</f>
        <v>207</v>
      </c>
      <c r="I531" s="202">
        <f t="shared" si="128"/>
        <v>4812.7</v>
      </c>
      <c r="J531" s="168">
        <f t="shared" si="128"/>
        <v>86</v>
      </c>
      <c r="K531" s="168">
        <f t="shared" si="128"/>
        <v>66</v>
      </c>
      <c r="L531" s="168">
        <f t="shared" si="128"/>
        <v>20</v>
      </c>
      <c r="M531" s="202">
        <f t="shared" si="128"/>
        <v>4812.7</v>
      </c>
      <c r="N531" s="202">
        <f t="shared" si="128"/>
        <v>3575.7</v>
      </c>
      <c r="O531" s="202">
        <f t="shared" si="128"/>
        <v>1237</v>
      </c>
      <c r="P531" s="202">
        <f>SUM(P532)</f>
        <v>203480956</v>
      </c>
      <c r="Q531" s="202">
        <v>174790141.19999999</v>
      </c>
      <c r="R531" s="202">
        <v>28690814.800000001</v>
      </c>
      <c r="S531" s="199" t="b">
        <f>R531='Приложение № 1'!W560+'Приложение № 1'!AD560</f>
        <v>0</v>
      </c>
      <c r="T531" s="200"/>
      <c r="U531" s="203"/>
      <c r="V531" s="203"/>
      <c r="W531" s="203"/>
      <c r="X531" s="203"/>
    </row>
    <row r="532" spans="1:24" s="158" customFormat="1" x14ac:dyDescent="0.2">
      <c r="A532" s="176">
        <v>1</v>
      </c>
      <c r="B532" s="205" t="s">
        <v>838</v>
      </c>
      <c r="C532" s="213" t="s">
        <v>1154</v>
      </c>
      <c r="D532" s="196">
        <v>41635</v>
      </c>
      <c r="E532" s="176" t="s">
        <v>1822</v>
      </c>
      <c r="F532" s="176" t="s">
        <v>1822</v>
      </c>
      <c r="G532" s="169">
        <v>207</v>
      </c>
      <c r="H532" s="169">
        <v>207</v>
      </c>
      <c r="I532" s="198">
        <v>4812.7</v>
      </c>
      <c r="J532" s="169">
        <v>86</v>
      </c>
      <c r="K532" s="166">
        <v>66</v>
      </c>
      <c r="L532" s="166">
        <v>20</v>
      </c>
      <c r="M532" s="197">
        <v>4812.7</v>
      </c>
      <c r="N532" s="198">
        <v>3575.7</v>
      </c>
      <c r="O532" s="198">
        <v>1237</v>
      </c>
      <c r="P532" s="198">
        <f>Q532+R532</f>
        <v>203480956</v>
      </c>
      <c r="Q532" s="198">
        <v>174790141.19999999</v>
      </c>
      <c r="R532" s="198">
        <v>28690814.800000001</v>
      </c>
      <c r="S532" s="199" t="e">
        <f>R532='Приложение № 1'!#REF!+'Приложение № 1'!#REF!</f>
        <v>#REF!</v>
      </c>
      <c r="T532" s="200"/>
      <c r="U532" s="274"/>
      <c r="V532" s="274"/>
      <c r="W532" s="274"/>
      <c r="X532" s="274"/>
    </row>
    <row r="533" spans="1:24" s="156" customFormat="1" ht="27" customHeight="1" x14ac:dyDescent="0.2">
      <c r="A533" s="824" t="s">
        <v>1090</v>
      </c>
      <c r="B533" s="824"/>
      <c r="C533" s="824"/>
      <c r="D533" s="824"/>
      <c r="E533" s="824"/>
      <c r="F533" s="824"/>
      <c r="G533" s="168">
        <f>SUM(G534:G538)</f>
        <v>95</v>
      </c>
      <c r="H533" s="168">
        <f t="shared" ref="H533:O533" si="129">SUM(H534:H538)</f>
        <v>95</v>
      </c>
      <c r="I533" s="202">
        <f t="shared" si="129"/>
        <v>1783.9</v>
      </c>
      <c r="J533" s="168">
        <f t="shared" si="129"/>
        <v>39</v>
      </c>
      <c r="K533" s="168">
        <f t="shared" si="129"/>
        <v>12</v>
      </c>
      <c r="L533" s="168">
        <f t="shared" si="129"/>
        <v>27</v>
      </c>
      <c r="M533" s="202">
        <f t="shared" si="129"/>
        <v>1687.2</v>
      </c>
      <c r="N533" s="202">
        <f t="shared" si="129"/>
        <v>565.79</v>
      </c>
      <c r="O533" s="202">
        <f t="shared" si="129"/>
        <v>1121.4100000000001</v>
      </c>
      <c r="P533" s="202">
        <f>SUM(P534:P538)</f>
        <v>71334816</v>
      </c>
      <c r="Q533" s="202">
        <v>54499799.409999996</v>
      </c>
      <c r="R533" s="202">
        <v>16835016.59</v>
      </c>
      <c r="S533" s="199" t="b">
        <f>R533='Приложение № 1'!W562+'Приложение № 1'!AD562</f>
        <v>0</v>
      </c>
      <c r="T533" s="200"/>
      <c r="U533" s="203"/>
      <c r="V533" s="203"/>
      <c r="W533" s="203"/>
      <c r="X533" s="203"/>
    </row>
    <row r="534" spans="1:24" x14ac:dyDescent="0.3">
      <c r="A534" s="176">
        <v>1</v>
      </c>
      <c r="B534" s="195" t="s">
        <v>888</v>
      </c>
      <c r="C534" s="176" t="s">
        <v>1009</v>
      </c>
      <c r="D534" s="196">
        <v>41272</v>
      </c>
      <c r="E534" s="176" t="s">
        <v>1112</v>
      </c>
      <c r="F534" s="176" t="s">
        <v>1822</v>
      </c>
      <c r="G534" s="169">
        <v>31</v>
      </c>
      <c r="H534" s="170">
        <v>31</v>
      </c>
      <c r="I534" s="211">
        <v>656.7</v>
      </c>
      <c r="J534" s="171">
        <v>15</v>
      </c>
      <c r="K534" s="171">
        <v>11</v>
      </c>
      <c r="L534" s="171">
        <v>4</v>
      </c>
      <c r="M534" s="197">
        <v>656.7</v>
      </c>
      <c r="N534" s="197">
        <v>535.09</v>
      </c>
      <c r="O534" s="197">
        <v>121.61</v>
      </c>
      <c r="P534" s="198">
        <f>Q534+R534</f>
        <v>27765276</v>
      </c>
      <c r="Q534" s="198">
        <v>21212670.859999999</v>
      </c>
      <c r="R534" s="198">
        <v>6552605.1399999997</v>
      </c>
      <c r="S534" s="199" t="e">
        <f>R534='Приложение № 1'!#REF!+'Приложение № 1'!#REF!</f>
        <v>#REF!</v>
      </c>
    </row>
    <row r="535" spans="1:24" x14ac:dyDescent="0.3">
      <c r="A535" s="176">
        <v>2</v>
      </c>
      <c r="B535" s="195" t="s">
        <v>789</v>
      </c>
      <c r="C535" s="176" t="s">
        <v>1009</v>
      </c>
      <c r="D535" s="196">
        <v>41272</v>
      </c>
      <c r="E535" s="176" t="s">
        <v>1112</v>
      </c>
      <c r="F535" s="176" t="s">
        <v>1822</v>
      </c>
      <c r="G535" s="169">
        <v>9</v>
      </c>
      <c r="H535" s="170">
        <v>9</v>
      </c>
      <c r="I535" s="211">
        <v>153.69999999999999</v>
      </c>
      <c r="J535" s="171">
        <v>4</v>
      </c>
      <c r="K535" s="171">
        <v>0</v>
      </c>
      <c r="L535" s="171">
        <v>4</v>
      </c>
      <c r="M535" s="197">
        <v>153.69999999999999</v>
      </c>
      <c r="N535" s="197">
        <v>0</v>
      </c>
      <c r="O535" s="197">
        <v>153.69999999999999</v>
      </c>
      <c r="P535" s="198">
        <f>Q535+R535</f>
        <v>6498436</v>
      </c>
      <c r="Q535" s="198">
        <v>4964805.0999999996</v>
      </c>
      <c r="R535" s="198">
        <v>1533630.9</v>
      </c>
      <c r="S535" s="199" t="b">
        <f>R535='Приложение № 1'!W564+'Приложение № 1'!AD564</f>
        <v>1</v>
      </c>
    </row>
    <row r="536" spans="1:24" x14ac:dyDescent="0.3">
      <c r="A536" s="176">
        <v>3</v>
      </c>
      <c r="B536" s="195" t="s">
        <v>1508</v>
      </c>
      <c r="C536" s="176" t="s">
        <v>1153</v>
      </c>
      <c r="D536" s="196">
        <v>41628</v>
      </c>
      <c r="E536" s="176" t="s">
        <v>1112</v>
      </c>
      <c r="F536" s="176" t="s">
        <v>1822</v>
      </c>
      <c r="G536" s="169">
        <v>23</v>
      </c>
      <c r="H536" s="170">
        <v>23</v>
      </c>
      <c r="I536" s="211">
        <v>452.1</v>
      </c>
      <c r="J536" s="171">
        <v>9</v>
      </c>
      <c r="K536" s="171">
        <v>0</v>
      </c>
      <c r="L536" s="171">
        <v>9</v>
      </c>
      <c r="M536" s="197">
        <v>404.4</v>
      </c>
      <c r="N536" s="197">
        <v>0</v>
      </c>
      <c r="O536" s="197">
        <v>404.4</v>
      </c>
      <c r="P536" s="198">
        <f>Q536+R536</f>
        <v>17098032</v>
      </c>
      <c r="Q536" s="198">
        <v>13062896.449999999</v>
      </c>
      <c r="R536" s="198">
        <v>4035135.55</v>
      </c>
      <c r="S536" s="199" t="b">
        <f>R536='Приложение № 1'!W565+'Приложение № 1'!AD565</f>
        <v>0</v>
      </c>
    </row>
    <row r="537" spans="1:24" x14ac:dyDescent="0.3">
      <c r="A537" s="176">
        <v>4</v>
      </c>
      <c r="B537" s="195" t="s">
        <v>1509</v>
      </c>
      <c r="C537" s="176" t="s">
        <v>1153</v>
      </c>
      <c r="D537" s="196">
        <v>41628</v>
      </c>
      <c r="E537" s="176" t="s">
        <v>1112</v>
      </c>
      <c r="F537" s="176" t="s">
        <v>1822</v>
      </c>
      <c r="G537" s="169">
        <v>30</v>
      </c>
      <c r="H537" s="170">
        <v>30</v>
      </c>
      <c r="I537" s="211">
        <v>459.2</v>
      </c>
      <c r="J537" s="171">
        <v>9</v>
      </c>
      <c r="K537" s="171">
        <v>0</v>
      </c>
      <c r="L537" s="171">
        <v>9</v>
      </c>
      <c r="M537" s="197">
        <v>410.2</v>
      </c>
      <c r="N537" s="197">
        <v>0</v>
      </c>
      <c r="O537" s="197">
        <v>410.2</v>
      </c>
      <c r="P537" s="198">
        <f>Q537+R537</f>
        <v>17343256</v>
      </c>
      <c r="Q537" s="198">
        <v>13250247.58</v>
      </c>
      <c r="R537" s="198">
        <v>4093008.42</v>
      </c>
      <c r="S537" s="199" t="b">
        <f>R537='Приложение № 1'!W566+'Приложение № 1'!AD566</f>
        <v>0</v>
      </c>
    </row>
    <row r="538" spans="1:24" x14ac:dyDescent="0.3">
      <c r="A538" s="176">
        <v>5</v>
      </c>
      <c r="B538" s="195" t="s">
        <v>808</v>
      </c>
      <c r="C538" s="176" t="s">
        <v>1009</v>
      </c>
      <c r="D538" s="196">
        <v>41272</v>
      </c>
      <c r="E538" s="176" t="s">
        <v>1112</v>
      </c>
      <c r="F538" s="176" t="s">
        <v>1822</v>
      </c>
      <c r="G538" s="169">
        <v>2</v>
      </c>
      <c r="H538" s="170">
        <v>2</v>
      </c>
      <c r="I538" s="211">
        <v>62.2</v>
      </c>
      <c r="J538" s="171">
        <v>2</v>
      </c>
      <c r="K538" s="171">
        <v>1</v>
      </c>
      <c r="L538" s="171">
        <v>1</v>
      </c>
      <c r="M538" s="197">
        <v>62.2</v>
      </c>
      <c r="N538" s="197">
        <v>30.7</v>
      </c>
      <c r="O538" s="197">
        <v>31.5</v>
      </c>
      <c r="P538" s="198">
        <f>Q538+R538</f>
        <v>2629816</v>
      </c>
      <c r="Q538" s="198">
        <v>2009179.42</v>
      </c>
      <c r="R538" s="198">
        <v>620636.57999999996</v>
      </c>
      <c r="S538" s="199" t="b">
        <f>R538='Приложение № 1'!W568+'Приложение № 1'!AD568</f>
        <v>0</v>
      </c>
    </row>
    <row r="539" spans="1:24" s="156" customFormat="1" ht="33" customHeight="1" x14ac:dyDescent="0.2">
      <c r="A539" s="824" t="s">
        <v>1845</v>
      </c>
      <c r="B539" s="824"/>
      <c r="C539" s="824"/>
      <c r="D539" s="824"/>
      <c r="E539" s="824"/>
      <c r="F539" s="824"/>
      <c r="G539" s="168">
        <f t="shared" ref="G539:P539" si="130">SUM(G540:G546)</f>
        <v>318</v>
      </c>
      <c r="H539" s="168">
        <f t="shared" si="130"/>
        <v>318</v>
      </c>
      <c r="I539" s="202">
        <f t="shared" si="130"/>
        <v>6437.2</v>
      </c>
      <c r="J539" s="168">
        <f t="shared" si="130"/>
        <v>146</v>
      </c>
      <c r="K539" s="168">
        <f t="shared" si="130"/>
        <v>0</v>
      </c>
      <c r="L539" s="168">
        <f t="shared" si="130"/>
        <v>146</v>
      </c>
      <c r="M539" s="202">
        <f t="shared" si="130"/>
        <v>6437.2</v>
      </c>
      <c r="N539" s="202">
        <f t="shared" si="130"/>
        <v>4393.5</v>
      </c>
      <c r="O539" s="202">
        <f t="shared" si="130"/>
        <v>2043.7</v>
      </c>
      <c r="P539" s="202">
        <f t="shared" si="130"/>
        <v>272164816</v>
      </c>
      <c r="Q539" s="202">
        <v>258556575.19999999</v>
      </c>
      <c r="R539" s="202">
        <v>13608240.800000001</v>
      </c>
      <c r="S539" s="199" t="b">
        <f>R539='Приложение № 1'!W577+'Приложение № 1'!AD577</f>
        <v>0</v>
      </c>
      <c r="T539" s="200"/>
      <c r="U539" s="203"/>
      <c r="V539" s="203"/>
      <c r="W539" s="203"/>
      <c r="X539" s="203"/>
    </row>
    <row r="540" spans="1:24" x14ac:dyDescent="0.2">
      <c r="A540" s="176">
        <v>1</v>
      </c>
      <c r="B540" s="205" t="s">
        <v>1076</v>
      </c>
      <c r="C540" s="213" t="s">
        <v>1098</v>
      </c>
      <c r="D540" s="196">
        <v>42004</v>
      </c>
      <c r="E540" s="176" t="s">
        <v>1112</v>
      </c>
      <c r="F540" s="176" t="s">
        <v>1822</v>
      </c>
      <c r="G540" s="169">
        <v>126</v>
      </c>
      <c r="H540" s="170">
        <v>126</v>
      </c>
      <c r="I540" s="197">
        <v>2760.1</v>
      </c>
      <c r="J540" s="169">
        <v>62</v>
      </c>
      <c r="K540" s="170">
        <v>0</v>
      </c>
      <c r="L540" s="170">
        <v>62</v>
      </c>
      <c r="M540" s="197">
        <v>2760.1</v>
      </c>
      <c r="N540" s="197">
        <v>2239</v>
      </c>
      <c r="O540" s="197">
        <v>521.1</v>
      </c>
      <c r="P540" s="198">
        <f t="shared" ref="P540:P546" si="131">Q540+R540</f>
        <v>116697028</v>
      </c>
      <c r="Q540" s="198">
        <v>110862176.59999999</v>
      </c>
      <c r="R540" s="198">
        <v>5834851.4000000004</v>
      </c>
      <c r="S540" s="199" t="e">
        <f>R540='Приложение № 1'!#REF!+'Приложение № 1'!#REF!</f>
        <v>#REF!</v>
      </c>
    </row>
    <row r="541" spans="1:24" x14ac:dyDescent="0.2">
      <c r="A541" s="176">
        <v>2</v>
      </c>
      <c r="B541" s="205" t="s">
        <v>1078</v>
      </c>
      <c r="C541" s="213" t="s">
        <v>1098</v>
      </c>
      <c r="D541" s="196">
        <v>42004</v>
      </c>
      <c r="E541" s="176" t="s">
        <v>1112</v>
      </c>
      <c r="F541" s="176" t="s">
        <v>1822</v>
      </c>
      <c r="G541" s="169">
        <v>145</v>
      </c>
      <c r="H541" s="170">
        <v>145</v>
      </c>
      <c r="I541" s="197">
        <v>2751.5</v>
      </c>
      <c r="J541" s="169">
        <v>63</v>
      </c>
      <c r="K541" s="170">
        <v>0</v>
      </c>
      <c r="L541" s="170">
        <v>63</v>
      </c>
      <c r="M541" s="197">
        <v>2751.5</v>
      </c>
      <c r="N541" s="197">
        <v>2154.5</v>
      </c>
      <c r="O541" s="197">
        <v>597</v>
      </c>
      <c r="P541" s="198">
        <f t="shared" si="131"/>
        <v>116333420</v>
      </c>
      <c r="Q541" s="198">
        <v>110516749</v>
      </c>
      <c r="R541" s="198">
        <v>5816671</v>
      </c>
      <c r="S541" s="199" t="e">
        <f>R541='Приложение № 1'!#REF!+'Приложение № 1'!#REF!</f>
        <v>#REF!</v>
      </c>
    </row>
    <row r="542" spans="1:24" x14ac:dyDescent="0.2">
      <c r="A542" s="176">
        <v>3</v>
      </c>
      <c r="B542" s="205" t="s">
        <v>1042</v>
      </c>
      <c r="C542" s="213">
        <v>205</v>
      </c>
      <c r="D542" s="196" t="s">
        <v>1011</v>
      </c>
      <c r="E542" s="176" t="s">
        <v>1110</v>
      </c>
      <c r="F542" s="176" t="s">
        <v>1112</v>
      </c>
      <c r="G542" s="169">
        <v>10</v>
      </c>
      <c r="H542" s="170">
        <v>10</v>
      </c>
      <c r="I542" s="197">
        <v>208.3</v>
      </c>
      <c r="J542" s="169">
        <v>6</v>
      </c>
      <c r="K542" s="170">
        <v>0</v>
      </c>
      <c r="L542" s="170">
        <v>6</v>
      </c>
      <c r="M542" s="197">
        <v>208.3</v>
      </c>
      <c r="N542" s="197">
        <v>0</v>
      </c>
      <c r="O542" s="197">
        <v>208.3</v>
      </c>
      <c r="P542" s="198">
        <f t="shared" si="131"/>
        <v>8806924</v>
      </c>
      <c r="Q542" s="198">
        <v>8366577.7999999998</v>
      </c>
      <c r="R542" s="198">
        <v>440346.2</v>
      </c>
      <c r="S542" s="199" t="e">
        <f>R542='Приложение № 1'!#REF!+'Приложение № 1'!#REF!</f>
        <v>#REF!</v>
      </c>
    </row>
    <row r="543" spans="1:24" x14ac:dyDescent="0.2">
      <c r="A543" s="176">
        <v>4</v>
      </c>
      <c r="B543" s="205" t="s">
        <v>1043</v>
      </c>
      <c r="C543" s="213" t="s">
        <v>1010</v>
      </c>
      <c r="D543" s="196" t="s">
        <v>1011</v>
      </c>
      <c r="E543" s="176" t="s">
        <v>1110</v>
      </c>
      <c r="F543" s="176" t="s">
        <v>1112</v>
      </c>
      <c r="G543" s="169">
        <v>17</v>
      </c>
      <c r="H543" s="170">
        <v>17</v>
      </c>
      <c r="I543" s="197">
        <v>343.4</v>
      </c>
      <c r="J543" s="169">
        <v>5</v>
      </c>
      <c r="K543" s="170">
        <v>0</v>
      </c>
      <c r="L543" s="170">
        <v>5</v>
      </c>
      <c r="M543" s="197">
        <v>343.4</v>
      </c>
      <c r="N543" s="197">
        <v>0</v>
      </c>
      <c r="O543" s="197">
        <v>343.4</v>
      </c>
      <c r="P543" s="198">
        <f t="shared" si="131"/>
        <v>14518952</v>
      </c>
      <c r="Q543" s="198">
        <v>13793004.4</v>
      </c>
      <c r="R543" s="198">
        <v>725947.6</v>
      </c>
      <c r="S543" s="199" t="e">
        <f>R543='Приложение № 1'!#REF!+'Приложение № 1'!#REF!</f>
        <v>#REF!</v>
      </c>
    </row>
    <row r="544" spans="1:24" x14ac:dyDescent="0.2">
      <c r="A544" s="176">
        <v>5</v>
      </c>
      <c r="B544" s="205" t="s">
        <v>1454</v>
      </c>
      <c r="C544" s="213" t="s">
        <v>1010</v>
      </c>
      <c r="D544" s="196" t="s">
        <v>1011</v>
      </c>
      <c r="E544" s="176" t="s">
        <v>1110</v>
      </c>
      <c r="F544" s="176" t="s">
        <v>1112</v>
      </c>
      <c r="G544" s="169">
        <v>8</v>
      </c>
      <c r="H544" s="170">
        <v>8</v>
      </c>
      <c r="I544" s="197">
        <v>141.69999999999999</v>
      </c>
      <c r="J544" s="169">
        <v>4</v>
      </c>
      <c r="K544" s="170">
        <v>0</v>
      </c>
      <c r="L544" s="170">
        <v>4</v>
      </c>
      <c r="M544" s="197">
        <v>141.69999999999999</v>
      </c>
      <c r="N544" s="197">
        <v>0</v>
      </c>
      <c r="O544" s="197">
        <v>141.69999999999999</v>
      </c>
      <c r="P544" s="198">
        <f t="shared" si="131"/>
        <v>5991076</v>
      </c>
      <c r="Q544" s="198">
        <v>5691522.2000000002</v>
      </c>
      <c r="R544" s="198">
        <v>299553.8</v>
      </c>
      <c r="S544" s="199" t="e">
        <f>R544='Приложение № 1'!#REF!+'Приложение № 1'!#REF!</f>
        <v>#REF!</v>
      </c>
    </row>
    <row r="545" spans="1:24" x14ac:dyDescent="0.2">
      <c r="A545" s="176">
        <v>6</v>
      </c>
      <c r="B545" s="205" t="s">
        <v>1455</v>
      </c>
      <c r="C545" s="213" t="s">
        <v>1010</v>
      </c>
      <c r="D545" s="196" t="s">
        <v>1011</v>
      </c>
      <c r="E545" s="176" t="s">
        <v>1110</v>
      </c>
      <c r="F545" s="176" t="s">
        <v>1112</v>
      </c>
      <c r="G545" s="169">
        <v>8</v>
      </c>
      <c r="H545" s="170">
        <v>8</v>
      </c>
      <c r="I545" s="197">
        <v>142.5</v>
      </c>
      <c r="J545" s="169">
        <v>3</v>
      </c>
      <c r="K545" s="170">
        <v>0</v>
      </c>
      <c r="L545" s="170">
        <v>3</v>
      </c>
      <c r="M545" s="197">
        <v>142.5</v>
      </c>
      <c r="N545" s="197">
        <v>0</v>
      </c>
      <c r="O545" s="197">
        <v>142.5</v>
      </c>
      <c r="P545" s="198">
        <f t="shared" si="131"/>
        <v>6024900</v>
      </c>
      <c r="Q545" s="198">
        <v>5723655</v>
      </c>
      <c r="R545" s="198">
        <v>301245</v>
      </c>
      <c r="S545" s="199" t="e">
        <f>R545='Приложение № 1'!#REF!+'Приложение № 1'!#REF!</f>
        <v>#REF!</v>
      </c>
    </row>
    <row r="546" spans="1:24" x14ac:dyDescent="0.2">
      <c r="A546" s="176">
        <v>7</v>
      </c>
      <c r="B546" s="205" t="s">
        <v>1456</v>
      </c>
      <c r="C546" s="213" t="s">
        <v>1010</v>
      </c>
      <c r="D546" s="196" t="s">
        <v>1011</v>
      </c>
      <c r="E546" s="176" t="s">
        <v>1110</v>
      </c>
      <c r="F546" s="176" t="s">
        <v>1112</v>
      </c>
      <c r="G546" s="169">
        <v>4</v>
      </c>
      <c r="H546" s="170">
        <v>4</v>
      </c>
      <c r="I546" s="197">
        <v>89.7</v>
      </c>
      <c r="J546" s="169">
        <v>3</v>
      </c>
      <c r="K546" s="170">
        <v>0</v>
      </c>
      <c r="L546" s="170">
        <v>3</v>
      </c>
      <c r="M546" s="197">
        <v>89.7</v>
      </c>
      <c r="N546" s="197">
        <v>0</v>
      </c>
      <c r="O546" s="197">
        <v>89.7</v>
      </c>
      <c r="P546" s="198">
        <f t="shared" si="131"/>
        <v>3792516</v>
      </c>
      <c r="Q546" s="198">
        <v>3602890.2</v>
      </c>
      <c r="R546" s="198">
        <v>189625.8</v>
      </c>
      <c r="S546" s="199" t="e">
        <f>R546='Приложение № 1'!#REF!+'Приложение № 1'!#REF!</f>
        <v>#REF!</v>
      </c>
    </row>
    <row r="547" spans="1:24" s="156" customFormat="1" ht="33" customHeight="1" x14ac:dyDescent="0.2">
      <c r="A547" s="824" t="s">
        <v>1800</v>
      </c>
      <c r="B547" s="824"/>
      <c r="C547" s="824"/>
      <c r="D547" s="824"/>
      <c r="E547" s="824"/>
      <c r="F547" s="824"/>
      <c r="G547" s="168">
        <f>SUM(G548:G560)</f>
        <v>380</v>
      </c>
      <c r="H547" s="168">
        <f t="shared" ref="H547:P547" si="132">SUM(H548:H560)</f>
        <v>380</v>
      </c>
      <c r="I547" s="202">
        <f t="shared" si="132"/>
        <v>6581</v>
      </c>
      <c r="J547" s="168">
        <f t="shared" si="132"/>
        <v>154</v>
      </c>
      <c r="K547" s="168">
        <f t="shared" si="132"/>
        <v>99</v>
      </c>
      <c r="L547" s="168">
        <f t="shared" si="132"/>
        <v>55</v>
      </c>
      <c r="M547" s="202">
        <f t="shared" si="132"/>
        <v>5380.2</v>
      </c>
      <c r="N547" s="202">
        <f t="shared" si="132"/>
        <v>3338.7</v>
      </c>
      <c r="O547" s="202">
        <f t="shared" si="132"/>
        <v>2041.5</v>
      </c>
      <c r="P547" s="202">
        <f t="shared" si="132"/>
        <v>227474856</v>
      </c>
      <c r="Q547" s="202">
        <v>194718476.75999999</v>
      </c>
      <c r="R547" s="202">
        <v>32756379.239999998</v>
      </c>
      <c r="S547" s="199" t="e">
        <f>R547='Приложение № 1'!#REF!+'Приложение № 1'!#REF!</f>
        <v>#REF!</v>
      </c>
      <c r="T547" s="200"/>
      <c r="U547" s="203"/>
      <c r="V547" s="203"/>
      <c r="W547" s="203"/>
      <c r="X547" s="203"/>
    </row>
    <row r="548" spans="1:24" x14ac:dyDescent="0.2">
      <c r="A548" s="176">
        <v>1</v>
      </c>
      <c r="B548" s="195" t="s">
        <v>1079</v>
      </c>
      <c r="C548" s="176" t="s">
        <v>1008</v>
      </c>
      <c r="D548" s="196">
        <v>42004</v>
      </c>
      <c r="E548" s="176" t="s">
        <v>1822</v>
      </c>
      <c r="F548" s="176" t="s">
        <v>1869</v>
      </c>
      <c r="G548" s="169">
        <v>46</v>
      </c>
      <c r="H548" s="170">
        <v>46</v>
      </c>
      <c r="I548" s="198">
        <v>634.6</v>
      </c>
      <c r="J548" s="169">
        <v>14</v>
      </c>
      <c r="K548" s="166">
        <v>6</v>
      </c>
      <c r="L548" s="166">
        <v>8</v>
      </c>
      <c r="M548" s="197">
        <v>564.6</v>
      </c>
      <c r="N548" s="197">
        <v>244.3</v>
      </c>
      <c r="O548" s="197">
        <v>320.3</v>
      </c>
      <c r="P548" s="198">
        <f t="shared" ref="P548:P560" si="133">Q548+R548</f>
        <v>23871288</v>
      </c>
      <c r="Q548" s="198">
        <v>20433822.530000001</v>
      </c>
      <c r="R548" s="198">
        <v>3437465.47</v>
      </c>
      <c r="S548" s="199" t="e">
        <f>R548='Приложение № 1'!#REF!+'Приложение № 1'!#REF!</f>
        <v>#REF!</v>
      </c>
    </row>
    <row r="549" spans="1:24" x14ac:dyDescent="0.2">
      <c r="A549" s="176">
        <v>2</v>
      </c>
      <c r="B549" s="195" t="s">
        <v>1080</v>
      </c>
      <c r="C549" s="176" t="s">
        <v>1008</v>
      </c>
      <c r="D549" s="196">
        <v>42004</v>
      </c>
      <c r="E549" s="176" t="s">
        <v>1822</v>
      </c>
      <c r="F549" s="176" t="s">
        <v>1869</v>
      </c>
      <c r="G549" s="169">
        <v>15</v>
      </c>
      <c r="H549" s="170">
        <v>15</v>
      </c>
      <c r="I549" s="198">
        <v>176</v>
      </c>
      <c r="J549" s="169">
        <v>4</v>
      </c>
      <c r="K549" s="166">
        <v>3</v>
      </c>
      <c r="L549" s="166">
        <v>1</v>
      </c>
      <c r="M549" s="197">
        <v>115.6</v>
      </c>
      <c r="N549" s="197">
        <v>77.599999999999994</v>
      </c>
      <c r="O549" s="197">
        <v>38</v>
      </c>
      <c r="P549" s="198">
        <f t="shared" si="133"/>
        <v>4887568</v>
      </c>
      <c r="Q549" s="198">
        <v>4183758.21</v>
      </c>
      <c r="R549" s="198">
        <v>703809.79</v>
      </c>
      <c r="S549" s="199" t="e">
        <f>R549='Приложение № 1'!#REF!+'Приложение № 1'!#REF!</f>
        <v>#REF!</v>
      </c>
    </row>
    <row r="550" spans="1:24" x14ac:dyDescent="0.2">
      <c r="A550" s="176">
        <v>3</v>
      </c>
      <c r="B550" s="195" t="s">
        <v>858</v>
      </c>
      <c r="C550" s="176" t="s">
        <v>1008</v>
      </c>
      <c r="D550" s="196">
        <v>42004</v>
      </c>
      <c r="E550" s="176" t="s">
        <v>1822</v>
      </c>
      <c r="F550" s="176" t="s">
        <v>1869</v>
      </c>
      <c r="G550" s="169">
        <v>32</v>
      </c>
      <c r="H550" s="170">
        <v>32</v>
      </c>
      <c r="I550" s="198">
        <v>436.2</v>
      </c>
      <c r="J550" s="169">
        <v>16</v>
      </c>
      <c r="K550" s="166">
        <v>14</v>
      </c>
      <c r="L550" s="166">
        <v>2</v>
      </c>
      <c r="M550" s="197">
        <v>410.6</v>
      </c>
      <c r="N550" s="197">
        <v>359.5</v>
      </c>
      <c r="O550" s="197">
        <v>51.1</v>
      </c>
      <c r="P550" s="198">
        <f t="shared" si="133"/>
        <v>17360168</v>
      </c>
      <c r="Q550" s="198">
        <v>14860303.810000001</v>
      </c>
      <c r="R550" s="198">
        <v>2499864.19</v>
      </c>
      <c r="S550" s="199" t="e">
        <f>R550='Приложение № 1'!#REF!+'Приложение № 1'!#REF!</f>
        <v>#REF!</v>
      </c>
    </row>
    <row r="551" spans="1:24" s="157" customFormat="1" x14ac:dyDescent="0.2">
      <c r="A551" s="176">
        <v>4</v>
      </c>
      <c r="B551" s="195" t="s">
        <v>1036</v>
      </c>
      <c r="C551" s="176" t="s">
        <v>1008</v>
      </c>
      <c r="D551" s="196">
        <v>42004</v>
      </c>
      <c r="E551" s="176" t="s">
        <v>1822</v>
      </c>
      <c r="F551" s="176" t="s">
        <v>1869</v>
      </c>
      <c r="G551" s="169">
        <v>26</v>
      </c>
      <c r="H551" s="170">
        <v>26</v>
      </c>
      <c r="I551" s="197">
        <v>385.6</v>
      </c>
      <c r="J551" s="169">
        <v>9</v>
      </c>
      <c r="K551" s="170">
        <v>4</v>
      </c>
      <c r="L551" s="170">
        <v>5</v>
      </c>
      <c r="M551" s="197">
        <v>385.6</v>
      </c>
      <c r="N551" s="197">
        <v>191.8</v>
      </c>
      <c r="O551" s="197">
        <v>193.8</v>
      </c>
      <c r="P551" s="198">
        <f t="shared" si="133"/>
        <v>16303168</v>
      </c>
      <c r="Q551" s="198">
        <v>13955511.810000001</v>
      </c>
      <c r="R551" s="198">
        <v>2347656.19</v>
      </c>
      <c r="S551" s="199" t="e">
        <f>R551='Приложение № 1'!#REF!+'Приложение № 1'!#REF!</f>
        <v>#REF!</v>
      </c>
      <c r="T551" s="200"/>
      <c r="U551" s="248"/>
      <c r="V551" s="248"/>
      <c r="W551" s="248"/>
      <c r="X551" s="248"/>
    </row>
    <row r="552" spans="1:24" s="157" customFormat="1" x14ac:dyDescent="0.2">
      <c r="A552" s="176">
        <v>5</v>
      </c>
      <c r="B552" s="195" t="s">
        <v>1037</v>
      </c>
      <c r="C552" s="176" t="s">
        <v>1008</v>
      </c>
      <c r="D552" s="196">
        <v>42004</v>
      </c>
      <c r="E552" s="176" t="s">
        <v>1822</v>
      </c>
      <c r="F552" s="176" t="s">
        <v>1869</v>
      </c>
      <c r="G552" s="169">
        <v>45</v>
      </c>
      <c r="H552" s="170">
        <v>45</v>
      </c>
      <c r="I552" s="197">
        <v>483.6</v>
      </c>
      <c r="J552" s="169">
        <v>15</v>
      </c>
      <c r="K552" s="170">
        <v>10</v>
      </c>
      <c r="L552" s="170">
        <v>5</v>
      </c>
      <c r="M552" s="197">
        <v>452.1</v>
      </c>
      <c r="N552" s="198">
        <v>300.8</v>
      </c>
      <c r="O552" s="198">
        <v>151.30000000000001</v>
      </c>
      <c r="P552" s="198">
        <f t="shared" si="133"/>
        <v>19114788</v>
      </c>
      <c r="Q552" s="198">
        <v>16362258.529999999</v>
      </c>
      <c r="R552" s="198">
        <v>2752529.47</v>
      </c>
      <c r="S552" s="199" t="e">
        <f>R552='Приложение № 1'!#REF!+'Приложение № 1'!#REF!</f>
        <v>#REF!</v>
      </c>
      <c r="T552" s="200"/>
      <c r="U552" s="248"/>
      <c r="V552" s="248"/>
      <c r="W552" s="248"/>
      <c r="X552" s="248"/>
    </row>
    <row r="553" spans="1:24" s="157" customFormat="1" x14ac:dyDescent="0.2">
      <c r="A553" s="176">
        <v>6</v>
      </c>
      <c r="B553" s="195" t="s">
        <v>857</v>
      </c>
      <c r="C553" s="176" t="s">
        <v>1008</v>
      </c>
      <c r="D553" s="196">
        <v>42004</v>
      </c>
      <c r="E553" s="176" t="s">
        <v>1822</v>
      </c>
      <c r="F553" s="176" t="s">
        <v>1869</v>
      </c>
      <c r="G553" s="169">
        <v>23</v>
      </c>
      <c r="H553" s="170">
        <v>23</v>
      </c>
      <c r="I553" s="197">
        <v>520.6</v>
      </c>
      <c r="J553" s="169">
        <v>10</v>
      </c>
      <c r="K553" s="170">
        <v>4</v>
      </c>
      <c r="L553" s="170">
        <v>6</v>
      </c>
      <c r="M553" s="197">
        <v>398.5</v>
      </c>
      <c r="N553" s="197">
        <v>167.6</v>
      </c>
      <c r="O553" s="197">
        <v>230.9</v>
      </c>
      <c r="P553" s="198">
        <f t="shared" si="133"/>
        <v>16848580</v>
      </c>
      <c r="Q553" s="198">
        <v>14422384.48</v>
      </c>
      <c r="R553" s="198">
        <v>2426195.52</v>
      </c>
      <c r="S553" s="199" t="e">
        <f>R553='Приложение № 1'!#REF!+'Приложение № 1'!#REF!</f>
        <v>#REF!</v>
      </c>
      <c r="T553" s="200"/>
      <c r="U553" s="248"/>
      <c r="V553" s="248"/>
      <c r="W553" s="248"/>
      <c r="X553" s="248"/>
    </row>
    <row r="554" spans="1:24" s="157" customFormat="1" x14ac:dyDescent="0.2">
      <c r="A554" s="176">
        <v>7</v>
      </c>
      <c r="B554" s="195" t="s">
        <v>1035</v>
      </c>
      <c r="C554" s="176" t="s">
        <v>1008</v>
      </c>
      <c r="D554" s="196">
        <v>42004</v>
      </c>
      <c r="E554" s="176" t="s">
        <v>1822</v>
      </c>
      <c r="F554" s="176" t="s">
        <v>1869</v>
      </c>
      <c r="G554" s="169">
        <v>41</v>
      </c>
      <c r="H554" s="170">
        <v>41</v>
      </c>
      <c r="I554" s="197">
        <v>428.9</v>
      </c>
      <c r="J554" s="169">
        <v>14</v>
      </c>
      <c r="K554" s="170">
        <v>7</v>
      </c>
      <c r="L554" s="170">
        <v>7</v>
      </c>
      <c r="M554" s="197">
        <v>428.9</v>
      </c>
      <c r="N554" s="197">
        <v>147.4</v>
      </c>
      <c r="O554" s="197">
        <v>281.5</v>
      </c>
      <c r="P554" s="198">
        <f t="shared" si="133"/>
        <v>18133892</v>
      </c>
      <c r="Q554" s="198">
        <v>15522611.550000001</v>
      </c>
      <c r="R554" s="198">
        <v>2611280.4500000002</v>
      </c>
      <c r="S554" s="199" t="e">
        <f>R554='Приложение № 1'!#REF!+'Приложение № 1'!#REF!</f>
        <v>#REF!</v>
      </c>
      <c r="T554" s="200"/>
      <c r="U554" s="248"/>
      <c r="V554" s="248"/>
      <c r="W554" s="248"/>
      <c r="X554" s="248"/>
    </row>
    <row r="555" spans="1:24" s="157" customFormat="1" x14ac:dyDescent="0.2">
      <c r="A555" s="176">
        <v>8</v>
      </c>
      <c r="B555" s="195" t="s">
        <v>1590</v>
      </c>
      <c r="C555" s="176" t="s">
        <v>1008</v>
      </c>
      <c r="D555" s="196">
        <v>42004</v>
      </c>
      <c r="E555" s="176" t="s">
        <v>1822</v>
      </c>
      <c r="F555" s="176" t="s">
        <v>1869</v>
      </c>
      <c r="G555" s="169">
        <v>22</v>
      </c>
      <c r="H555" s="170">
        <v>22</v>
      </c>
      <c r="I555" s="197">
        <v>509.5</v>
      </c>
      <c r="J555" s="169">
        <v>11</v>
      </c>
      <c r="K555" s="170">
        <v>7</v>
      </c>
      <c r="L555" s="170">
        <v>4</v>
      </c>
      <c r="M555" s="197">
        <v>460</v>
      </c>
      <c r="N555" s="197">
        <v>300.5</v>
      </c>
      <c r="O555" s="197">
        <v>159.5</v>
      </c>
      <c r="P555" s="198">
        <f t="shared" si="133"/>
        <v>19448800</v>
      </c>
      <c r="Q555" s="198">
        <v>16648172.800000001</v>
      </c>
      <c r="R555" s="198">
        <v>2800627.2</v>
      </c>
      <c r="S555" s="199" t="e">
        <f>R555='Приложение № 1'!#REF!+'Приложение № 1'!#REF!</f>
        <v>#REF!</v>
      </c>
      <c r="T555" s="200"/>
      <c r="U555" s="248"/>
      <c r="V555" s="248"/>
      <c r="W555" s="248"/>
      <c r="X555" s="248"/>
    </row>
    <row r="556" spans="1:24" s="157" customFormat="1" x14ac:dyDescent="0.2">
      <c r="A556" s="176">
        <v>9</v>
      </c>
      <c r="B556" s="195" t="s">
        <v>1081</v>
      </c>
      <c r="C556" s="176" t="s">
        <v>1008</v>
      </c>
      <c r="D556" s="196">
        <v>42004</v>
      </c>
      <c r="E556" s="176" t="s">
        <v>1822</v>
      </c>
      <c r="F556" s="176" t="s">
        <v>1869</v>
      </c>
      <c r="G556" s="169">
        <v>15</v>
      </c>
      <c r="H556" s="170">
        <v>15</v>
      </c>
      <c r="I556" s="197">
        <v>1011.4</v>
      </c>
      <c r="J556" s="169">
        <v>10</v>
      </c>
      <c r="K556" s="170">
        <v>5</v>
      </c>
      <c r="L556" s="170">
        <v>5</v>
      </c>
      <c r="M556" s="197">
        <v>266.60000000000002</v>
      </c>
      <c r="N556" s="197">
        <v>159.9</v>
      </c>
      <c r="O556" s="197">
        <v>106.7</v>
      </c>
      <c r="P556" s="198">
        <f t="shared" si="133"/>
        <v>11271848</v>
      </c>
      <c r="Q556" s="198">
        <v>9648701.8900000006</v>
      </c>
      <c r="R556" s="198">
        <v>1623146.11</v>
      </c>
      <c r="S556" s="199" t="e">
        <f>R556='Приложение № 1'!#REF!+'Приложение № 1'!#REF!</f>
        <v>#REF!</v>
      </c>
      <c r="T556" s="200"/>
      <c r="U556" s="248"/>
      <c r="V556" s="248"/>
      <c r="W556" s="248"/>
      <c r="X556" s="248"/>
    </row>
    <row r="557" spans="1:24" s="157" customFormat="1" x14ac:dyDescent="0.2">
      <c r="A557" s="176">
        <v>10</v>
      </c>
      <c r="B557" s="195" t="s">
        <v>1082</v>
      </c>
      <c r="C557" s="176" t="s">
        <v>1008</v>
      </c>
      <c r="D557" s="196">
        <v>42004</v>
      </c>
      <c r="E557" s="176" t="s">
        <v>1822</v>
      </c>
      <c r="F557" s="176" t="s">
        <v>1869</v>
      </c>
      <c r="G557" s="169">
        <v>20</v>
      </c>
      <c r="H557" s="170">
        <v>20</v>
      </c>
      <c r="I557" s="197">
        <v>344.1</v>
      </c>
      <c r="J557" s="169">
        <v>7</v>
      </c>
      <c r="K557" s="170">
        <v>5</v>
      </c>
      <c r="L557" s="170">
        <v>2</v>
      </c>
      <c r="M557" s="197">
        <v>247.2</v>
      </c>
      <c r="N557" s="197">
        <v>190.5</v>
      </c>
      <c r="O557" s="197">
        <v>56.7</v>
      </c>
      <c r="P557" s="198">
        <f t="shared" si="133"/>
        <v>10451616</v>
      </c>
      <c r="Q557" s="198">
        <v>8946583.3000000007</v>
      </c>
      <c r="R557" s="198">
        <v>1505032.7</v>
      </c>
      <c r="S557" s="199" t="e">
        <f>R557='Приложение № 1'!#REF!+'Приложение № 1'!#REF!</f>
        <v>#REF!</v>
      </c>
      <c r="T557" s="200"/>
      <c r="U557" s="248"/>
      <c r="V557" s="248"/>
      <c r="W557" s="248"/>
      <c r="X557" s="248"/>
    </row>
    <row r="558" spans="1:24" x14ac:dyDescent="0.2">
      <c r="A558" s="176">
        <v>11</v>
      </c>
      <c r="B558" s="195" t="s">
        <v>1083</v>
      </c>
      <c r="C558" s="176" t="s">
        <v>1008</v>
      </c>
      <c r="D558" s="196">
        <v>42004</v>
      </c>
      <c r="E558" s="176" t="s">
        <v>1822</v>
      </c>
      <c r="F558" s="176" t="s">
        <v>1869</v>
      </c>
      <c r="G558" s="169">
        <v>39</v>
      </c>
      <c r="H558" s="170">
        <v>39</v>
      </c>
      <c r="I558" s="198">
        <v>676.7</v>
      </c>
      <c r="J558" s="169">
        <v>19</v>
      </c>
      <c r="K558" s="166">
        <v>14</v>
      </c>
      <c r="L558" s="166">
        <v>5</v>
      </c>
      <c r="M558" s="197">
        <v>676.7</v>
      </c>
      <c r="N558" s="197">
        <v>463.2</v>
      </c>
      <c r="O558" s="197">
        <v>213.5</v>
      </c>
      <c r="P558" s="198">
        <f t="shared" si="133"/>
        <v>28610876</v>
      </c>
      <c r="Q558" s="198">
        <v>24490909.859999999</v>
      </c>
      <c r="R558" s="198">
        <v>4119966.14</v>
      </c>
      <c r="S558" s="199" t="e">
        <f>R558='Приложение № 1'!#REF!+'Приложение № 1'!#REF!</f>
        <v>#REF!</v>
      </c>
    </row>
    <row r="559" spans="1:24" x14ac:dyDescent="0.2">
      <c r="A559" s="176">
        <v>12</v>
      </c>
      <c r="B559" s="195" t="s">
        <v>1085</v>
      </c>
      <c r="C559" s="176" t="s">
        <v>1008</v>
      </c>
      <c r="D559" s="196">
        <v>42004</v>
      </c>
      <c r="E559" s="176" t="s">
        <v>1822</v>
      </c>
      <c r="F559" s="176" t="s">
        <v>1869</v>
      </c>
      <c r="G559" s="169">
        <v>25</v>
      </c>
      <c r="H559" s="170">
        <v>25</v>
      </c>
      <c r="I559" s="198">
        <v>333.6</v>
      </c>
      <c r="J559" s="169">
        <v>9</v>
      </c>
      <c r="K559" s="166">
        <v>5</v>
      </c>
      <c r="L559" s="166">
        <v>4</v>
      </c>
      <c r="M559" s="197">
        <v>333.6</v>
      </c>
      <c r="N559" s="197">
        <v>136.80000000000001</v>
      </c>
      <c r="O559" s="197">
        <v>196.8</v>
      </c>
      <c r="P559" s="198">
        <f t="shared" si="133"/>
        <v>14104608</v>
      </c>
      <c r="Q559" s="198">
        <v>12073544.449999999</v>
      </c>
      <c r="R559" s="198">
        <v>2031063.55</v>
      </c>
      <c r="S559" s="199" t="e">
        <f>R559='Приложение № 1'!#REF!+'Приложение № 1'!#REF!</f>
        <v>#REF!</v>
      </c>
    </row>
    <row r="560" spans="1:24" x14ac:dyDescent="0.2">
      <c r="A560" s="176">
        <v>13</v>
      </c>
      <c r="B560" s="205" t="s">
        <v>1272</v>
      </c>
      <c r="C560" s="176" t="s">
        <v>1008</v>
      </c>
      <c r="D560" s="196">
        <v>42004</v>
      </c>
      <c r="E560" s="176" t="s">
        <v>1822</v>
      </c>
      <c r="F560" s="176" t="s">
        <v>1869</v>
      </c>
      <c r="G560" s="169">
        <v>31</v>
      </c>
      <c r="H560" s="170">
        <v>31</v>
      </c>
      <c r="I560" s="197">
        <v>640.20000000000005</v>
      </c>
      <c r="J560" s="169">
        <v>16</v>
      </c>
      <c r="K560" s="170">
        <v>15</v>
      </c>
      <c r="L560" s="170">
        <v>1</v>
      </c>
      <c r="M560" s="197">
        <v>640.20000000000005</v>
      </c>
      <c r="N560" s="197">
        <v>598.79999999999995</v>
      </c>
      <c r="O560" s="197">
        <v>41.4</v>
      </c>
      <c r="P560" s="198">
        <f t="shared" si="133"/>
        <v>27067656</v>
      </c>
      <c r="Q560" s="198">
        <v>23169913.539999999</v>
      </c>
      <c r="R560" s="198">
        <v>3897742.46</v>
      </c>
      <c r="S560" s="199" t="e">
        <f>R560='Приложение № 1'!#REF!+'Приложение № 1'!#REF!</f>
        <v>#REF!</v>
      </c>
    </row>
    <row r="561" spans="1:24" s="157" customFormat="1" ht="47.25" customHeight="1" x14ac:dyDescent="0.2">
      <c r="A561" s="820" t="s">
        <v>1715</v>
      </c>
      <c r="B561" s="821"/>
      <c r="C561" s="821"/>
      <c r="D561" s="821"/>
      <c r="E561" s="821"/>
      <c r="F561" s="821"/>
      <c r="G561" s="174">
        <f>G562</f>
        <v>132</v>
      </c>
      <c r="H561" s="174">
        <f t="shared" ref="H561:O561" si="134">H562</f>
        <v>132</v>
      </c>
      <c r="I561" s="177">
        <f t="shared" si="134"/>
        <v>1570.9</v>
      </c>
      <c r="J561" s="174">
        <f t="shared" si="134"/>
        <v>45</v>
      </c>
      <c r="K561" s="174">
        <f t="shared" si="134"/>
        <v>4</v>
      </c>
      <c r="L561" s="174">
        <f t="shared" si="134"/>
        <v>41</v>
      </c>
      <c r="M561" s="177">
        <f t="shared" si="134"/>
        <v>1477.4</v>
      </c>
      <c r="N561" s="177">
        <f t="shared" si="134"/>
        <v>90.1</v>
      </c>
      <c r="O561" s="177">
        <f t="shared" si="134"/>
        <v>1387.3</v>
      </c>
      <c r="P561" s="177">
        <f>P562</f>
        <v>62464472</v>
      </c>
      <c r="Q561" s="177">
        <v>47785321.079999998</v>
      </c>
      <c r="R561" s="177">
        <v>14679150.92</v>
      </c>
      <c r="S561" s="199" t="b">
        <f>R561='Приложение № 1'!W581+'Приложение № 1'!AD581</f>
        <v>1</v>
      </c>
      <c r="T561" s="200"/>
      <c r="U561" s="248"/>
      <c r="V561" s="248"/>
      <c r="W561" s="248"/>
      <c r="X561" s="248"/>
    </row>
    <row r="562" spans="1:24" s="157" customFormat="1" x14ac:dyDescent="0.2">
      <c r="A562" s="176">
        <v>1</v>
      </c>
      <c r="B562" s="205" t="s">
        <v>1765</v>
      </c>
      <c r="C562" s="176">
        <v>1602</v>
      </c>
      <c r="D562" s="196">
        <v>42979</v>
      </c>
      <c r="E562" s="176" t="s">
        <v>1822</v>
      </c>
      <c r="F562" s="176" t="s">
        <v>1869</v>
      </c>
      <c r="G562" s="169">
        <v>132</v>
      </c>
      <c r="H562" s="170">
        <v>132</v>
      </c>
      <c r="I562" s="197">
        <v>1570.9</v>
      </c>
      <c r="J562" s="169">
        <f>K562+L562</f>
        <v>45</v>
      </c>
      <c r="K562" s="170">
        <v>4</v>
      </c>
      <c r="L562" s="170">
        <v>41</v>
      </c>
      <c r="M562" s="197">
        <f>N562+O562</f>
        <v>1477.4</v>
      </c>
      <c r="N562" s="197">
        <v>90.1</v>
      </c>
      <c r="O562" s="197">
        <v>1387.3</v>
      </c>
      <c r="P562" s="198">
        <f>Q562+R562</f>
        <v>62464472</v>
      </c>
      <c r="Q562" s="198">
        <v>47785321.079999998</v>
      </c>
      <c r="R562" s="198">
        <v>14679150.92</v>
      </c>
      <c r="S562" s="199" t="b">
        <f>R562='Приложение № 1'!W583+'Приложение № 1'!AD583</f>
        <v>1</v>
      </c>
      <c r="T562" s="200"/>
      <c r="U562" s="248"/>
      <c r="V562" s="248"/>
      <c r="W562" s="248"/>
      <c r="X562" s="248"/>
    </row>
    <row r="563" spans="1:24" ht="37.5" customHeight="1" x14ac:dyDescent="0.2">
      <c r="A563" s="824" t="s">
        <v>1442</v>
      </c>
      <c r="B563" s="824"/>
      <c r="C563" s="824"/>
      <c r="D563" s="824"/>
      <c r="E563" s="824"/>
      <c r="F563" s="824"/>
      <c r="G563" s="174">
        <f t="shared" ref="G563:P563" si="135">SUM(G564:G565)</f>
        <v>67</v>
      </c>
      <c r="H563" s="174">
        <f t="shared" si="135"/>
        <v>67</v>
      </c>
      <c r="I563" s="177">
        <f t="shared" si="135"/>
        <v>804.5</v>
      </c>
      <c r="J563" s="174">
        <f t="shared" si="135"/>
        <v>16</v>
      </c>
      <c r="K563" s="174">
        <f t="shared" si="135"/>
        <v>7</v>
      </c>
      <c r="L563" s="174">
        <f t="shared" si="135"/>
        <v>9</v>
      </c>
      <c r="M563" s="177">
        <f t="shared" si="135"/>
        <v>804.5</v>
      </c>
      <c r="N563" s="177">
        <f t="shared" si="135"/>
        <v>324.39999999999998</v>
      </c>
      <c r="O563" s="177">
        <f t="shared" si="135"/>
        <v>480.1</v>
      </c>
      <c r="P563" s="177">
        <f t="shared" si="135"/>
        <v>34014260</v>
      </c>
      <c r="Q563" s="177">
        <v>30442762.699999999</v>
      </c>
      <c r="R563" s="177">
        <v>3571497.3</v>
      </c>
      <c r="S563" s="199" t="b">
        <f>R563='Приложение № 1'!W584+'Приложение № 1'!AD584</f>
        <v>0</v>
      </c>
    </row>
    <row r="564" spans="1:24" x14ac:dyDescent="0.2">
      <c r="A564" s="176">
        <v>1</v>
      </c>
      <c r="B564" s="195" t="s">
        <v>925</v>
      </c>
      <c r="C564" s="176">
        <v>1437</v>
      </c>
      <c r="D564" s="196">
        <v>41638</v>
      </c>
      <c r="E564" s="176" t="s">
        <v>1110</v>
      </c>
      <c r="F564" s="176" t="s">
        <v>1112</v>
      </c>
      <c r="G564" s="169">
        <v>35</v>
      </c>
      <c r="H564" s="170">
        <v>35</v>
      </c>
      <c r="I564" s="198">
        <v>402</v>
      </c>
      <c r="J564" s="169">
        <v>8</v>
      </c>
      <c r="K564" s="166">
        <v>3</v>
      </c>
      <c r="L564" s="166">
        <v>5</v>
      </c>
      <c r="M564" s="197">
        <v>402</v>
      </c>
      <c r="N564" s="197">
        <v>134.5</v>
      </c>
      <c r="O564" s="197">
        <v>267.5</v>
      </c>
      <c r="P564" s="198">
        <f>Q564+R564</f>
        <v>16996560</v>
      </c>
      <c r="Q564" s="198">
        <v>15211921.199999999</v>
      </c>
      <c r="R564" s="198">
        <v>1784638.8</v>
      </c>
      <c r="S564" s="199" t="e">
        <f>R564='Приложение № 1'!#REF!+'Приложение № 1'!#REF!</f>
        <v>#REF!</v>
      </c>
    </row>
    <row r="565" spans="1:24" x14ac:dyDescent="0.2">
      <c r="A565" s="176">
        <v>2</v>
      </c>
      <c r="B565" s="195" t="s">
        <v>924</v>
      </c>
      <c r="C565" s="176">
        <v>1437</v>
      </c>
      <c r="D565" s="196">
        <v>41638</v>
      </c>
      <c r="E565" s="176" t="s">
        <v>1110</v>
      </c>
      <c r="F565" s="176" t="s">
        <v>1112</v>
      </c>
      <c r="G565" s="169">
        <v>32</v>
      </c>
      <c r="H565" s="170">
        <v>32</v>
      </c>
      <c r="I565" s="198">
        <v>402.5</v>
      </c>
      <c r="J565" s="169">
        <v>8</v>
      </c>
      <c r="K565" s="166">
        <v>4</v>
      </c>
      <c r="L565" s="166">
        <v>4</v>
      </c>
      <c r="M565" s="197">
        <v>402.5</v>
      </c>
      <c r="N565" s="197">
        <v>189.9</v>
      </c>
      <c r="O565" s="197">
        <v>212.6</v>
      </c>
      <c r="P565" s="198">
        <f>Q565+R565</f>
        <v>17017700</v>
      </c>
      <c r="Q565" s="198">
        <v>15230841.5</v>
      </c>
      <c r="R565" s="198">
        <v>1786858.5</v>
      </c>
      <c r="S565" s="199" t="e">
        <f>R565='Приложение № 1'!#REF!+'Приложение № 1'!#REF!</f>
        <v>#REF!</v>
      </c>
    </row>
    <row r="566" spans="1:24" ht="39.75" customHeight="1" x14ac:dyDescent="0.2">
      <c r="A566" s="820" t="s">
        <v>1440</v>
      </c>
      <c r="B566" s="820"/>
      <c r="C566" s="820"/>
      <c r="D566" s="820"/>
      <c r="E566" s="820"/>
      <c r="F566" s="820"/>
      <c r="G566" s="174">
        <f t="shared" ref="G566:P566" si="136">G567</f>
        <v>42</v>
      </c>
      <c r="H566" s="174">
        <f t="shared" si="136"/>
        <v>42</v>
      </c>
      <c r="I566" s="177">
        <f t="shared" si="136"/>
        <v>321.5</v>
      </c>
      <c r="J566" s="174">
        <f t="shared" si="136"/>
        <v>12</v>
      </c>
      <c r="K566" s="174">
        <f t="shared" si="136"/>
        <v>2</v>
      </c>
      <c r="L566" s="174">
        <f t="shared" si="136"/>
        <v>10</v>
      </c>
      <c r="M566" s="177">
        <f t="shared" si="136"/>
        <v>321.3</v>
      </c>
      <c r="N566" s="177">
        <f t="shared" si="136"/>
        <v>39.6</v>
      </c>
      <c r="O566" s="177">
        <f t="shared" si="136"/>
        <v>281.7</v>
      </c>
      <c r="P566" s="177">
        <f t="shared" si="136"/>
        <v>13584564</v>
      </c>
      <c r="Q566" s="177">
        <v>10813312.939999999</v>
      </c>
      <c r="R566" s="177">
        <v>2771251.06</v>
      </c>
      <c r="S566" s="199" t="b">
        <f>R566='Приложение № 1'!W589+'Приложение № 1'!AD589</f>
        <v>1</v>
      </c>
    </row>
    <row r="567" spans="1:24" x14ac:dyDescent="0.2">
      <c r="A567" s="176">
        <v>1</v>
      </c>
      <c r="B567" s="195" t="s">
        <v>1524</v>
      </c>
      <c r="C567" s="228">
        <v>62</v>
      </c>
      <c r="D567" s="229">
        <v>42004</v>
      </c>
      <c r="E567" s="176" t="s">
        <v>1110</v>
      </c>
      <c r="F567" s="176" t="s">
        <v>1112</v>
      </c>
      <c r="G567" s="169">
        <v>42</v>
      </c>
      <c r="H567" s="170">
        <v>42</v>
      </c>
      <c r="I567" s="197">
        <v>321.5</v>
      </c>
      <c r="J567" s="169">
        <v>12</v>
      </c>
      <c r="K567" s="170">
        <v>2</v>
      </c>
      <c r="L567" s="170">
        <v>10</v>
      </c>
      <c r="M567" s="197">
        <v>321.3</v>
      </c>
      <c r="N567" s="197">
        <v>39.6</v>
      </c>
      <c r="O567" s="197">
        <v>281.7</v>
      </c>
      <c r="P567" s="198">
        <f>Q567+R567</f>
        <v>13584564</v>
      </c>
      <c r="Q567" s="198">
        <v>10813312.939999999</v>
      </c>
      <c r="R567" s="198">
        <v>2771251.06</v>
      </c>
      <c r="S567" s="199" t="b">
        <f>R567='Приложение № 1'!W590+'Приложение № 1'!AD590</f>
        <v>0</v>
      </c>
    </row>
    <row r="568" spans="1:24" s="193" customFormat="1" ht="39.75" customHeight="1" x14ac:dyDescent="0.2">
      <c r="A568" s="820" t="e">
        <f>'Приложение № 1'!#REF!</f>
        <v>#REF!</v>
      </c>
      <c r="B568" s="820"/>
      <c r="C568" s="820"/>
      <c r="D568" s="820"/>
      <c r="E568" s="820"/>
      <c r="F568" s="820"/>
      <c r="G568" s="174" t="e">
        <f t="shared" ref="G568:R568" si="137">G569</f>
        <v>#REF!</v>
      </c>
      <c r="H568" s="174" t="e">
        <f t="shared" si="137"/>
        <v>#REF!</v>
      </c>
      <c r="I568" s="177" t="e">
        <f t="shared" si="137"/>
        <v>#REF!</v>
      </c>
      <c r="J568" s="174" t="e">
        <f t="shared" si="137"/>
        <v>#REF!</v>
      </c>
      <c r="K568" s="174" t="e">
        <f t="shared" si="137"/>
        <v>#REF!</v>
      </c>
      <c r="L568" s="174" t="e">
        <f t="shared" si="137"/>
        <v>#REF!</v>
      </c>
      <c r="M568" s="177" t="e">
        <f t="shared" si="137"/>
        <v>#REF!</v>
      </c>
      <c r="N568" s="177" t="e">
        <f t="shared" si="137"/>
        <v>#REF!</v>
      </c>
      <c r="O568" s="177" t="e">
        <f t="shared" si="137"/>
        <v>#REF!</v>
      </c>
      <c r="P568" s="177" t="e">
        <f t="shared" si="137"/>
        <v>#REF!</v>
      </c>
      <c r="Q568" s="177" t="e">
        <f t="shared" si="137"/>
        <v>#REF!</v>
      </c>
      <c r="R568" s="177" t="e">
        <f t="shared" si="137"/>
        <v>#REF!</v>
      </c>
      <c r="S568" s="199"/>
      <c r="T568" s="200"/>
      <c r="U568" s="200"/>
      <c r="V568" s="200"/>
      <c r="W568" s="200"/>
      <c r="X568" s="200"/>
    </row>
    <row r="569" spans="1:24" s="193" customFormat="1" x14ac:dyDescent="0.2">
      <c r="A569" s="176">
        <v>1</v>
      </c>
      <c r="B569" s="195" t="e">
        <f>'Приложение № 1'!#REF!</f>
        <v>#REF!</v>
      </c>
      <c r="C569" s="228" t="e">
        <f>'Приложение № 1'!#REF!</f>
        <v>#REF!</v>
      </c>
      <c r="D569" s="229" t="e">
        <f>'Приложение № 1'!#REF!</f>
        <v>#REF!</v>
      </c>
      <c r="E569" s="176" t="e">
        <f>'Приложение № 1'!#REF!</f>
        <v>#REF!</v>
      </c>
      <c r="F569" s="176" t="e">
        <f>'Приложение № 1'!#REF!</f>
        <v>#REF!</v>
      </c>
      <c r="G569" s="169" t="e">
        <f>'Приложение № 1'!#REF!</f>
        <v>#REF!</v>
      </c>
      <c r="H569" s="170" t="e">
        <f>'Приложение № 1'!#REF!</f>
        <v>#REF!</v>
      </c>
      <c r="I569" s="197" t="e">
        <f>'Приложение № 1'!#REF!</f>
        <v>#REF!</v>
      </c>
      <c r="J569" s="169" t="e">
        <f>'Приложение № 1'!#REF!</f>
        <v>#REF!</v>
      </c>
      <c r="K569" s="170" t="e">
        <f>'Приложение № 1'!#REF!</f>
        <v>#REF!</v>
      </c>
      <c r="L569" s="170" t="e">
        <f>'Приложение № 1'!#REF!</f>
        <v>#REF!</v>
      </c>
      <c r="M569" s="197" t="e">
        <f>'Приложение № 1'!#REF!</f>
        <v>#REF!</v>
      </c>
      <c r="N569" s="197" t="e">
        <f>'Приложение № 1'!#REF!</f>
        <v>#REF!</v>
      </c>
      <c r="O569" s="197" t="e">
        <f>'Приложение № 1'!#REF!</f>
        <v>#REF!</v>
      </c>
      <c r="P569" s="198" t="e">
        <f>'Приложение № 1'!#REF!</f>
        <v>#REF!</v>
      </c>
      <c r="Q569" s="198" t="e">
        <f>'Приложение № 1'!#REF!</f>
        <v>#REF!</v>
      </c>
      <c r="R569" s="198" t="e">
        <f>'Приложение № 1'!#REF!</f>
        <v>#REF!</v>
      </c>
      <c r="S569" s="199"/>
      <c r="T569" s="200"/>
      <c r="U569" s="200"/>
      <c r="V569" s="200"/>
      <c r="W569" s="200"/>
      <c r="X569" s="200"/>
    </row>
    <row r="570" spans="1:24" ht="33.75" customHeight="1" x14ac:dyDescent="0.2">
      <c r="A570" s="820" t="s">
        <v>1717</v>
      </c>
      <c r="B570" s="820"/>
      <c r="C570" s="820"/>
      <c r="D570" s="820"/>
      <c r="E570" s="820"/>
      <c r="F570" s="820"/>
      <c r="G570" s="174">
        <f t="shared" ref="G570:O570" si="138">G571</f>
        <v>126</v>
      </c>
      <c r="H570" s="174">
        <f t="shared" si="138"/>
        <v>126</v>
      </c>
      <c r="I570" s="177">
        <f t="shared" si="138"/>
        <v>2494.3000000000002</v>
      </c>
      <c r="J570" s="174">
        <f t="shared" si="138"/>
        <v>61</v>
      </c>
      <c r="K570" s="174">
        <f t="shared" si="138"/>
        <v>48</v>
      </c>
      <c r="L570" s="174">
        <f t="shared" si="138"/>
        <v>13</v>
      </c>
      <c r="M570" s="177">
        <f t="shared" si="138"/>
        <v>2494.3000000000002</v>
      </c>
      <c r="N570" s="177">
        <f t="shared" si="138"/>
        <v>1916.48</v>
      </c>
      <c r="O570" s="177">
        <f t="shared" si="138"/>
        <v>577.82000000000005</v>
      </c>
      <c r="P570" s="177">
        <f>SUM(P571)</f>
        <v>105459004</v>
      </c>
      <c r="Q570" s="177">
        <v>82785318.140000001</v>
      </c>
      <c r="R570" s="177">
        <v>22673685.859999999</v>
      </c>
      <c r="S570" s="199" t="e">
        <f>R570='Приложение № 1'!#REF!+'Приложение № 1'!#REF!</f>
        <v>#REF!</v>
      </c>
    </row>
    <row r="571" spans="1:24" ht="30.75" customHeight="1" x14ac:dyDescent="0.2">
      <c r="A571" s="176">
        <v>1</v>
      </c>
      <c r="B571" s="195" t="s">
        <v>1718</v>
      </c>
      <c r="C571" s="228">
        <v>2</v>
      </c>
      <c r="D571" s="229">
        <v>42928</v>
      </c>
      <c r="E571" s="176" t="s">
        <v>1822</v>
      </c>
      <c r="F571" s="176" t="s">
        <v>1869</v>
      </c>
      <c r="G571" s="169">
        <v>126</v>
      </c>
      <c r="H571" s="170">
        <v>126</v>
      </c>
      <c r="I571" s="197">
        <v>2494.3000000000002</v>
      </c>
      <c r="J571" s="169">
        <v>61</v>
      </c>
      <c r="K571" s="170">
        <v>48</v>
      </c>
      <c r="L571" s="170">
        <v>13</v>
      </c>
      <c r="M571" s="197">
        <v>2494.3000000000002</v>
      </c>
      <c r="N571" s="197">
        <v>1916.48</v>
      </c>
      <c r="O571" s="197">
        <v>577.82000000000005</v>
      </c>
      <c r="P571" s="198">
        <f>Q571+R571</f>
        <v>105459004</v>
      </c>
      <c r="Q571" s="177">
        <v>82785318.140000001</v>
      </c>
      <c r="R571" s="177">
        <v>22673685.859999999</v>
      </c>
      <c r="S571" s="199" t="e">
        <f>R571='Приложение № 1'!#REF!+'Приложение № 1'!#REF!</f>
        <v>#REF!</v>
      </c>
    </row>
    <row r="572" spans="1:24" s="157" customFormat="1" ht="31.5" customHeight="1" x14ac:dyDescent="0.2">
      <c r="A572" s="824" t="s">
        <v>1264</v>
      </c>
      <c r="B572" s="824"/>
      <c r="C572" s="824"/>
      <c r="D572" s="824"/>
      <c r="E572" s="824"/>
      <c r="F572" s="824"/>
      <c r="G572" s="174">
        <f>SUM(G573:G578)</f>
        <v>202</v>
      </c>
      <c r="H572" s="174">
        <f t="shared" ref="H572:O572" si="139">SUM(H573:H578)</f>
        <v>202</v>
      </c>
      <c r="I572" s="177">
        <f t="shared" si="139"/>
        <v>2954.8</v>
      </c>
      <c r="J572" s="174">
        <f t="shared" si="139"/>
        <v>70</v>
      </c>
      <c r="K572" s="174">
        <f t="shared" si="139"/>
        <v>47</v>
      </c>
      <c r="L572" s="174">
        <f t="shared" si="139"/>
        <v>23</v>
      </c>
      <c r="M572" s="177">
        <f t="shared" si="139"/>
        <v>2941.7</v>
      </c>
      <c r="N572" s="177">
        <f t="shared" si="139"/>
        <v>1872.1</v>
      </c>
      <c r="O572" s="177">
        <f t="shared" si="139"/>
        <v>1069.5999999999999</v>
      </c>
      <c r="P572" s="177">
        <f>SUM(P573:P578)</f>
        <v>124375076</v>
      </c>
      <c r="Q572" s="177">
        <v>118156322.2</v>
      </c>
      <c r="R572" s="177">
        <v>6218753.7999999998</v>
      </c>
      <c r="S572" s="199" t="b">
        <f>R572='Приложение № 1'!W592+'Приложение № 1'!AD592</f>
        <v>0</v>
      </c>
      <c r="T572" s="200"/>
      <c r="U572" s="248"/>
      <c r="V572" s="248"/>
      <c r="W572" s="248"/>
      <c r="X572" s="248"/>
    </row>
    <row r="573" spans="1:24" x14ac:dyDescent="0.2">
      <c r="A573" s="176">
        <v>1</v>
      </c>
      <c r="B573" s="195" t="s">
        <v>1503</v>
      </c>
      <c r="C573" s="176" t="s">
        <v>1200</v>
      </c>
      <c r="D573" s="196">
        <v>42163</v>
      </c>
      <c r="E573" s="176" t="s">
        <v>1110</v>
      </c>
      <c r="F573" s="176" t="s">
        <v>1112</v>
      </c>
      <c r="G573" s="169">
        <v>23</v>
      </c>
      <c r="H573" s="170">
        <v>23</v>
      </c>
      <c r="I573" s="198">
        <v>370.6</v>
      </c>
      <c r="J573" s="169">
        <v>8</v>
      </c>
      <c r="K573" s="166">
        <v>8</v>
      </c>
      <c r="L573" s="166">
        <v>0</v>
      </c>
      <c r="M573" s="197">
        <v>370.6</v>
      </c>
      <c r="N573" s="197">
        <v>370.6</v>
      </c>
      <c r="O573" s="197">
        <v>0</v>
      </c>
      <c r="P573" s="198">
        <f t="shared" ref="P573:P578" si="140">Q573+R573</f>
        <v>15668968</v>
      </c>
      <c r="Q573" s="198">
        <v>14885519.6</v>
      </c>
      <c r="R573" s="198">
        <v>783448.4</v>
      </c>
      <c r="S573" s="199" t="b">
        <f>R573='Приложение № 1'!W593+'Приложение № 1'!AD593</f>
        <v>0</v>
      </c>
    </row>
    <row r="574" spans="1:24" x14ac:dyDescent="0.2">
      <c r="A574" s="176">
        <v>2</v>
      </c>
      <c r="B574" s="195" t="s">
        <v>1504</v>
      </c>
      <c r="C574" s="176" t="s">
        <v>1200</v>
      </c>
      <c r="D574" s="196">
        <v>42163</v>
      </c>
      <c r="E574" s="176" t="s">
        <v>1110</v>
      </c>
      <c r="F574" s="176" t="s">
        <v>1112</v>
      </c>
      <c r="G574" s="169">
        <v>23</v>
      </c>
      <c r="H574" s="170">
        <v>23</v>
      </c>
      <c r="I574" s="198">
        <v>369.7</v>
      </c>
      <c r="J574" s="169">
        <v>8</v>
      </c>
      <c r="K574" s="166">
        <v>7</v>
      </c>
      <c r="L574" s="166">
        <v>1</v>
      </c>
      <c r="M574" s="197">
        <v>369.7</v>
      </c>
      <c r="N574" s="197">
        <v>312.39999999999998</v>
      </c>
      <c r="O574" s="197">
        <v>57.3</v>
      </c>
      <c r="P574" s="198">
        <f t="shared" si="140"/>
        <v>15630916</v>
      </c>
      <c r="Q574" s="198">
        <v>14849370.199999999</v>
      </c>
      <c r="R574" s="198">
        <v>781545.8</v>
      </c>
      <c r="S574" s="199" t="b">
        <f>R574='Приложение № 1'!W594+'Приложение № 1'!AD594</f>
        <v>0</v>
      </c>
    </row>
    <row r="575" spans="1:24" x14ac:dyDescent="0.2">
      <c r="A575" s="176">
        <v>3</v>
      </c>
      <c r="B575" s="195" t="s">
        <v>1505</v>
      </c>
      <c r="C575" s="176" t="s">
        <v>1200</v>
      </c>
      <c r="D575" s="196">
        <v>42163</v>
      </c>
      <c r="E575" s="176" t="s">
        <v>1110</v>
      </c>
      <c r="F575" s="176" t="s">
        <v>1112</v>
      </c>
      <c r="G575" s="169">
        <v>57</v>
      </c>
      <c r="H575" s="170">
        <v>57</v>
      </c>
      <c r="I575" s="198">
        <v>737.9</v>
      </c>
      <c r="J575" s="169">
        <v>16</v>
      </c>
      <c r="K575" s="166">
        <v>6</v>
      </c>
      <c r="L575" s="166">
        <v>10</v>
      </c>
      <c r="M575" s="197">
        <v>737.9</v>
      </c>
      <c r="N575" s="197">
        <v>230.5</v>
      </c>
      <c r="O575" s="197">
        <v>507.4</v>
      </c>
      <c r="P575" s="198">
        <f t="shared" si="140"/>
        <v>31198412</v>
      </c>
      <c r="Q575" s="198">
        <v>29638491.399999999</v>
      </c>
      <c r="R575" s="198">
        <v>1559920.6</v>
      </c>
      <c r="S575" s="199" t="e">
        <f>R575='Приложение № 1'!#REF!+'Приложение № 1'!#REF!</f>
        <v>#REF!</v>
      </c>
    </row>
    <row r="576" spans="1:24" x14ac:dyDescent="0.2">
      <c r="A576" s="176">
        <v>4</v>
      </c>
      <c r="B576" s="195" t="s">
        <v>1506</v>
      </c>
      <c r="C576" s="176" t="s">
        <v>1200</v>
      </c>
      <c r="D576" s="196">
        <v>42163</v>
      </c>
      <c r="E576" s="176" t="s">
        <v>1110</v>
      </c>
      <c r="F576" s="176" t="s">
        <v>1112</v>
      </c>
      <c r="G576" s="169">
        <v>33</v>
      </c>
      <c r="H576" s="170">
        <v>33</v>
      </c>
      <c r="I576" s="198">
        <v>487.1</v>
      </c>
      <c r="J576" s="169">
        <v>12</v>
      </c>
      <c r="K576" s="166">
        <v>5</v>
      </c>
      <c r="L576" s="166">
        <v>7</v>
      </c>
      <c r="M576" s="197">
        <v>474</v>
      </c>
      <c r="N576" s="197">
        <v>170.6</v>
      </c>
      <c r="O576" s="197">
        <v>303.39999999999998</v>
      </c>
      <c r="P576" s="198">
        <f t="shared" si="140"/>
        <v>20040720</v>
      </c>
      <c r="Q576" s="198">
        <v>19038684</v>
      </c>
      <c r="R576" s="198">
        <v>1002036</v>
      </c>
      <c r="S576" s="199" t="e">
        <f>R576='Приложение № 1'!#REF!+'Приложение № 1'!#REF!</f>
        <v>#REF!</v>
      </c>
    </row>
    <row r="577" spans="1:19" x14ac:dyDescent="0.2">
      <c r="A577" s="176">
        <v>5</v>
      </c>
      <c r="B577" s="195" t="s">
        <v>1633</v>
      </c>
      <c r="C577" s="176" t="s">
        <v>1200</v>
      </c>
      <c r="D577" s="196">
        <v>42163</v>
      </c>
      <c r="E577" s="176" t="s">
        <v>1110</v>
      </c>
      <c r="F577" s="176" t="s">
        <v>1112</v>
      </c>
      <c r="G577" s="169">
        <v>36</v>
      </c>
      <c r="H577" s="170">
        <v>36</v>
      </c>
      <c r="I577" s="198">
        <v>635.70000000000005</v>
      </c>
      <c r="J577" s="169">
        <v>16</v>
      </c>
      <c r="K577" s="166">
        <v>15</v>
      </c>
      <c r="L577" s="166">
        <v>1</v>
      </c>
      <c r="M577" s="197">
        <v>635.70000000000005</v>
      </c>
      <c r="N577" s="197">
        <v>592.70000000000005</v>
      </c>
      <c r="O577" s="197">
        <v>43</v>
      </c>
      <c r="P577" s="198">
        <f t="shared" si="140"/>
        <v>26877396</v>
      </c>
      <c r="Q577" s="198">
        <v>25533526.199999999</v>
      </c>
      <c r="R577" s="198">
        <v>1343869.8</v>
      </c>
      <c r="S577" s="199" t="e">
        <f>R577='Приложение № 1'!#REF!+'Приложение № 1'!#REF!</f>
        <v>#REF!</v>
      </c>
    </row>
    <row r="578" spans="1:19" x14ac:dyDescent="0.2">
      <c r="A578" s="176">
        <v>6</v>
      </c>
      <c r="B578" s="195" t="s">
        <v>1632</v>
      </c>
      <c r="C578" s="176" t="s">
        <v>1200</v>
      </c>
      <c r="D578" s="196">
        <v>42163</v>
      </c>
      <c r="E578" s="176" t="s">
        <v>1110</v>
      </c>
      <c r="F578" s="176" t="s">
        <v>1112</v>
      </c>
      <c r="G578" s="169">
        <v>30</v>
      </c>
      <c r="H578" s="170">
        <v>30</v>
      </c>
      <c r="I578" s="198">
        <v>353.8</v>
      </c>
      <c r="J578" s="169">
        <v>10</v>
      </c>
      <c r="K578" s="166">
        <v>6</v>
      </c>
      <c r="L578" s="166">
        <v>4</v>
      </c>
      <c r="M578" s="197">
        <v>353.8</v>
      </c>
      <c r="N578" s="197">
        <v>195.3</v>
      </c>
      <c r="O578" s="197">
        <v>158.5</v>
      </c>
      <c r="P578" s="198">
        <f t="shared" si="140"/>
        <v>14958664</v>
      </c>
      <c r="Q578" s="198">
        <v>14210730.800000001</v>
      </c>
      <c r="R578" s="198">
        <v>747933.2</v>
      </c>
      <c r="S578" s="199" t="b">
        <f>R578='Приложение № 1'!W598+'Приложение № 1'!AD598</f>
        <v>0</v>
      </c>
    </row>
    <row r="579" spans="1:19" ht="27" customHeight="1" x14ac:dyDescent="0.2">
      <c r="A579" s="824" t="s">
        <v>1796</v>
      </c>
      <c r="B579" s="824"/>
      <c r="C579" s="824"/>
      <c r="D579" s="824"/>
      <c r="E579" s="824"/>
      <c r="F579" s="824"/>
      <c r="G579" s="174">
        <f t="shared" ref="G579:P579" si="141">SUM(G580:G582)</f>
        <v>62</v>
      </c>
      <c r="H579" s="174">
        <f t="shared" si="141"/>
        <v>62</v>
      </c>
      <c r="I579" s="177">
        <f t="shared" si="141"/>
        <v>1035.9000000000001</v>
      </c>
      <c r="J579" s="174">
        <f t="shared" si="141"/>
        <v>22</v>
      </c>
      <c r="K579" s="174">
        <f t="shared" si="141"/>
        <v>15</v>
      </c>
      <c r="L579" s="174">
        <f t="shared" si="141"/>
        <v>7</v>
      </c>
      <c r="M579" s="177">
        <f t="shared" si="141"/>
        <v>1035.9000000000001</v>
      </c>
      <c r="N579" s="177">
        <f t="shared" si="141"/>
        <v>664.3</v>
      </c>
      <c r="O579" s="177">
        <f t="shared" si="141"/>
        <v>371.6</v>
      </c>
      <c r="P579" s="177">
        <f t="shared" si="141"/>
        <v>43797852</v>
      </c>
      <c r="Q579" s="177">
        <v>36658802.130000003</v>
      </c>
      <c r="R579" s="177">
        <v>7139049.8700000001</v>
      </c>
      <c r="S579" s="199" t="b">
        <f>R579='Приложение № 1'!W599+'Приложение № 1'!AD599</f>
        <v>1</v>
      </c>
    </row>
    <row r="580" spans="1:19" x14ac:dyDescent="0.2">
      <c r="A580" s="176">
        <v>1</v>
      </c>
      <c r="B580" s="205" t="s">
        <v>1401</v>
      </c>
      <c r="C580" s="176">
        <v>55</v>
      </c>
      <c r="D580" s="196">
        <v>42032</v>
      </c>
      <c r="E580" s="176" t="s">
        <v>1112</v>
      </c>
      <c r="F580" s="176" t="s">
        <v>1822</v>
      </c>
      <c r="G580" s="169">
        <v>7</v>
      </c>
      <c r="H580" s="170">
        <v>7</v>
      </c>
      <c r="I580" s="198">
        <v>153.80000000000001</v>
      </c>
      <c r="J580" s="169">
        <v>6</v>
      </c>
      <c r="K580" s="166">
        <v>6</v>
      </c>
      <c r="L580" s="166">
        <v>0</v>
      </c>
      <c r="M580" s="197">
        <v>153.80000000000001</v>
      </c>
      <c r="N580" s="197">
        <v>153.80000000000001</v>
      </c>
      <c r="O580" s="197">
        <v>0</v>
      </c>
      <c r="P580" s="198">
        <f>Q580+R580</f>
        <v>6502664</v>
      </c>
      <c r="Q580" s="198">
        <v>5442729.7699999996</v>
      </c>
      <c r="R580" s="198">
        <v>1059934.23</v>
      </c>
      <c r="S580" s="199" t="b">
        <f>R580='Приложение № 1'!W600+'Приложение № 1'!AD600</f>
        <v>1</v>
      </c>
    </row>
    <row r="581" spans="1:19" x14ac:dyDescent="0.2">
      <c r="A581" s="176">
        <v>2</v>
      </c>
      <c r="B581" s="205" t="s">
        <v>1567</v>
      </c>
      <c r="C581" s="176">
        <v>55</v>
      </c>
      <c r="D581" s="196">
        <v>42032</v>
      </c>
      <c r="E581" s="176" t="s">
        <v>1112</v>
      </c>
      <c r="F581" s="176" t="s">
        <v>1822</v>
      </c>
      <c r="G581" s="169">
        <v>29</v>
      </c>
      <c r="H581" s="170">
        <v>29</v>
      </c>
      <c r="I581" s="198">
        <v>466.3</v>
      </c>
      <c r="J581" s="169">
        <v>8</v>
      </c>
      <c r="K581" s="166">
        <v>2</v>
      </c>
      <c r="L581" s="166">
        <v>6</v>
      </c>
      <c r="M581" s="197">
        <v>466.3</v>
      </c>
      <c r="N581" s="197">
        <v>141.19999999999999</v>
      </c>
      <c r="O581" s="197">
        <v>325.10000000000002</v>
      </c>
      <c r="P581" s="198">
        <f>Q581+R581</f>
        <v>19715164</v>
      </c>
      <c r="Q581" s="198">
        <v>16501592.27</v>
      </c>
      <c r="R581" s="198">
        <v>3213571.73</v>
      </c>
      <c r="S581" s="199" t="b">
        <f>R581='Приложение № 1'!W601+'Приложение № 1'!AD601</f>
        <v>1</v>
      </c>
    </row>
    <row r="582" spans="1:19" x14ac:dyDescent="0.2">
      <c r="A582" s="176">
        <v>3</v>
      </c>
      <c r="B582" s="205" t="s">
        <v>1402</v>
      </c>
      <c r="C582" s="176">
        <v>55</v>
      </c>
      <c r="D582" s="196">
        <v>42032</v>
      </c>
      <c r="E582" s="176" t="s">
        <v>1112</v>
      </c>
      <c r="F582" s="176" t="s">
        <v>1822</v>
      </c>
      <c r="G582" s="169">
        <v>26</v>
      </c>
      <c r="H582" s="170">
        <v>26</v>
      </c>
      <c r="I582" s="198">
        <v>415.8</v>
      </c>
      <c r="J582" s="169">
        <v>8</v>
      </c>
      <c r="K582" s="166">
        <v>7</v>
      </c>
      <c r="L582" s="166">
        <v>1</v>
      </c>
      <c r="M582" s="197">
        <v>415.8</v>
      </c>
      <c r="N582" s="197">
        <v>369.3</v>
      </c>
      <c r="O582" s="197">
        <v>46.5</v>
      </c>
      <c r="P582" s="198">
        <f>Q582+R582</f>
        <v>17580024</v>
      </c>
      <c r="Q582" s="198">
        <v>14714480.09</v>
      </c>
      <c r="R582" s="198">
        <v>2865543.91</v>
      </c>
      <c r="S582" s="199" t="b">
        <f>R582='Приложение № 1'!W602+'Приложение № 1'!AD602</f>
        <v>1</v>
      </c>
    </row>
    <row r="583" spans="1:19" ht="33.75" customHeight="1" x14ac:dyDescent="0.2">
      <c r="A583" s="820" t="s">
        <v>1465</v>
      </c>
      <c r="B583" s="820"/>
      <c r="C583" s="820"/>
      <c r="D583" s="820"/>
      <c r="E583" s="820"/>
      <c r="F583" s="820"/>
      <c r="G583" s="175">
        <f t="shared" ref="G583:P583" si="142">SUM(G584:G592)</f>
        <v>167</v>
      </c>
      <c r="H583" s="175">
        <f t="shared" si="142"/>
        <v>167</v>
      </c>
      <c r="I583" s="177">
        <f t="shared" si="142"/>
        <v>2988.3</v>
      </c>
      <c r="J583" s="175">
        <f t="shared" si="142"/>
        <v>65</v>
      </c>
      <c r="K583" s="175">
        <f t="shared" si="142"/>
        <v>40</v>
      </c>
      <c r="L583" s="175">
        <f t="shared" si="142"/>
        <v>25</v>
      </c>
      <c r="M583" s="177">
        <f t="shared" si="142"/>
        <v>2932.8</v>
      </c>
      <c r="N583" s="177">
        <f t="shared" si="142"/>
        <v>1698.82</v>
      </c>
      <c r="O583" s="177">
        <f t="shared" si="142"/>
        <v>1233.98</v>
      </c>
      <c r="P583" s="177">
        <f t="shared" si="142"/>
        <v>123998784</v>
      </c>
      <c r="Q583" s="177">
        <v>107134949.37</v>
      </c>
      <c r="R583" s="177">
        <v>16863834.629999999</v>
      </c>
      <c r="S583" s="199" t="b">
        <f>R583='Приложение № 1'!W603+'Приложение № 1'!AD603</f>
        <v>0</v>
      </c>
    </row>
    <row r="584" spans="1:19" x14ac:dyDescent="0.2">
      <c r="A584" s="176">
        <v>1</v>
      </c>
      <c r="B584" s="195" t="s">
        <v>794</v>
      </c>
      <c r="C584" s="233" t="s">
        <v>1100</v>
      </c>
      <c r="D584" s="229">
        <v>40918</v>
      </c>
      <c r="E584" s="176" t="s">
        <v>1112</v>
      </c>
      <c r="F584" s="176" t="s">
        <v>1822</v>
      </c>
      <c r="G584" s="169">
        <v>11</v>
      </c>
      <c r="H584" s="170">
        <v>11</v>
      </c>
      <c r="I584" s="197">
        <v>218.2</v>
      </c>
      <c r="J584" s="169">
        <v>2</v>
      </c>
      <c r="K584" s="170">
        <v>0</v>
      </c>
      <c r="L584" s="170">
        <v>2</v>
      </c>
      <c r="M584" s="197">
        <v>162.69999999999999</v>
      </c>
      <c r="N584" s="197">
        <v>0</v>
      </c>
      <c r="O584" s="197">
        <v>162.69999999999999</v>
      </c>
      <c r="P584" s="198">
        <f t="shared" ref="P584:P592" si="143">Q584+R584</f>
        <v>6878956</v>
      </c>
      <c r="Q584" s="198">
        <v>5943417.9800000004</v>
      </c>
      <c r="R584" s="198">
        <v>935538.02</v>
      </c>
      <c r="S584" s="199" t="b">
        <f>R584='Приложение № 1'!W604+'Приложение № 1'!AD604</f>
        <v>0</v>
      </c>
    </row>
    <row r="585" spans="1:19" x14ac:dyDescent="0.2">
      <c r="A585" s="176">
        <v>2</v>
      </c>
      <c r="B585" s="205" t="s">
        <v>793</v>
      </c>
      <c r="C585" s="176" t="s">
        <v>1101</v>
      </c>
      <c r="D585" s="196">
        <v>40918</v>
      </c>
      <c r="E585" s="176" t="s">
        <v>1112</v>
      </c>
      <c r="F585" s="176" t="s">
        <v>1822</v>
      </c>
      <c r="G585" s="169">
        <v>20</v>
      </c>
      <c r="H585" s="170">
        <v>20</v>
      </c>
      <c r="I585" s="198">
        <v>453.3</v>
      </c>
      <c r="J585" s="169">
        <v>9</v>
      </c>
      <c r="K585" s="166">
        <v>7</v>
      </c>
      <c r="L585" s="166">
        <v>2</v>
      </c>
      <c r="M585" s="197">
        <v>453.3</v>
      </c>
      <c r="N585" s="197">
        <v>346.8</v>
      </c>
      <c r="O585" s="197">
        <v>106.5</v>
      </c>
      <c r="P585" s="198">
        <f t="shared" si="143"/>
        <v>19165524</v>
      </c>
      <c r="Q585" s="198">
        <v>16559012.74</v>
      </c>
      <c r="R585" s="198">
        <v>2606511.2599999998</v>
      </c>
      <c r="S585" s="199" t="b">
        <f>R585='Приложение № 1'!W605+'Приложение № 1'!AD605</f>
        <v>0</v>
      </c>
    </row>
    <row r="586" spans="1:19" x14ac:dyDescent="0.2">
      <c r="A586" s="176">
        <v>3</v>
      </c>
      <c r="B586" s="195" t="s">
        <v>768</v>
      </c>
      <c r="C586" s="233" t="s">
        <v>1291</v>
      </c>
      <c r="D586" s="229">
        <v>40918</v>
      </c>
      <c r="E586" s="176" t="s">
        <v>1112</v>
      </c>
      <c r="F586" s="176" t="s">
        <v>1822</v>
      </c>
      <c r="G586" s="169">
        <v>15</v>
      </c>
      <c r="H586" s="170">
        <v>15</v>
      </c>
      <c r="I586" s="197">
        <v>213.1</v>
      </c>
      <c r="J586" s="169">
        <v>5</v>
      </c>
      <c r="K586" s="170">
        <v>2</v>
      </c>
      <c r="L586" s="170">
        <v>3</v>
      </c>
      <c r="M586" s="197">
        <v>213.1</v>
      </c>
      <c r="N586" s="197">
        <v>47.4</v>
      </c>
      <c r="O586" s="197">
        <v>165.7</v>
      </c>
      <c r="P586" s="198">
        <f t="shared" si="143"/>
        <v>9009868</v>
      </c>
      <c r="Q586" s="198">
        <v>7784525.9500000002</v>
      </c>
      <c r="R586" s="198">
        <v>1225342.05</v>
      </c>
      <c r="S586" s="199" t="b">
        <f>R586='Приложение № 1'!W606+'Приложение № 1'!AD606</f>
        <v>0</v>
      </c>
    </row>
    <row r="587" spans="1:19" x14ac:dyDescent="0.2">
      <c r="A587" s="176">
        <v>4</v>
      </c>
      <c r="B587" s="195" t="s">
        <v>769</v>
      </c>
      <c r="C587" s="233" t="s">
        <v>1293</v>
      </c>
      <c r="D587" s="229">
        <v>40918</v>
      </c>
      <c r="E587" s="176" t="s">
        <v>1112</v>
      </c>
      <c r="F587" s="176" t="s">
        <v>1822</v>
      </c>
      <c r="G587" s="169">
        <v>26</v>
      </c>
      <c r="H587" s="170">
        <v>26</v>
      </c>
      <c r="I587" s="197">
        <v>419.2</v>
      </c>
      <c r="J587" s="169">
        <v>10</v>
      </c>
      <c r="K587" s="170">
        <v>9</v>
      </c>
      <c r="L587" s="170">
        <v>1</v>
      </c>
      <c r="M587" s="197">
        <v>419.2</v>
      </c>
      <c r="N587" s="197">
        <v>373.4</v>
      </c>
      <c r="O587" s="197">
        <v>45.8</v>
      </c>
      <c r="P587" s="198">
        <f t="shared" si="143"/>
        <v>17723776</v>
      </c>
      <c r="Q587" s="198">
        <v>15313342.460000001</v>
      </c>
      <c r="R587" s="198">
        <v>2410433.54</v>
      </c>
      <c r="S587" s="199" t="b">
        <f>R587='Приложение № 1'!W607+'Приложение № 1'!AD607</f>
        <v>0</v>
      </c>
    </row>
    <row r="588" spans="1:19" x14ac:dyDescent="0.2">
      <c r="A588" s="176">
        <v>5</v>
      </c>
      <c r="B588" s="195" t="s">
        <v>770</v>
      </c>
      <c r="C588" s="233" t="s">
        <v>1292</v>
      </c>
      <c r="D588" s="229">
        <v>40918</v>
      </c>
      <c r="E588" s="176" t="s">
        <v>1112</v>
      </c>
      <c r="F588" s="176" t="s">
        <v>1822</v>
      </c>
      <c r="G588" s="169">
        <v>14</v>
      </c>
      <c r="H588" s="170">
        <v>14</v>
      </c>
      <c r="I588" s="197">
        <v>229.5</v>
      </c>
      <c r="J588" s="169">
        <v>6</v>
      </c>
      <c r="K588" s="170">
        <v>6</v>
      </c>
      <c r="L588" s="170">
        <v>0</v>
      </c>
      <c r="M588" s="197">
        <v>229.5</v>
      </c>
      <c r="N588" s="197">
        <v>229.5</v>
      </c>
      <c r="O588" s="197">
        <v>0</v>
      </c>
      <c r="P588" s="198">
        <f t="shared" si="143"/>
        <v>9703260</v>
      </c>
      <c r="Q588" s="198">
        <v>8383616.6399999997</v>
      </c>
      <c r="R588" s="198">
        <v>1319643.3600000001</v>
      </c>
      <c r="S588" s="199" t="b">
        <f>R588='Приложение № 1'!W608+'Приложение № 1'!AD608</f>
        <v>0</v>
      </c>
    </row>
    <row r="589" spans="1:19" x14ac:dyDescent="0.2">
      <c r="A589" s="176">
        <v>6</v>
      </c>
      <c r="B589" s="195" t="s">
        <v>1669</v>
      </c>
      <c r="C589" s="233" t="s">
        <v>1101</v>
      </c>
      <c r="D589" s="229">
        <v>40918</v>
      </c>
      <c r="E589" s="176" t="s">
        <v>1112</v>
      </c>
      <c r="F589" s="176" t="s">
        <v>1822</v>
      </c>
      <c r="G589" s="169">
        <v>19</v>
      </c>
      <c r="H589" s="170">
        <v>19</v>
      </c>
      <c r="I589" s="197">
        <v>307.89999999999998</v>
      </c>
      <c r="J589" s="169">
        <v>7</v>
      </c>
      <c r="K589" s="170">
        <v>3</v>
      </c>
      <c r="L589" s="170">
        <v>4</v>
      </c>
      <c r="M589" s="197">
        <v>307.89999999999998</v>
      </c>
      <c r="N589" s="197">
        <v>97.1</v>
      </c>
      <c r="O589" s="197">
        <v>210.8</v>
      </c>
      <c r="P589" s="198">
        <f t="shared" si="143"/>
        <v>13018012</v>
      </c>
      <c r="Q589" s="198">
        <v>11247562.369999999</v>
      </c>
      <c r="R589" s="198">
        <v>1770449.63</v>
      </c>
      <c r="S589" s="199" t="e">
        <f>R589='Приложение № 1'!#REF!+'Приложение № 1'!#REF!</f>
        <v>#REF!</v>
      </c>
    </row>
    <row r="590" spans="1:19" x14ac:dyDescent="0.2">
      <c r="A590" s="176">
        <v>7</v>
      </c>
      <c r="B590" s="195" t="s">
        <v>795</v>
      </c>
      <c r="C590" s="233" t="s">
        <v>1295</v>
      </c>
      <c r="D590" s="229">
        <v>40918</v>
      </c>
      <c r="E590" s="176" t="s">
        <v>1112</v>
      </c>
      <c r="F590" s="176" t="s">
        <v>1822</v>
      </c>
      <c r="G590" s="169">
        <v>13</v>
      </c>
      <c r="H590" s="170">
        <v>13</v>
      </c>
      <c r="I590" s="197">
        <v>164</v>
      </c>
      <c r="J590" s="169">
        <v>4</v>
      </c>
      <c r="K590" s="170">
        <v>2</v>
      </c>
      <c r="L590" s="170">
        <v>2</v>
      </c>
      <c r="M590" s="197">
        <v>164</v>
      </c>
      <c r="N590" s="197">
        <v>73.7</v>
      </c>
      <c r="O590" s="197">
        <v>90.3</v>
      </c>
      <c r="P590" s="198">
        <f t="shared" si="143"/>
        <v>6933920</v>
      </c>
      <c r="Q590" s="198">
        <v>5990906.8799999999</v>
      </c>
      <c r="R590" s="198">
        <v>943013.12</v>
      </c>
      <c r="S590" s="199" t="b">
        <f>R590='Приложение № 1'!W611+'Приложение № 1'!AD611</f>
        <v>0</v>
      </c>
    </row>
    <row r="591" spans="1:19" x14ac:dyDescent="0.2">
      <c r="A591" s="176">
        <v>8</v>
      </c>
      <c r="B591" s="205" t="s">
        <v>792</v>
      </c>
      <c r="C591" s="176" t="s">
        <v>1294</v>
      </c>
      <c r="D591" s="196">
        <v>40918</v>
      </c>
      <c r="E591" s="176" t="s">
        <v>1112</v>
      </c>
      <c r="F591" s="176" t="s">
        <v>1822</v>
      </c>
      <c r="G591" s="169">
        <v>19</v>
      </c>
      <c r="H591" s="170">
        <v>19</v>
      </c>
      <c r="I591" s="198">
        <v>351</v>
      </c>
      <c r="J591" s="169">
        <v>9</v>
      </c>
      <c r="K591" s="166">
        <v>3</v>
      </c>
      <c r="L591" s="166">
        <v>6</v>
      </c>
      <c r="M591" s="197">
        <v>351</v>
      </c>
      <c r="N591" s="197">
        <v>124.4</v>
      </c>
      <c r="O591" s="197">
        <v>226.6</v>
      </c>
      <c r="P591" s="198">
        <f t="shared" si="143"/>
        <v>14840280</v>
      </c>
      <c r="Q591" s="198">
        <v>12822001.92</v>
      </c>
      <c r="R591" s="198">
        <v>2018278.08</v>
      </c>
      <c r="S591" s="199" t="b">
        <f>R591='Приложение № 1'!W612+'Приложение № 1'!AD612</f>
        <v>0</v>
      </c>
    </row>
    <row r="592" spans="1:19" x14ac:dyDescent="0.2">
      <c r="A592" s="176">
        <v>9</v>
      </c>
      <c r="B592" s="205" t="s">
        <v>1668</v>
      </c>
      <c r="C592" s="176" t="s">
        <v>1295</v>
      </c>
      <c r="D592" s="196">
        <v>40918</v>
      </c>
      <c r="E592" s="176" t="s">
        <v>1112</v>
      </c>
      <c r="F592" s="176" t="s">
        <v>1822</v>
      </c>
      <c r="G592" s="169">
        <v>30</v>
      </c>
      <c r="H592" s="170">
        <v>30</v>
      </c>
      <c r="I592" s="198">
        <v>632.1</v>
      </c>
      <c r="J592" s="169">
        <v>13</v>
      </c>
      <c r="K592" s="166">
        <v>8</v>
      </c>
      <c r="L592" s="166">
        <v>5</v>
      </c>
      <c r="M592" s="197">
        <v>632.1</v>
      </c>
      <c r="N592" s="197">
        <v>406.52</v>
      </c>
      <c r="O592" s="197">
        <v>225.58</v>
      </c>
      <c r="P592" s="198">
        <f t="shared" si="143"/>
        <v>26725188</v>
      </c>
      <c r="Q592" s="198">
        <v>23090562.43</v>
      </c>
      <c r="R592" s="198">
        <v>3634625.57</v>
      </c>
      <c r="S592" s="199" t="b">
        <f>R592='Приложение № 1'!W614+'Приложение № 1'!AD614</f>
        <v>0</v>
      </c>
    </row>
    <row r="593" spans="1:24" s="156" customFormat="1" ht="40.5" customHeight="1" x14ac:dyDescent="0.2">
      <c r="A593" s="824" t="s">
        <v>1757</v>
      </c>
      <c r="B593" s="824"/>
      <c r="C593" s="824"/>
      <c r="D593" s="824"/>
      <c r="E593" s="824"/>
      <c r="F593" s="824"/>
      <c r="G593" s="168">
        <f t="shared" ref="G593:O593" si="144">SUM(G594:G601)</f>
        <v>69</v>
      </c>
      <c r="H593" s="168">
        <f t="shared" si="144"/>
        <v>69</v>
      </c>
      <c r="I593" s="202">
        <f t="shared" si="144"/>
        <v>1401.7</v>
      </c>
      <c r="J593" s="168">
        <f t="shared" si="144"/>
        <v>34</v>
      </c>
      <c r="K593" s="168">
        <f t="shared" si="144"/>
        <v>25</v>
      </c>
      <c r="L593" s="168">
        <f t="shared" si="144"/>
        <v>9</v>
      </c>
      <c r="M593" s="202">
        <f t="shared" si="144"/>
        <v>1401.7</v>
      </c>
      <c r="N593" s="202">
        <f t="shared" si="144"/>
        <v>1066.3</v>
      </c>
      <c r="O593" s="202">
        <f t="shared" si="144"/>
        <v>335.4</v>
      </c>
      <c r="P593" s="202">
        <f>SUM(P594:P601)</f>
        <v>59263876</v>
      </c>
      <c r="Q593" s="202">
        <v>50077975.219999999</v>
      </c>
      <c r="R593" s="202">
        <v>9185900.7799999993</v>
      </c>
      <c r="S593" s="199" t="b">
        <f>R593='Приложение № 1'!W615+'Приложение № 1'!AD615</f>
        <v>0</v>
      </c>
      <c r="T593" s="200"/>
      <c r="U593" s="203"/>
      <c r="V593" s="203"/>
      <c r="W593" s="203"/>
      <c r="X593" s="203"/>
    </row>
    <row r="594" spans="1:24" x14ac:dyDescent="0.2">
      <c r="A594" s="176">
        <v>1</v>
      </c>
      <c r="B594" s="195" t="s">
        <v>778</v>
      </c>
      <c r="C594" s="213" t="s">
        <v>1032</v>
      </c>
      <c r="D594" s="196">
        <v>42004</v>
      </c>
      <c r="E594" s="176" t="s">
        <v>1822</v>
      </c>
      <c r="F594" s="176" t="s">
        <v>1869</v>
      </c>
      <c r="G594" s="169">
        <v>8</v>
      </c>
      <c r="H594" s="170">
        <v>8</v>
      </c>
      <c r="I594" s="197">
        <v>176.5</v>
      </c>
      <c r="J594" s="169">
        <v>4</v>
      </c>
      <c r="K594" s="170">
        <v>4</v>
      </c>
      <c r="L594" s="170">
        <v>0</v>
      </c>
      <c r="M594" s="197">
        <v>176.5</v>
      </c>
      <c r="N594" s="197">
        <v>176.5</v>
      </c>
      <c r="O594" s="197">
        <v>0</v>
      </c>
      <c r="P594" s="198">
        <f t="shared" ref="P594:P601" si="145">Q594+R594</f>
        <v>7462420</v>
      </c>
      <c r="Q594" s="198">
        <v>6305744.9000000004</v>
      </c>
      <c r="R594" s="198">
        <v>1156675.1000000001</v>
      </c>
      <c r="S594" s="199" t="e">
        <f>R594='Приложение № 1'!#REF!+'Приложение № 1'!#REF!</f>
        <v>#REF!</v>
      </c>
    </row>
    <row r="595" spans="1:24" x14ac:dyDescent="0.2">
      <c r="A595" s="176">
        <v>2</v>
      </c>
      <c r="B595" s="195" t="s">
        <v>779</v>
      </c>
      <c r="C595" s="213" t="s">
        <v>1033</v>
      </c>
      <c r="D595" s="196">
        <v>42004</v>
      </c>
      <c r="E595" s="176" t="s">
        <v>1822</v>
      </c>
      <c r="F595" s="176" t="s">
        <v>1869</v>
      </c>
      <c r="G595" s="169">
        <v>8</v>
      </c>
      <c r="H595" s="170">
        <v>8</v>
      </c>
      <c r="I595" s="197">
        <v>150.69999999999999</v>
      </c>
      <c r="J595" s="169">
        <v>4</v>
      </c>
      <c r="K595" s="170">
        <v>3</v>
      </c>
      <c r="L595" s="170">
        <v>1</v>
      </c>
      <c r="M595" s="197">
        <v>150.69999999999999</v>
      </c>
      <c r="N595" s="197">
        <v>113.3</v>
      </c>
      <c r="O595" s="197">
        <v>37.4</v>
      </c>
      <c r="P595" s="198">
        <f t="shared" si="145"/>
        <v>6371596</v>
      </c>
      <c r="Q595" s="198">
        <v>5383998.6200000001</v>
      </c>
      <c r="R595" s="198">
        <v>987597.38</v>
      </c>
      <c r="S595" s="199" t="e">
        <f>R595='Приложение № 1'!#REF!+'Приложение № 1'!#REF!</f>
        <v>#REF!</v>
      </c>
    </row>
    <row r="596" spans="1:24" x14ac:dyDescent="0.2">
      <c r="A596" s="176">
        <v>3</v>
      </c>
      <c r="B596" s="195" t="s">
        <v>797</v>
      </c>
      <c r="C596" s="228">
        <v>655</v>
      </c>
      <c r="D596" s="229">
        <v>42004</v>
      </c>
      <c r="E596" s="176" t="s">
        <v>1110</v>
      </c>
      <c r="F596" s="176" t="s">
        <v>1112</v>
      </c>
      <c r="G596" s="169">
        <v>6</v>
      </c>
      <c r="H596" s="170">
        <v>6</v>
      </c>
      <c r="I596" s="197">
        <v>150</v>
      </c>
      <c r="J596" s="169">
        <v>4</v>
      </c>
      <c r="K596" s="170">
        <v>3</v>
      </c>
      <c r="L596" s="170">
        <v>1</v>
      </c>
      <c r="M596" s="197">
        <v>150</v>
      </c>
      <c r="N596" s="197">
        <v>110</v>
      </c>
      <c r="O596" s="197">
        <v>40</v>
      </c>
      <c r="P596" s="198">
        <f t="shared" si="145"/>
        <v>6342000</v>
      </c>
      <c r="Q596" s="198">
        <v>5358990</v>
      </c>
      <c r="R596" s="198">
        <v>983010</v>
      </c>
      <c r="S596" s="199" t="b">
        <f>R596='Приложение № 1'!W616+'Приложение № 1'!AD616</f>
        <v>1</v>
      </c>
    </row>
    <row r="597" spans="1:24" x14ac:dyDescent="0.2">
      <c r="A597" s="176">
        <v>4</v>
      </c>
      <c r="B597" s="195" t="s">
        <v>798</v>
      </c>
      <c r="C597" s="228">
        <v>656</v>
      </c>
      <c r="D597" s="229">
        <v>42004</v>
      </c>
      <c r="E597" s="176" t="s">
        <v>1110</v>
      </c>
      <c r="F597" s="176" t="s">
        <v>1112</v>
      </c>
      <c r="G597" s="169">
        <v>8</v>
      </c>
      <c r="H597" s="170">
        <v>8</v>
      </c>
      <c r="I597" s="197">
        <v>159.30000000000001</v>
      </c>
      <c r="J597" s="169">
        <v>4</v>
      </c>
      <c r="K597" s="170">
        <v>2</v>
      </c>
      <c r="L597" s="170">
        <v>2</v>
      </c>
      <c r="M597" s="197">
        <v>159.30000000000001</v>
      </c>
      <c r="N597" s="197">
        <v>79.900000000000006</v>
      </c>
      <c r="O597" s="197">
        <v>79.400000000000006</v>
      </c>
      <c r="P597" s="198">
        <f t="shared" si="145"/>
        <v>6735204</v>
      </c>
      <c r="Q597" s="198">
        <v>5691247.3799999999</v>
      </c>
      <c r="R597" s="198">
        <v>1043956.62</v>
      </c>
      <c r="S597" s="199" t="b">
        <f>R597='Приложение № 1'!W617+'Приложение № 1'!AD617</f>
        <v>1</v>
      </c>
    </row>
    <row r="598" spans="1:24" x14ac:dyDescent="0.2">
      <c r="A598" s="176">
        <v>5</v>
      </c>
      <c r="B598" s="195" t="s">
        <v>799</v>
      </c>
      <c r="C598" s="228">
        <v>657</v>
      </c>
      <c r="D598" s="229">
        <v>42004</v>
      </c>
      <c r="E598" s="176" t="s">
        <v>1110</v>
      </c>
      <c r="F598" s="176" t="s">
        <v>1112</v>
      </c>
      <c r="G598" s="169">
        <v>9</v>
      </c>
      <c r="H598" s="170">
        <v>9</v>
      </c>
      <c r="I598" s="197">
        <v>126.8</v>
      </c>
      <c r="J598" s="169">
        <v>4</v>
      </c>
      <c r="K598" s="170">
        <v>3</v>
      </c>
      <c r="L598" s="170">
        <v>1</v>
      </c>
      <c r="M598" s="197">
        <v>126.8</v>
      </c>
      <c r="N598" s="197">
        <v>97.1</v>
      </c>
      <c r="O598" s="197">
        <v>29.7</v>
      </c>
      <c r="P598" s="198">
        <f t="shared" si="145"/>
        <v>5361104</v>
      </c>
      <c r="Q598" s="198">
        <v>4530132.88</v>
      </c>
      <c r="R598" s="198">
        <v>830971.12</v>
      </c>
      <c r="S598" s="199" t="b">
        <f>R598='Приложение № 1'!W618+'Приложение № 1'!AD618</f>
        <v>1</v>
      </c>
    </row>
    <row r="599" spans="1:24" x14ac:dyDescent="0.2">
      <c r="A599" s="176">
        <v>6</v>
      </c>
      <c r="B599" s="195" t="s">
        <v>800</v>
      </c>
      <c r="C599" s="228">
        <v>658</v>
      </c>
      <c r="D599" s="229">
        <v>42004</v>
      </c>
      <c r="E599" s="176" t="s">
        <v>1110</v>
      </c>
      <c r="F599" s="176" t="s">
        <v>1112</v>
      </c>
      <c r="G599" s="169">
        <v>7</v>
      </c>
      <c r="H599" s="170">
        <v>7</v>
      </c>
      <c r="I599" s="197">
        <v>120.2</v>
      </c>
      <c r="J599" s="169">
        <v>4</v>
      </c>
      <c r="K599" s="170">
        <v>3</v>
      </c>
      <c r="L599" s="170">
        <v>1</v>
      </c>
      <c r="M599" s="197">
        <v>120.2</v>
      </c>
      <c r="N599" s="197">
        <v>90.8</v>
      </c>
      <c r="O599" s="197">
        <v>29.4</v>
      </c>
      <c r="P599" s="198">
        <f t="shared" si="145"/>
        <v>5082056</v>
      </c>
      <c r="Q599" s="198">
        <v>4294337.32</v>
      </c>
      <c r="R599" s="198">
        <v>787718.68</v>
      </c>
      <c r="S599" s="199" t="b">
        <f>R599='Приложение № 1'!W619+'Приложение № 1'!AD619</f>
        <v>1</v>
      </c>
    </row>
    <row r="600" spans="1:24" x14ac:dyDescent="0.2">
      <c r="A600" s="176">
        <v>7</v>
      </c>
      <c r="B600" s="195" t="s">
        <v>839</v>
      </c>
      <c r="C600" s="228">
        <v>665</v>
      </c>
      <c r="D600" s="229">
        <v>42004</v>
      </c>
      <c r="E600" s="176" t="s">
        <v>1110</v>
      </c>
      <c r="F600" s="176" t="s">
        <v>1112</v>
      </c>
      <c r="G600" s="169">
        <v>8</v>
      </c>
      <c r="H600" s="170">
        <v>8</v>
      </c>
      <c r="I600" s="197">
        <v>182.5</v>
      </c>
      <c r="J600" s="169">
        <v>4</v>
      </c>
      <c r="K600" s="170">
        <v>2</v>
      </c>
      <c r="L600" s="170">
        <v>2</v>
      </c>
      <c r="M600" s="197">
        <v>182.5</v>
      </c>
      <c r="N600" s="197">
        <v>120.8</v>
      </c>
      <c r="O600" s="197">
        <v>61.7</v>
      </c>
      <c r="P600" s="198">
        <f t="shared" si="145"/>
        <v>7716100</v>
      </c>
      <c r="Q600" s="198">
        <v>6520104.5</v>
      </c>
      <c r="R600" s="198">
        <v>1195995.5</v>
      </c>
      <c r="S600" s="199" t="b">
        <f>R600='Приложение № 1'!W620+'Приложение № 1'!AD620</f>
        <v>1</v>
      </c>
    </row>
    <row r="601" spans="1:24" s="157" customFormat="1" x14ac:dyDescent="0.2">
      <c r="A601" s="176">
        <v>8</v>
      </c>
      <c r="B601" s="195" t="s">
        <v>796</v>
      </c>
      <c r="C601" s="213" t="s">
        <v>1304</v>
      </c>
      <c r="D601" s="196">
        <v>42004</v>
      </c>
      <c r="E601" s="176" t="s">
        <v>1822</v>
      </c>
      <c r="F601" s="176" t="s">
        <v>1869</v>
      </c>
      <c r="G601" s="169">
        <v>15</v>
      </c>
      <c r="H601" s="170">
        <v>15</v>
      </c>
      <c r="I601" s="197">
        <v>335.7</v>
      </c>
      <c r="J601" s="169">
        <v>6</v>
      </c>
      <c r="K601" s="170">
        <v>5</v>
      </c>
      <c r="L601" s="170">
        <v>1</v>
      </c>
      <c r="M601" s="197">
        <v>335.7</v>
      </c>
      <c r="N601" s="197">
        <v>277.89999999999998</v>
      </c>
      <c r="O601" s="197">
        <v>57.8</v>
      </c>
      <c r="P601" s="198">
        <f t="shared" si="145"/>
        <v>14193396</v>
      </c>
      <c r="Q601" s="198">
        <v>11993419.619999999</v>
      </c>
      <c r="R601" s="198">
        <v>2199976.38</v>
      </c>
      <c r="S601" s="199" t="e">
        <f>R601='Приложение № 1'!#REF!+'Приложение № 1'!#REF!</f>
        <v>#REF!</v>
      </c>
      <c r="T601" s="200"/>
      <c r="U601" s="248"/>
      <c r="V601" s="248"/>
      <c r="W601" s="248"/>
      <c r="X601" s="248"/>
    </row>
    <row r="602" spans="1:24" s="157" customFormat="1" ht="39.75" customHeight="1" x14ac:dyDescent="0.2">
      <c r="A602" s="820" t="s">
        <v>1755</v>
      </c>
      <c r="B602" s="820"/>
      <c r="C602" s="820"/>
      <c r="D602" s="820"/>
      <c r="E602" s="820"/>
      <c r="F602" s="820"/>
      <c r="G602" s="174">
        <f>SUM(G603:G605)</f>
        <v>98</v>
      </c>
      <c r="H602" s="174">
        <f t="shared" ref="H602:P602" si="146">SUM(H603:H605)</f>
        <v>98</v>
      </c>
      <c r="I602" s="177">
        <f t="shared" si="146"/>
        <v>1446.5</v>
      </c>
      <c r="J602" s="174">
        <f t="shared" si="146"/>
        <v>35</v>
      </c>
      <c r="K602" s="174">
        <f t="shared" si="146"/>
        <v>9</v>
      </c>
      <c r="L602" s="174">
        <f t="shared" si="146"/>
        <v>26</v>
      </c>
      <c r="M602" s="177">
        <f t="shared" si="146"/>
        <v>1352.7</v>
      </c>
      <c r="N602" s="177">
        <f t="shared" si="146"/>
        <v>298.2</v>
      </c>
      <c r="O602" s="177">
        <f t="shared" si="146"/>
        <v>1054.5</v>
      </c>
      <c r="P602" s="177">
        <f t="shared" si="146"/>
        <v>57192156</v>
      </c>
      <c r="Q602" s="177">
        <v>40206085.659999996</v>
      </c>
      <c r="R602" s="177">
        <v>16986070.34</v>
      </c>
      <c r="S602" s="199" t="b">
        <f>R602='Приложение № 1'!W631+'Приложение № 1'!AD631</f>
        <v>0</v>
      </c>
      <c r="T602" s="200"/>
      <c r="U602" s="248"/>
      <c r="V602" s="248"/>
      <c r="W602" s="248"/>
      <c r="X602" s="248"/>
    </row>
    <row r="603" spans="1:24" x14ac:dyDescent="0.2">
      <c r="A603" s="176">
        <v>1</v>
      </c>
      <c r="B603" s="216" t="s">
        <v>1459</v>
      </c>
      <c r="C603" s="228">
        <v>39</v>
      </c>
      <c r="D603" s="229">
        <v>41687</v>
      </c>
      <c r="E603" s="176" t="s">
        <v>1822</v>
      </c>
      <c r="F603" s="176" t="s">
        <v>1822</v>
      </c>
      <c r="G603" s="169">
        <v>31</v>
      </c>
      <c r="H603" s="170">
        <v>31</v>
      </c>
      <c r="I603" s="197">
        <v>332.5</v>
      </c>
      <c r="J603" s="169">
        <v>11</v>
      </c>
      <c r="K603" s="170">
        <v>3</v>
      </c>
      <c r="L603" s="170">
        <v>8</v>
      </c>
      <c r="M603" s="197">
        <v>332.5</v>
      </c>
      <c r="N603" s="197">
        <v>67.7</v>
      </c>
      <c r="O603" s="197">
        <v>264.8</v>
      </c>
      <c r="P603" s="198">
        <f>Q603+R603</f>
        <v>14058100</v>
      </c>
      <c r="Q603" s="198">
        <v>9882844.3000000007</v>
      </c>
      <c r="R603" s="198">
        <v>4175255.7</v>
      </c>
      <c r="S603" s="199" t="b">
        <f>R603='Приложение № 1'!W632+'Приложение № 1'!AD632</f>
        <v>0</v>
      </c>
    </row>
    <row r="604" spans="1:24" x14ac:dyDescent="0.2">
      <c r="A604" s="176">
        <v>2</v>
      </c>
      <c r="B604" s="195" t="s">
        <v>1460</v>
      </c>
      <c r="C604" s="228">
        <v>39</v>
      </c>
      <c r="D604" s="229">
        <v>41687</v>
      </c>
      <c r="E604" s="176" t="s">
        <v>1822</v>
      </c>
      <c r="F604" s="176" t="s">
        <v>1822</v>
      </c>
      <c r="G604" s="169">
        <v>14</v>
      </c>
      <c r="H604" s="170">
        <v>14</v>
      </c>
      <c r="I604" s="197">
        <v>306.89999999999998</v>
      </c>
      <c r="J604" s="169">
        <v>8</v>
      </c>
      <c r="K604" s="170">
        <v>3</v>
      </c>
      <c r="L604" s="170">
        <v>5</v>
      </c>
      <c r="M604" s="197">
        <v>213.1</v>
      </c>
      <c r="N604" s="197">
        <v>88.3</v>
      </c>
      <c r="O604" s="197">
        <v>124.8</v>
      </c>
      <c r="P604" s="198">
        <f>Q604+R604</f>
        <v>9009868</v>
      </c>
      <c r="Q604" s="198">
        <v>6333937.2000000002</v>
      </c>
      <c r="R604" s="198">
        <v>2675930.7999999998</v>
      </c>
      <c r="S604" s="199" t="b">
        <f>R604='Приложение № 1'!W633+'Приложение № 1'!AD633</f>
        <v>0</v>
      </c>
    </row>
    <row r="605" spans="1:24" s="157" customFormat="1" x14ac:dyDescent="0.2">
      <c r="A605" s="176">
        <v>3</v>
      </c>
      <c r="B605" s="216" t="s">
        <v>1507</v>
      </c>
      <c r="C605" s="213" t="s">
        <v>1462</v>
      </c>
      <c r="D605" s="229">
        <v>42088</v>
      </c>
      <c r="E605" s="176" t="s">
        <v>1822</v>
      </c>
      <c r="F605" s="176" t="s">
        <v>1822</v>
      </c>
      <c r="G605" s="169">
        <v>53</v>
      </c>
      <c r="H605" s="170">
        <v>53</v>
      </c>
      <c r="I605" s="197">
        <v>807.1</v>
      </c>
      <c r="J605" s="169">
        <v>16</v>
      </c>
      <c r="K605" s="170">
        <v>3</v>
      </c>
      <c r="L605" s="170">
        <v>13</v>
      </c>
      <c r="M605" s="197">
        <f>N605+O605</f>
        <v>807.1</v>
      </c>
      <c r="N605" s="197">
        <v>142.19999999999999</v>
      </c>
      <c r="O605" s="197">
        <v>664.9</v>
      </c>
      <c r="P605" s="198">
        <f>Q605+R605</f>
        <v>34124188</v>
      </c>
      <c r="Q605" s="198">
        <v>23989304.16</v>
      </c>
      <c r="R605" s="198">
        <v>10134883.84</v>
      </c>
      <c r="S605" s="199" t="e">
        <f>R605='Приложение № 1'!#REF!+'Приложение № 1'!#REF!</f>
        <v>#REF!</v>
      </c>
      <c r="T605" s="200"/>
      <c r="U605" s="248"/>
      <c r="V605" s="248"/>
      <c r="W605" s="248"/>
      <c r="X605" s="248"/>
    </row>
    <row r="606" spans="1:24" s="157" customFormat="1" ht="36" customHeight="1" x14ac:dyDescent="0.2">
      <c r="A606" s="824" t="s">
        <v>1371</v>
      </c>
      <c r="B606" s="824"/>
      <c r="C606" s="824"/>
      <c r="D606" s="824"/>
      <c r="E606" s="824"/>
      <c r="F606" s="824"/>
      <c r="G606" s="168">
        <f>SUM(G607:G608)</f>
        <v>80</v>
      </c>
      <c r="H606" s="168">
        <f t="shared" ref="H606:P606" si="147">SUM(H607:H608)</f>
        <v>80</v>
      </c>
      <c r="I606" s="202">
        <f t="shared" si="147"/>
        <v>1312.8</v>
      </c>
      <c r="J606" s="168">
        <f t="shared" si="147"/>
        <v>37</v>
      </c>
      <c r="K606" s="168">
        <f t="shared" si="147"/>
        <v>7</v>
      </c>
      <c r="L606" s="168">
        <f t="shared" si="147"/>
        <v>30</v>
      </c>
      <c r="M606" s="202">
        <f t="shared" si="147"/>
        <v>1312.8</v>
      </c>
      <c r="N606" s="202">
        <f t="shared" si="147"/>
        <v>293.89999999999998</v>
      </c>
      <c r="O606" s="202">
        <f t="shared" si="147"/>
        <v>1018.9</v>
      </c>
      <c r="P606" s="202">
        <f t="shared" si="147"/>
        <v>55505184</v>
      </c>
      <c r="Q606" s="202">
        <v>38576102.880000003</v>
      </c>
      <c r="R606" s="202">
        <v>16929081.120000001</v>
      </c>
      <c r="S606" s="199" t="b">
        <f>R606='Приложение № 1'!W634+'Приложение № 1'!AD634</f>
        <v>0</v>
      </c>
      <c r="T606" s="200"/>
      <c r="U606" s="248"/>
      <c r="V606" s="248"/>
      <c r="W606" s="248"/>
      <c r="X606" s="248"/>
    </row>
    <row r="607" spans="1:24" s="157" customFormat="1" ht="24.75" customHeight="1" x14ac:dyDescent="0.2">
      <c r="A607" s="176">
        <v>1</v>
      </c>
      <c r="B607" s="195" t="s">
        <v>1631</v>
      </c>
      <c r="C607" s="213" t="s">
        <v>1323</v>
      </c>
      <c r="D607" s="196">
        <v>41984</v>
      </c>
      <c r="E607" s="176" t="s">
        <v>1822</v>
      </c>
      <c r="F607" s="176" t="s">
        <v>1869</v>
      </c>
      <c r="G607" s="169">
        <v>39</v>
      </c>
      <c r="H607" s="170">
        <v>39</v>
      </c>
      <c r="I607" s="197">
        <v>652.9</v>
      </c>
      <c r="J607" s="169">
        <v>19</v>
      </c>
      <c r="K607" s="170">
        <v>1</v>
      </c>
      <c r="L607" s="170">
        <v>18</v>
      </c>
      <c r="M607" s="197">
        <v>652.9</v>
      </c>
      <c r="N607" s="197">
        <v>31.7</v>
      </c>
      <c r="O607" s="197">
        <v>621.20000000000005</v>
      </c>
      <c r="P607" s="198">
        <f>Q607+R607</f>
        <v>27604612</v>
      </c>
      <c r="Q607" s="198">
        <v>19185205.34</v>
      </c>
      <c r="R607" s="198">
        <v>8419406.6600000001</v>
      </c>
      <c r="S607" s="199" t="e">
        <f>R607='Приложение № 1'!#REF!+'Приложение № 1'!#REF!</f>
        <v>#REF!</v>
      </c>
      <c r="T607" s="200"/>
      <c r="U607" s="248"/>
      <c r="V607" s="248"/>
      <c r="W607" s="248"/>
      <c r="X607" s="248"/>
    </row>
    <row r="608" spans="1:24" s="157" customFormat="1" ht="21" customHeight="1" x14ac:dyDescent="0.2">
      <c r="A608" s="176">
        <v>2</v>
      </c>
      <c r="B608" s="195" t="s">
        <v>1630</v>
      </c>
      <c r="C608" s="213">
        <v>15</v>
      </c>
      <c r="D608" s="196">
        <v>41981</v>
      </c>
      <c r="E608" s="176" t="s">
        <v>1822</v>
      </c>
      <c r="F608" s="176" t="s">
        <v>1869</v>
      </c>
      <c r="G608" s="169">
        <v>41</v>
      </c>
      <c r="H608" s="170">
        <v>41</v>
      </c>
      <c r="I608" s="197">
        <v>659.9</v>
      </c>
      <c r="J608" s="169">
        <v>18</v>
      </c>
      <c r="K608" s="170">
        <v>6</v>
      </c>
      <c r="L608" s="170">
        <v>12</v>
      </c>
      <c r="M608" s="197">
        <v>659.9</v>
      </c>
      <c r="N608" s="197">
        <v>262.2</v>
      </c>
      <c r="O608" s="197">
        <v>397.7</v>
      </c>
      <c r="P608" s="198">
        <f>Q608+R608</f>
        <v>27900572</v>
      </c>
      <c r="Q608" s="198">
        <v>19390897.539999999</v>
      </c>
      <c r="R608" s="198">
        <v>8509674.4600000009</v>
      </c>
      <c r="S608" s="199" t="e">
        <f>R608='Приложение № 1'!#REF!+'Приложение № 1'!#REF!</f>
        <v>#REF!</v>
      </c>
      <c r="T608" s="200"/>
      <c r="U608" s="248"/>
      <c r="V608" s="248"/>
      <c r="W608" s="248"/>
      <c r="X608" s="248"/>
    </row>
    <row r="609" spans="1:24" s="157" customFormat="1" ht="27" customHeight="1" x14ac:dyDescent="0.2">
      <c r="A609" s="820" t="s">
        <v>1766</v>
      </c>
      <c r="B609" s="820"/>
      <c r="C609" s="820"/>
      <c r="D609" s="820"/>
      <c r="E609" s="820"/>
      <c r="F609" s="820"/>
      <c r="G609" s="174">
        <f>SUM(G610:G612)</f>
        <v>85</v>
      </c>
      <c r="H609" s="174">
        <f t="shared" ref="H609:P609" si="148">SUM(H610:H612)</f>
        <v>85</v>
      </c>
      <c r="I609" s="177">
        <f t="shared" si="148"/>
        <v>1711.5</v>
      </c>
      <c r="J609" s="174">
        <f t="shared" si="148"/>
        <v>32</v>
      </c>
      <c r="K609" s="174">
        <f t="shared" si="148"/>
        <v>23</v>
      </c>
      <c r="L609" s="174">
        <f t="shared" si="148"/>
        <v>9</v>
      </c>
      <c r="M609" s="177">
        <f t="shared" si="148"/>
        <v>1711.5</v>
      </c>
      <c r="N609" s="177">
        <f t="shared" si="148"/>
        <v>1252.8</v>
      </c>
      <c r="O609" s="177">
        <f t="shared" si="148"/>
        <v>458.7</v>
      </c>
      <c r="P609" s="177">
        <f t="shared" si="148"/>
        <v>72362220</v>
      </c>
      <c r="Q609" s="177">
        <v>57672689.340000004</v>
      </c>
      <c r="R609" s="177">
        <v>14689530.66</v>
      </c>
      <c r="S609" s="199" t="b">
        <f>R609='Приложение № 1'!W637+'Приложение № 1'!AD637</f>
        <v>0</v>
      </c>
      <c r="T609" s="200"/>
      <c r="U609" s="248"/>
      <c r="V609" s="248"/>
      <c r="W609" s="248"/>
      <c r="X609" s="248"/>
    </row>
    <row r="610" spans="1:24" x14ac:dyDescent="0.2">
      <c r="A610" s="176">
        <v>1</v>
      </c>
      <c r="B610" s="195" t="s">
        <v>1667</v>
      </c>
      <c r="C610" s="228" t="s">
        <v>1305</v>
      </c>
      <c r="D610" s="229">
        <v>42177</v>
      </c>
      <c r="E610" s="176" t="s">
        <v>1112</v>
      </c>
      <c r="F610" s="176" t="s">
        <v>1822</v>
      </c>
      <c r="G610" s="169">
        <v>18</v>
      </c>
      <c r="H610" s="170">
        <v>18</v>
      </c>
      <c r="I610" s="197">
        <v>382.3</v>
      </c>
      <c r="J610" s="169">
        <v>8</v>
      </c>
      <c r="K610" s="170">
        <v>7</v>
      </c>
      <c r="L610" s="170">
        <v>1</v>
      </c>
      <c r="M610" s="197">
        <v>382.3</v>
      </c>
      <c r="N610" s="197">
        <v>355.7</v>
      </c>
      <c r="O610" s="197">
        <v>26.6</v>
      </c>
      <c r="P610" s="198">
        <f>Q610+R610</f>
        <v>16163644</v>
      </c>
      <c r="Q610" s="198">
        <v>12882424.27</v>
      </c>
      <c r="R610" s="198">
        <v>3281219.73</v>
      </c>
      <c r="S610" s="199" t="b">
        <f>R610='Приложение № 1'!W638+'Приложение № 1'!AD638</f>
        <v>1</v>
      </c>
    </row>
    <row r="611" spans="1:24" x14ac:dyDescent="0.2">
      <c r="A611" s="176">
        <v>2</v>
      </c>
      <c r="B611" s="195" t="s">
        <v>1666</v>
      </c>
      <c r="C611" s="228" t="s">
        <v>1306</v>
      </c>
      <c r="D611" s="229">
        <v>42177</v>
      </c>
      <c r="E611" s="176" t="s">
        <v>1112</v>
      </c>
      <c r="F611" s="176" t="s">
        <v>1822</v>
      </c>
      <c r="G611" s="169">
        <v>35</v>
      </c>
      <c r="H611" s="170">
        <v>35</v>
      </c>
      <c r="I611" s="197">
        <v>691.8</v>
      </c>
      <c r="J611" s="169">
        <v>12</v>
      </c>
      <c r="K611" s="170">
        <v>8</v>
      </c>
      <c r="L611" s="170">
        <v>4</v>
      </c>
      <c r="M611" s="197">
        <v>691.8</v>
      </c>
      <c r="N611" s="197">
        <v>465.5</v>
      </c>
      <c r="O611" s="197">
        <v>226.3</v>
      </c>
      <c r="P611" s="198">
        <f>Q611+R611</f>
        <v>29249304</v>
      </c>
      <c r="Q611" s="198">
        <v>23311695.289999999</v>
      </c>
      <c r="R611" s="198">
        <v>5937608.71</v>
      </c>
      <c r="S611" s="199" t="b">
        <f>R611='Приложение № 1'!W639+'Приложение № 1'!AD639</f>
        <v>1</v>
      </c>
    </row>
    <row r="612" spans="1:24" ht="26.25" customHeight="1" x14ac:dyDescent="0.2">
      <c r="A612" s="176">
        <v>3</v>
      </c>
      <c r="B612" s="195" t="s">
        <v>1629</v>
      </c>
      <c r="C612" s="228">
        <v>1</v>
      </c>
      <c r="D612" s="229">
        <v>42859</v>
      </c>
      <c r="E612" s="176" t="s">
        <v>1112</v>
      </c>
      <c r="F612" s="176" t="s">
        <v>1822</v>
      </c>
      <c r="G612" s="169">
        <v>32</v>
      </c>
      <c r="H612" s="170">
        <v>32</v>
      </c>
      <c r="I612" s="197">
        <v>637.4</v>
      </c>
      <c r="J612" s="169">
        <v>12</v>
      </c>
      <c r="K612" s="170">
        <v>8</v>
      </c>
      <c r="L612" s="170">
        <v>4</v>
      </c>
      <c r="M612" s="197">
        <v>637.4</v>
      </c>
      <c r="N612" s="197">
        <v>431.6</v>
      </c>
      <c r="O612" s="197">
        <v>205.8</v>
      </c>
      <c r="P612" s="198">
        <f>Q612+R612</f>
        <v>26949272</v>
      </c>
      <c r="Q612" s="198">
        <v>21478569.780000001</v>
      </c>
      <c r="R612" s="198">
        <v>5470702.2199999997</v>
      </c>
      <c r="S612" s="199" t="e">
        <f>R612='Приложение № 1'!#REF!+'Приложение № 1'!#REF!</f>
        <v>#REF!</v>
      </c>
    </row>
    <row r="613" spans="1:24" ht="34.5" customHeight="1" x14ac:dyDescent="0.2">
      <c r="A613" s="820" t="s">
        <v>1759</v>
      </c>
      <c r="B613" s="820"/>
      <c r="C613" s="820"/>
      <c r="D613" s="820"/>
      <c r="E613" s="820"/>
      <c r="F613" s="820"/>
      <c r="G613" s="174">
        <f t="shared" ref="G613:P613" si="149">SUM(G614:G632)</f>
        <v>480</v>
      </c>
      <c r="H613" s="174">
        <f t="shared" si="149"/>
        <v>480</v>
      </c>
      <c r="I613" s="177">
        <f t="shared" si="149"/>
        <v>8610.6</v>
      </c>
      <c r="J613" s="174">
        <f t="shared" si="149"/>
        <v>203</v>
      </c>
      <c r="K613" s="174">
        <f t="shared" si="149"/>
        <v>118</v>
      </c>
      <c r="L613" s="174">
        <f t="shared" si="149"/>
        <v>85</v>
      </c>
      <c r="M613" s="177">
        <f t="shared" si="149"/>
        <v>8610.6</v>
      </c>
      <c r="N613" s="177">
        <f t="shared" si="149"/>
        <v>5188.21</v>
      </c>
      <c r="O613" s="177">
        <f t="shared" si="149"/>
        <v>3422.39</v>
      </c>
      <c r="P613" s="177">
        <f t="shared" si="149"/>
        <v>364056168</v>
      </c>
      <c r="Q613" s="177">
        <v>237000565.38999999</v>
      </c>
      <c r="R613" s="177">
        <v>127055602.61</v>
      </c>
      <c r="S613" s="199" t="b">
        <f>R613='Приложение № 1'!W640+'Приложение № 1'!AD640</f>
        <v>0</v>
      </c>
    </row>
    <row r="614" spans="1:24" ht="23.25" customHeight="1" x14ac:dyDescent="0.2">
      <c r="A614" s="167">
        <v>1</v>
      </c>
      <c r="B614" s="210" t="s">
        <v>1665</v>
      </c>
      <c r="C614" s="228" t="s">
        <v>1326</v>
      </c>
      <c r="D614" s="229">
        <v>42129</v>
      </c>
      <c r="E614" s="176" t="s">
        <v>1822</v>
      </c>
      <c r="F614" s="176" t="s">
        <v>1869</v>
      </c>
      <c r="G614" s="169">
        <v>13</v>
      </c>
      <c r="H614" s="169">
        <v>13</v>
      </c>
      <c r="I614" s="197">
        <v>286.5</v>
      </c>
      <c r="J614" s="169">
        <v>7</v>
      </c>
      <c r="K614" s="170">
        <v>1</v>
      </c>
      <c r="L614" s="170">
        <v>6</v>
      </c>
      <c r="M614" s="197">
        <v>286.5</v>
      </c>
      <c r="N614" s="197">
        <v>122.3</v>
      </c>
      <c r="O614" s="197">
        <v>164.2</v>
      </c>
      <c r="P614" s="198">
        <f t="shared" ref="P614:P632" si="150">Q614+R614</f>
        <v>12113220</v>
      </c>
      <c r="Q614" s="198">
        <v>7885706.2199999997</v>
      </c>
      <c r="R614" s="198">
        <v>4227513.78</v>
      </c>
      <c r="S614" s="199" t="e">
        <f>R614='Приложение № 1'!#REF!+'Приложение № 1'!#REF!</f>
        <v>#REF!</v>
      </c>
    </row>
    <row r="615" spans="1:24" ht="24" customHeight="1" x14ac:dyDescent="0.2">
      <c r="A615" s="167">
        <v>2</v>
      </c>
      <c r="B615" s="210" t="s">
        <v>1664</v>
      </c>
      <c r="C615" s="228" t="s">
        <v>1326</v>
      </c>
      <c r="D615" s="229">
        <v>42129</v>
      </c>
      <c r="E615" s="176" t="s">
        <v>1822</v>
      </c>
      <c r="F615" s="176" t="s">
        <v>1869</v>
      </c>
      <c r="G615" s="169">
        <v>3</v>
      </c>
      <c r="H615" s="169">
        <v>3</v>
      </c>
      <c r="I615" s="197">
        <v>143.4</v>
      </c>
      <c r="J615" s="169">
        <v>2</v>
      </c>
      <c r="K615" s="170">
        <v>0</v>
      </c>
      <c r="L615" s="170">
        <v>2</v>
      </c>
      <c r="M615" s="197">
        <v>143.4</v>
      </c>
      <c r="N615" s="197">
        <v>0</v>
      </c>
      <c r="O615" s="197">
        <v>143.4</v>
      </c>
      <c r="P615" s="198">
        <f t="shared" si="150"/>
        <v>6062952</v>
      </c>
      <c r="Q615" s="198">
        <v>3946981.75</v>
      </c>
      <c r="R615" s="198">
        <v>2115970.25</v>
      </c>
      <c r="S615" s="199" t="e">
        <f>R615='Приложение № 1'!#REF!+'Приложение № 1'!#REF!</f>
        <v>#REF!</v>
      </c>
    </row>
    <row r="616" spans="1:24" ht="19.5" customHeight="1" x14ac:dyDescent="0.2">
      <c r="A616" s="167">
        <v>3</v>
      </c>
      <c r="B616" s="210" t="s">
        <v>1663</v>
      </c>
      <c r="C616" s="228" t="s">
        <v>1326</v>
      </c>
      <c r="D616" s="229">
        <v>42129</v>
      </c>
      <c r="E616" s="176" t="s">
        <v>1822</v>
      </c>
      <c r="F616" s="176" t="s">
        <v>1869</v>
      </c>
      <c r="G616" s="169">
        <v>7</v>
      </c>
      <c r="H616" s="169">
        <v>7</v>
      </c>
      <c r="I616" s="197">
        <v>116.4</v>
      </c>
      <c r="J616" s="169">
        <v>4</v>
      </c>
      <c r="K616" s="170">
        <v>3</v>
      </c>
      <c r="L616" s="170">
        <v>1</v>
      </c>
      <c r="M616" s="197">
        <v>116.4</v>
      </c>
      <c r="N616" s="197">
        <v>66.099999999999994</v>
      </c>
      <c r="O616" s="197">
        <v>50.3</v>
      </c>
      <c r="P616" s="198">
        <f t="shared" si="150"/>
        <v>4921392</v>
      </c>
      <c r="Q616" s="198">
        <v>3203826.19</v>
      </c>
      <c r="R616" s="198">
        <v>1717565.81</v>
      </c>
      <c r="S616" s="199" t="e">
        <f>R616='Приложение № 1'!#REF!+'Приложение № 1'!#REF!</f>
        <v>#REF!</v>
      </c>
    </row>
    <row r="617" spans="1:24" x14ac:dyDescent="0.2">
      <c r="A617" s="167">
        <v>4</v>
      </c>
      <c r="B617" s="210" t="s">
        <v>1577</v>
      </c>
      <c r="C617" s="228" t="s">
        <v>1326</v>
      </c>
      <c r="D617" s="229">
        <v>42129</v>
      </c>
      <c r="E617" s="176" t="s">
        <v>1822</v>
      </c>
      <c r="F617" s="176" t="s">
        <v>1869</v>
      </c>
      <c r="G617" s="169">
        <v>40</v>
      </c>
      <c r="H617" s="169">
        <v>40</v>
      </c>
      <c r="I617" s="197">
        <v>919.3</v>
      </c>
      <c r="J617" s="169">
        <v>14</v>
      </c>
      <c r="K617" s="170">
        <v>12</v>
      </c>
      <c r="L617" s="170">
        <v>2</v>
      </c>
      <c r="M617" s="197">
        <v>919.3</v>
      </c>
      <c r="N617" s="197">
        <v>872</v>
      </c>
      <c r="O617" s="197">
        <v>47.3</v>
      </c>
      <c r="P617" s="198">
        <f t="shared" si="150"/>
        <v>38868004</v>
      </c>
      <c r="Q617" s="198">
        <v>25303070.600000001</v>
      </c>
      <c r="R617" s="198">
        <v>13564933.4</v>
      </c>
      <c r="S617" s="199" t="b">
        <f>R617='Приложение № 1'!W641+'Приложение № 1'!AD641</f>
        <v>1</v>
      </c>
    </row>
    <row r="618" spans="1:24" s="157" customFormat="1" ht="18" customHeight="1" x14ac:dyDescent="0.2">
      <c r="A618" s="167">
        <v>5</v>
      </c>
      <c r="B618" s="205" t="s">
        <v>1575</v>
      </c>
      <c r="C618" s="213" t="s">
        <v>1326</v>
      </c>
      <c r="D618" s="196">
        <v>42129</v>
      </c>
      <c r="E618" s="176" t="s">
        <v>1822</v>
      </c>
      <c r="F618" s="176" t="s">
        <v>1869</v>
      </c>
      <c r="G618" s="169">
        <v>14</v>
      </c>
      <c r="H618" s="169">
        <v>14</v>
      </c>
      <c r="I618" s="197">
        <v>204.7</v>
      </c>
      <c r="J618" s="169">
        <v>5</v>
      </c>
      <c r="K618" s="170">
        <v>0</v>
      </c>
      <c r="L618" s="169">
        <v>5</v>
      </c>
      <c r="M618" s="197">
        <v>204.7</v>
      </c>
      <c r="N618" s="197">
        <v>51.32</v>
      </c>
      <c r="O618" s="197">
        <v>153.38</v>
      </c>
      <c r="P618" s="198">
        <f t="shared" si="150"/>
        <v>8654716</v>
      </c>
      <c r="Q618" s="198">
        <v>5634220.1200000001</v>
      </c>
      <c r="R618" s="198">
        <v>3020495.88</v>
      </c>
      <c r="S618" s="199" t="b">
        <f>R618='Приложение № 1'!W642+'Приложение № 1'!AD642</f>
        <v>1</v>
      </c>
      <c r="T618" s="200"/>
      <c r="U618" s="248"/>
      <c r="V618" s="248"/>
      <c r="W618" s="248"/>
      <c r="X618" s="248"/>
    </row>
    <row r="619" spans="1:24" s="157" customFormat="1" ht="18" customHeight="1" x14ac:dyDescent="0.2">
      <c r="A619" s="167">
        <v>6</v>
      </c>
      <c r="B619" s="205" t="s">
        <v>1662</v>
      </c>
      <c r="C619" s="213" t="s">
        <v>1326</v>
      </c>
      <c r="D619" s="196">
        <v>42129</v>
      </c>
      <c r="E619" s="176" t="s">
        <v>1822</v>
      </c>
      <c r="F619" s="176" t="s">
        <v>1869</v>
      </c>
      <c r="G619" s="169">
        <v>106</v>
      </c>
      <c r="H619" s="169">
        <v>106</v>
      </c>
      <c r="I619" s="197">
        <v>1569.2</v>
      </c>
      <c r="J619" s="169">
        <v>44</v>
      </c>
      <c r="K619" s="170">
        <v>25</v>
      </c>
      <c r="L619" s="169">
        <v>19</v>
      </c>
      <c r="M619" s="197">
        <v>1569.2</v>
      </c>
      <c r="N619" s="197">
        <v>837.25</v>
      </c>
      <c r="O619" s="197">
        <v>731.95</v>
      </c>
      <c r="P619" s="198">
        <f t="shared" si="150"/>
        <v>66345776</v>
      </c>
      <c r="Q619" s="198">
        <v>43191100.18</v>
      </c>
      <c r="R619" s="198">
        <v>23154675.82</v>
      </c>
      <c r="S619" s="199" t="b">
        <f>R619='Приложение № 1'!W643+'Приложение № 1'!AD643</f>
        <v>1</v>
      </c>
      <c r="T619" s="200"/>
      <c r="U619" s="248"/>
      <c r="V619" s="248"/>
      <c r="W619" s="248"/>
      <c r="X619" s="248"/>
    </row>
    <row r="620" spans="1:24" s="157" customFormat="1" ht="18" customHeight="1" x14ac:dyDescent="0.2">
      <c r="A620" s="167">
        <v>7</v>
      </c>
      <c r="B620" s="205" t="s">
        <v>1661</v>
      </c>
      <c r="C620" s="213" t="s">
        <v>1326</v>
      </c>
      <c r="D620" s="196">
        <v>42129</v>
      </c>
      <c r="E620" s="176" t="s">
        <v>1822</v>
      </c>
      <c r="F620" s="176" t="s">
        <v>1869</v>
      </c>
      <c r="G620" s="169">
        <v>38</v>
      </c>
      <c r="H620" s="169">
        <v>38</v>
      </c>
      <c r="I620" s="197">
        <v>523.70000000000005</v>
      </c>
      <c r="J620" s="169">
        <v>17</v>
      </c>
      <c r="K620" s="170">
        <v>14</v>
      </c>
      <c r="L620" s="169">
        <v>3</v>
      </c>
      <c r="M620" s="197">
        <v>523.70000000000005</v>
      </c>
      <c r="N620" s="197">
        <v>385.3</v>
      </c>
      <c r="O620" s="197">
        <v>138.4</v>
      </c>
      <c r="P620" s="198">
        <f t="shared" si="150"/>
        <v>22142036</v>
      </c>
      <c r="Q620" s="198">
        <v>14414465.439999999</v>
      </c>
      <c r="R620" s="198">
        <v>7727570.5599999996</v>
      </c>
      <c r="S620" s="199" t="b">
        <f>R620='Приложение № 1'!W644+'Приложение № 1'!AD644</f>
        <v>0</v>
      </c>
      <c r="T620" s="200"/>
      <c r="U620" s="248"/>
      <c r="V620" s="248"/>
      <c r="W620" s="248"/>
      <c r="X620" s="248"/>
    </row>
    <row r="621" spans="1:24" s="157" customFormat="1" ht="18" customHeight="1" x14ac:dyDescent="0.2">
      <c r="A621" s="167">
        <v>8</v>
      </c>
      <c r="B621" s="205" t="s">
        <v>1660</v>
      </c>
      <c r="C621" s="213" t="s">
        <v>1326</v>
      </c>
      <c r="D621" s="196">
        <v>42129</v>
      </c>
      <c r="E621" s="176" t="s">
        <v>1822</v>
      </c>
      <c r="F621" s="176" t="s">
        <v>1869</v>
      </c>
      <c r="G621" s="169">
        <v>13</v>
      </c>
      <c r="H621" s="169">
        <v>13</v>
      </c>
      <c r="I621" s="197">
        <v>293.10000000000002</v>
      </c>
      <c r="J621" s="169">
        <v>4</v>
      </c>
      <c r="K621" s="170">
        <v>2</v>
      </c>
      <c r="L621" s="169">
        <v>2</v>
      </c>
      <c r="M621" s="197">
        <v>293.10000000000002</v>
      </c>
      <c r="N621" s="197">
        <v>0</v>
      </c>
      <c r="O621" s="197">
        <v>293.10000000000002</v>
      </c>
      <c r="P621" s="198">
        <f t="shared" si="150"/>
        <v>12392268</v>
      </c>
      <c r="Q621" s="198">
        <v>8067366.4699999997</v>
      </c>
      <c r="R621" s="198">
        <v>4324901.53</v>
      </c>
      <c r="S621" s="199" t="e">
        <f>R621='Приложение № 1'!#REF!+'Приложение № 1'!#REF!</f>
        <v>#REF!</v>
      </c>
      <c r="T621" s="200"/>
      <c r="U621" s="248"/>
      <c r="V621" s="248"/>
      <c r="W621" s="248"/>
      <c r="X621" s="248"/>
    </row>
    <row r="622" spans="1:24" s="157" customFormat="1" ht="18" customHeight="1" x14ac:dyDescent="0.2">
      <c r="A622" s="167">
        <v>9</v>
      </c>
      <c r="B622" s="205" t="s">
        <v>1658</v>
      </c>
      <c r="C622" s="213" t="s">
        <v>1326</v>
      </c>
      <c r="D622" s="196">
        <v>42129</v>
      </c>
      <c r="E622" s="176" t="s">
        <v>1822</v>
      </c>
      <c r="F622" s="176" t="s">
        <v>1869</v>
      </c>
      <c r="G622" s="169">
        <v>28</v>
      </c>
      <c r="H622" s="169">
        <v>28</v>
      </c>
      <c r="I622" s="197">
        <v>350.6</v>
      </c>
      <c r="J622" s="169">
        <v>11</v>
      </c>
      <c r="K622" s="170">
        <v>7</v>
      </c>
      <c r="L622" s="169">
        <v>4</v>
      </c>
      <c r="M622" s="197">
        <v>350.6</v>
      </c>
      <c r="N622" s="197">
        <v>190.79</v>
      </c>
      <c r="O622" s="197">
        <v>159.81</v>
      </c>
      <c r="P622" s="198">
        <f t="shared" si="150"/>
        <v>14823368</v>
      </c>
      <c r="Q622" s="198">
        <v>9650012.5700000003</v>
      </c>
      <c r="R622" s="198">
        <v>5173355.43</v>
      </c>
      <c r="S622" s="199" t="b">
        <f>R622='Приложение № 1'!W645+'Приложение № 1'!AD645</f>
        <v>1</v>
      </c>
      <c r="T622" s="200"/>
      <c r="U622" s="248"/>
      <c r="V622" s="248"/>
      <c r="W622" s="248"/>
      <c r="X622" s="248"/>
    </row>
    <row r="623" spans="1:24" s="157" customFormat="1" ht="18" customHeight="1" x14ac:dyDescent="0.2">
      <c r="A623" s="167">
        <v>10</v>
      </c>
      <c r="B623" s="205" t="s">
        <v>1659</v>
      </c>
      <c r="C623" s="213" t="s">
        <v>1326</v>
      </c>
      <c r="D623" s="196">
        <v>42129</v>
      </c>
      <c r="E623" s="176" t="s">
        <v>1822</v>
      </c>
      <c r="F623" s="176" t="s">
        <v>1869</v>
      </c>
      <c r="G623" s="169">
        <v>28</v>
      </c>
      <c r="H623" s="169">
        <v>28</v>
      </c>
      <c r="I623" s="197">
        <v>481.7</v>
      </c>
      <c r="J623" s="169">
        <v>12</v>
      </c>
      <c r="K623" s="170">
        <v>9</v>
      </c>
      <c r="L623" s="169">
        <v>3</v>
      </c>
      <c r="M623" s="197">
        <v>481.7</v>
      </c>
      <c r="N623" s="197">
        <v>329.33</v>
      </c>
      <c r="O623" s="197">
        <v>152.37</v>
      </c>
      <c r="P623" s="198">
        <f t="shared" si="150"/>
        <v>20366276</v>
      </c>
      <c r="Q623" s="198">
        <v>13258445.68</v>
      </c>
      <c r="R623" s="198">
        <v>7107830.3200000003</v>
      </c>
      <c r="S623" s="199" t="b">
        <f>R623='Приложение № 1'!W646+'Приложение № 1'!AD646</f>
        <v>0</v>
      </c>
      <c r="T623" s="200"/>
      <c r="U623" s="248"/>
      <c r="V623" s="248"/>
      <c r="W623" s="248"/>
      <c r="X623" s="248"/>
    </row>
    <row r="624" spans="1:24" s="157" customFormat="1" ht="18" customHeight="1" x14ac:dyDescent="0.2">
      <c r="A624" s="167">
        <v>11</v>
      </c>
      <c r="B624" s="205" t="s">
        <v>1657</v>
      </c>
      <c r="C624" s="213" t="s">
        <v>1326</v>
      </c>
      <c r="D624" s="196">
        <v>42129</v>
      </c>
      <c r="E624" s="176" t="s">
        <v>1822</v>
      </c>
      <c r="F624" s="176" t="s">
        <v>1869</v>
      </c>
      <c r="G624" s="169">
        <v>18</v>
      </c>
      <c r="H624" s="169">
        <v>18</v>
      </c>
      <c r="I624" s="197">
        <v>366.6</v>
      </c>
      <c r="J624" s="169">
        <v>9</v>
      </c>
      <c r="K624" s="170">
        <v>6</v>
      </c>
      <c r="L624" s="169">
        <v>3</v>
      </c>
      <c r="M624" s="197">
        <v>366.6</v>
      </c>
      <c r="N624" s="197">
        <v>229.9</v>
      </c>
      <c r="O624" s="197">
        <v>136.69999999999999</v>
      </c>
      <c r="P624" s="198">
        <f t="shared" si="150"/>
        <v>15499848</v>
      </c>
      <c r="Q624" s="198">
        <v>10090401.050000001</v>
      </c>
      <c r="R624" s="198">
        <v>5409446.9500000002</v>
      </c>
      <c r="S624" s="199" t="e">
        <f>R624='Приложение № 1'!#REF!+'Приложение № 1'!#REF!</f>
        <v>#REF!</v>
      </c>
      <c r="T624" s="200"/>
      <c r="U624" s="248"/>
      <c r="V624" s="248"/>
      <c r="W624" s="248"/>
      <c r="X624" s="248"/>
    </row>
    <row r="625" spans="1:24" s="157" customFormat="1" x14ac:dyDescent="0.2">
      <c r="A625" s="167">
        <v>12</v>
      </c>
      <c r="B625" s="205" t="s">
        <v>1448</v>
      </c>
      <c r="C625" s="213" t="s">
        <v>1326</v>
      </c>
      <c r="D625" s="196">
        <v>42129</v>
      </c>
      <c r="E625" s="176" t="s">
        <v>1822</v>
      </c>
      <c r="F625" s="176" t="s">
        <v>1869</v>
      </c>
      <c r="G625" s="169">
        <v>31</v>
      </c>
      <c r="H625" s="169">
        <v>31</v>
      </c>
      <c r="I625" s="197">
        <v>510.5</v>
      </c>
      <c r="J625" s="169">
        <v>10</v>
      </c>
      <c r="K625" s="170">
        <v>4</v>
      </c>
      <c r="L625" s="170">
        <v>6</v>
      </c>
      <c r="M625" s="197">
        <v>510.5</v>
      </c>
      <c r="N625" s="197">
        <v>346.3</v>
      </c>
      <c r="O625" s="197">
        <v>164.2</v>
      </c>
      <c r="P625" s="198">
        <f t="shared" si="150"/>
        <v>21583940</v>
      </c>
      <c r="Q625" s="198">
        <v>14051144.939999999</v>
      </c>
      <c r="R625" s="198">
        <v>7532795.0599999996</v>
      </c>
      <c r="S625" s="199" t="e">
        <f>R625='Приложение № 1'!#REF!+'Приложение № 1'!#REF!</f>
        <v>#REF!</v>
      </c>
      <c r="T625" s="200"/>
      <c r="U625" s="248"/>
      <c r="V625" s="248"/>
      <c r="W625" s="248"/>
      <c r="X625" s="248"/>
    </row>
    <row r="626" spans="1:24" s="157" customFormat="1" x14ac:dyDescent="0.2">
      <c r="A626" s="167">
        <v>13</v>
      </c>
      <c r="B626" s="205" t="s">
        <v>1449</v>
      </c>
      <c r="C626" s="213" t="s">
        <v>1326</v>
      </c>
      <c r="D626" s="196">
        <v>42129</v>
      </c>
      <c r="E626" s="176" t="s">
        <v>1822</v>
      </c>
      <c r="F626" s="176" t="s">
        <v>1869</v>
      </c>
      <c r="G626" s="169">
        <v>32</v>
      </c>
      <c r="H626" s="169">
        <v>32</v>
      </c>
      <c r="I626" s="197">
        <v>508.6</v>
      </c>
      <c r="J626" s="169">
        <v>10</v>
      </c>
      <c r="K626" s="170">
        <v>6</v>
      </c>
      <c r="L626" s="170">
        <v>4</v>
      </c>
      <c r="M626" s="197">
        <v>508.6</v>
      </c>
      <c r="N626" s="197">
        <v>344.4</v>
      </c>
      <c r="O626" s="197">
        <v>164.2</v>
      </c>
      <c r="P626" s="198">
        <f t="shared" si="150"/>
        <v>21503608</v>
      </c>
      <c r="Q626" s="198">
        <v>13998848.810000001</v>
      </c>
      <c r="R626" s="198">
        <v>7504759.1900000004</v>
      </c>
      <c r="S626" s="199" t="b">
        <f>R626='Приложение № 1'!W647+'Приложение № 1'!AD647</f>
        <v>1</v>
      </c>
      <c r="T626" s="200"/>
      <c r="U626" s="248"/>
      <c r="V626" s="248"/>
      <c r="W626" s="248"/>
      <c r="X626" s="248"/>
    </row>
    <row r="627" spans="1:24" s="157" customFormat="1" x14ac:dyDescent="0.2">
      <c r="A627" s="167">
        <v>14</v>
      </c>
      <c r="B627" s="205" t="s">
        <v>1450</v>
      </c>
      <c r="C627" s="213" t="s">
        <v>1326</v>
      </c>
      <c r="D627" s="196">
        <v>42129</v>
      </c>
      <c r="E627" s="176" t="s">
        <v>1822</v>
      </c>
      <c r="F627" s="176" t="s">
        <v>1869</v>
      </c>
      <c r="G627" s="169">
        <v>20</v>
      </c>
      <c r="H627" s="169">
        <v>20</v>
      </c>
      <c r="I627" s="197">
        <v>510.6</v>
      </c>
      <c r="J627" s="169">
        <v>10</v>
      </c>
      <c r="K627" s="170">
        <v>6</v>
      </c>
      <c r="L627" s="170">
        <v>4</v>
      </c>
      <c r="M627" s="197">
        <v>510.6</v>
      </c>
      <c r="N627" s="197">
        <v>237.6</v>
      </c>
      <c r="O627" s="197">
        <v>273</v>
      </c>
      <c r="P627" s="198">
        <f t="shared" si="150"/>
        <v>21588168</v>
      </c>
      <c r="Q627" s="198">
        <v>14053897.369999999</v>
      </c>
      <c r="R627" s="198">
        <v>7534270.6299999999</v>
      </c>
      <c r="S627" s="199" t="b">
        <f>R627='Приложение № 1'!W648+'Приложение № 1'!AD648</f>
        <v>0</v>
      </c>
      <c r="T627" s="200"/>
      <c r="U627" s="248"/>
      <c r="V627" s="248"/>
      <c r="W627" s="248"/>
      <c r="X627" s="248"/>
    </row>
    <row r="628" spans="1:24" s="157" customFormat="1" x14ac:dyDescent="0.2">
      <c r="A628" s="167">
        <v>15</v>
      </c>
      <c r="B628" s="205" t="s">
        <v>1451</v>
      </c>
      <c r="C628" s="213" t="s">
        <v>1326</v>
      </c>
      <c r="D628" s="196">
        <v>42129</v>
      </c>
      <c r="E628" s="176" t="s">
        <v>1822</v>
      </c>
      <c r="F628" s="176" t="s">
        <v>1869</v>
      </c>
      <c r="G628" s="169">
        <v>22</v>
      </c>
      <c r="H628" s="169">
        <v>22</v>
      </c>
      <c r="I628" s="197">
        <v>504.1</v>
      </c>
      <c r="J628" s="169">
        <v>10</v>
      </c>
      <c r="K628" s="170">
        <v>2</v>
      </c>
      <c r="L628" s="170">
        <v>8</v>
      </c>
      <c r="M628" s="197">
        <v>504.1</v>
      </c>
      <c r="N628" s="197">
        <v>398.1</v>
      </c>
      <c r="O628" s="197">
        <v>106</v>
      </c>
      <c r="P628" s="198">
        <f t="shared" si="150"/>
        <v>21313348</v>
      </c>
      <c r="Q628" s="198">
        <v>13874989.550000001</v>
      </c>
      <c r="R628" s="198">
        <v>7438358.4500000002</v>
      </c>
      <c r="S628" s="199" t="b">
        <f>R628='Приложение № 1'!W649+'Приложение № 1'!AD649</f>
        <v>1</v>
      </c>
      <c r="T628" s="200"/>
      <c r="U628" s="248"/>
      <c r="V628" s="248"/>
      <c r="W628" s="248"/>
      <c r="X628" s="248"/>
    </row>
    <row r="629" spans="1:24" s="157" customFormat="1" x14ac:dyDescent="0.2">
      <c r="A629" s="167">
        <v>16</v>
      </c>
      <c r="B629" s="205" t="s">
        <v>1452</v>
      </c>
      <c r="C629" s="213" t="s">
        <v>1326</v>
      </c>
      <c r="D629" s="196">
        <v>42129</v>
      </c>
      <c r="E629" s="176" t="s">
        <v>1822</v>
      </c>
      <c r="F629" s="176" t="s">
        <v>1869</v>
      </c>
      <c r="G629" s="169">
        <v>31</v>
      </c>
      <c r="H629" s="169">
        <v>31</v>
      </c>
      <c r="I629" s="197">
        <v>509.7</v>
      </c>
      <c r="J629" s="169">
        <v>13</v>
      </c>
      <c r="K629" s="170">
        <v>5</v>
      </c>
      <c r="L629" s="170">
        <v>8</v>
      </c>
      <c r="M629" s="197">
        <v>509.7</v>
      </c>
      <c r="N629" s="197">
        <v>111.9</v>
      </c>
      <c r="O629" s="197">
        <v>397.8</v>
      </c>
      <c r="P629" s="198">
        <f t="shared" si="150"/>
        <v>21550116</v>
      </c>
      <c r="Q629" s="198">
        <v>14029125.52</v>
      </c>
      <c r="R629" s="198">
        <v>7520990.4800000004</v>
      </c>
      <c r="S629" s="199" t="b">
        <f>R629='Приложение № 1'!W650+'Приложение № 1'!AD650</f>
        <v>1</v>
      </c>
      <c r="T629" s="200"/>
      <c r="U629" s="248"/>
      <c r="V629" s="248"/>
      <c r="W629" s="248"/>
      <c r="X629" s="248"/>
    </row>
    <row r="630" spans="1:24" s="157" customFormat="1" x14ac:dyDescent="0.2">
      <c r="A630" s="167">
        <v>17</v>
      </c>
      <c r="B630" s="205" t="s">
        <v>1453</v>
      </c>
      <c r="C630" s="213" t="s">
        <v>1326</v>
      </c>
      <c r="D630" s="196">
        <v>42129</v>
      </c>
      <c r="E630" s="176" t="s">
        <v>1822</v>
      </c>
      <c r="F630" s="176" t="s">
        <v>1869</v>
      </c>
      <c r="G630" s="169">
        <v>20</v>
      </c>
      <c r="H630" s="169">
        <v>20</v>
      </c>
      <c r="I630" s="197">
        <v>501.5</v>
      </c>
      <c r="J630" s="169">
        <v>14</v>
      </c>
      <c r="K630" s="170">
        <v>11</v>
      </c>
      <c r="L630" s="170">
        <v>3</v>
      </c>
      <c r="M630" s="197">
        <v>501.5</v>
      </c>
      <c r="N630" s="197">
        <v>467.02</v>
      </c>
      <c r="O630" s="197">
        <v>34.479999999999997</v>
      </c>
      <c r="P630" s="198">
        <f t="shared" si="150"/>
        <v>21203420</v>
      </c>
      <c r="Q630" s="198">
        <v>13803426.42</v>
      </c>
      <c r="R630" s="198">
        <v>7399993.5800000001</v>
      </c>
      <c r="S630" s="199" t="b">
        <f>R630='Приложение № 1'!W651+'Приложение № 1'!AD651</f>
        <v>0</v>
      </c>
      <c r="T630" s="200"/>
      <c r="U630" s="248"/>
      <c r="V630" s="248"/>
      <c r="W630" s="248"/>
      <c r="X630" s="248"/>
    </row>
    <row r="631" spans="1:24" s="157" customFormat="1" x14ac:dyDescent="0.2">
      <c r="A631" s="167">
        <v>18</v>
      </c>
      <c r="B631" s="205" t="s">
        <v>1447</v>
      </c>
      <c r="C631" s="213" t="s">
        <v>1326</v>
      </c>
      <c r="D631" s="196">
        <v>42129</v>
      </c>
      <c r="E631" s="176" t="s">
        <v>1822</v>
      </c>
      <c r="F631" s="176" t="s">
        <v>1869</v>
      </c>
      <c r="G631" s="169">
        <v>5</v>
      </c>
      <c r="H631" s="169">
        <v>5</v>
      </c>
      <c r="I631" s="197">
        <v>91.1</v>
      </c>
      <c r="J631" s="169">
        <v>2</v>
      </c>
      <c r="K631" s="170">
        <v>1</v>
      </c>
      <c r="L631" s="170">
        <v>1</v>
      </c>
      <c r="M631" s="197">
        <v>91.1</v>
      </c>
      <c r="N631" s="197">
        <v>46.9</v>
      </c>
      <c r="O631" s="197">
        <v>44.2</v>
      </c>
      <c r="P631" s="198">
        <f t="shared" si="150"/>
        <v>3851708</v>
      </c>
      <c r="Q631" s="198">
        <v>2507461.91</v>
      </c>
      <c r="R631" s="198">
        <v>1344246.09</v>
      </c>
      <c r="S631" s="199" t="e">
        <f>R631='Приложение № 1'!#REF!+'Приложение № 1'!#REF!</f>
        <v>#REF!</v>
      </c>
      <c r="T631" s="200"/>
      <c r="U631" s="248"/>
      <c r="V631" s="248"/>
      <c r="W631" s="248"/>
      <c r="X631" s="248"/>
    </row>
    <row r="632" spans="1:24" s="157" customFormat="1" ht="26.25" customHeight="1" x14ac:dyDescent="0.2">
      <c r="A632" s="167">
        <v>19</v>
      </c>
      <c r="B632" s="210" t="s">
        <v>1327</v>
      </c>
      <c r="C632" s="213" t="s">
        <v>1326</v>
      </c>
      <c r="D632" s="196">
        <v>42129</v>
      </c>
      <c r="E632" s="176" t="s">
        <v>1822</v>
      </c>
      <c r="F632" s="176" t="s">
        <v>1869</v>
      </c>
      <c r="G632" s="169">
        <v>11</v>
      </c>
      <c r="H632" s="169">
        <v>11</v>
      </c>
      <c r="I632" s="197">
        <v>219.3</v>
      </c>
      <c r="J632" s="169">
        <v>5</v>
      </c>
      <c r="K632" s="170">
        <v>4</v>
      </c>
      <c r="L632" s="170">
        <v>1</v>
      </c>
      <c r="M632" s="197">
        <v>219.3</v>
      </c>
      <c r="N632" s="197">
        <v>151.69999999999999</v>
      </c>
      <c r="O632" s="197">
        <v>67.599999999999994</v>
      </c>
      <c r="P632" s="198">
        <f t="shared" si="150"/>
        <v>9272004</v>
      </c>
      <c r="Q632" s="198">
        <v>6036074.5999999996</v>
      </c>
      <c r="R632" s="198">
        <v>3235929.4</v>
      </c>
      <c r="S632" s="199" t="b">
        <f>R632='Приложение № 1'!W652+'Приложение № 1'!AD652</f>
        <v>0</v>
      </c>
      <c r="T632" s="200"/>
      <c r="U632" s="248"/>
      <c r="V632" s="248"/>
      <c r="W632" s="248"/>
      <c r="X632" s="248"/>
    </row>
    <row r="633" spans="1:24" ht="23.25" customHeight="1" x14ac:dyDescent="0.2">
      <c r="A633" s="820" t="s">
        <v>1091</v>
      </c>
      <c r="B633" s="820"/>
      <c r="C633" s="820"/>
      <c r="D633" s="820"/>
      <c r="E633" s="820"/>
      <c r="F633" s="820"/>
      <c r="G633" s="174">
        <f>G634</f>
        <v>151</v>
      </c>
      <c r="H633" s="174">
        <f t="shared" ref="H633:O633" si="151">H634</f>
        <v>151</v>
      </c>
      <c r="I633" s="177">
        <f t="shared" si="151"/>
        <v>2640.9</v>
      </c>
      <c r="J633" s="174">
        <f t="shared" si="151"/>
        <v>58</v>
      </c>
      <c r="K633" s="174">
        <f t="shared" si="151"/>
        <v>41</v>
      </c>
      <c r="L633" s="174">
        <f t="shared" si="151"/>
        <v>17</v>
      </c>
      <c r="M633" s="177">
        <f t="shared" si="151"/>
        <v>2640.9</v>
      </c>
      <c r="N633" s="177">
        <f t="shared" si="151"/>
        <v>1864.1</v>
      </c>
      <c r="O633" s="177">
        <f t="shared" si="151"/>
        <v>776.8</v>
      </c>
      <c r="P633" s="177">
        <f>P634</f>
        <v>111657252</v>
      </c>
      <c r="Q633" s="177">
        <v>106074389.40000001</v>
      </c>
      <c r="R633" s="177">
        <v>5582862.5999999996</v>
      </c>
      <c r="S633" s="199" t="e">
        <f>R633='Приложение № 1'!#REF!+'Приложение № 1'!#REF!</f>
        <v>#REF!</v>
      </c>
    </row>
    <row r="634" spans="1:24" x14ac:dyDescent="0.2">
      <c r="A634" s="176">
        <v>1</v>
      </c>
      <c r="B634" s="195" t="s">
        <v>804</v>
      </c>
      <c r="C634" s="228" t="s">
        <v>1157</v>
      </c>
      <c r="D634" s="229">
        <v>41562</v>
      </c>
      <c r="E634" s="176" t="s">
        <v>1822</v>
      </c>
      <c r="F634" s="176" t="s">
        <v>1869</v>
      </c>
      <c r="G634" s="169">
        <v>151</v>
      </c>
      <c r="H634" s="170">
        <v>151</v>
      </c>
      <c r="I634" s="197">
        <v>2640.9</v>
      </c>
      <c r="J634" s="169">
        <v>58</v>
      </c>
      <c r="K634" s="170">
        <v>41</v>
      </c>
      <c r="L634" s="170">
        <v>17</v>
      </c>
      <c r="M634" s="197">
        <v>2640.9</v>
      </c>
      <c r="N634" s="197">
        <v>1864.1</v>
      </c>
      <c r="O634" s="197">
        <v>776.8</v>
      </c>
      <c r="P634" s="198">
        <f>Q634+R634</f>
        <v>111657252</v>
      </c>
      <c r="Q634" s="198">
        <v>106074389.40000001</v>
      </c>
      <c r="R634" s="198">
        <v>5582862.5999999996</v>
      </c>
      <c r="S634" s="199" t="e">
        <f>R634='Приложение № 1'!#REF!+'Приложение № 1'!#REF!</f>
        <v>#REF!</v>
      </c>
    </row>
    <row r="635" spans="1:24" s="157" customFormat="1" ht="34.9" customHeight="1" x14ac:dyDescent="0.2">
      <c r="A635" s="824" t="s">
        <v>1373</v>
      </c>
      <c r="B635" s="824"/>
      <c r="C635" s="824"/>
      <c r="D635" s="824"/>
      <c r="E635" s="824"/>
      <c r="F635" s="824"/>
      <c r="G635" s="174">
        <f>G636</f>
        <v>43</v>
      </c>
      <c r="H635" s="174">
        <f t="shared" ref="H635:O635" si="152">H636</f>
        <v>43</v>
      </c>
      <c r="I635" s="177">
        <f t="shared" si="152"/>
        <v>713.9</v>
      </c>
      <c r="J635" s="174">
        <f t="shared" si="152"/>
        <v>16</v>
      </c>
      <c r="K635" s="174">
        <f t="shared" si="152"/>
        <v>7</v>
      </c>
      <c r="L635" s="174">
        <f t="shared" si="152"/>
        <v>9</v>
      </c>
      <c r="M635" s="177">
        <f t="shared" si="152"/>
        <v>713.9</v>
      </c>
      <c r="N635" s="177">
        <f t="shared" si="152"/>
        <v>300.39999999999998</v>
      </c>
      <c r="O635" s="177">
        <f t="shared" si="152"/>
        <v>413.5</v>
      </c>
      <c r="P635" s="177">
        <f>P636</f>
        <v>30183692</v>
      </c>
      <c r="Q635" s="177">
        <v>19106277.039999999</v>
      </c>
      <c r="R635" s="177">
        <v>11077414.960000001</v>
      </c>
      <c r="S635" s="199" t="b">
        <f>R635='Приложение № 1'!W653+'Приложение № 1'!AD653</f>
        <v>0</v>
      </c>
      <c r="T635" s="200"/>
      <c r="U635" s="248"/>
      <c r="V635" s="248"/>
      <c r="W635" s="248"/>
      <c r="X635" s="248"/>
    </row>
    <row r="636" spans="1:24" s="157" customFormat="1" ht="22.5" customHeight="1" x14ac:dyDescent="0.2">
      <c r="A636" s="176">
        <v>1</v>
      </c>
      <c r="B636" s="210" t="s">
        <v>1628</v>
      </c>
      <c r="C636" s="213">
        <v>6265</v>
      </c>
      <c r="D636" s="196">
        <v>42674</v>
      </c>
      <c r="E636" s="176" t="s">
        <v>1110</v>
      </c>
      <c r="F636" s="176" t="s">
        <v>1112</v>
      </c>
      <c r="G636" s="169">
        <v>43</v>
      </c>
      <c r="H636" s="170">
        <v>43</v>
      </c>
      <c r="I636" s="197">
        <v>713.9</v>
      </c>
      <c r="J636" s="169">
        <v>16</v>
      </c>
      <c r="K636" s="170">
        <v>7</v>
      </c>
      <c r="L636" s="170">
        <v>9</v>
      </c>
      <c r="M636" s="197">
        <v>713.9</v>
      </c>
      <c r="N636" s="197">
        <v>300.39999999999998</v>
      </c>
      <c r="O636" s="197">
        <v>413.5</v>
      </c>
      <c r="P636" s="198">
        <f>Q636+R636</f>
        <v>30183692</v>
      </c>
      <c r="Q636" s="198">
        <v>19106277.039999999</v>
      </c>
      <c r="R636" s="198">
        <v>11077414.960000001</v>
      </c>
      <c r="S636" s="199" t="e">
        <f>R636='Приложение № 1'!#REF!+'Приложение № 1'!#REF!</f>
        <v>#REF!</v>
      </c>
      <c r="T636" s="200"/>
      <c r="U636" s="248"/>
      <c r="V636" s="248"/>
      <c r="W636" s="248"/>
      <c r="X636" s="248"/>
    </row>
    <row r="637" spans="1:24" s="157" customFormat="1" ht="30" customHeight="1" x14ac:dyDescent="0.2">
      <c r="A637" s="824" t="s">
        <v>1821</v>
      </c>
      <c r="B637" s="824"/>
      <c r="C637" s="824"/>
      <c r="D637" s="824"/>
      <c r="E637" s="824"/>
      <c r="F637" s="824"/>
      <c r="G637" s="174">
        <f t="shared" ref="G637:R637" si="153">SUM(G638:G655)</f>
        <v>250</v>
      </c>
      <c r="H637" s="174">
        <f t="shared" si="153"/>
        <v>250</v>
      </c>
      <c r="I637" s="177">
        <f t="shared" si="153"/>
        <v>4903.5</v>
      </c>
      <c r="J637" s="177">
        <f t="shared" si="153"/>
        <v>115</v>
      </c>
      <c r="K637" s="177">
        <f t="shared" si="153"/>
        <v>50</v>
      </c>
      <c r="L637" s="177">
        <f t="shared" si="153"/>
        <v>65</v>
      </c>
      <c r="M637" s="177">
        <f t="shared" si="153"/>
        <v>4903.5</v>
      </c>
      <c r="N637" s="177">
        <f t="shared" si="153"/>
        <v>1851.85</v>
      </c>
      <c r="O637" s="177">
        <f t="shared" si="153"/>
        <v>3051.65</v>
      </c>
      <c r="P637" s="177">
        <f t="shared" si="153"/>
        <v>226612584.83000001</v>
      </c>
      <c r="Q637" s="177">
        <f t="shared" si="153"/>
        <v>140154000.72</v>
      </c>
      <c r="R637" s="177">
        <f t="shared" si="153"/>
        <v>86458584.109999999</v>
      </c>
      <c r="S637" s="199" t="b">
        <f>R637='Приложение № 1'!W655+'Приложение № 1'!AD655</f>
        <v>0</v>
      </c>
      <c r="T637" s="200"/>
      <c r="U637" s="248"/>
      <c r="V637" s="248"/>
      <c r="W637" s="248"/>
      <c r="X637" s="248"/>
    </row>
    <row r="638" spans="1:24" s="157" customFormat="1" ht="21" customHeight="1" x14ac:dyDescent="0.2">
      <c r="A638" s="176">
        <v>1</v>
      </c>
      <c r="B638" s="210" t="s">
        <v>1132</v>
      </c>
      <c r="C638" s="213" t="s">
        <v>1129</v>
      </c>
      <c r="D638" s="196">
        <v>42181</v>
      </c>
      <c r="E638" s="176" t="s">
        <v>1110</v>
      </c>
      <c r="F638" s="176" t="s">
        <v>1112</v>
      </c>
      <c r="G638" s="169">
        <v>18</v>
      </c>
      <c r="H638" s="170">
        <v>18</v>
      </c>
      <c r="I638" s="197">
        <v>223.9</v>
      </c>
      <c r="J638" s="169">
        <v>7</v>
      </c>
      <c r="K638" s="170">
        <v>3</v>
      </c>
      <c r="L638" s="170">
        <f>J638-K638</f>
        <v>4</v>
      </c>
      <c r="M638" s="197">
        <v>223.9</v>
      </c>
      <c r="N638" s="197">
        <v>97.1</v>
      </c>
      <c r="O638" s="197">
        <f>M638-N638</f>
        <v>126.8</v>
      </c>
      <c r="P638" s="198">
        <f>Q638+R638</f>
        <v>9121613.1899999995</v>
      </c>
      <c r="Q638" s="198">
        <f>'Приложение № 1'!Q656+'Приложение № 1'!AC656</f>
        <v>3991244.67</v>
      </c>
      <c r="R638" s="198">
        <f>'Приложение № 1'!W656+'Приложение № 1'!AD656</f>
        <v>5130368.5199999996</v>
      </c>
      <c r="S638" s="199" t="b">
        <f>R638='Приложение № 1'!W656+'Приложение № 1'!AD656</f>
        <v>1</v>
      </c>
      <c r="T638" s="200"/>
      <c r="U638" s="248"/>
      <c r="V638" s="248"/>
      <c r="W638" s="248"/>
      <c r="X638" s="248"/>
    </row>
    <row r="639" spans="1:24" s="157" customFormat="1" ht="21" customHeight="1" x14ac:dyDescent="0.2">
      <c r="A639" s="176">
        <v>2</v>
      </c>
      <c r="B639" s="210" t="s">
        <v>1133</v>
      </c>
      <c r="C639" s="213" t="s">
        <v>1214</v>
      </c>
      <c r="D639" s="196">
        <v>42181</v>
      </c>
      <c r="E639" s="176" t="s">
        <v>1110</v>
      </c>
      <c r="F639" s="176" t="s">
        <v>1112</v>
      </c>
      <c r="G639" s="169">
        <v>14</v>
      </c>
      <c r="H639" s="170">
        <v>14</v>
      </c>
      <c r="I639" s="197">
        <v>247.1</v>
      </c>
      <c r="J639" s="169">
        <v>6</v>
      </c>
      <c r="K639" s="170">
        <v>2</v>
      </c>
      <c r="L639" s="170">
        <f t="shared" ref="L639:L653" si="154">J639-K639</f>
        <v>4</v>
      </c>
      <c r="M639" s="197">
        <v>247.1</v>
      </c>
      <c r="N639" s="197">
        <v>100.2</v>
      </c>
      <c r="O639" s="197">
        <v>146.9</v>
      </c>
      <c r="P639" s="198">
        <f t="shared" ref="P639:P655" si="155">Q639+R639</f>
        <v>11432576.560000001</v>
      </c>
      <c r="Q639" s="198">
        <f>'Приложение № 1'!Q657+'Приложение № 1'!AC657</f>
        <v>7779380.4800000004</v>
      </c>
      <c r="R639" s="198">
        <f>'Приложение № 1'!W657+'Приложение № 1'!AD657</f>
        <v>3653196.08</v>
      </c>
      <c r="S639" s="199" t="b">
        <f>R639='Приложение № 1'!W657+'Приложение № 1'!AD657</f>
        <v>1</v>
      </c>
      <c r="T639" s="200"/>
      <c r="U639" s="248"/>
      <c r="V639" s="248"/>
      <c r="W639" s="248"/>
      <c r="X639" s="248"/>
    </row>
    <row r="640" spans="1:24" s="157" customFormat="1" ht="21" customHeight="1" x14ac:dyDescent="0.2">
      <c r="A640" s="176">
        <v>3</v>
      </c>
      <c r="B640" s="210" t="s">
        <v>1627</v>
      </c>
      <c r="C640" s="213" t="s">
        <v>1214</v>
      </c>
      <c r="D640" s="196">
        <v>42181</v>
      </c>
      <c r="E640" s="176" t="s">
        <v>1110</v>
      </c>
      <c r="F640" s="176" t="s">
        <v>1112</v>
      </c>
      <c r="G640" s="169">
        <v>5</v>
      </c>
      <c r="H640" s="170">
        <v>5</v>
      </c>
      <c r="I640" s="197">
        <v>126.6</v>
      </c>
      <c r="J640" s="169">
        <v>3</v>
      </c>
      <c r="K640" s="170">
        <v>2</v>
      </c>
      <c r="L640" s="170">
        <f t="shared" si="154"/>
        <v>1</v>
      </c>
      <c r="M640" s="197">
        <v>126.6</v>
      </c>
      <c r="N640" s="197">
        <v>88.2</v>
      </c>
      <c r="O640" s="197">
        <f t="shared" ref="O640:O655" si="156">M640-N640</f>
        <v>38.4</v>
      </c>
      <c r="P640" s="198">
        <f t="shared" si="155"/>
        <v>4247298.9400000004</v>
      </c>
      <c r="Q640" s="198">
        <f>'Приложение № 1'!Q658+'Приложение № 1'!AC658</f>
        <v>1929363.9</v>
      </c>
      <c r="R640" s="198">
        <f>'Приложение № 1'!W658+'Приложение № 1'!AD658</f>
        <v>2317935.04</v>
      </c>
      <c r="S640" s="199" t="b">
        <f>R640='Приложение № 1'!W658+'Приложение № 1'!AD658</f>
        <v>1</v>
      </c>
      <c r="T640" s="200"/>
      <c r="U640" s="248"/>
      <c r="V640" s="248"/>
      <c r="W640" s="248"/>
      <c r="X640" s="248"/>
    </row>
    <row r="641" spans="1:24" s="157" customFormat="1" ht="21" customHeight="1" x14ac:dyDescent="0.2">
      <c r="A641" s="176">
        <v>4</v>
      </c>
      <c r="B641" s="210" t="s">
        <v>1213</v>
      </c>
      <c r="C641" s="213" t="s">
        <v>1214</v>
      </c>
      <c r="D641" s="196">
        <v>42181</v>
      </c>
      <c r="E641" s="176" t="s">
        <v>1110</v>
      </c>
      <c r="F641" s="176" t="s">
        <v>1112</v>
      </c>
      <c r="G641" s="169">
        <v>17</v>
      </c>
      <c r="H641" s="170">
        <v>17</v>
      </c>
      <c r="I641" s="197">
        <v>368.8</v>
      </c>
      <c r="J641" s="169">
        <v>9</v>
      </c>
      <c r="K641" s="170">
        <v>6</v>
      </c>
      <c r="L641" s="170">
        <f t="shared" si="154"/>
        <v>3</v>
      </c>
      <c r="M641" s="197">
        <v>368.8</v>
      </c>
      <c r="N641" s="197">
        <v>224.05</v>
      </c>
      <c r="O641" s="197">
        <f t="shared" si="156"/>
        <v>144.75</v>
      </c>
      <c r="P641" s="198">
        <f t="shared" si="155"/>
        <v>17156460.420000002</v>
      </c>
      <c r="Q641" s="198">
        <f>'Приложение № 1'!Q659+'Приложение № 1'!AC659</f>
        <v>10582688.210000001</v>
      </c>
      <c r="R641" s="198">
        <f>'Приложение № 1'!W659+'Приложение № 1'!AD659</f>
        <v>6573772.21</v>
      </c>
      <c r="S641" s="199" t="b">
        <f>R641='Приложение № 1'!W659+'Приложение № 1'!AD659</f>
        <v>1</v>
      </c>
      <c r="T641" s="200"/>
      <c r="U641" s="248"/>
      <c r="V641" s="248"/>
      <c r="W641" s="248"/>
      <c r="X641" s="248"/>
    </row>
    <row r="642" spans="1:24" s="157" customFormat="1" ht="21" customHeight="1" x14ac:dyDescent="0.2">
      <c r="A642" s="176">
        <v>5</v>
      </c>
      <c r="B642" s="210" t="s">
        <v>1457</v>
      </c>
      <c r="C642" s="213">
        <v>1</v>
      </c>
      <c r="D642" s="196">
        <v>41997</v>
      </c>
      <c r="E642" s="176" t="s">
        <v>1110</v>
      </c>
      <c r="F642" s="176" t="s">
        <v>1112</v>
      </c>
      <c r="G642" s="169">
        <v>15</v>
      </c>
      <c r="H642" s="170">
        <v>15</v>
      </c>
      <c r="I642" s="197">
        <v>196.7</v>
      </c>
      <c r="J642" s="169">
        <v>4</v>
      </c>
      <c r="K642" s="170">
        <v>0</v>
      </c>
      <c r="L642" s="170">
        <f t="shared" si="154"/>
        <v>4</v>
      </c>
      <c r="M642" s="197">
        <v>196.7</v>
      </c>
      <c r="N642" s="197">
        <v>0</v>
      </c>
      <c r="O642" s="197">
        <f t="shared" si="156"/>
        <v>196.7</v>
      </c>
      <c r="P642" s="198">
        <f t="shared" si="155"/>
        <v>6744555.4900000002</v>
      </c>
      <c r="Q642" s="198">
        <f>'Приложение № 1'!Q660+'Приложение № 1'!AC660</f>
        <v>3119456.45</v>
      </c>
      <c r="R642" s="198">
        <f>'Приложение № 1'!W660+'Приложение № 1'!AD660</f>
        <v>3625099.04</v>
      </c>
      <c r="S642" s="199" t="b">
        <f>R642='Приложение № 1'!W660+'Приложение № 1'!AD660</f>
        <v>1</v>
      </c>
      <c r="T642" s="200"/>
      <c r="U642" s="248"/>
      <c r="V642" s="248"/>
      <c r="W642" s="248"/>
      <c r="X642" s="248"/>
    </row>
    <row r="643" spans="1:24" s="157" customFormat="1" ht="21" customHeight="1" x14ac:dyDescent="0.2">
      <c r="A643" s="176">
        <v>6</v>
      </c>
      <c r="B643" s="210" t="s">
        <v>1625</v>
      </c>
      <c r="C643" s="213">
        <v>2</v>
      </c>
      <c r="D643" s="196">
        <v>41998</v>
      </c>
      <c r="E643" s="176" t="s">
        <v>1110</v>
      </c>
      <c r="F643" s="176" t="s">
        <v>1112</v>
      </c>
      <c r="G643" s="169">
        <v>24</v>
      </c>
      <c r="H643" s="170">
        <v>24</v>
      </c>
      <c r="I643" s="197">
        <v>360.4</v>
      </c>
      <c r="J643" s="169">
        <v>8</v>
      </c>
      <c r="K643" s="170">
        <v>6</v>
      </c>
      <c r="L643" s="170">
        <f t="shared" si="154"/>
        <v>2</v>
      </c>
      <c r="M643" s="197">
        <v>360.4</v>
      </c>
      <c r="N643" s="197">
        <v>257.10000000000002</v>
      </c>
      <c r="O643" s="197">
        <f t="shared" si="156"/>
        <v>103.3</v>
      </c>
      <c r="P643" s="198">
        <f t="shared" si="155"/>
        <v>12454774.050000001</v>
      </c>
      <c r="Q643" s="198">
        <f>'Приложение № 1'!Q661+'Приложение № 1'!AC661</f>
        <v>5326978.26</v>
      </c>
      <c r="R643" s="198">
        <f>'Приложение № 1'!W661+'Приложение № 1'!AD661</f>
        <v>7127795.79</v>
      </c>
      <c r="S643" s="199" t="b">
        <f>R643='Приложение № 1'!W661+'Приложение № 1'!AD661</f>
        <v>1</v>
      </c>
      <c r="T643" s="200"/>
      <c r="U643" s="248"/>
      <c r="V643" s="248"/>
      <c r="W643" s="248"/>
      <c r="X643" s="248"/>
    </row>
    <row r="644" spans="1:24" s="157" customFormat="1" ht="21" customHeight="1" x14ac:dyDescent="0.2">
      <c r="A644" s="176">
        <v>7</v>
      </c>
      <c r="B644" s="210" t="s">
        <v>1626</v>
      </c>
      <c r="C644" s="213">
        <v>1</v>
      </c>
      <c r="D644" s="196">
        <v>41997</v>
      </c>
      <c r="E644" s="176" t="s">
        <v>1110</v>
      </c>
      <c r="F644" s="176" t="s">
        <v>1112</v>
      </c>
      <c r="G644" s="169">
        <v>3</v>
      </c>
      <c r="H644" s="170">
        <v>3</v>
      </c>
      <c r="I644" s="197">
        <v>155.80000000000001</v>
      </c>
      <c r="J644" s="169">
        <v>3</v>
      </c>
      <c r="K644" s="170">
        <v>2</v>
      </c>
      <c r="L644" s="170">
        <f t="shared" si="154"/>
        <v>1</v>
      </c>
      <c r="M644" s="197">
        <v>155.80000000000001</v>
      </c>
      <c r="N644" s="197">
        <v>81.900000000000006</v>
      </c>
      <c r="O644" s="197">
        <f t="shared" si="156"/>
        <v>73.900000000000006</v>
      </c>
      <c r="P644" s="198">
        <f t="shared" si="155"/>
        <v>6219105.5700000003</v>
      </c>
      <c r="Q644" s="198">
        <f>'Приложение № 1'!Q662+'Приложение № 1'!AC662</f>
        <v>2904492.25</v>
      </c>
      <c r="R644" s="198">
        <f>'Приложение № 1'!W662+'Приложение № 1'!AD662</f>
        <v>3314613.32</v>
      </c>
      <c r="S644" s="199" t="b">
        <f>R644='Приложение № 1'!W662+'Приложение № 1'!AD662</f>
        <v>1</v>
      </c>
      <c r="T644" s="200"/>
      <c r="U644" s="248"/>
      <c r="V644" s="248"/>
      <c r="W644" s="248"/>
      <c r="X644" s="248"/>
    </row>
    <row r="645" spans="1:24" s="157" customFormat="1" ht="21" customHeight="1" x14ac:dyDescent="0.2">
      <c r="A645" s="176">
        <v>8</v>
      </c>
      <c r="B645" s="210" t="s">
        <v>1624</v>
      </c>
      <c r="C645" s="213">
        <v>1</v>
      </c>
      <c r="D645" s="196">
        <v>41997</v>
      </c>
      <c r="E645" s="176" t="s">
        <v>1110</v>
      </c>
      <c r="F645" s="176" t="s">
        <v>1112</v>
      </c>
      <c r="G645" s="169">
        <v>13</v>
      </c>
      <c r="H645" s="170">
        <v>13</v>
      </c>
      <c r="I645" s="197">
        <v>281</v>
      </c>
      <c r="J645" s="169">
        <v>7</v>
      </c>
      <c r="K645" s="170">
        <v>4</v>
      </c>
      <c r="L645" s="170">
        <f t="shared" si="154"/>
        <v>3</v>
      </c>
      <c r="M645" s="197">
        <v>281</v>
      </c>
      <c r="N645" s="197">
        <v>147</v>
      </c>
      <c r="O645" s="197">
        <f t="shared" si="156"/>
        <v>134</v>
      </c>
      <c r="P645" s="198">
        <f t="shared" si="155"/>
        <v>12280784.93</v>
      </c>
      <c r="Q645" s="198">
        <f>'Приложение № 1'!Q663+'Приложение № 1'!AC663</f>
        <v>6806530.3499999996</v>
      </c>
      <c r="R645" s="198">
        <f>'Приложение № 1'!W663+'Приложение № 1'!AD663</f>
        <v>5474254.5800000001</v>
      </c>
      <c r="S645" s="199" t="b">
        <f>R645='Приложение № 1'!W663+'Приложение № 1'!AD663</f>
        <v>1</v>
      </c>
      <c r="T645" s="200"/>
      <c r="U645" s="248"/>
      <c r="V645" s="248"/>
      <c r="W645" s="248"/>
      <c r="X645" s="248"/>
    </row>
    <row r="646" spans="1:24" s="157" customFormat="1" ht="21" customHeight="1" x14ac:dyDescent="0.2">
      <c r="A646" s="176">
        <v>9</v>
      </c>
      <c r="B646" s="210" t="s">
        <v>975</v>
      </c>
      <c r="C646" s="213">
        <v>1</v>
      </c>
      <c r="D646" s="196">
        <v>41999</v>
      </c>
      <c r="E646" s="176" t="s">
        <v>1112</v>
      </c>
      <c r="F646" s="176" t="s">
        <v>1822</v>
      </c>
      <c r="G646" s="169">
        <v>12</v>
      </c>
      <c r="H646" s="170">
        <v>12</v>
      </c>
      <c r="I646" s="197">
        <v>185.9</v>
      </c>
      <c r="J646" s="169">
        <v>4</v>
      </c>
      <c r="K646" s="170">
        <v>4</v>
      </c>
      <c r="L646" s="170">
        <f t="shared" si="154"/>
        <v>0</v>
      </c>
      <c r="M646" s="197">
        <v>185.9</v>
      </c>
      <c r="N646" s="197">
        <v>0</v>
      </c>
      <c r="O646" s="197">
        <f t="shared" si="156"/>
        <v>185.9</v>
      </c>
      <c r="P646" s="198">
        <f t="shared" si="155"/>
        <v>10136809.439999999</v>
      </c>
      <c r="Q646" s="198">
        <f>'Приложение № 1'!Q664+'Приложение № 1'!AC664</f>
        <v>6874696.0499999998</v>
      </c>
      <c r="R646" s="198">
        <f>'Приложение № 1'!W664+'Приложение № 1'!AD664</f>
        <v>3262113.39</v>
      </c>
      <c r="S646" s="199" t="b">
        <f>R646='Приложение № 1'!W664+'Приложение № 1'!AD664</f>
        <v>1</v>
      </c>
      <c r="T646" s="200"/>
      <c r="U646" s="248"/>
      <c r="V646" s="248"/>
      <c r="W646" s="248"/>
      <c r="X646" s="248"/>
    </row>
    <row r="647" spans="1:24" s="157" customFormat="1" ht="21" customHeight="1" x14ac:dyDescent="0.2">
      <c r="A647" s="176">
        <v>10</v>
      </c>
      <c r="B647" s="210" t="s">
        <v>977</v>
      </c>
      <c r="C647" s="213">
        <v>1</v>
      </c>
      <c r="D647" s="196">
        <v>41999</v>
      </c>
      <c r="E647" s="176" t="s">
        <v>1112</v>
      </c>
      <c r="F647" s="176" t="s">
        <v>1822</v>
      </c>
      <c r="G647" s="169">
        <v>11</v>
      </c>
      <c r="H647" s="170">
        <v>11</v>
      </c>
      <c r="I647" s="197">
        <v>207.4</v>
      </c>
      <c r="J647" s="169">
        <v>6</v>
      </c>
      <c r="K647" s="170">
        <v>5</v>
      </c>
      <c r="L647" s="170">
        <f t="shared" si="154"/>
        <v>1</v>
      </c>
      <c r="M647" s="197">
        <v>207.4</v>
      </c>
      <c r="N647" s="197">
        <v>190.5</v>
      </c>
      <c r="O647" s="197">
        <f t="shared" si="156"/>
        <v>16.899999999999999</v>
      </c>
      <c r="P647" s="198">
        <f t="shared" si="155"/>
        <v>13694405.01</v>
      </c>
      <c r="Q647" s="198">
        <f>'Приложение № 1'!Q665+'Приложение № 1'!AC665</f>
        <v>9337904.25</v>
      </c>
      <c r="R647" s="198">
        <f>'Приложение № 1'!W665+'Приложение № 1'!AD665</f>
        <v>4356500.76</v>
      </c>
      <c r="S647" s="199" t="b">
        <f>R647='Приложение № 1'!W665+'Приложение № 1'!AD665</f>
        <v>1</v>
      </c>
      <c r="T647" s="200"/>
      <c r="U647" s="248"/>
      <c r="V647" s="248"/>
      <c r="W647" s="248"/>
      <c r="X647" s="248"/>
    </row>
    <row r="648" spans="1:24" s="157" customFormat="1" ht="21" customHeight="1" x14ac:dyDescent="0.2">
      <c r="A648" s="176">
        <v>12</v>
      </c>
      <c r="B648" s="210" t="s">
        <v>978</v>
      </c>
      <c r="C648" s="213">
        <v>1</v>
      </c>
      <c r="D648" s="196">
        <v>41999</v>
      </c>
      <c r="E648" s="176" t="s">
        <v>1112</v>
      </c>
      <c r="F648" s="176" t="s">
        <v>1822</v>
      </c>
      <c r="G648" s="169">
        <v>16</v>
      </c>
      <c r="H648" s="170">
        <v>16</v>
      </c>
      <c r="I648" s="197">
        <v>255.5</v>
      </c>
      <c r="J648" s="169">
        <v>9</v>
      </c>
      <c r="K648" s="170">
        <v>2</v>
      </c>
      <c r="L648" s="170">
        <f t="shared" si="154"/>
        <v>7</v>
      </c>
      <c r="M648" s="197">
        <v>255.5</v>
      </c>
      <c r="N648" s="197">
        <v>53</v>
      </c>
      <c r="O648" s="197">
        <f t="shared" si="156"/>
        <v>202.5</v>
      </c>
      <c r="P648" s="198">
        <f t="shared" si="155"/>
        <v>16793979.530000001</v>
      </c>
      <c r="Q648" s="198">
        <f>'Приложение № 1'!Q666+'Приложение № 1'!AC666</f>
        <v>12488708.609999999</v>
      </c>
      <c r="R648" s="198">
        <f>'Приложение № 1'!W666+'Приложение № 1'!AD666</f>
        <v>4305270.92</v>
      </c>
      <c r="S648" s="199" t="b">
        <f>R648='Приложение № 1'!W666+'Приложение № 1'!AD666</f>
        <v>1</v>
      </c>
      <c r="T648" s="200"/>
      <c r="U648" s="248"/>
      <c r="V648" s="248"/>
      <c r="W648" s="248"/>
      <c r="X648" s="248"/>
    </row>
    <row r="649" spans="1:24" s="157" customFormat="1" ht="21" customHeight="1" x14ac:dyDescent="0.2">
      <c r="A649" s="176">
        <v>13</v>
      </c>
      <c r="B649" s="210" t="s">
        <v>979</v>
      </c>
      <c r="C649" s="213">
        <v>1</v>
      </c>
      <c r="D649" s="196">
        <v>41999</v>
      </c>
      <c r="E649" s="176" t="s">
        <v>1112</v>
      </c>
      <c r="F649" s="176" t="s">
        <v>1822</v>
      </c>
      <c r="G649" s="169">
        <v>12</v>
      </c>
      <c r="H649" s="170">
        <v>12</v>
      </c>
      <c r="I649" s="197">
        <v>218.8</v>
      </c>
      <c r="J649" s="169">
        <v>6</v>
      </c>
      <c r="K649" s="170">
        <v>4</v>
      </c>
      <c r="L649" s="170">
        <f t="shared" si="154"/>
        <v>2</v>
      </c>
      <c r="M649" s="197">
        <v>218.8</v>
      </c>
      <c r="N649" s="197">
        <v>153.4</v>
      </c>
      <c r="O649" s="197">
        <f t="shared" si="156"/>
        <v>65.400000000000006</v>
      </c>
      <c r="P649" s="198">
        <f t="shared" si="155"/>
        <v>12942480.43</v>
      </c>
      <c r="Q649" s="198">
        <f>'Приложение № 1'!Q667+'Приложение № 1'!AC667</f>
        <v>8194025.7699999996</v>
      </c>
      <c r="R649" s="198">
        <f>'Приложение № 1'!W667+'Приложение № 1'!AD667</f>
        <v>4748454.66</v>
      </c>
      <c r="S649" s="199" t="b">
        <f>R649='Приложение № 1'!W667+'Приложение № 1'!AD667</f>
        <v>1</v>
      </c>
      <c r="T649" s="200"/>
      <c r="U649" s="248"/>
      <c r="V649" s="248"/>
      <c r="W649" s="248"/>
      <c r="X649" s="248"/>
    </row>
    <row r="650" spans="1:24" s="157" customFormat="1" ht="21" customHeight="1" x14ac:dyDescent="0.2">
      <c r="A650" s="176">
        <v>14</v>
      </c>
      <c r="B650" s="210" t="s">
        <v>980</v>
      </c>
      <c r="C650" s="213">
        <v>1</v>
      </c>
      <c r="D650" s="196">
        <v>41999</v>
      </c>
      <c r="E650" s="176" t="s">
        <v>1112</v>
      </c>
      <c r="F650" s="176" t="s">
        <v>1822</v>
      </c>
      <c r="G650" s="169">
        <v>17</v>
      </c>
      <c r="H650" s="170">
        <v>17</v>
      </c>
      <c r="I650" s="197">
        <v>385.2</v>
      </c>
      <c r="J650" s="169">
        <v>11</v>
      </c>
      <c r="K650" s="170">
        <v>3</v>
      </c>
      <c r="L650" s="170">
        <v>8</v>
      </c>
      <c r="M650" s="197">
        <v>385.2</v>
      </c>
      <c r="N650" s="197">
        <v>109.4</v>
      </c>
      <c r="O650" s="197">
        <f t="shared" si="156"/>
        <v>275.8</v>
      </c>
      <c r="P650" s="198">
        <f t="shared" si="155"/>
        <v>26495928.41</v>
      </c>
      <c r="Q650" s="198">
        <f>'Приложение № 1'!Q668+'Приложение № 1'!AC668</f>
        <v>19454304.34</v>
      </c>
      <c r="R650" s="198">
        <f>'Приложение № 1'!W668+'Приложение № 1'!AD668</f>
        <v>7041624.0700000003</v>
      </c>
      <c r="S650" s="199" t="b">
        <f>R650='Приложение № 1'!W668+'Приложение № 1'!AD668</f>
        <v>1</v>
      </c>
      <c r="T650" s="200"/>
      <c r="U650" s="248"/>
      <c r="V650" s="248"/>
      <c r="W650" s="248"/>
      <c r="X650" s="248"/>
    </row>
    <row r="651" spans="1:24" s="157" customFormat="1" ht="21" customHeight="1" x14ac:dyDescent="0.2">
      <c r="A651" s="176">
        <v>15</v>
      </c>
      <c r="B651" s="210" t="s">
        <v>976</v>
      </c>
      <c r="C651" s="213">
        <v>3</v>
      </c>
      <c r="D651" s="196">
        <v>41998</v>
      </c>
      <c r="E651" s="176" t="s">
        <v>1112</v>
      </c>
      <c r="F651" s="176" t="s">
        <v>1822</v>
      </c>
      <c r="G651" s="169">
        <v>9</v>
      </c>
      <c r="H651" s="170">
        <v>9</v>
      </c>
      <c r="I651" s="197">
        <v>154.5</v>
      </c>
      <c r="J651" s="169">
        <v>5</v>
      </c>
      <c r="K651" s="170">
        <v>0</v>
      </c>
      <c r="L651" s="170">
        <f t="shared" si="154"/>
        <v>5</v>
      </c>
      <c r="M651" s="197">
        <v>154.5</v>
      </c>
      <c r="N651" s="197">
        <v>0</v>
      </c>
      <c r="O651" s="197">
        <f t="shared" si="156"/>
        <v>154.5</v>
      </c>
      <c r="P651" s="198">
        <f t="shared" si="155"/>
        <v>7758153.0499999998</v>
      </c>
      <c r="Q651" s="198">
        <f>'Приложение № 1'!Q669+'Приложение № 1'!AC669</f>
        <v>5648233.0700000003</v>
      </c>
      <c r="R651" s="198">
        <f>'Приложение № 1'!W669+'Приложение № 1'!AD669</f>
        <v>2109919.98</v>
      </c>
      <c r="S651" s="199" t="b">
        <f>R651='Приложение № 1'!W669+'Приложение № 1'!AD669</f>
        <v>1</v>
      </c>
      <c r="T651" s="200"/>
      <c r="U651" s="248"/>
      <c r="V651" s="248"/>
      <c r="W651" s="248"/>
      <c r="X651" s="248"/>
    </row>
    <row r="652" spans="1:24" s="157" customFormat="1" ht="21" customHeight="1" x14ac:dyDescent="0.2">
      <c r="A652" s="176">
        <v>16</v>
      </c>
      <c r="B652" s="210" t="s">
        <v>1623</v>
      </c>
      <c r="C652" s="213">
        <v>579</v>
      </c>
      <c r="D652" s="196">
        <v>42004</v>
      </c>
      <c r="E652" s="176" t="s">
        <v>1112</v>
      </c>
      <c r="F652" s="176" t="s">
        <v>1822</v>
      </c>
      <c r="G652" s="169">
        <v>24</v>
      </c>
      <c r="H652" s="170">
        <v>24</v>
      </c>
      <c r="I652" s="197">
        <v>424.7</v>
      </c>
      <c r="J652" s="169">
        <v>8</v>
      </c>
      <c r="K652" s="170">
        <v>2</v>
      </c>
      <c r="L652" s="170">
        <f t="shared" si="154"/>
        <v>6</v>
      </c>
      <c r="M652" s="197">
        <v>424.7</v>
      </c>
      <c r="N652" s="197">
        <v>117.8</v>
      </c>
      <c r="O652" s="197">
        <f t="shared" si="156"/>
        <v>306.89999999999998</v>
      </c>
      <c r="P652" s="198">
        <f t="shared" si="155"/>
        <v>20743993.559999999</v>
      </c>
      <c r="Q652" s="198">
        <f>'Приложение № 1'!Q670+'Приложение № 1'!AC670</f>
        <v>13698842.76</v>
      </c>
      <c r="R652" s="198">
        <f>'Приложение № 1'!W670+'Приложение № 1'!AD670</f>
        <v>7045150.7999999998</v>
      </c>
      <c r="S652" s="199" t="b">
        <f>R652='Приложение № 1'!W670+'Приложение № 1'!AD670</f>
        <v>1</v>
      </c>
      <c r="T652" s="200"/>
      <c r="U652" s="248"/>
      <c r="V652" s="248"/>
      <c r="W652" s="248"/>
      <c r="X652" s="248"/>
    </row>
    <row r="653" spans="1:24" s="156" customFormat="1" ht="21" customHeight="1" x14ac:dyDescent="0.2">
      <c r="A653" s="176">
        <v>17</v>
      </c>
      <c r="B653" s="210" t="s">
        <v>1622</v>
      </c>
      <c r="C653" s="213">
        <v>579</v>
      </c>
      <c r="D653" s="196">
        <v>42004</v>
      </c>
      <c r="E653" s="176" t="s">
        <v>1112</v>
      </c>
      <c r="F653" s="176" t="s">
        <v>1822</v>
      </c>
      <c r="G653" s="169">
        <v>7</v>
      </c>
      <c r="H653" s="170">
        <v>7</v>
      </c>
      <c r="I653" s="197">
        <v>178.9</v>
      </c>
      <c r="J653" s="169">
        <v>3</v>
      </c>
      <c r="K653" s="170">
        <v>1</v>
      </c>
      <c r="L653" s="170">
        <f t="shared" si="154"/>
        <v>2</v>
      </c>
      <c r="M653" s="197">
        <v>178.9</v>
      </c>
      <c r="N653" s="197">
        <v>88.3</v>
      </c>
      <c r="O653" s="197">
        <f t="shared" si="156"/>
        <v>90.6</v>
      </c>
      <c r="P653" s="198">
        <f t="shared" si="155"/>
        <v>8950920.5600000005</v>
      </c>
      <c r="Q653" s="198">
        <f>'Приложение № 1'!Q671+'Приложение № 1'!AC671</f>
        <v>6046827.8600000003</v>
      </c>
      <c r="R653" s="198">
        <f>'Приложение № 1'!W671+'Приложение № 1'!AD671</f>
        <v>2904092.7</v>
      </c>
      <c r="S653" s="199" t="b">
        <f>R653='Приложение № 1'!W671+'Приложение № 1'!AD671</f>
        <v>1</v>
      </c>
      <c r="T653" s="200"/>
      <c r="U653" s="203"/>
      <c r="V653" s="203"/>
      <c r="W653" s="203"/>
      <c r="X653" s="203"/>
    </row>
    <row r="654" spans="1:24" x14ac:dyDescent="0.2">
      <c r="A654" s="176">
        <v>18</v>
      </c>
      <c r="B654" s="210" t="s">
        <v>1621</v>
      </c>
      <c r="C654" s="213">
        <v>579</v>
      </c>
      <c r="D654" s="196">
        <v>42004</v>
      </c>
      <c r="E654" s="176" t="s">
        <v>1112</v>
      </c>
      <c r="F654" s="176" t="s">
        <v>1822</v>
      </c>
      <c r="G654" s="169">
        <v>6</v>
      </c>
      <c r="H654" s="170">
        <v>6</v>
      </c>
      <c r="I654" s="197">
        <v>121.4</v>
      </c>
      <c r="J654" s="169">
        <v>3</v>
      </c>
      <c r="K654" s="170">
        <v>2</v>
      </c>
      <c r="L654" s="170">
        <v>1</v>
      </c>
      <c r="M654" s="197">
        <v>121.4</v>
      </c>
      <c r="N654" s="197">
        <v>64.8</v>
      </c>
      <c r="O654" s="197">
        <f t="shared" si="156"/>
        <v>56.6</v>
      </c>
      <c r="P654" s="198">
        <f t="shared" si="155"/>
        <v>10136335.960000001</v>
      </c>
      <c r="Q654" s="198">
        <f>'Приложение № 1'!Q672+'Приложение № 1'!AC672</f>
        <v>7741920.9100000001</v>
      </c>
      <c r="R654" s="198">
        <f>'Приложение № 1'!W672+'Приложение № 1'!AD672</f>
        <v>2394415.0499999998</v>
      </c>
      <c r="S654" s="199" t="b">
        <f>R654='Приложение № 1'!W672+'Приложение № 1'!AD672</f>
        <v>1</v>
      </c>
    </row>
    <row r="655" spans="1:24" x14ac:dyDescent="0.2">
      <c r="A655" s="176">
        <v>19</v>
      </c>
      <c r="B655" s="210" t="s">
        <v>1819</v>
      </c>
      <c r="C655" s="213" t="s">
        <v>1820</v>
      </c>
      <c r="D655" s="196">
        <v>43090</v>
      </c>
      <c r="E655" s="176" t="s">
        <v>1110</v>
      </c>
      <c r="F655" s="176" t="s">
        <v>1112</v>
      </c>
      <c r="G655" s="169">
        <v>27</v>
      </c>
      <c r="H655" s="170">
        <v>27</v>
      </c>
      <c r="I655" s="197">
        <v>810.9</v>
      </c>
      <c r="J655" s="169">
        <v>13</v>
      </c>
      <c r="K655" s="170">
        <v>2</v>
      </c>
      <c r="L655" s="170">
        <v>11</v>
      </c>
      <c r="M655" s="197">
        <v>810.9</v>
      </c>
      <c r="N655" s="197">
        <v>79.099999999999994</v>
      </c>
      <c r="O655" s="197">
        <f t="shared" si="156"/>
        <v>731.8</v>
      </c>
      <c r="P655" s="198">
        <f t="shared" si="155"/>
        <v>19302409.73</v>
      </c>
      <c r="Q655" s="198">
        <f>'Приложение № 1'!Q691+'Приложение № 1'!AC691</f>
        <v>8228402.5300000003</v>
      </c>
      <c r="R655" s="198">
        <f>'Приложение № 1'!W691+'Приложение № 1'!AD691</f>
        <v>11074007.199999999</v>
      </c>
      <c r="S655" s="199" t="b">
        <f>R655='Приложение № 1'!W691+'Приложение № 1'!AD691</f>
        <v>1</v>
      </c>
    </row>
    <row r="656" spans="1:24" ht="27.75" customHeight="1" x14ac:dyDescent="0.2">
      <c r="A656" s="824" t="s">
        <v>1795</v>
      </c>
      <c r="B656" s="824"/>
      <c r="C656" s="824"/>
      <c r="D656" s="824"/>
      <c r="E656" s="824"/>
      <c r="F656" s="824"/>
      <c r="G656" s="168">
        <f>SUM(G657:G667)</f>
        <v>322</v>
      </c>
      <c r="H656" s="168">
        <f t="shared" ref="H656:P656" si="157">SUM(H657:H667)</f>
        <v>322</v>
      </c>
      <c r="I656" s="202">
        <f t="shared" si="157"/>
        <v>5384.7</v>
      </c>
      <c r="J656" s="168">
        <f t="shared" si="157"/>
        <v>128</v>
      </c>
      <c r="K656" s="168">
        <f t="shared" si="157"/>
        <v>99</v>
      </c>
      <c r="L656" s="168">
        <f t="shared" si="157"/>
        <v>29</v>
      </c>
      <c r="M656" s="202">
        <f t="shared" si="157"/>
        <v>5384.7</v>
      </c>
      <c r="N656" s="202">
        <f t="shared" si="157"/>
        <v>4048.8</v>
      </c>
      <c r="O656" s="202">
        <f t="shared" si="157"/>
        <v>1335.9</v>
      </c>
      <c r="P656" s="202">
        <f t="shared" si="157"/>
        <v>227665116</v>
      </c>
      <c r="Q656" s="202">
        <v>203304948.59</v>
      </c>
      <c r="R656" s="202">
        <v>24360167.41</v>
      </c>
      <c r="S656" s="199" t="e">
        <f>R656='Приложение № 1'!#REF!+'Приложение № 1'!#REF!</f>
        <v>#REF!</v>
      </c>
    </row>
    <row r="657" spans="1:24" x14ac:dyDescent="0.2">
      <c r="A657" s="176">
        <v>1</v>
      </c>
      <c r="B657" s="195" t="s">
        <v>1566</v>
      </c>
      <c r="C657" s="176">
        <v>42</v>
      </c>
      <c r="D657" s="196">
        <v>41988</v>
      </c>
      <c r="E657" s="176" t="s">
        <v>1822</v>
      </c>
      <c r="F657" s="176" t="s">
        <v>1869</v>
      </c>
      <c r="G657" s="169">
        <v>11</v>
      </c>
      <c r="H657" s="170">
        <v>11</v>
      </c>
      <c r="I657" s="197">
        <v>295.39999999999998</v>
      </c>
      <c r="J657" s="169">
        <v>4</v>
      </c>
      <c r="K657" s="170">
        <v>3</v>
      </c>
      <c r="L657" s="170">
        <v>1</v>
      </c>
      <c r="M657" s="197">
        <v>295.39999999999998</v>
      </c>
      <c r="N657" s="197">
        <v>220.6</v>
      </c>
      <c r="O657" s="197">
        <v>74.8</v>
      </c>
      <c r="P657" s="198">
        <f t="shared" ref="P657:P667" si="158">Q657+R657</f>
        <v>12489512</v>
      </c>
      <c r="Q657" s="198">
        <v>11153134.220000001</v>
      </c>
      <c r="R657" s="198">
        <v>1336377.78</v>
      </c>
      <c r="S657" s="199" t="e">
        <f>R657='Приложение № 1'!#REF!+'Приложение № 1'!#REF!</f>
        <v>#REF!</v>
      </c>
    </row>
    <row r="658" spans="1:24" x14ac:dyDescent="0.2">
      <c r="A658" s="176">
        <v>2</v>
      </c>
      <c r="B658" s="195" t="s">
        <v>1565</v>
      </c>
      <c r="C658" s="176">
        <v>43</v>
      </c>
      <c r="D658" s="196">
        <v>41988</v>
      </c>
      <c r="E658" s="176" t="s">
        <v>1822</v>
      </c>
      <c r="F658" s="176" t="s">
        <v>1869</v>
      </c>
      <c r="G658" s="169">
        <v>18</v>
      </c>
      <c r="H658" s="170">
        <v>18</v>
      </c>
      <c r="I658" s="197">
        <v>293.60000000000002</v>
      </c>
      <c r="J658" s="169">
        <v>8</v>
      </c>
      <c r="K658" s="170">
        <v>8</v>
      </c>
      <c r="L658" s="170">
        <v>0</v>
      </c>
      <c r="M658" s="197">
        <v>293.60000000000002</v>
      </c>
      <c r="N658" s="197">
        <v>293.60000000000002</v>
      </c>
      <c r="O658" s="197">
        <v>0</v>
      </c>
      <c r="P658" s="198">
        <f t="shared" si="158"/>
        <v>12413408</v>
      </c>
      <c r="Q658" s="198">
        <v>11085173.34</v>
      </c>
      <c r="R658" s="198">
        <v>1328234.6599999999</v>
      </c>
      <c r="S658" s="199" t="e">
        <f>R658='Приложение № 1'!#REF!+'Приложение № 1'!#REF!</f>
        <v>#REF!</v>
      </c>
    </row>
    <row r="659" spans="1:24" x14ac:dyDescent="0.2">
      <c r="A659" s="176">
        <v>3</v>
      </c>
      <c r="B659" s="195" t="s">
        <v>1564</v>
      </c>
      <c r="C659" s="176">
        <v>44</v>
      </c>
      <c r="D659" s="196">
        <v>41988</v>
      </c>
      <c r="E659" s="176" t="s">
        <v>1822</v>
      </c>
      <c r="F659" s="176" t="s">
        <v>1869</v>
      </c>
      <c r="G659" s="169">
        <v>16</v>
      </c>
      <c r="H659" s="170">
        <v>16</v>
      </c>
      <c r="I659" s="197">
        <v>297.7</v>
      </c>
      <c r="J659" s="169">
        <v>7</v>
      </c>
      <c r="K659" s="170">
        <v>5</v>
      </c>
      <c r="L659" s="170">
        <v>2</v>
      </c>
      <c r="M659" s="197">
        <v>297.7</v>
      </c>
      <c r="N659" s="197">
        <v>223.5</v>
      </c>
      <c r="O659" s="197">
        <v>74.2</v>
      </c>
      <c r="P659" s="198">
        <f t="shared" si="158"/>
        <v>12586756</v>
      </c>
      <c r="Q659" s="198">
        <v>11239973.109999999</v>
      </c>
      <c r="R659" s="198">
        <v>1346782.89</v>
      </c>
      <c r="S659" s="199" t="e">
        <f>R659='Приложение № 1'!#REF!+'Приложение № 1'!#REF!</f>
        <v>#REF!</v>
      </c>
    </row>
    <row r="660" spans="1:24" x14ac:dyDescent="0.2">
      <c r="A660" s="176">
        <v>4</v>
      </c>
      <c r="B660" s="195" t="s">
        <v>1563</v>
      </c>
      <c r="C660" s="176">
        <v>45</v>
      </c>
      <c r="D660" s="196">
        <v>41988</v>
      </c>
      <c r="E660" s="176" t="s">
        <v>1822</v>
      </c>
      <c r="F660" s="176" t="s">
        <v>1869</v>
      </c>
      <c r="G660" s="169">
        <v>14</v>
      </c>
      <c r="H660" s="170">
        <v>14</v>
      </c>
      <c r="I660" s="197">
        <v>273.8</v>
      </c>
      <c r="J660" s="169">
        <v>6</v>
      </c>
      <c r="K660" s="170">
        <v>6</v>
      </c>
      <c r="L660" s="170">
        <v>0</v>
      </c>
      <c r="M660" s="197">
        <v>273.8</v>
      </c>
      <c r="N660" s="197">
        <v>273.8</v>
      </c>
      <c r="O660" s="197">
        <v>0</v>
      </c>
      <c r="P660" s="198">
        <f t="shared" si="158"/>
        <v>11576264</v>
      </c>
      <c r="Q660" s="198">
        <v>10337603.75</v>
      </c>
      <c r="R660" s="198">
        <v>1238660.25</v>
      </c>
      <c r="S660" s="199" t="e">
        <f>R660='Приложение № 1'!#REF!+'Приложение № 1'!#REF!</f>
        <v>#REF!</v>
      </c>
    </row>
    <row r="661" spans="1:24" s="157" customFormat="1" x14ac:dyDescent="0.2">
      <c r="A661" s="176">
        <v>5</v>
      </c>
      <c r="B661" s="195" t="s">
        <v>1562</v>
      </c>
      <c r="C661" s="176">
        <v>46</v>
      </c>
      <c r="D661" s="196">
        <v>41988</v>
      </c>
      <c r="E661" s="176" t="s">
        <v>1822</v>
      </c>
      <c r="F661" s="176" t="s">
        <v>1869</v>
      </c>
      <c r="G661" s="169">
        <v>19</v>
      </c>
      <c r="H661" s="170">
        <v>19</v>
      </c>
      <c r="I661" s="197">
        <v>290.2</v>
      </c>
      <c r="J661" s="169">
        <v>7</v>
      </c>
      <c r="K661" s="170">
        <v>6</v>
      </c>
      <c r="L661" s="170">
        <v>1</v>
      </c>
      <c r="M661" s="197">
        <v>290.2</v>
      </c>
      <c r="N661" s="197">
        <v>216.7</v>
      </c>
      <c r="O661" s="197">
        <v>73.5</v>
      </c>
      <c r="P661" s="198">
        <f t="shared" si="158"/>
        <v>12269656</v>
      </c>
      <c r="Q661" s="198">
        <v>10956802.810000001</v>
      </c>
      <c r="R661" s="198">
        <v>1312853.19</v>
      </c>
      <c r="S661" s="199" t="e">
        <f>R661='Приложение № 1'!#REF!+'Приложение № 1'!#REF!</f>
        <v>#REF!</v>
      </c>
      <c r="T661" s="200"/>
      <c r="U661" s="248"/>
      <c r="V661" s="248"/>
      <c r="W661" s="248"/>
      <c r="X661" s="248"/>
    </row>
    <row r="662" spans="1:24" x14ac:dyDescent="0.2">
      <c r="A662" s="176">
        <v>6</v>
      </c>
      <c r="B662" s="195" t="s">
        <v>1561</v>
      </c>
      <c r="C662" s="176">
        <v>47</v>
      </c>
      <c r="D662" s="196">
        <v>41988</v>
      </c>
      <c r="E662" s="176" t="s">
        <v>1822</v>
      </c>
      <c r="F662" s="176" t="s">
        <v>1869</v>
      </c>
      <c r="G662" s="169">
        <v>14</v>
      </c>
      <c r="H662" s="170">
        <v>14</v>
      </c>
      <c r="I662" s="197">
        <v>292.89999999999998</v>
      </c>
      <c r="J662" s="169">
        <v>8</v>
      </c>
      <c r="K662" s="170">
        <v>5</v>
      </c>
      <c r="L662" s="170">
        <v>3</v>
      </c>
      <c r="M662" s="197">
        <v>292.89999999999998</v>
      </c>
      <c r="N662" s="197">
        <v>171.6</v>
      </c>
      <c r="O662" s="197">
        <v>121.3</v>
      </c>
      <c r="P662" s="198">
        <f t="shared" si="158"/>
        <v>12383812</v>
      </c>
      <c r="Q662" s="198">
        <v>11058744.119999999</v>
      </c>
      <c r="R662" s="198">
        <v>1325067.8799999999</v>
      </c>
      <c r="S662" s="199" t="e">
        <f>R662='Приложение № 1'!#REF!+'Приложение № 1'!#REF!</f>
        <v>#REF!</v>
      </c>
    </row>
    <row r="663" spans="1:24" x14ac:dyDescent="0.2">
      <c r="A663" s="176">
        <v>7</v>
      </c>
      <c r="B663" s="195" t="s">
        <v>1560</v>
      </c>
      <c r="C663" s="176">
        <v>48</v>
      </c>
      <c r="D663" s="196">
        <v>41988</v>
      </c>
      <c r="E663" s="176" t="s">
        <v>1822</v>
      </c>
      <c r="F663" s="176" t="s">
        <v>1869</v>
      </c>
      <c r="G663" s="169">
        <v>19</v>
      </c>
      <c r="H663" s="170">
        <v>19</v>
      </c>
      <c r="I663" s="197">
        <v>300.3</v>
      </c>
      <c r="J663" s="169">
        <v>7</v>
      </c>
      <c r="K663" s="170">
        <v>6</v>
      </c>
      <c r="L663" s="170">
        <v>1</v>
      </c>
      <c r="M663" s="197">
        <v>300.3</v>
      </c>
      <c r="N663" s="197">
        <v>259.7</v>
      </c>
      <c r="O663" s="197">
        <v>40.6</v>
      </c>
      <c r="P663" s="198">
        <f t="shared" si="158"/>
        <v>12696684</v>
      </c>
      <c r="Q663" s="198">
        <v>11338138.810000001</v>
      </c>
      <c r="R663" s="198">
        <v>1358545.19</v>
      </c>
      <c r="S663" s="199" t="e">
        <f>R663='Приложение № 1'!#REF!+'Приложение № 1'!#REF!</f>
        <v>#REF!</v>
      </c>
    </row>
    <row r="664" spans="1:24" ht="21.75" customHeight="1" x14ac:dyDescent="0.2">
      <c r="A664" s="176">
        <v>8</v>
      </c>
      <c r="B664" s="195" t="s">
        <v>1559</v>
      </c>
      <c r="C664" s="176">
        <v>49</v>
      </c>
      <c r="D664" s="196">
        <v>41988</v>
      </c>
      <c r="E664" s="176" t="s">
        <v>1822</v>
      </c>
      <c r="F664" s="176" t="s">
        <v>1869</v>
      </c>
      <c r="G664" s="169">
        <v>17</v>
      </c>
      <c r="H664" s="170">
        <v>17</v>
      </c>
      <c r="I664" s="197">
        <v>296.3</v>
      </c>
      <c r="J664" s="169">
        <v>6</v>
      </c>
      <c r="K664" s="170">
        <v>3</v>
      </c>
      <c r="L664" s="170">
        <v>3</v>
      </c>
      <c r="M664" s="197">
        <v>296.3</v>
      </c>
      <c r="N664" s="197">
        <v>108.8</v>
      </c>
      <c r="O664" s="197">
        <v>187.5</v>
      </c>
      <c r="P664" s="198">
        <f t="shared" si="158"/>
        <v>12527564</v>
      </c>
      <c r="Q664" s="198">
        <v>11187114.65</v>
      </c>
      <c r="R664" s="198">
        <v>1340449.3500000001</v>
      </c>
      <c r="S664" s="199" t="e">
        <f>R664='Приложение № 1'!#REF!+'Приложение № 1'!#REF!</f>
        <v>#REF!</v>
      </c>
    </row>
    <row r="665" spans="1:24" x14ac:dyDescent="0.2">
      <c r="A665" s="176">
        <v>9</v>
      </c>
      <c r="B665" s="195" t="s">
        <v>1558</v>
      </c>
      <c r="C665" s="176">
        <v>50</v>
      </c>
      <c r="D665" s="196">
        <v>41988</v>
      </c>
      <c r="E665" s="176" t="s">
        <v>1822</v>
      </c>
      <c r="F665" s="176" t="s">
        <v>1869</v>
      </c>
      <c r="G665" s="169">
        <v>13</v>
      </c>
      <c r="H665" s="170">
        <v>13</v>
      </c>
      <c r="I665" s="197">
        <v>292.2</v>
      </c>
      <c r="J665" s="169">
        <v>6</v>
      </c>
      <c r="K665" s="170">
        <v>4</v>
      </c>
      <c r="L665" s="170">
        <v>2</v>
      </c>
      <c r="M665" s="197">
        <v>292.2</v>
      </c>
      <c r="N665" s="197">
        <v>185.7</v>
      </c>
      <c r="O665" s="197">
        <v>106.5</v>
      </c>
      <c r="P665" s="198">
        <f t="shared" si="158"/>
        <v>12354216</v>
      </c>
      <c r="Q665" s="198">
        <v>11032314.890000001</v>
      </c>
      <c r="R665" s="198">
        <v>1321901.1100000001</v>
      </c>
      <c r="S665" s="199" t="e">
        <f>R665='Приложение № 1'!#REF!+'Приложение № 1'!#REF!</f>
        <v>#REF!</v>
      </c>
    </row>
    <row r="666" spans="1:24" s="156" customFormat="1" ht="21.75" customHeight="1" x14ac:dyDescent="0.2">
      <c r="A666" s="176">
        <v>10</v>
      </c>
      <c r="B666" s="205" t="s">
        <v>1529</v>
      </c>
      <c r="C666" s="176">
        <v>1034</v>
      </c>
      <c r="D666" s="196">
        <v>41639</v>
      </c>
      <c r="E666" s="176" t="s">
        <v>1822</v>
      </c>
      <c r="F666" s="176" t="s">
        <v>1869</v>
      </c>
      <c r="G666" s="169">
        <v>36</v>
      </c>
      <c r="H666" s="170">
        <v>36</v>
      </c>
      <c r="I666" s="197">
        <v>758.1</v>
      </c>
      <c r="J666" s="169">
        <v>14</v>
      </c>
      <c r="K666" s="170">
        <v>7</v>
      </c>
      <c r="L666" s="170">
        <v>7</v>
      </c>
      <c r="M666" s="197">
        <v>758.1</v>
      </c>
      <c r="N666" s="197">
        <v>421.2</v>
      </c>
      <c r="O666" s="197">
        <v>336.9</v>
      </c>
      <c r="P666" s="198">
        <f t="shared" si="158"/>
        <v>32052468</v>
      </c>
      <c r="Q666" s="198">
        <v>28622853.920000002</v>
      </c>
      <c r="R666" s="198">
        <v>3429614.08</v>
      </c>
      <c r="S666" s="199" t="e">
        <f>R666='Приложение № 1'!#REF!+'Приложение № 1'!#REF!</f>
        <v>#REF!</v>
      </c>
      <c r="T666" s="200"/>
      <c r="U666" s="203"/>
      <c r="V666" s="203"/>
      <c r="W666" s="203"/>
      <c r="X666" s="203"/>
    </row>
    <row r="667" spans="1:24" x14ac:dyDescent="0.2">
      <c r="A667" s="176">
        <v>11</v>
      </c>
      <c r="B667" s="205" t="s">
        <v>1528</v>
      </c>
      <c r="C667" s="176">
        <v>1036</v>
      </c>
      <c r="D667" s="196">
        <v>41639</v>
      </c>
      <c r="E667" s="176" t="s">
        <v>1822</v>
      </c>
      <c r="F667" s="176" t="s">
        <v>1869</v>
      </c>
      <c r="G667" s="169">
        <v>145</v>
      </c>
      <c r="H667" s="170">
        <v>145</v>
      </c>
      <c r="I667" s="197">
        <v>1994.2</v>
      </c>
      <c r="J667" s="169">
        <v>55</v>
      </c>
      <c r="K667" s="170">
        <v>46</v>
      </c>
      <c r="L667" s="170">
        <v>9</v>
      </c>
      <c r="M667" s="197">
        <v>1994.2</v>
      </c>
      <c r="N667" s="197">
        <v>1673.6</v>
      </c>
      <c r="O667" s="197">
        <v>320.60000000000002</v>
      </c>
      <c r="P667" s="198">
        <f t="shared" si="158"/>
        <v>84314776</v>
      </c>
      <c r="Q667" s="198">
        <v>75293094.969999999</v>
      </c>
      <c r="R667" s="198">
        <v>9021681.0299999993</v>
      </c>
      <c r="S667" s="199" t="e">
        <f>R667='Приложение № 1'!#REF!+'Приложение № 1'!#REF!</f>
        <v>#REF!</v>
      </c>
    </row>
    <row r="668" spans="1:24" ht="28.5" customHeight="1" x14ac:dyDescent="0.2">
      <c r="A668" s="824" t="s">
        <v>1376</v>
      </c>
      <c r="B668" s="824"/>
      <c r="C668" s="824"/>
      <c r="D668" s="824"/>
      <c r="E668" s="824"/>
      <c r="F668" s="824"/>
      <c r="G668" s="174">
        <f>SUM(G669:G670)</f>
        <v>100</v>
      </c>
      <c r="H668" s="174">
        <f t="shared" ref="H668:O668" si="159">SUM(H669:H670)</f>
        <v>100</v>
      </c>
      <c r="I668" s="177">
        <f t="shared" si="159"/>
        <v>1883.1</v>
      </c>
      <c r="J668" s="174">
        <f t="shared" si="159"/>
        <v>34</v>
      </c>
      <c r="K668" s="174">
        <f t="shared" si="159"/>
        <v>9</v>
      </c>
      <c r="L668" s="174">
        <f t="shared" si="159"/>
        <v>25</v>
      </c>
      <c r="M668" s="177">
        <f t="shared" si="159"/>
        <v>1371.84</v>
      </c>
      <c r="N668" s="177">
        <f t="shared" si="159"/>
        <v>239.75</v>
      </c>
      <c r="O668" s="177">
        <f t="shared" si="159"/>
        <v>1132.0899999999999</v>
      </c>
      <c r="P668" s="177">
        <f>SUM(P669:P670)</f>
        <v>58001395.200000003</v>
      </c>
      <c r="Q668" s="177">
        <v>55101325.439999998</v>
      </c>
      <c r="R668" s="177">
        <v>2900069.76</v>
      </c>
      <c r="S668" s="199" t="b">
        <f>R668='Приложение № 1'!W692+'Приложение № 1'!AD692</f>
        <v>1</v>
      </c>
    </row>
    <row r="669" spans="1:24" s="156" customFormat="1" ht="19.5" customHeight="1" x14ac:dyDescent="0.2">
      <c r="A669" s="176">
        <v>1</v>
      </c>
      <c r="B669" s="205" t="s">
        <v>1486</v>
      </c>
      <c r="C669" s="176">
        <v>194</v>
      </c>
      <c r="D669" s="196">
        <v>40701</v>
      </c>
      <c r="E669" s="176" t="s">
        <v>1112</v>
      </c>
      <c r="F669" s="176" t="s">
        <v>1822</v>
      </c>
      <c r="G669" s="169">
        <v>54</v>
      </c>
      <c r="H669" s="170">
        <v>54</v>
      </c>
      <c r="I669" s="197">
        <v>940.4</v>
      </c>
      <c r="J669" s="169">
        <v>17</v>
      </c>
      <c r="K669" s="170">
        <v>0</v>
      </c>
      <c r="L669" s="170">
        <v>17</v>
      </c>
      <c r="M669" s="197">
        <v>845.8</v>
      </c>
      <c r="N669" s="197">
        <v>0</v>
      </c>
      <c r="O669" s="197">
        <v>845.8</v>
      </c>
      <c r="P669" s="198">
        <f>Q669+R669</f>
        <v>35760424</v>
      </c>
      <c r="Q669" s="198">
        <v>33972402.799999997</v>
      </c>
      <c r="R669" s="198">
        <v>1788021.2</v>
      </c>
      <c r="S669" s="199" t="b">
        <f>R669='Приложение № 1'!W693+'Приложение № 1'!AD693</f>
        <v>1</v>
      </c>
      <c r="T669" s="200"/>
      <c r="U669" s="203"/>
      <c r="V669" s="203"/>
      <c r="W669" s="203"/>
      <c r="X669" s="203"/>
    </row>
    <row r="670" spans="1:24" x14ac:dyDescent="0.2">
      <c r="A670" s="176">
        <v>2</v>
      </c>
      <c r="B670" s="205" t="s">
        <v>1487</v>
      </c>
      <c r="C670" s="176">
        <v>418</v>
      </c>
      <c r="D670" s="196">
        <v>41822</v>
      </c>
      <c r="E670" s="176" t="s">
        <v>1112</v>
      </c>
      <c r="F670" s="176" t="s">
        <v>1822</v>
      </c>
      <c r="G670" s="169">
        <v>46</v>
      </c>
      <c r="H670" s="170">
        <v>46</v>
      </c>
      <c r="I670" s="197">
        <v>942.7</v>
      </c>
      <c r="J670" s="169">
        <v>17</v>
      </c>
      <c r="K670" s="170">
        <v>9</v>
      </c>
      <c r="L670" s="170">
        <v>8</v>
      </c>
      <c r="M670" s="197">
        <v>526.04</v>
      </c>
      <c r="N670" s="197">
        <v>239.75</v>
      </c>
      <c r="O670" s="197">
        <v>286.29000000000002</v>
      </c>
      <c r="P670" s="198">
        <f>Q670+R670</f>
        <v>22240971.199999999</v>
      </c>
      <c r="Q670" s="198">
        <v>21128922.640000001</v>
      </c>
      <c r="R670" s="198">
        <v>1112048.56</v>
      </c>
      <c r="S670" s="199" t="b">
        <f>R670='Приложение № 1'!W695+'Приложение № 1'!AD695</f>
        <v>0</v>
      </c>
    </row>
    <row r="671" spans="1:24" ht="30" customHeight="1" x14ac:dyDescent="0.2">
      <c r="A671" s="824" t="s">
        <v>1768</v>
      </c>
      <c r="B671" s="824"/>
      <c r="C671" s="824"/>
      <c r="D671" s="824"/>
      <c r="E671" s="824"/>
      <c r="F671" s="824"/>
      <c r="G671" s="168">
        <f>SUM(G672:G714)</f>
        <v>945</v>
      </c>
      <c r="H671" s="168">
        <f t="shared" ref="H671:O671" si="160">SUM(H672:H714)</f>
        <v>945</v>
      </c>
      <c r="I671" s="202">
        <f t="shared" si="160"/>
        <v>16557.810000000001</v>
      </c>
      <c r="J671" s="168">
        <f t="shared" si="160"/>
        <v>375</v>
      </c>
      <c r="K671" s="168">
        <f t="shared" si="160"/>
        <v>206</v>
      </c>
      <c r="L671" s="168">
        <f t="shared" si="160"/>
        <v>169</v>
      </c>
      <c r="M671" s="202">
        <f t="shared" si="160"/>
        <v>16557.75</v>
      </c>
      <c r="N671" s="202">
        <f t="shared" si="160"/>
        <v>9947.41</v>
      </c>
      <c r="O671" s="202">
        <f t="shared" si="160"/>
        <v>6610.34</v>
      </c>
      <c r="P671" s="202" t="e">
        <f>SUM(P672:P714)</f>
        <v>#REF!</v>
      </c>
      <c r="Q671" s="202" t="e">
        <f>SUM(Q672:Q714)</f>
        <v>#REF!</v>
      </c>
      <c r="R671" s="202" t="e">
        <f>SUM(R672:R714)</f>
        <v>#REF!</v>
      </c>
      <c r="S671" s="199" t="e">
        <f>R671='Приложение № 1'!W696+'Приложение № 1'!AD696</f>
        <v>#REF!</v>
      </c>
    </row>
    <row r="672" spans="1:24" s="194" customFormat="1" x14ac:dyDescent="0.2">
      <c r="A672" s="176">
        <v>1</v>
      </c>
      <c r="B672" s="195" t="s">
        <v>844</v>
      </c>
      <c r="C672" s="176" t="s">
        <v>1143</v>
      </c>
      <c r="D672" s="196">
        <v>41389</v>
      </c>
      <c r="E672" s="176" t="s">
        <v>1112</v>
      </c>
      <c r="F672" s="176" t="s">
        <v>1822</v>
      </c>
      <c r="G672" s="169">
        <v>33</v>
      </c>
      <c r="H672" s="170">
        <v>33</v>
      </c>
      <c r="I672" s="197">
        <v>524.6</v>
      </c>
      <c r="J672" s="169">
        <v>12</v>
      </c>
      <c r="K672" s="170">
        <v>7</v>
      </c>
      <c r="L672" s="170">
        <v>5</v>
      </c>
      <c r="M672" s="197">
        <v>524.6</v>
      </c>
      <c r="N672" s="197">
        <v>313.10000000000002</v>
      </c>
      <c r="O672" s="197">
        <v>211.5</v>
      </c>
      <c r="P672" s="198">
        <f t="shared" ref="P672:P714" si="161">Q672+R672</f>
        <v>22180088</v>
      </c>
      <c r="Q672" s="198">
        <v>16213644.33</v>
      </c>
      <c r="R672" s="198">
        <v>5966443.6699999999</v>
      </c>
      <c r="S672" s="199" t="b">
        <f>R672='Приложение № 1'!W697+'Приложение № 1'!AD697</f>
        <v>0</v>
      </c>
      <c r="T672" s="200"/>
      <c r="U672" s="200"/>
      <c r="V672" s="200"/>
      <c r="W672" s="200"/>
      <c r="X672" s="200"/>
    </row>
    <row r="673" spans="1:24" s="194" customFormat="1" x14ac:dyDescent="0.2">
      <c r="A673" s="176">
        <v>2</v>
      </c>
      <c r="B673" s="195" t="s">
        <v>849</v>
      </c>
      <c r="C673" s="176" t="s">
        <v>1143</v>
      </c>
      <c r="D673" s="196">
        <v>41389</v>
      </c>
      <c r="E673" s="176" t="s">
        <v>1112</v>
      </c>
      <c r="F673" s="176" t="s">
        <v>1822</v>
      </c>
      <c r="G673" s="169">
        <v>38</v>
      </c>
      <c r="H673" s="170">
        <v>38</v>
      </c>
      <c r="I673" s="197">
        <v>576</v>
      </c>
      <c r="J673" s="169">
        <v>16</v>
      </c>
      <c r="K673" s="170">
        <v>9</v>
      </c>
      <c r="L673" s="170">
        <v>7</v>
      </c>
      <c r="M673" s="197">
        <v>576</v>
      </c>
      <c r="N673" s="197">
        <v>339.2</v>
      </c>
      <c r="O673" s="197">
        <v>236.8</v>
      </c>
      <c r="P673" s="198">
        <f t="shared" si="161"/>
        <v>24353280</v>
      </c>
      <c r="Q673" s="198">
        <v>17802247.68</v>
      </c>
      <c r="R673" s="198">
        <v>6551032.3200000003</v>
      </c>
      <c r="S673" s="199" t="b">
        <f>R673='Приложение № 1'!W698+'Приложение № 1'!AD698</f>
        <v>0</v>
      </c>
      <c r="T673" s="200"/>
      <c r="U673" s="200"/>
      <c r="V673" s="200"/>
      <c r="W673" s="200"/>
      <c r="X673" s="200"/>
    </row>
    <row r="674" spans="1:24" s="194" customFormat="1" x14ac:dyDescent="0.2">
      <c r="A674" s="176">
        <v>3</v>
      </c>
      <c r="B674" s="195" t="s">
        <v>850</v>
      </c>
      <c r="C674" s="176" t="s">
        <v>1143</v>
      </c>
      <c r="D674" s="196">
        <v>41390</v>
      </c>
      <c r="E674" s="176" t="s">
        <v>1112</v>
      </c>
      <c r="F674" s="176" t="s">
        <v>1822</v>
      </c>
      <c r="G674" s="169">
        <v>32</v>
      </c>
      <c r="H674" s="170">
        <v>32</v>
      </c>
      <c r="I674" s="197">
        <v>526.9</v>
      </c>
      <c r="J674" s="169">
        <v>12</v>
      </c>
      <c r="K674" s="170">
        <v>8</v>
      </c>
      <c r="L674" s="170">
        <v>4</v>
      </c>
      <c r="M674" s="197">
        <v>526.9</v>
      </c>
      <c r="N674" s="197">
        <v>357.5</v>
      </c>
      <c r="O674" s="197">
        <v>169.4</v>
      </c>
      <c r="P674" s="198">
        <f t="shared" si="161"/>
        <v>22277332</v>
      </c>
      <c r="Q674" s="198">
        <v>16284729.689999999</v>
      </c>
      <c r="R674" s="198">
        <v>5992602.3099999996</v>
      </c>
      <c r="S674" s="199" t="b">
        <f>R674='Приложение № 1'!W699+'Приложение № 1'!AD699</f>
        <v>0</v>
      </c>
      <c r="T674" s="200"/>
      <c r="U674" s="200"/>
      <c r="V674" s="200"/>
      <c r="W674" s="200"/>
      <c r="X674" s="200"/>
    </row>
    <row r="675" spans="1:24" s="194" customFormat="1" x14ac:dyDescent="0.2">
      <c r="A675" s="176">
        <v>4</v>
      </c>
      <c r="B675" s="195" t="s">
        <v>1378</v>
      </c>
      <c r="C675" s="176" t="s">
        <v>1143</v>
      </c>
      <c r="D675" s="196">
        <v>41389</v>
      </c>
      <c r="E675" s="176" t="s">
        <v>1112</v>
      </c>
      <c r="F675" s="176" t="s">
        <v>1822</v>
      </c>
      <c r="G675" s="169">
        <v>18</v>
      </c>
      <c r="H675" s="170">
        <v>18</v>
      </c>
      <c r="I675" s="197">
        <v>150</v>
      </c>
      <c r="J675" s="169">
        <v>7</v>
      </c>
      <c r="K675" s="170">
        <v>6</v>
      </c>
      <c r="L675" s="170">
        <v>1</v>
      </c>
      <c r="M675" s="197">
        <v>150</v>
      </c>
      <c r="N675" s="197">
        <v>135.4</v>
      </c>
      <c r="O675" s="197">
        <v>14.6</v>
      </c>
      <c r="P675" s="198">
        <f t="shared" si="161"/>
        <v>6342000</v>
      </c>
      <c r="Q675" s="198">
        <v>4636002</v>
      </c>
      <c r="R675" s="198">
        <v>1705998</v>
      </c>
      <c r="S675" s="199" t="e">
        <f>R675='Приложение № 1'!#REF!+'Приложение № 1'!#REF!</f>
        <v>#REF!</v>
      </c>
      <c r="T675" s="200"/>
      <c r="U675" s="200"/>
      <c r="V675" s="200"/>
      <c r="W675" s="200"/>
      <c r="X675" s="200"/>
    </row>
    <row r="676" spans="1:24" s="194" customFormat="1" x14ac:dyDescent="0.2">
      <c r="A676" s="176">
        <v>5</v>
      </c>
      <c r="B676" s="195" t="s">
        <v>1379</v>
      </c>
      <c r="C676" s="176" t="s">
        <v>1143</v>
      </c>
      <c r="D676" s="196">
        <v>41389</v>
      </c>
      <c r="E676" s="176" t="s">
        <v>1112</v>
      </c>
      <c r="F676" s="176" t="s">
        <v>1822</v>
      </c>
      <c r="G676" s="169">
        <v>38</v>
      </c>
      <c r="H676" s="170">
        <v>38</v>
      </c>
      <c r="I676" s="197">
        <v>527.9</v>
      </c>
      <c r="J676" s="169">
        <v>14</v>
      </c>
      <c r="K676" s="170">
        <v>11</v>
      </c>
      <c r="L676" s="170">
        <v>3</v>
      </c>
      <c r="M676" s="197">
        <v>527.9</v>
      </c>
      <c r="N676" s="197">
        <v>398.3</v>
      </c>
      <c r="O676" s="197">
        <v>129.6</v>
      </c>
      <c r="P676" s="198">
        <f t="shared" si="161"/>
        <v>22319612</v>
      </c>
      <c r="Q676" s="198">
        <v>16315636.369999999</v>
      </c>
      <c r="R676" s="198">
        <v>6003975.6299999999</v>
      </c>
      <c r="S676" s="199" t="b">
        <f>R676='Приложение № 1'!W700+'Приложение № 1'!AD700</f>
        <v>0</v>
      </c>
      <c r="T676" s="200"/>
      <c r="U676" s="200"/>
      <c r="V676" s="200"/>
      <c r="W676" s="200"/>
      <c r="X676" s="200"/>
    </row>
    <row r="677" spans="1:24" s="194" customFormat="1" x14ac:dyDescent="0.2">
      <c r="A677" s="176">
        <v>6</v>
      </c>
      <c r="B677" s="195" t="s">
        <v>1380</v>
      </c>
      <c r="C677" s="176" t="s">
        <v>1143</v>
      </c>
      <c r="D677" s="196">
        <v>41389</v>
      </c>
      <c r="E677" s="176" t="s">
        <v>1112</v>
      </c>
      <c r="F677" s="176" t="s">
        <v>1822</v>
      </c>
      <c r="G677" s="169">
        <v>27</v>
      </c>
      <c r="H677" s="170">
        <v>27</v>
      </c>
      <c r="I677" s="197">
        <v>507.9</v>
      </c>
      <c r="J677" s="169">
        <v>12</v>
      </c>
      <c r="K677" s="170">
        <v>7</v>
      </c>
      <c r="L677" s="170">
        <v>5</v>
      </c>
      <c r="M677" s="197">
        <v>507.9</v>
      </c>
      <c r="N677" s="197">
        <v>299.7</v>
      </c>
      <c r="O677" s="197">
        <v>208.2</v>
      </c>
      <c r="P677" s="198">
        <f t="shared" si="161"/>
        <v>21474012</v>
      </c>
      <c r="Q677" s="198">
        <v>15697502.77</v>
      </c>
      <c r="R677" s="198">
        <v>5776509.2300000004</v>
      </c>
      <c r="S677" s="199" t="b">
        <f>R677='Приложение № 1'!W701+'Приложение № 1'!AD701</f>
        <v>1</v>
      </c>
      <c r="T677" s="200"/>
      <c r="U677" s="200"/>
      <c r="V677" s="200"/>
      <c r="W677" s="200"/>
      <c r="X677" s="200"/>
    </row>
    <row r="678" spans="1:24" s="194" customFormat="1" x14ac:dyDescent="0.2">
      <c r="A678" s="176">
        <v>7</v>
      </c>
      <c r="B678" s="195" t="s">
        <v>1381</v>
      </c>
      <c r="C678" s="176" t="s">
        <v>1143</v>
      </c>
      <c r="D678" s="196">
        <v>41389</v>
      </c>
      <c r="E678" s="176" t="s">
        <v>1112</v>
      </c>
      <c r="F678" s="176" t="s">
        <v>1822</v>
      </c>
      <c r="G678" s="169">
        <v>27</v>
      </c>
      <c r="H678" s="170">
        <v>27</v>
      </c>
      <c r="I678" s="197">
        <v>516.1</v>
      </c>
      <c r="J678" s="169">
        <v>14</v>
      </c>
      <c r="K678" s="170">
        <v>10</v>
      </c>
      <c r="L678" s="170">
        <v>4</v>
      </c>
      <c r="M678" s="197">
        <v>516.1</v>
      </c>
      <c r="N678" s="197">
        <v>333.6</v>
      </c>
      <c r="O678" s="197">
        <v>182.5</v>
      </c>
      <c r="P678" s="198">
        <f t="shared" si="161"/>
        <v>21820708</v>
      </c>
      <c r="Q678" s="198">
        <v>15950937.550000001</v>
      </c>
      <c r="R678" s="198">
        <v>5869770.4500000002</v>
      </c>
      <c r="S678" s="199" t="b">
        <f>R678='Приложение № 1'!W702+'Приложение № 1'!AD702</f>
        <v>1</v>
      </c>
      <c r="T678" s="200"/>
      <c r="U678" s="200"/>
      <c r="V678" s="200"/>
      <c r="W678" s="200"/>
      <c r="X678" s="200"/>
    </row>
    <row r="679" spans="1:24" s="194" customFormat="1" x14ac:dyDescent="0.2">
      <c r="A679" s="176">
        <v>8</v>
      </c>
      <c r="B679" s="195" t="s">
        <v>1382</v>
      </c>
      <c r="C679" s="176" t="s">
        <v>1143</v>
      </c>
      <c r="D679" s="196">
        <v>41389</v>
      </c>
      <c r="E679" s="176" t="s">
        <v>1112</v>
      </c>
      <c r="F679" s="176" t="s">
        <v>1822</v>
      </c>
      <c r="G679" s="169">
        <v>27</v>
      </c>
      <c r="H679" s="170">
        <v>27</v>
      </c>
      <c r="I679" s="197">
        <v>455.1</v>
      </c>
      <c r="J679" s="169">
        <v>9</v>
      </c>
      <c r="K679" s="170">
        <v>4</v>
      </c>
      <c r="L679" s="170">
        <v>5</v>
      </c>
      <c r="M679" s="197">
        <v>455.1</v>
      </c>
      <c r="N679" s="197">
        <v>356.4</v>
      </c>
      <c r="O679" s="197">
        <v>98.7</v>
      </c>
      <c r="P679" s="198">
        <f t="shared" si="161"/>
        <v>19241628</v>
      </c>
      <c r="Q679" s="198">
        <v>14065630.07</v>
      </c>
      <c r="R679" s="198">
        <v>5175997.93</v>
      </c>
      <c r="S679" s="199" t="b">
        <f>R679='Приложение № 1'!W703+'Приложение № 1'!AD703</f>
        <v>0</v>
      </c>
      <c r="T679" s="200"/>
      <c r="U679" s="200"/>
      <c r="V679" s="200"/>
      <c r="W679" s="200"/>
      <c r="X679" s="200"/>
    </row>
    <row r="680" spans="1:24" s="194" customFormat="1" x14ac:dyDescent="0.2">
      <c r="A680" s="176">
        <v>9</v>
      </c>
      <c r="B680" s="195" t="s">
        <v>1383</v>
      </c>
      <c r="C680" s="176" t="s">
        <v>1143</v>
      </c>
      <c r="D680" s="196">
        <v>41389</v>
      </c>
      <c r="E680" s="176" t="s">
        <v>1112</v>
      </c>
      <c r="F680" s="176" t="s">
        <v>1822</v>
      </c>
      <c r="G680" s="169">
        <v>32</v>
      </c>
      <c r="H680" s="170">
        <v>32</v>
      </c>
      <c r="I680" s="197">
        <v>531.9</v>
      </c>
      <c r="J680" s="169">
        <v>12</v>
      </c>
      <c r="K680" s="170">
        <v>7</v>
      </c>
      <c r="L680" s="170">
        <v>5</v>
      </c>
      <c r="M680" s="197">
        <v>531.9</v>
      </c>
      <c r="N680" s="197">
        <v>398.2</v>
      </c>
      <c r="O680" s="197">
        <v>133.69999999999999</v>
      </c>
      <c r="P680" s="198">
        <f>Q680+R680</f>
        <v>22488732.300000001</v>
      </c>
      <c r="Q680" s="198">
        <v>16439263.09</v>
      </c>
      <c r="R680" s="198">
        <f>'Приложение № 1'!W704</f>
        <v>6049469.21</v>
      </c>
      <c r="S680" s="199" t="b">
        <f>R680='Приложение № 1'!W704+'Приложение № 1'!AD704</f>
        <v>1</v>
      </c>
      <c r="T680" s="200"/>
      <c r="U680" s="200"/>
      <c r="V680" s="200"/>
      <c r="W680" s="200"/>
      <c r="X680" s="200"/>
    </row>
    <row r="681" spans="1:24" x14ac:dyDescent="0.2">
      <c r="A681" s="176">
        <v>10</v>
      </c>
      <c r="B681" s="195" t="s">
        <v>1384</v>
      </c>
      <c r="C681" s="176" t="s">
        <v>1143</v>
      </c>
      <c r="D681" s="196">
        <v>41389</v>
      </c>
      <c r="E681" s="176" t="s">
        <v>1822</v>
      </c>
      <c r="F681" s="176" t="s">
        <v>1869</v>
      </c>
      <c r="G681" s="169">
        <v>31</v>
      </c>
      <c r="H681" s="170">
        <v>31</v>
      </c>
      <c r="I681" s="197">
        <v>447.9</v>
      </c>
      <c r="J681" s="169">
        <v>11</v>
      </c>
      <c r="K681" s="170">
        <v>8</v>
      </c>
      <c r="L681" s="170">
        <v>3</v>
      </c>
      <c r="M681" s="197">
        <v>447.9</v>
      </c>
      <c r="N681" s="197">
        <v>327.2</v>
      </c>
      <c r="O681" s="197">
        <v>120.7</v>
      </c>
      <c r="P681" s="198">
        <f t="shared" si="161"/>
        <v>18937212</v>
      </c>
      <c r="Q681" s="198">
        <v>13843101.970000001</v>
      </c>
      <c r="R681" s="198">
        <v>5094110.03</v>
      </c>
      <c r="S681" s="199" t="e">
        <f>R681='Приложение № 1'!#REF!+'Приложение № 1'!#REF!</f>
        <v>#REF!</v>
      </c>
    </row>
    <row r="682" spans="1:24" x14ac:dyDescent="0.2">
      <c r="A682" s="176">
        <v>11</v>
      </c>
      <c r="B682" s="195" t="s">
        <v>1385</v>
      </c>
      <c r="C682" s="176" t="s">
        <v>1143</v>
      </c>
      <c r="D682" s="196">
        <v>41389</v>
      </c>
      <c r="E682" s="176" t="s">
        <v>1822</v>
      </c>
      <c r="F682" s="176" t="s">
        <v>1869</v>
      </c>
      <c r="G682" s="169">
        <v>25</v>
      </c>
      <c r="H682" s="170">
        <v>25</v>
      </c>
      <c r="I682" s="197">
        <v>509.6</v>
      </c>
      <c r="J682" s="169">
        <v>12</v>
      </c>
      <c r="K682" s="170">
        <v>6</v>
      </c>
      <c r="L682" s="170">
        <v>6</v>
      </c>
      <c r="M682" s="197">
        <v>509.6</v>
      </c>
      <c r="N682" s="197">
        <v>290.89999999999998</v>
      </c>
      <c r="O682" s="197">
        <v>218.7</v>
      </c>
      <c r="P682" s="198">
        <f t="shared" si="161"/>
        <v>21545888</v>
      </c>
      <c r="Q682" s="198">
        <v>15750044.130000001</v>
      </c>
      <c r="R682" s="198">
        <v>5795843.8700000001</v>
      </c>
      <c r="S682" s="199" t="e">
        <f>R682='Приложение № 1'!#REF!+'Приложение № 1'!#REF!</f>
        <v>#REF!</v>
      </c>
    </row>
    <row r="683" spans="1:24" s="157" customFormat="1" ht="27" customHeight="1" x14ac:dyDescent="0.2">
      <c r="A683" s="176">
        <v>12</v>
      </c>
      <c r="B683" s="195" t="s">
        <v>1386</v>
      </c>
      <c r="C683" s="176" t="s">
        <v>1143</v>
      </c>
      <c r="D683" s="196">
        <v>41389</v>
      </c>
      <c r="E683" s="176" t="s">
        <v>1822</v>
      </c>
      <c r="F683" s="176" t="s">
        <v>1869</v>
      </c>
      <c r="G683" s="169">
        <v>25</v>
      </c>
      <c r="H683" s="170">
        <v>25</v>
      </c>
      <c r="I683" s="197">
        <v>470.5</v>
      </c>
      <c r="J683" s="169">
        <v>8</v>
      </c>
      <c r="K683" s="170">
        <v>2</v>
      </c>
      <c r="L683" s="170">
        <v>6</v>
      </c>
      <c r="M683" s="197">
        <v>470.5</v>
      </c>
      <c r="N683" s="197">
        <v>109.4</v>
      </c>
      <c r="O683" s="197">
        <v>361.1</v>
      </c>
      <c r="P683" s="198">
        <f t="shared" si="161"/>
        <v>19892740</v>
      </c>
      <c r="Q683" s="198">
        <v>14541592.939999999</v>
      </c>
      <c r="R683" s="198">
        <v>5351147.0599999996</v>
      </c>
      <c r="S683" s="199" t="e">
        <f>R683='Приложение № 1'!#REF!+'Приложение № 1'!#REF!</f>
        <v>#REF!</v>
      </c>
      <c r="T683" s="200"/>
      <c r="U683" s="248"/>
      <c r="V683" s="248"/>
      <c r="W683" s="248"/>
      <c r="X683" s="248"/>
    </row>
    <row r="684" spans="1:24" x14ac:dyDescent="0.2">
      <c r="A684" s="176">
        <v>13</v>
      </c>
      <c r="B684" s="205" t="s">
        <v>842</v>
      </c>
      <c r="C684" s="176" t="s">
        <v>1102</v>
      </c>
      <c r="D684" s="196">
        <v>41697</v>
      </c>
      <c r="E684" s="176" t="s">
        <v>1822</v>
      </c>
      <c r="F684" s="176" t="s">
        <v>1869</v>
      </c>
      <c r="G684" s="169">
        <v>31</v>
      </c>
      <c r="H684" s="169">
        <v>31</v>
      </c>
      <c r="I684" s="197">
        <v>798</v>
      </c>
      <c r="J684" s="169">
        <v>19</v>
      </c>
      <c r="K684" s="170">
        <v>11</v>
      </c>
      <c r="L684" s="170">
        <v>8</v>
      </c>
      <c r="M684" s="197">
        <v>798</v>
      </c>
      <c r="N684" s="197">
        <v>496.47</v>
      </c>
      <c r="O684" s="197">
        <v>301.52999999999997</v>
      </c>
      <c r="P684" s="198">
        <f t="shared" si="161"/>
        <v>33739440</v>
      </c>
      <c r="Q684" s="198">
        <v>24663530.640000001</v>
      </c>
      <c r="R684" s="198">
        <v>9075909.3599999994</v>
      </c>
      <c r="S684" s="199" t="e">
        <f>R684='Приложение № 1'!#REF!+'Приложение № 1'!#REF!</f>
        <v>#REF!</v>
      </c>
    </row>
    <row r="685" spans="1:24" x14ac:dyDescent="0.2">
      <c r="A685" s="176">
        <v>14</v>
      </c>
      <c r="B685" s="205" t="s">
        <v>926</v>
      </c>
      <c r="C685" s="176" t="s">
        <v>1143</v>
      </c>
      <c r="D685" s="196">
        <v>41389</v>
      </c>
      <c r="E685" s="176" t="s">
        <v>1822</v>
      </c>
      <c r="F685" s="176" t="s">
        <v>1869</v>
      </c>
      <c r="G685" s="169">
        <v>9</v>
      </c>
      <c r="H685" s="169">
        <v>9</v>
      </c>
      <c r="I685" s="197">
        <v>166.1</v>
      </c>
      <c r="J685" s="169">
        <v>5</v>
      </c>
      <c r="K685" s="170">
        <v>1</v>
      </c>
      <c r="L685" s="170">
        <v>4</v>
      </c>
      <c r="M685" s="197">
        <v>166.1</v>
      </c>
      <c r="N685" s="197">
        <v>34.6</v>
      </c>
      <c r="O685" s="197">
        <v>131.5</v>
      </c>
      <c r="P685" s="198">
        <f t="shared" si="161"/>
        <v>7022708</v>
      </c>
      <c r="Q685" s="198">
        <v>5133599.55</v>
      </c>
      <c r="R685" s="198">
        <v>1889108.45</v>
      </c>
      <c r="S685" s="199" t="e">
        <f>R685='Приложение № 1'!#REF!+'Приложение № 1'!#REF!</f>
        <v>#REF!</v>
      </c>
    </row>
    <row r="686" spans="1:24" x14ac:dyDescent="0.2">
      <c r="A686" s="176">
        <v>15</v>
      </c>
      <c r="B686" s="205" t="s">
        <v>905</v>
      </c>
      <c r="C686" s="176" t="s">
        <v>1143</v>
      </c>
      <c r="D686" s="196">
        <v>41389</v>
      </c>
      <c r="E686" s="176" t="s">
        <v>1822</v>
      </c>
      <c r="F686" s="176" t="s">
        <v>1869</v>
      </c>
      <c r="G686" s="169">
        <v>5</v>
      </c>
      <c r="H686" s="169">
        <v>5</v>
      </c>
      <c r="I686" s="197">
        <v>85.5</v>
      </c>
      <c r="J686" s="169">
        <v>2</v>
      </c>
      <c r="K686" s="170">
        <v>0</v>
      </c>
      <c r="L686" s="170">
        <v>2</v>
      </c>
      <c r="M686" s="197">
        <v>85.5</v>
      </c>
      <c r="N686" s="197">
        <v>0</v>
      </c>
      <c r="O686" s="197">
        <v>85.5</v>
      </c>
      <c r="P686" s="198">
        <f t="shared" si="161"/>
        <v>3614940</v>
      </c>
      <c r="Q686" s="198">
        <v>2642521.14</v>
      </c>
      <c r="R686" s="198">
        <v>972418.86</v>
      </c>
      <c r="S686" s="199" t="e">
        <f>R686='Приложение № 1'!#REF!+'Приложение № 1'!#REF!</f>
        <v>#REF!</v>
      </c>
    </row>
    <row r="687" spans="1:24" x14ac:dyDescent="0.2">
      <c r="A687" s="176">
        <v>16</v>
      </c>
      <c r="B687" s="205" t="s">
        <v>845</v>
      </c>
      <c r="C687" s="176" t="s">
        <v>1143</v>
      </c>
      <c r="D687" s="196">
        <v>41389</v>
      </c>
      <c r="E687" s="176" t="s">
        <v>1822</v>
      </c>
      <c r="F687" s="176" t="s">
        <v>1869</v>
      </c>
      <c r="G687" s="169">
        <v>8</v>
      </c>
      <c r="H687" s="169">
        <v>8</v>
      </c>
      <c r="I687" s="197">
        <v>81.8</v>
      </c>
      <c r="J687" s="169">
        <v>3</v>
      </c>
      <c r="K687" s="170">
        <v>1</v>
      </c>
      <c r="L687" s="170">
        <v>2</v>
      </c>
      <c r="M687" s="197">
        <v>81.8</v>
      </c>
      <c r="N687" s="197">
        <v>24.9</v>
      </c>
      <c r="O687" s="197">
        <v>56.9</v>
      </c>
      <c r="P687" s="198">
        <f t="shared" si="161"/>
        <v>3458504</v>
      </c>
      <c r="Q687" s="198">
        <v>2528166.42</v>
      </c>
      <c r="R687" s="198">
        <v>930337.58</v>
      </c>
      <c r="S687" s="199" t="e">
        <f>R687='Приложение № 1'!#REF!+'Приложение № 1'!#REF!</f>
        <v>#REF!</v>
      </c>
    </row>
    <row r="688" spans="1:24" x14ac:dyDescent="0.2">
      <c r="A688" s="176">
        <v>17</v>
      </c>
      <c r="B688" s="205" t="s">
        <v>846</v>
      </c>
      <c r="C688" s="176" t="s">
        <v>1143</v>
      </c>
      <c r="D688" s="196">
        <v>41389</v>
      </c>
      <c r="E688" s="176" t="s">
        <v>1822</v>
      </c>
      <c r="F688" s="176" t="s">
        <v>1869</v>
      </c>
      <c r="G688" s="169">
        <v>25</v>
      </c>
      <c r="H688" s="169">
        <v>25</v>
      </c>
      <c r="I688" s="197">
        <v>500.5</v>
      </c>
      <c r="J688" s="169">
        <v>12</v>
      </c>
      <c r="K688" s="170">
        <v>8</v>
      </c>
      <c r="L688" s="170">
        <v>4</v>
      </c>
      <c r="M688" s="197">
        <v>500.5</v>
      </c>
      <c r="N688" s="197">
        <v>332.6</v>
      </c>
      <c r="O688" s="197">
        <v>167.9</v>
      </c>
      <c r="P688" s="198">
        <f t="shared" si="161"/>
        <v>21161140</v>
      </c>
      <c r="Q688" s="198">
        <v>15468793.34</v>
      </c>
      <c r="R688" s="198">
        <v>5692346.6600000001</v>
      </c>
      <c r="S688" s="199" t="e">
        <f>R688='Приложение № 1'!#REF!+'Приложение № 1'!#REF!</f>
        <v>#REF!</v>
      </c>
    </row>
    <row r="689" spans="1:24" x14ac:dyDescent="0.2">
      <c r="A689" s="176">
        <v>18</v>
      </c>
      <c r="B689" s="205" t="s">
        <v>847</v>
      </c>
      <c r="C689" s="176" t="s">
        <v>1103</v>
      </c>
      <c r="D689" s="196">
        <v>41626</v>
      </c>
      <c r="E689" s="176" t="s">
        <v>1822</v>
      </c>
      <c r="F689" s="176" t="s">
        <v>1869</v>
      </c>
      <c r="G689" s="169">
        <v>37</v>
      </c>
      <c r="H689" s="169">
        <v>37</v>
      </c>
      <c r="I689" s="197">
        <v>872.4</v>
      </c>
      <c r="J689" s="169">
        <v>16</v>
      </c>
      <c r="K689" s="170">
        <v>14</v>
      </c>
      <c r="L689" s="170">
        <v>2</v>
      </c>
      <c r="M689" s="197">
        <v>872.34</v>
      </c>
      <c r="N689" s="197">
        <v>822.84</v>
      </c>
      <c r="O689" s="197">
        <v>49.5</v>
      </c>
      <c r="P689" s="198">
        <f t="shared" si="161"/>
        <v>36882535.200000003</v>
      </c>
      <c r="Q689" s="198">
        <v>26961133.23</v>
      </c>
      <c r="R689" s="198">
        <v>9921401.9700000007</v>
      </c>
      <c r="S689" s="199" t="e">
        <f>R689='Приложение № 1'!#REF!+'Приложение № 1'!#REF!</f>
        <v>#REF!</v>
      </c>
    </row>
    <row r="690" spans="1:24" x14ac:dyDescent="0.2">
      <c r="A690" s="176">
        <v>19</v>
      </c>
      <c r="B690" s="205" t="s">
        <v>848</v>
      </c>
      <c r="C690" s="176" t="s">
        <v>1103</v>
      </c>
      <c r="D690" s="196">
        <v>41626</v>
      </c>
      <c r="E690" s="176" t="s">
        <v>1822</v>
      </c>
      <c r="F690" s="176" t="s">
        <v>1869</v>
      </c>
      <c r="G690" s="169">
        <v>39</v>
      </c>
      <c r="H690" s="169">
        <v>39</v>
      </c>
      <c r="I690" s="197">
        <v>853.5</v>
      </c>
      <c r="J690" s="169">
        <v>13</v>
      </c>
      <c r="K690" s="170">
        <v>7</v>
      </c>
      <c r="L690" s="170">
        <v>6</v>
      </c>
      <c r="M690" s="197">
        <v>853.5</v>
      </c>
      <c r="N690" s="197">
        <v>502.2</v>
      </c>
      <c r="O690" s="197">
        <v>351.3</v>
      </c>
      <c r="P690" s="198">
        <f t="shared" si="161"/>
        <v>36085980</v>
      </c>
      <c r="Q690" s="198">
        <v>26378851.379999999</v>
      </c>
      <c r="R690" s="198">
        <v>9707128.6199999992</v>
      </c>
      <c r="S690" s="199" t="e">
        <f>R690='Приложение № 1'!#REF!+'Приложение № 1'!#REF!</f>
        <v>#REF!</v>
      </c>
    </row>
    <row r="691" spans="1:24" ht="28.5" customHeight="1" x14ac:dyDescent="0.2">
      <c r="A691" s="176">
        <v>20</v>
      </c>
      <c r="B691" s="205" t="s">
        <v>851</v>
      </c>
      <c r="C691" s="176" t="s">
        <v>1143</v>
      </c>
      <c r="D691" s="196">
        <v>41389</v>
      </c>
      <c r="E691" s="176" t="s">
        <v>1822</v>
      </c>
      <c r="F691" s="176" t="s">
        <v>1869</v>
      </c>
      <c r="G691" s="169">
        <v>21</v>
      </c>
      <c r="H691" s="169">
        <v>21</v>
      </c>
      <c r="I691" s="197">
        <v>380.6</v>
      </c>
      <c r="J691" s="169">
        <v>9</v>
      </c>
      <c r="K691" s="170">
        <v>5</v>
      </c>
      <c r="L691" s="170">
        <v>4</v>
      </c>
      <c r="M691" s="197">
        <v>380.6</v>
      </c>
      <c r="N691" s="197">
        <v>183.8</v>
      </c>
      <c r="O691" s="197">
        <v>196.8</v>
      </c>
      <c r="P691" s="198">
        <f t="shared" si="161"/>
        <v>16091768</v>
      </c>
      <c r="Q691" s="198">
        <v>11763082.41</v>
      </c>
      <c r="R691" s="198">
        <v>4328685.59</v>
      </c>
      <c r="S691" s="199" t="e">
        <f>R691='Приложение № 1'!#REF!+'Приложение № 1'!#REF!</f>
        <v>#REF!</v>
      </c>
    </row>
    <row r="692" spans="1:24" x14ac:dyDescent="0.2">
      <c r="A692" s="176">
        <v>21</v>
      </c>
      <c r="B692" s="205" t="s">
        <v>909</v>
      </c>
      <c r="C692" s="176" t="s">
        <v>1143</v>
      </c>
      <c r="D692" s="196">
        <v>41390</v>
      </c>
      <c r="E692" s="176" t="s">
        <v>1822</v>
      </c>
      <c r="F692" s="176" t="s">
        <v>1869</v>
      </c>
      <c r="G692" s="169">
        <v>7</v>
      </c>
      <c r="H692" s="169">
        <v>7</v>
      </c>
      <c r="I692" s="197">
        <v>181.1</v>
      </c>
      <c r="J692" s="169">
        <v>4</v>
      </c>
      <c r="K692" s="170">
        <v>2</v>
      </c>
      <c r="L692" s="170">
        <v>2</v>
      </c>
      <c r="M692" s="197">
        <v>181.1</v>
      </c>
      <c r="N692" s="197">
        <v>138.1</v>
      </c>
      <c r="O692" s="197">
        <v>43</v>
      </c>
      <c r="P692" s="198">
        <f t="shared" si="161"/>
        <v>7656908</v>
      </c>
      <c r="Q692" s="198">
        <v>5597199.75</v>
      </c>
      <c r="R692" s="198">
        <v>2059708.25</v>
      </c>
      <c r="S692" s="199" t="e">
        <f>R692='Приложение № 1'!#REF!+'Приложение № 1'!#REF!</f>
        <v>#REF!</v>
      </c>
    </row>
    <row r="693" spans="1:24" s="194" customFormat="1" ht="25.5" customHeight="1" x14ac:dyDescent="0.2">
      <c r="A693" s="176">
        <v>22</v>
      </c>
      <c r="B693" s="205" t="s">
        <v>1719</v>
      </c>
      <c r="C693" s="213" t="s">
        <v>1740</v>
      </c>
      <c r="D693" s="196">
        <v>42562</v>
      </c>
      <c r="E693" s="176" t="s">
        <v>1852</v>
      </c>
      <c r="F693" s="176" t="s">
        <v>1822</v>
      </c>
      <c r="G693" s="169">
        <v>15</v>
      </c>
      <c r="H693" s="169">
        <v>15</v>
      </c>
      <c r="I693" s="197">
        <v>428.8</v>
      </c>
      <c r="J693" s="169">
        <f>K693+L693</f>
        <v>11</v>
      </c>
      <c r="K693" s="170">
        <v>7</v>
      </c>
      <c r="L693" s="170">
        <v>4</v>
      </c>
      <c r="M693" s="197">
        <f>N693+O693</f>
        <v>428.8</v>
      </c>
      <c r="N693" s="197">
        <v>310.39999999999998</v>
      </c>
      <c r="O693" s="197">
        <v>118.4</v>
      </c>
      <c r="P693" s="198">
        <f t="shared" si="161"/>
        <v>18129664</v>
      </c>
      <c r="Q693" s="198">
        <v>13252784.380000001</v>
      </c>
      <c r="R693" s="198">
        <v>4876879.62</v>
      </c>
      <c r="S693" s="199" t="b">
        <f>R693='Приложение № 1'!W705+'Приложение № 1'!AD705</f>
        <v>0</v>
      </c>
      <c r="T693" s="200"/>
      <c r="U693" s="200"/>
      <c r="V693" s="200"/>
      <c r="W693" s="200"/>
      <c r="X693" s="200"/>
    </row>
    <row r="694" spans="1:24" ht="21" customHeight="1" x14ac:dyDescent="0.2">
      <c r="A694" s="176">
        <v>23</v>
      </c>
      <c r="B694" s="205" t="s">
        <v>1720</v>
      </c>
      <c r="C694" s="213" t="s">
        <v>1741</v>
      </c>
      <c r="D694" s="196">
        <v>42872</v>
      </c>
      <c r="E694" s="176" t="s">
        <v>1822</v>
      </c>
      <c r="F694" s="176" t="s">
        <v>1869</v>
      </c>
      <c r="G694" s="169">
        <v>13</v>
      </c>
      <c r="H694" s="169">
        <v>13</v>
      </c>
      <c r="I694" s="197">
        <v>144.69999999999999</v>
      </c>
      <c r="J694" s="169">
        <f t="shared" ref="J694:J713" si="162">K694+L694</f>
        <v>5</v>
      </c>
      <c r="K694" s="170">
        <v>2</v>
      </c>
      <c r="L694" s="170">
        <v>3</v>
      </c>
      <c r="M694" s="197">
        <f t="shared" ref="M694:M713" si="163">N694+O694</f>
        <v>144.69999999999999</v>
      </c>
      <c r="N694" s="197">
        <v>63.9</v>
      </c>
      <c r="O694" s="197">
        <v>80.8</v>
      </c>
      <c r="P694" s="198">
        <f t="shared" si="161"/>
        <v>6117916</v>
      </c>
      <c r="Q694" s="198">
        <v>4472196.5999999996</v>
      </c>
      <c r="R694" s="198">
        <v>1645719.4</v>
      </c>
      <c r="S694" s="199" t="e">
        <f>R694='Приложение № 1'!#REF!+'Приложение № 1'!#REF!</f>
        <v>#REF!</v>
      </c>
    </row>
    <row r="695" spans="1:24" ht="20.25" customHeight="1" x14ac:dyDescent="0.2">
      <c r="A695" s="176">
        <v>24</v>
      </c>
      <c r="B695" s="205" t="s">
        <v>1721</v>
      </c>
      <c r="C695" s="213" t="s">
        <v>1742</v>
      </c>
      <c r="D695" s="196">
        <v>42884</v>
      </c>
      <c r="E695" s="176" t="s">
        <v>1822</v>
      </c>
      <c r="F695" s="176" t="s">
        <v>1869</v>
      </c>
      <c r="G695" s="169">
        <v>14</v>
      </c>
      <c r="H695" s="169">
        <v>14</v>
      </c>
      <c r="I695" s="197">
        <v>211.1</v>
      </c>
      <c r="J695" s="169">
        <f t="shared" si="162"/>
        <v>6</v>
      </c>
      <c r="K695" s="170">
        <v>3</v>
      </c>
      <c r="L695" s="170">
        <v>3</v>
      </c>
      <c r="M695" s="197">
        <f t="shared" si="163"/>
        <v>211.1</v>
      </c>
      <c r="N695" s="197">
        <v>128.19999999999999</v>
      </c>
      <c r="O695" s="197">
        <v>82.9</v>
      </c>
      <c r="P695" s="198">
        <f t="shared" si="161"/>
        <v>8925308</v>
      </c>
      <c r="Q695" s="198">
        <v>6524400.1500000004</v>
      </c>
      <c r="R695" s="198">
        <v>2400907.85</v>
      </c>
      <c r="S695" s="199" t="e">
        <f>R695='Приложение № 1'!#REF!+'Приложение № 1'!#REF!</f>
        <v>#REF!</v>
      </c>
    </row>
    <row r="696" spans="1:24" ht="23.25" customHeight="1" x14ac:dyDescent="0.2">
      <c r="A696" s="176">
        <v>25</v>
      </c>
      <c r="B696" s="205" t="s">
        <v>1722</v>
      </c>
      <c r="C696" s="213" t="s">
        <v>1743</v>
      </c>
      <c r="D696" s="196">
        <v>42902</v>
      </c>
      <c r="E696" s="176" t="s">
        <v>1822</v>
      </c>
      <c r="F696" s="176" t="s">
        <v>1869</v>
      </c>
      <c r="G696" s="169">
        <v>25</v>
      </c>
      <c r="H696" s="169">
        <v>25</v>
      </c>
      <c r="I696" s="197">
        <v>496.9</v>
      </c>
      <c r="J696" s="169">
        <f t="shared" si="162"/>
        <v>8</v>
      </c>
      <c r="K696" s="170">
        <v>4</v>
      </c>
      <c r="L696" s="170">
        <v>4</v>
      </c>
      <c r="M696" s="197">
        <f t="shared" si="163"/>
        <v>496.9</v>
      </c>
      <c r="N696" s="197">
        <v>248.3</v>
      </c>
      <c r="O696" s="197">
        <v>248.6</v>
      </c>
      <c r="P696" s="198">
        <f t="shared" si="161"/>
        <v>21008932</v>
      </c>
      <c r="Q696" s="198">
        <v>15357529.289999999</v>
      </c>
      <c r="R696" s="198">
        <v>5651402.71</v>
      </c>
      <c r="S696" s="199" t="e">
        <f>R696='Приложение № 1'!#REF!+'Приложение № 1'!#REF!</f>
        <v>#REF!</v>
      </c>
    </row>
    <row r="697" spans="1:24" ht="24" customHeight="1" x14ac:dyDescent="0.2">
      <c r="A697" s="176">
        <v>26</v>
      </c>
      <c r="B697" s="205" t="s">
        <v>1723</v>
      </c>
      <c r="C697" s="213" t="s">
        <v>1744</v>
      </c>
      <c r="D697" s="196">
        <v>42902</v>
      </c>
      <c r="E697" s="176" t="s">
        <v>1822</v>
      </c>
      <c r="F697" s="176" t="s">
        <v>1869</v>
      </c>
      <c r="G697" s="169">
        <v>16</v>
      </c>
      <c r="H697" s="169">
        <v>16</v>
      </c>
      <c r="I697" s="197">
        <v>435.3</v>
      </c>
      <c r="J697" s="169">
        <f t="shared" si="162"/>
        <v>8</v>
      </c>
      <c r="K697" s="170">
        <v>3</v>
      </c>
      <c r="L697" s="170">
        <v>5</v>
      </c>
      <c r="M697" s="197">
        <f t="shared" si="163"/>
        <v>435.3</v>
      </c>
      <c r="N697" s="197">
        <v>111</v>
      </c>
      <c r="O697" s="197">
        <v>324.3</v>
      </c>
      <c r="P697" s="198">
        <f t="shared" si="161"/>
        <v>18404484</v>
      </c>
      <c r="Q697" s="198">
        <v>13453677.800000001</v>
      </c>
      <c r="R697" s="198">
        <v>4950806.2</v>
      </c>
      <c r="S697" s="199" t="e">
        <f>R697='Приложение № 1'!#REF!+'Приложение № 1'!#REF!</f>
        <v>#REF!</v>
      </c>
    </row>
    <row r="698" spans="1:24" ht="24.75" customHeight="1" x14ac:dyDescent="0.2">
      <c r="A698" s="176">
        <v>27</v>
      </c>
      <c r="B698" s="205" t="s">
        <v>1724</v>
      </c>
      <c r="C698" s="213" t="s">
        <v>1745</v>
      </c>
      <c r="D698" s="196">
        <v>42902</v>
      </c>
      <c r="E698" s="176" t="s">
        <v>1822</v>
      </c>
      <c r="F698" s="176" t="s">
        <v>1869</v>
      </c>
      <c r="G698" s="169">
        <v>18</v>
      </c>
      <c r="H698" s="169">
        <v>18</v>
      </c>
      <c r="I698" s="197">
        <v>420.4</v>
      </c>
      <c r="J698" s="169">
        <f t="shared" si="162"/>
        <v>9</v>
      </c>
      <c r="K698" s="170">
        <v>5</v>
      </c>
      <c r="L698" s="170">
        <v>4</v>
      </c>
      <c r="M698" s="197">
        <f t="shared" si="163"/>
        <v>420.4</v>
      </c>
      <c r="N698" s="197">
        <v>233.2</v>
      </c>
      <c r="O698" s="197">
        <v>187.2</v>
      </c>
      <c r="P698" s="198">
        <f t="shared" si="161"/>
        <v>17774512</v>
      </c>
      <c r="Q698" s="198">
        <v>12993168.27</v>
      </c>
      <c r="R698" s="198">
        <v>4781343.7300000004</v>
      </c>
      <c r="S698" s="199" t="e">
        <f>R698='Приложение № 1'!#REF!+'Приложение № 1'!#REF!</f>
        <v>#REF!</v>
      </c>
    </row>
    <row r="699" spans="1:24" ht="23.25" customHeight="1" x14ac:dyDescent="0.2">
      <c r="A699" s="176">
        <v>28</v>
      </c>
      <c r="B699" s="205" t="s">
        <v>1725</v>
      </c>
      <c r="C699" s="213" t="s">
        <v>1746</v>
      </c>
      <c r="D699" s="196">
        <v>42902</v>
      </c>
      <c r="E699" s="176" t="s">
        <v>1822</v>
      </c>
      <c r="F699" s="176" t="s">
        <v>1869</v>
      </c>
      <c r="G699" s="169">
        <v>24</v>
      </c>
      <c r="H699" s="169">
        <v>24</v>
      </c>
      <c r="I699" s="197">
        <v>408.2</v>
      </c>
      <c r="J699" s="169">
        <f t="shared" si="162"/>
        <v>10</v>
      </c>
      <c r="K699" s="170">
        <v>5</v>
      </c>
      <c r="L699" s="170">
        <v>5</v>
      </c>
      <c r="M699" s="197">
        <f t="shared" si="163"/>
        <v>408.2</v>
      </c>
      <c r="N699" s="197">
        <v>189.2</v>
      </c>
      <c r="O699" s="197">
        <v>219</v>
      </c>
      <c r="P699" s="198">
        <f t="shared" si="161"/>
        <v>17258696</v>
      </c>
      <c r="Q699" s="198">
        <v>12616106.779999999</v>
      </c>
      <c r="R699" s="198">
        <v>4642589.22</v>
      </c>
      <c r="S699" s="199" t="e">
        <f>R699='Приложение № 1'!#REF!+'Приложение № 1'!#REF!</f>
        <v>#REF!</v>
      </c>
    </row>
    <row r="700" spans="1:24" ht="23.25" customHeight="1" x14ac:dyDescent="0.2">
      <c r="A700" s="176">
        <v>29</v>
      </c>
      <c r="B700" s="205" t="s">
        <v>1726</v>
      </c>
      <c r="C700" s="213" t="s">
        <v>1747</v>
      </c>
      <c r="D700" s="196">
        <v>42902</v>
      </c>
      <c r="E700" s="176" t="s">
        <v>1822</v>
      </c>
      <c r="F700" s="176" t="s">
        <v>1869</v>
      </c>
      <c r="G700" s="169">
        <v>29</v>
      </c>
      <c r="H700" s="169">
        <v>29</v>
      </c>
      <c r="I700" s="197">
        <v>413.8</v>
      </c>
      <c r="J700" s="169">
        <f t="shared" si="162"/>
        <v>10</v>
      </c>
      <c r="K700" s="170">
        <v>3</v>
      </c>
      <c r="L700" s="170">
        <v>7</v>
      </c>
      <c r="M700" s="197">
        <f t="shared" si="163"/>
        <v>413.8</v>
      </c>
      <c r="N700" s="197">
        <v>199.6</v>
      </c>
      <c r="O700" s="197">
        <v>214.2</v>
      </c>
      <c r="P700" s="198">
        <f t="shared" si="161"/>
        <v>17495464</v>
      </c>
      <c r="Q700" s="198">
        <v>12789184.18</v>
      </c>
      <c r="R700" s="198">
        <v>4706279.82</v>
      </c>
      <c r="S700" s="199" t="e">
        <f>R700='Приложение № 1'!#REF!+'Приложение № 1'!#REF!</f>
        <v>#REF!</v>
      </c>
    </row>
    <row r="701" spans="1:24" ht="25.5" customHeight="1" x14ac:dyDescent="0.2">
      <c r="A701" s="176">
        <v>30</v>
      </c>
      <c r="B701" s="205" t="s">
        <v>1727</v>
      </c>
      <c r="C701" s="213" t="s">
        <v>1748</v>
      </c>
      <c r="D701" s="196">
        <v>42971</v>
      </c>
      <c r="E701" s="176" t="s">
        <v>1822</v>
      </c>
      <c r="F701" s="176" t="s">
        <v>1869</v>
      </c>
      <c r="G701" s="169">
        <v>25</v>
      </c>
      <c r="H701" s="169">
        <v>25</v>
      </c>
      <c r="I701" s="197">
        <v>244.8</v>
      </c>
      <c r="J701" s="169">
        <f t="shared" si="162"/>
        <v>7</v>
      </c>
      <c r="K701" s="170">
        <v>2</v>
      </c>
      <c r="L701" s="170">
        <v>5</v>
      </c>
      <c r="M701" s="197">
        <f t="shared" si="163"/>
        <v>244.8</v>
      </c>
      <c r="N701" s="197">
        <v>91.9</v>
      </c>
      <c r="O701" s="197">
        <v>152.9</v>
      </c>
      <c r="P701" s="198">
        <f t="shared" si="161"/>
        <v>10350144</v>
      </c>
      <c r="Q701" s="198">
        <v>7565955.2599999998</v>
      </c>
      <c r="R701" s="198">
        <v>2784188.74</v>
      </c>
      <c r="S701" s="199" t="e">
        <f>R701='Приложение № 1'!#REF!+'Приложение № 1'!#REF!</f>
        <v>#REF!</v>
      </c>
    </row>
    <row r="702" spans="1:24" ht="21" customHeight="1" x14ac:dyDescent="0.2">
      <c r="A702" s="176">
        <v>31</v>
      </c>
      <c r="B702" s="205" t="s">
        <v>1728</v>
      </c>
      <c r="C702" s="213" t="s">
        <v>1749</v>
      </c>
      <c r="D702" s="196">
        <v>43013</v>
      </c>
      <c r="E702" s="176" t="s">
        <v>1822</v>
      </c>
      <c r="F702" s="176" t="s">
        <v>1869</v>
      </c>
      <c r="G702" s="169">
        <v>10</v>
      </c>
      <c r="H702" s="169">
        <v>10</v>
      </c>
      <c r="I702" s="197">
        <v>251.4</v>
      </c>
      <c r="J702" s="169">
        <v>3</v>
      </c>
      <c r="K702" s="170">
        <v>2</v>
      </c>
      <c r="L702" s="170">
        <v>1</v>
      </c>
      <c r="M702" s="197">
        <f t="shared" si="163"/>
        <v>251.4</v>
      </c>
      <c r="N702" s="197">
        <v>251.4</v>
      </c>
      <c r="O702" s="197">
        <v>0</v>
      </c>
      <c r="P702" s="198">
        <f t="shared" si="161"/>
        <v>10629192</v>
      </c>
      <c r="Q702" s="198">
        <v>7769939.3499999996</v>
      </c>
      <c r="R702" s="198">
        <v>2859252.65</v>
      </c>
      <c r="S702" s="199" t="e">
        <f>R702='Приложение № 1'!#REF!+'Приложение № 1'!#REF!</f>
        <v>#REF!</v>
      </c>
    </row>
    <row r="703" spans="1:24" ht="23.25" customHeight="1" x14ac:dyDescent="0.2">
      <c r="A703" s="176">
        <v>32</v>
      </c>
      <c r="B703" s="205" t="s">
        <v>1729</v>
      </c>
      <c r="C703" s="213" t="s">
        <v>1749</v>
      </c>
      <c r="D703" s="196">
        <v>43013</v>
      </c>
      <c r="E703" s="176" t="s">
        <v>1822</v>
      </c>
      <c r="F703" s="176" t="s">
        <v>1869</v>
      </c>
      <c r="G703" s="169">
        <v>12</v>
      </c>
      <c r="H703" s="169">
        <v>12</v>
      </c>
      <c r="I703" s="197">
        <v>140.1</v>
      </c>
      <c r="J703" s="169">
        <f t="shared" si="162"/>
        <v>4</v>
      </c>
      <c r="K703" s="170">
        <v>3</v>
      </c>
      <c r="L703" s="170">
        <v>1</v>
      </c>
      <c r="M703" s="197">
        <f t="shared" si="163"/>
        <v>140.1</v>
      </c>
      <c r="N703" s="197">
        <v>103.3</v>
      </c>
      <c r="O703" s="197">
        <v>36.799999999999997</v>
      </c>
      <c r="P703" s="198">
        <f t="shared" si="161"/>
        <v>5923428</v>
      </c>
      <c r="Q703" s="198">
        <v>4330025.87</v>
      </c>
      <c r="R703" s="198">
        <v>1593402.13</v>
      </c>
      <c r="S703" s="199" t="e">
        <f>R703='Приложение № 1'!#REF!+'Приложение № 1'!#REF!</f>
        <v>#REF!</v>
      </c>
    </row>
    <row r="704" spans="1:24" ht="26.25" customHeight="1" x14ac:dyDescent="0.2">
      <c r="A704" s="176">
        <v>33</v>
      </c>
      <c r="B704" s="205" t="s">
        <v>1730</v>
      </c>
      <c r="C704" s="213" t="s">
        <v>1749</v>
      </c>
      <c r="D704" s="196">
        <v>43013</v>
      </c>
      <c r="E704" s="176" t="s">
        <v>1822</v>
      </c>
      <c r="F704" s="176" t="s">
        <v>1869</v>
      </c>
      <c r="G704" s="169">
        <v>7</v>
      </c>
      <c r="H704" s="169">
        <v>7</v>
      </c>
      <c r="I704" s="197">
        <v>123.4</v>
      </c>
      <c r="J704" s="169">
        <f t="shared" si="162"/>
        <v>5</v>
      </c>
      <c r="K704" s="170">
        <v>1</v>
      </c>
      <c r="L704" s="170">
        <v>4</v>
      </c>
      <c r="M704" s="197">
        <f t="shared" si="163"/>
        <v>123.4</v>
      </c>
      <c r="N704" s="197">
        <v>25.5</v>
      </c>
      <c r="O704" s="197">
        <v>97.9</v>
      </c>
      <c r="P704" s="198">
        <f t="shared" si="161"/>
        <v>5217352</v>
      </c>
      <c r="Q704" s="198">
        <v>3813884.31</v>
      </c>
      <c r="R704" s="198">
        <v>1403467.69</v>
      </c>
      <c r="S704" s="199" t="e">
        <f>R704='Приложение № 1'!#REF!+'Приложение № 1'!#REF!</f>
        <v>#REF!</v>
      </c>
    </row>
    <row r="705" spans="1:19" ht="28.5" customHeight="1" x14ac:dyDescent="0.2">
      <c r="A705" s="176">
        <v>34</v>
      </c>
      <c r="B705" s="205" t="s">
        <v>1731</v>
      </c>
      <c r="C705" s="213" t="s">
        <v>1749</v>
      </c>
      <c r="D705" s="196">
        <v>43013</v>
      </c>
      <c r="E705" s="176" t="s">
        <v>1822</v>
      </c>
      <c r="F705" s="176" t="s">
        <v>1869</v>
      </c>
      <c r="G705" s="169">
        <v>13</v>
      </c>
      <c r="H705" s="169">
        <v>13</v>
      </c>
      <c r="I705" s="197">
        <v>144.69999999999999</v>
      </c>
      <c r="J705" s="169">
        <f t="shared" si="162"/>
        <v>5</v>
      </c>
      <c r="K705" s="170">
        <v>2</v>
      </c>
      <c r="L705" s="170">
        <v>3</v>
      </c>
      <c r="M705" s="197">
        <f t="shared" si="163"/>
        <v>144.69999999999999</v>
      </c>
      <c r="N705" s="197">
        <v>63.9</v>
      </c>
      <c r="O705" s="197">
        <v>80.8</v>
      </c>
      <c r="P705" s="198">
        <f t="shared" si="161"/>
        <v>6117916</v>
      </c>
      <c r="Q705" s="198">
        <v>4472196.5999999996</v>
      </c>
      <c r="R705" s="198">
        <v>1645719.4</v>
      </c>
      <c r="S705" s="199" t="e">
        <f>R705='Приложение № 1'!#REF!+'Приложение № 1'!#REF!</f>
        <v>#REF!</v>
      </c>
    </row>
    <row r="706" spans="1:19" ht="28.5" customHeight="1" x14ac:dyDescent="0.2">
      <c r="A706" s="176">
        <v>35</v>
      </c>
      <c r="B706" s="205" t="s">
        <v>1732</v>
      </c>
      <c r="C706" s="213" t="s">
        <v>1749</v>
      </c>
      <c r="D706" s="196">
        <v>43013</v>
      </c>
      <c r="E706" s="176" t="s">
        <v>1822</v>
      </c>
      <c r="F706" s="176" t="s">
        <v>1869</v>
      </c>
      <c r="G706" s="169">
        <v>5</v>
      </c>
      <c r="H706" s="169">
        <v>5</v>
      </c>
      <c r="I706" s="197">
        <v>115.6</v>
      </c>
      <c r="J706" s="169">
        <f t="shared" si="162"/>
        <v>2</v>
      </c>
      <c r="K706" s="170">
        <v>0</v>
      </c>
      <c r="L706" s="170">
        <v>2</v>
      </c>
      <c r="M706" s="197">
        <f t="shared" si="163"/>
        <v>115.6</v>
      </c>
      <c r="N706" s="197">
        <v>0</v>
      </c>
      <c r="O706" s="197">
        <v>115.6</v>
      </c>
      <c r="P706" s="198">
        <f t="shared" si="161"/>
        <v>4887568</v>
      </c>
      <c r="Q706" s="198">
        <v>3572812.21</v>
      </c>
      <c r="R706" s="198">
        <v>1314755.79</v>
      </c>
      <c r="S706" s="199" t="e">
        <f>R706='Приложение № 1'!#REF!+'Приложение № 1'!#REF!</f>
        <v>#REF!</v>
      </c>
    </row>
    <row r="707" spans="1:19" ht="28.5" customHeight="1" x14ac:dyDescent="0.2">
      <c r="A707" s="176">
        <v>36</v>
      </c>
      <c r="B707" s="205" t="s">
        <v>1733</v>
      </c>
      <c r="C707" s="213" t="s">
        <v>1749</v>
      </c>
      <c r="D707" s="196">
        <v>43013</v>
      </c>
      <c r="E707" s="176" t="s">
        <v>1822</v>
      </c>
      <c r="F707" s="176" t="s">
        <v>1869</v>
      </c>
      <c r="G707" s="169">
        <v>9</v>
      </c>
      <c r="H707" s="169">
        <v>9</v>
      </c>
      <c r="I707" s="197">
        <v>101</v>
      </c>
      <c r="J707" s="169">
        <f t="shared" si="162"/>
        <v>4</v>
      </c>
      <c r="K707" s="170">
        <v>0</v>
      </c>
      <c r="L707" s="170">
        <v>4</v>
      </c>
      <c r="M707" s="197">
        <f t="shared" si="163"/>
        <v>101</v>
      </c>
      <c r="N707" s="197">
        <v>0</v>
      </c>
      <c r="O707" s="197">
        <v>101</v>
      </c>
      <c r="P707" s="198">
        <f t="shared" si="161"/>
        <v>4270280</v>
      </c>
      <c r="Q707" s="198">
        <v>3121574.68</v>
      </c>
      <c r="R707" s="198">
        <v>1148705.32</v>
      </c>
      <c r="S707" s="199" t="e">
        <f>R707='Приложение № 1'!#REF!+'Приложение № 1'!#REF!</f>
        <v>#REF!</v>
      </c>
    </row>
    <row r="708" spans="1:19" ht="28.5" customHeight="1" x14ac:dyDescent="0.2">
      <c r="A708" s="176">
        <v>37</v>
      </c>
      <c r="B708" s="205" t="s">
        <v>1734</v>
      </c>
      <c r="C708" s="213" t="s">
        <v>1749</v>
      </c>
      <c r="D708" s="196">
        <v>43013</v>
      </c>
      <c r="E708" s="176" t="s">
        <v>1822</v>
      </c>
      <c r="F708" s="176" t="s">
        <v>1869</v>
      </c>
      <c r="G708" s="169">
        <v>2</v>
      </c>
      <c r="H708" s="169">
        <v>2</v>
      </c>
      <c r="I708" s="197">
        <v>131.80000000000001</v>
      </c>
      <c r="J708" s="169">
        <f t="shared" si="162"/>
        <v>1</v>
      </c>
      <c r="K708" s="170">
        <v>1</v>
      </c>
      <c r="L708" s="170">
        <v>0</v>
      </c>
      <c r="M708" s="197">
        <f t="shared" si="163"/>
        <v>131.80000000000001</v>
      </c>
      <c r="N708" s="197">
        <v>131.80000000000001</v>
      </c>
      <c r="O708" s="197">
        <v>0</v>
      </c>
      <c r="P708" s="198">
        <f t="shared" si="161"/>
        <v>5572504</v>
      </c>
      <c r="Q708" s="198">
        <v>4073500.42</v>
      </c>
      <c r="R708" s="198">
        <v>1499003.58</v>
      </c>
      <c r="S708" s="199" t="e">
        <f>R708='Приложение № 1'!#REF!+'Приложение № 1'!#REF!</f>
        <v>#REF!</v>
      </c>
    </row>
    <row r="709" spans="1:19" ht="28.5" customHeight="1" x14ac:dyDescent="0.2">
      <c r="A709" s="176">
        <v>38</v>
      </c>
      <c r="B709" s="205" t="s">
        <v>1735</v>
      </c>
      <c r="C709" s="213" t="s">
        <v>1749</v>
      </c>
      <c r="D709" s="196">
        <v>43013</v>
      </c>
      <c r="E709" s="176" t="s">
        <v>1822</v>
      </c>
      <c r="F709" s="176" t="s">
        <v>1869</v>
      </c>
      <c r="G709" s="169">
        <v>6</v>
      </c>
      <c r="H709" s="169">
        <v>6</v>
      </c>
      <c r="I709" s="197">
        <v>139.6</v>
      </c>
      <c r="J709" s="169">
        <f t="shared" si="162"/>
        <v>2</v>
      </c>
      <c r="K709" s="170">
        <v>2</v>
      </c>
      <c r="L709" s="170">
        <v>0</v>
      </c>
      <c r="M709" s="197">
        <f t="shared" si="163"/>
        <v>139.6</v>
      </c>
      <c r="N709" s="197">
        <v>139.6</v>
      </c>
      <c r="O709" s="197">
        <v>0</v>
      </c>
      <c r="P709" s="198">
        <f t="shared" si="161"/>
        <v>5902288</v>
      </c>
      <c r="Q709" s="198">
        <v>4314572.53</v>
      </c>
      <c r="R709" s="198">
        <v>1587715.47</v>
      </c>
      <c r="S709" s="199" t="e">
        <f>R709='Приложение № 1'!#REF!+'Приложение № 1'!#REF!</f>
        <v>#REF!</v>
      </c>
    </row>
    <row r="710" spans="1:19" ht="28.5" customHeight="1" x14ac:dyDescent="0.2">
      <c r="A710" s="176">
        <v>39</v>
      </c>
      <c r="B710" s="205" t="s">
        <v>1736</v>
      </c>
      <c r="C710" s="213" t="s">
        <v>1749</v>
      </c>
      <c r="D710" s="196">
        <v>43013</v>
      </c>
      <c r="E710" s="176" t="s">
        <v>1822</v>
      </c>
      <c r="F710" s="176" t="s">
        <v>1869</v>
      </c>
      <c r="G710" s="169">
        <v>90</v>
      </c>
      <c r="H710" s="169">
        <v>90</v>
      </c>
      <c r="I710" s="197">
        <v>1719.5</v>
      </c>
      <c r="J710" s="169">
        <f t="shared" si="162"/>
        <v>32</v>
      </c>
      <c r="K710" s="170">
        <v>22</v>
      </c>
      <c r="L710" s="170">
        <v>10</v>
      </c>
      <c r="M710" s="197">
        <f t="shared" si="163"/>
        <v>1719.5</v>
      </c>
      <c r="N710" s="197">
        <v>1187.0999999999999</v>
      </c>
      <c r="O710" s="197">
        <v>532.4</v>
      </c>
      <c r="P710" s="198">
        <f t="shared" si="161"/>
        <v>72700460</v>
      </c>
      <c r="Q710" s="198">
        <v>53144036.259999998</v>
      </c>
      <c r="R710" s="198">
        <v>19556423.739999998</v>
      </c>
      <c r="S710" s="199" t="e">
        <f>R710='Приложение № 1'!#REF!+'Приложение № 1'!#REF!</f>
        <v>#REF!</v>
      </c>
    </row>
    <row r="711" spans="1:19" ht="28.5" customHeight="1" x14ac:dyDescent="0.2">
      <c r="A711" s="176">
        <v>40</v>
      </c>
      <c r="B711" s="205" t="s">
        <v>1737</v>
      </c>
      <c r="C711" s="213" t="s">
        <v>1749</v>
      </c>
      <c r="D711" s="196">
        <v>43013</v>
      </c>
      <c r="E711" s="176" t="s">
        <v>1822</v>
      </c>
      <c r="F711" s="176" t="s">
        <v>1869</v>
      </c>
      <c r="G711" s="169">
        <v>1</v>
      </c>
      <c r="H711" s="169">
        <v>1</v>
      </c>
      <c r="I711" s="197">
        <v>67.599999999999994</v>
      </c>
      <c r="J711" s="169">
        <f t="shared" si="162"/>
        <v>1</v>
      </c>
      <c r="K711" s="170">
        <v>1</v>
      </c>
      <c r="L711" s="170">
        <v>0</v>
      </c>
      <c r="M711" s="197">
        <f t="shared" si="163"/>
        <v>67.599999999999994</v>
      </c>
      <c r="N711" s="197">
        <v>67.599999999999994</v>
      </c>
      <c r="O711" s="197">
        <v>0</v>
      </c>
      <c r="P711" s="198">
        <f t="shared" si="161"/>
        <v>2858128</v>
      </c>
      <c r="Q711" s="198">
        <v>2089291.57</v>
      </c>
      <c r="R711" s="198">
        <v>768836.43</v>
      </c>
      <c r="S711" s="199" t="e">
        <f>R711='Приложение № 1'!#REF!+'Приложение № 1'!#REF!</f>
        <v>#REF!</v>
      </c>
    </row>
    <row r="712" spans="1:19" ht="28.5" customHeight="1" x14ac:dyDescent="0.2">
      <c r="A712" s="176">
        <v>41</v>
      </c>
      <c r="B712" s="205" t="s">
        <v>1738</v>
      </c>
      <c r="C712" s="213" t="s">
        <v>1749</v>
      </c>
      <c r="D712" s="196">
        <v>43013</v>
      </c>
      <c r="E712" s="176" t="s">
        <v>1822</v>
      </c>
      <c r="F712" s="176" t="s">
        <v>1869</v>
      </c>
      <c r="G712" s="169">
        <v>18</v>
      </c>
      <c r="H712" s="169">
        <v>18</v>
      </c>
      <c r="I712" s="197">
        <v>135.6</v>
      </c>
      <c r="J712" s="169">
        <f t="shared" si="162"/>
        <v>5</v>
      </c>
      <c r="K712" s="170">
        <v>0</v>
      </c>
      <c r="L712" s="170">
        <v>5</v>
      </c>
      <c r="M712" s="197">
        <f t="shared" si="163"/>
        <v>135.6</v>
      </c>
      <c r="N712" s="197">
        <v>0</v>
      </c>
      <c r="O712" s="197">
        <v>135.6</v>
      </c>
      <c r="P712" s="198">
        <f t="shared" si="161"/>
        <v>5733168</v>
      </c>
      <c r="Q712" s="198">
        <v>4190945.81</v>
      </c>
      <c r="R712" s="198">
        <v>1542222.19</v>
      </c>
      <c r="S712" s="199" t="e">
        <f>R712='Приложение № 1'!#REF!+'Приложение № 1'!#REF!</f>
        <v>#REF!</v>
      </c>
    </row>
    <row r="713" spans="1:19" ht="28.5" customHeight="1" x14ac:dyDescent="0.2">
      <c r="A713" s="176">
        <v>42</v>
      </c>
      <c r="B713" s="205" t="s">
        <v>1739</v>
      </c>
      <c r="C713" s="213" t="s">
        <v>1749</v>
      </c>
      <c r="D713" s="196">
        <v>43013</v>
      </c>
      <c r="E713" s="176" t="s">
        <v>1822</v>
      </c>
      <c r="F713" s="176" t="s">
        <v>1869</v>
      </c>
      <c r="G713" s="169">
        <v>24</v>
      </c>
      <c r="H713" s="169">
        <v>24</v>
      </c>
      <c r="I713" s="197">
        <v>167.9</v>
      </c>
      <c r="J713" s="169">
        <f t="shared" si="162"/>
        <v>4</v>
      </c>
      <c r="K713" s="170">
        <v>1</v>
      </c>
      <c r="L713" s="170">
        <v>3</v>
      </c>
      <c r="M713" s="197">
        <f t="shared" si="163"/>
        <v>167.9</v>
      </c>
      <c r="N713" s="197">
        <v>54.2</v>
      </c>
      <c r="O713" s="197">
        <v>113.7</v>
      </c>
      <c r="P713" s="198" t="e">
        <f t="shared" si="161"/>
        <v>#REF!</v>
      </c>
      <c r="Q713" s="198" t="e">
        <f>'Приложение № 1'!#REF!</f>
        <v>#REF!</v>
      </c>
      <c r="R713" s="198" t="e">
        <f>'Приложение № 1'!#REF!</f>
        <v>#REF!</v>
      </c>
      <c r="S713" s="199" t="e">
        <f>R713='Приложение № 1'!#REF!+'Приложение № 1'!#REF!</f>
        <v>#REF!</v>
      </c>
    </row>
    <row r="714" spans="1:19" x14ac:dyDescent="0.2">
      <c r="A714" s="176">
        <v>43</v>
      </c>
      <c r="B714" s="195" t="s">
        <v>1387</v>
      </c>
      <c r="C714" s="176" t="s">
        <v>1143</v>
      </c>
      <c r="D714" s="196">
        <v>41389</v>
      </c>
      <c r="E714" s="176" t="s">
        <v>1822</v>
      </c>
      <c r="F714" s="176" t="s">
        <v>1869</v>
      </c>
      <c r="G714" s="169">
        <v>34</v>
      </c>
      <c r="H714" s="170">
        <v>34</v>
      </c>
      <c r="I714" s="197">
        <v>451.71</v>
      </c>
      <c r="J714" s="169">
        <v>11</v>
      </c>
      <c r="K714" s="170">
        <v>3</v>
      </c>
      <c r="L714" s="170">
        <v>8</v>
      </c>
      <c r="M714" s="197">
        <v>451.71</v>
      </c>
      <c r="N714" s="197">
        <v>152.9</v>
      </c>
      <c r="O714" s="197">
        <v>298.81</v>
      </c>
      <c r="P714" s="198" t="e">
        <f t="shared" si="161"/>
        <v>#REF!</v>
      </c>
      <c r="Q714" s="198" t="e">
        <f>'Приложение № 1'!#REF!</f>
        <v>#REF!</v>
      </c>
      <c r="R714" s="198" t="e">
        <f>'Приложение № 1'!#REF!</f>
        <v>#REF!</v>
      </c>
      <c r="S714" s="199" t="e">
        <f>R714='Приложение № 1'!#REF!+'Приложение № 1'!#REF!</f>
        <v>#REF!</v>
      </c>
    </row>
    <row r="715" spans="1:19" ht="31.5" customHeight="1" x14ac:dyDescent="0.2">
      <c r="A715" s="824" t="s">
        <v>1703</v>
      </c>
      <c r="B715" s="824"/>
      <c r="C715" s="824"/>
      <c r="D715" s="824"/>
      <c r="E715" s="824"/>
      <c r="F715" s="824"/>
      <c r="G715" s="174">
        <f t="shared" ref="G715:P715" si="164">SUM(G716:G742)</f>
        <v>413</v>
      </c>
      <c r="H715" s="174">
        <f t="shared" si="164"/>
        <v>413</v>
      </c>
      <c r="I715" s="177">
        <f t="shared" si="164"/>
        <v>5498.1</v>
      </c>
      <c r="J715" s="174">
        <f t="shared" si="164"/>
        <v>150</v>
      </c>
      <c r="K715" s="174">
        <f t="shared" si="164"/>
        <v>17</v>
      </c>
      <c r="L715" s="174">
        <f t="shared" si="164"/>
        <v>133</v>
      </c>
      <c r="M715" s="177">
        <f t="shared" si="164"/>
        <v>5498.1</v>
      </c>
      <c r="N715" s="177">
        <f t="shared" si="164"/>
        <v>611.6</v>
      </c>
      <c r="O715" s="177">
        <f t="shared" si="164"/>
        <v>4886.5</v>
      </c>
      <c r="P715" s="177">
        <f t="shared" si="164"/>
        <v>232459668</v>
      </c>
      <c r="Q715" s="177">
        <v>170625396.30000001</v>
      </c>
      <c r="R715" s="177">
        <v>61834271.700000003</v>
      </c>
      <c r="S715" s="199" t="e">
        <f>R715='Приложение № 1'!#REF!+'Приложение № 1'!#REF!</f>
        <v>#REF!</v>
      </c>
    </row>
    <row r="716" spans="1:19" x14ac:dyDescent="0.2">
      <c r="A716" s="176">
        <v>1</v>
      </c>
      <c r="B716" s="195" t="s">
        <v>1557</v>
      </c>
      <c r="C716" s="176">
        <v>116</v>
      </c>
      <c r="D716" s="196">
        <v>42143</v>
      </c>
      <c r="E716" s="176" t="s">
        <v>1112</v>
      </c>
      <c r="F716" s="176" t="s">
        <v>1822</v>
      </c>
      <c r="G716" s="169">
        <f>H716</f>
        <v>15</v>
      </c>
      <c r="H716" s="170">
        <v>15</v>
      </c>
      <c r="I716" s="197">
        <v>220.6</v>
      </c>
      <c r="J716" s="169">
        <v>5</v>
      </c>
      <c r="K716" s="170">
        <v>2</v>
      </c>
      <c r="L716" s="170">
        <v>3</v>
      </c>
      <c r="M716" s="197">
        <v>220.6</v>
      </c>
      <c r="N716" s="197">
        <v>113.6</v>
      </c>
      <c r="O716" s="197">
        <v>107</v>
      </c>
      <c r="P716" s="198">
        <f t="shared" ref="P716:P742" si="165">Q716+R716</f>
        <v>9326968</v>
      </c>
      <c r="Q716" s="198">
        <v>6845994.5099999998</v>
      </c>
      <c r="R716" s="198">
        <v>2480973.4900000002</v>
      </c>
      <c r="S716" s="199" t="e">
        <f>R716='Приложение № 1'!#REF!+'Приложение № 1'!#REF!</f>
        <v>#REF!</v>
      </c>
    </row>
    <row r="717" spans="1:19" x14ac:dyDescent="0.2">
      <c r="A717" s="176">
        <v>2</v>
      </c>
      <c r="B717" s="195" t="s">
        <v>1556</v>
      </c>
      <c r="C717" s="176">
        <v>150</v>
      </c>
      <c r="D717" s="196">
        <v>42212</v>
      </c>
      <c r="E717" s="176" t="s">
        <v>1112</v>
      </c>
      <c r="F717" s="176" t="s">
        <v>1822</v>
      </c>
      <c r="G717" s="169">
        <f t="shared" ref="G717:G742" si="166">H717</f>
        <v>17</v>
      </c>
      <c r="H717" s="170">
        <v>17</v>
      </c>
      <c r="I717" s="197">
        <v>182.4</v>
      </c>
      <c r="J717" s="169">
        <v>5</v>
      </c>
      <c r="K717" s="170">
        <v>0</v>
      </c>
      <c r="L717" s="170">
        <v>5</v>
      </c>
      <c r="M717" s="197">
        <v>182.4</v>
      </c>
      <c r="N717" s="197">
        <v>0</v>
      </c>
      <c r="O717" s="197">
        <v>182.4</v>
      </c>
      <c r="P717" s="198">
        <f t="shared" si="165"/>
        <v>7711872</v>
      </c>
      <c r="Q717" s="198">
        <v>5660514.0499999998</v>
      </c>
      <c r="R717" s="198">
        <v>2051357.95</v>
      </c>
      <c r="S717" s="199" t="e">
        <f>R717='Приложение № 1'!#REF!+'Приложение № 1'!#REF!</f>
        <v>#REF!</v>
      </c>
    </row>
    <row r="718" spans="1:19" x14ac:dyDescent="0.2">
      <c r="A718" s="176">
        <v>3</v>
      </c>
      <c r="B718" s="195" t="s">
        <v>1598</v>
      </c>
      <c r="C718" s="176">
        <v>154</v>
      </c>
      <c r="D718" s="196">
        <v>42226</v>
      </c>
      <c r="E718" s="176" t="s">
        <v>1112</v>
      </c>
      <c r="F718" s="176" t="s">
        <v>1822</v>
      </c>
      <c r="G718" s="169">
        <f t="shared" si="166"/>
        <v>24</v>
      </c>
      <c r="H718" s="170">
        <v>24</v>
      </c>
      <c r="I718" s="197">
        <v>195.4</v>
      </c>
      <c r="J718" s="169">
        <v>5</v>
      </c>
      <c r="K718" s="170">
        <v>0</v>
      </c>
      <c r="L718" s="170">
        <v>5</v>
      </c>
      <c r="M718" s="197">
        <v>195.4</v>
      </c>
      <c r="N718" s="197">
        <v>0</v>
      </c>
      <c r="O718" s="197">
        <v>195.4</v>
      </c>
      <c r="P718" s="198">
        <f t="shared" si="165"/>
        <v>8261512</v>
      </c>
      <c r="Q718" s="198">
        <v>6063949.8099999996</v>
      </c>
      <c r="R718" s="198">
        <v>2197562.19</v>
      </c>
      <c r="S718" s="199" t="e">
        <f>R718='Приложение № 1'!#REF!+'Приложение № 1'!#REF!</f>
        <v>#REF!</v>
      </c>
    </row>
    <row r="719" spans="1:19" x14ac:dyDescent="0.2">
      <c r="A719" s="176">
        <v>4</v>
      </c>
      <c r="B719" s="195" t="s">
        <v>1555</v>
      </c>
      <c r="C719" s="176">
        <v>155</v>
      </c>
      <c r="D719" s="196">
        <v>42226</v>
      </c>
      <c r="E719" s="176" t="s">
        <v>1112</v>
      </c>
      <c r="F719" s="176" t="s">
        <v>1822</v>
      </c>
      <c r="G719" s="169">
        <f t="shared" si="166"/>
        <v>21</v>
      </c>
      <c r="H719" s="170">
        <v>21</v>
      </c>
      <c r="I719" s="197">
        <v>410.6</v>
      </c>
      <c r="J719" s="169">
        <v>9</v>
      </c>
      <c r="K719" s="170">
        <v>1</v>
      </c>
      <c r="L719" s="170">
        <v>8</v>
      </c>
      <c r="M719" s="197">
        <v>410.6</v>
      </c>
      <c r="N719" s="197">
        <v>48.7</v>
      </c>
      <c r="O719" s="197">
        <v>361.9</v>
      </c>
      <c r="P719" s="198">
        <f t="shared" si="165"/>
        <v>17360168</v>
      </c>
      <c r="Q719" s="198">
        <v>12742363.310000001</v>
      </c>
      <c r="R719" s="198">
        <v>4617804.6900000004</v>
      </c>
      <c r="S719" s="199" t="e">
        <f>R719='Приложение № 1'!#REF!+'Приложение № 1'!#REF!</f>
        <v>#REF!</v>
      </c>
    </row>
    <row r="720" spans="1:19" x14ac:dyDescent="0.2">
      <c r="A720" s="176">
        <v>5</v>
      </c>
      <c r="B720" s="195" t="s">
        <v>1696</v>
      </c>
      <c r="C720" s="176">
        <v>156</v>
      </c>
      <c r="D720" s="196">
        <v>42226</v>
      </c>
      <c r="E720" s="176" t="s">
        <v>1112</v>
      </c>
      <c r="F720" s="176" t="s">
        <v>1822</v>
      </c>
      <c r="G720" s="169">
        <f t="shared" si="166"/>
        <v>10</v>
      </c>
      <c r="H720" s="170">
        <v>10</v>
      </c>
      <c r="I720" s="197">
        <v>204.7</v>
      </c>
      <c r="J720" s="169">
        <v>5</v>
      </c>
      <c r="K720" s="170">
        <v>0</v>
      </c>
      <c r="L720" s="170">
        <v>5</v>
      </c>
      <c r="M720" s="197">
        <v>204.7</v>
      </c>
      <c r="N720" s="197">
        <v>0</v>
      </c>
      <c r="O720" s="197">
        <v>204.7</v>
      </c>
      <c r="P720" s="198">
        <f t="shared" si="165"/>
        <v>8654716</v>
      </c>
      <c r="Q720" s="198">
        <v>6352561.54</v>
      </c>
      <c r="R720" s="198">
        <v>2302154.46</v>
      </c>
      <c r="S720" s="199" t="e">
        <f>R720='Приложение № 1'!#REF!+'Приложение № 1'!#REF!</f>
        <v>#REF!</v>
      </c>
    </row>
    <row r="721" spans="1:19" x14ac:dyDescent="0.2">
      <c r="A721" s="176">
        <v>6</v>
      </c>
      <c r="B721" s="195" t="s">
        <v>1554</v>
      </c>
      <c r="C721" s="176">
        <v>157</v>
      </c>
      <c r="D721" s="196">
        <v>42226</v>
      </c>
      <c r="E721" s="176" t="s">
        <v>1112</v>
      </c>
      <c r="F721" s="176" t="s">
        <v>1822</v>
      </c>
      <c r="G721" s="169">
        <v>11</v>
      </c>
      <c r="H721" s="170">
        <v>11</v>
      </c>
      <c r="I721" s="197">
        <v>251.7</v>
      </c>
      <c r="J721" s="169">
        <v>6</v>
      </c>
      <c r="K721" s="170">
        <v>0</v>
      </c>
      <c r="L721" s="170">
        <v>6</v>
      </c>
      <c r="M721" s="197">
        <v>251.7</v>
      </c>
      <c r="N721" s="197">
        <v>0</v>
      </c>
      <c r="O721" s="197">
        <v>251.7</v>
      </c>
      <c r="P721" s="198">
        <f t="shared" si="165"/>
        <v>10641876</v>
      </c>
      <c r="Q721" s="198">
        <v>7811136.9800000004</v>
      </c>
      <c r="R721" s="198">
        <v>2830739.02</v>
      </c>
      <c r="S721" s="199" t="e">
        <f>R721='Приложение № 1'!#REF!+'Приложение № 1'!#REF!</f>
        <v>#REF!</v>
      </c>
    </row>
    <row r="722" spans="1:19" x14ac:dyDescent="0.2">
      <c r="A722" s="176">
        <v>7</v>
      </c>
      <c r="B722" s="195" t="s">
        <v>1553</v>
      </c>
      <c r="C722" s="176">
        <v>149</v>
      </c>
      <c r="D722" s="196">
        <v>42212</v>
      </c>
      <c r="E722" s="176" t="s">
        <v>1112</v>
      </c>
      <c r="F722" s="176" t="s">
        <v>1822</v>
      </c>
      <c r="G722" s="169">
        <f t="shared" si="166"/>
        <v>28</v>
      </c>
      <c r="H722" s="170">
        <v>28</v>
      </c>
      <c r="I722" s="197">
        <v>331.5</v>
      </c>
      <c r="J722" s="169">
        <v>8</v>
      </c>
      <c r="K722" s="170">
        <v>0</v>
      </c>
      <c r="L722" s="170">
        <v>8</v>
      </c>
      <c r="M722" s="197">
        <v>331.5</v>
      </c>
      <c r="N722" s="197">
        <v>0</v>
      </c>
      <c r="O722" s="197">
        <v>331.5</v>
      </c>
      <c r="P722" s="198">
        <f t="shared" si="165"/>
        <v>14015820</v>
      </c>
      <c r="Q722" s="198">
        <v>10287611.880000001</v>
      </c>
      <c r="R722" s="198">
        <v>3728208.12</v>
      </c>
      <c r="S722" s="199" t="e">
        <f>R722='Приложение № 1'!#REF!+'Приложение № 1'!#REF!</f>
        <v>#REF!</v>
      </c>
    </row>
    <row r="723" spans="1:19" x14ac:dyDescent="0.2">
      <c r="A723" s="176">
        <v>8</v>
      </c>
      <c r="B723" s="195" t="s">
        <v>1597</v>
      </c>
      <c r="C723" s="176">
        <v>158</v>
      </c>
      <c r="D723" s="196">
        <v>42226</v>
      </c>
      <c r="E723" s="176" t="s">
        <v>1112</v>
      </c>
      <c r="F723" s="176" t="s">
        <v>1822</v>
      </c>
      <c r="G723" s="169">
        <f t="shared" si="166"/>
        <v>21</v>
      </c>
      <c r="H723" s="170">
        <v>21</v>
      </c>
      <c r="I723" s="197">
        <v>209</v>
      </c>
      <c r="J723" s="169">
        <v>4</v>
      </c>
      <c r="K723" s="170">
        <v>0</v>
      </c>
      <c r="L723" s="170">
        <v>4</v>
      </c>
      <c r="M723" s="197">
        <v>209</v>
      </c>
      <c r="N723" s="197">
        <v>0</v>
      </c>
      <c r="O723" s="197">
        <v>209</v>
      </c>
      <c r="P723" s="198">
        <f t="shared" si="165"/>
        <v>8836520</v>
      </c>
      <c r="Q723" s="198">
        <v>6486005.6799999997</v>
      </c>
      <c r="R723" s="198">
        <v>2350514.3199999998</v>
      </c>
      <c r="S723" s="199" t="e">
        <f>R723='Приложение № 1'!#REF!+'Приложение № 1'!#REF!</f>
        <v>#REF!</v>
      </c>
    </row>
    <row r="724" spans="1:19" x14ac:dyDescent="0.2">
      <c r="A724" s="176">
        <v>9</v>
      </c>
      <c r="B724" s="195" t="s">
        <v>1478</v>
      </c>
      <c r="C724" s="176">
        <v>151</v>
      </c>
      <c r="D724" s="196">
        <v>42212</v>
      </c>
      <c r="E724" s="176" t="s">
        <v>1112</v>
      </c>
      <c r="F724" s="176" t="s">
        <v>1822</v>
      </c>
      <c r="G724" s="169">
        <f t="shared" si="166"/>
        <v>7</v>
      </c>
      <c r="H724" s="170">
        <v>7</v>
      </c>
      <c r="I724" s="197">
        <v>90</v>
      </c>
      <c r="J724" s="169">
        <v>3</v>
      </c>
      <c r="K724" s="170">
        <v>0</v>
      </c>
      <c r="L724" s="170">
        <v>3</v>
      </c>
      <c r="M724" s="197">
        <v>90</v>
      </c>
      <c r="N724" s="197">
        <v>0</v>
      </c>
      <c r="O724" s="197">
        <v>90</v>
      </c>
      <c r="P724" s="198">
        <f t="shared" si="165"/>
        <v>3805200</v>
      </c>
      <c r="Q724" s="198">
        <v>2793016.8</v>
      </c>
      <c r="R724" s="198">
        <v>1012183.2</v>
      </c>
      <c r="S724" s="199" t="e">
        <f>R724='Приложение № 1'!#REF!+'Приложение № 1'!#REF!</f>
        <v>#REF!</v>
      </c>
    </row>
    <row r="725" spans="1:19" x14ac:dyDescent="0.2">
      <c r="A725" s="176">
        <v>10</v>
      </c>
      <c r="B725" s="195" t="s">
        <v>1479</v>
      </c>
      <c r="C725" s="176">
        <v>159</v>
      </c>
      <c r="D725" s="196">
        <v>42226</v>
      </c>
      <c r="E725" s="176" t="s">
        <v>1112</v>
      </c>
      <c r="F725" s="176" t="s">
        <v>1822</v>
      </c>
      <c r="G725" s="169">
        <f t="shared" si="166"/>
        <v>14</v>
      </c>
      <c r="H725" s="170">
        <v>14</v>
      </c>
      <c r="I725" s="197">
        <v>98.6</v>
      </c>
      <c r="J725" s="169">
        <v>3</v>
      </c>
      <c r="K725" s="170">
        <v>1</v>
      </c>
      <c r="L725" s="170">
        <v>2</v>
      </c>
      <c r="M725" s="197">
        <v>98.6</v>
      </c>
      <c r="N725" s="197">
        <v>19.2</v>
      </c>
      <c r="O725" s="197">
        <v>79.400000000000006</v>
      </c>
      <c r="P725" s="198">
        <f t="shared" si="165"/>
        <v>4168808</v>
      </c>
      <c r="Q725" s="198">
        <v>3059905.07</v>
      </c>
      <c r="R725" s="198">
        <v>1108902.93</v>
      </c>
      <c r="S725" s="199" t="e">
        <f>R725='Приложение № 1'!#REF!+'Приложение № 1'!#REF!</f>
        <v>#REF!</v>
      </c>
    </row>
    <row r="726" spans="1:19" x14ac:dyDescent="0.2">
      <c r="A726" s="176">
        <v>11</v>
      </c>
      <c r="B726" s="195" t="s">
        <v>1552</v>
      </c>
      <c r="C726" s="176">
        <v>160</v>
      </c>
      <c r="D726" s="196">
        <v>42226</v>
      </c>
      <c r="E726" s="176" t="s">
        <v>1112</v>
      </c>
      <c r="F726" s="176" t="s">
        <v>1822</v>
      </c>
      <c r="G726" s="169">
        <f t="shared" si="166"/>
        <v>32</v>
      </c>
      <c r="H726" s="170">
        <v>32</v>
      </c>
      <c r="I726" s="197">
        <v>353.9</v>
      </c>
      <c r="J726" s="169">
        <v>10</v>
      </c>
      <c r="K726" s="170">
        <v>0</v>
      </c>
      <c r="L726" s="170">
        <v>10</v>
      </c>
      <c r="M726" s="197">
        <v>353.9</v>
      </c>
      <c r="N726" s="197">
        <v>0</v>
      </c>
      <c r="O726" s="197">
        <v>353.9</v>
      </c>
      <c r="P726" s="198">
        <f t="shared" si="165"/>
        <v>14962892</v>
      </c>
      <c r="Q726" s="198">
        <v>10982762.73</v>
      </c>
      <c r="R726" s="198">
        <v>3980129.27</v>
      </c>
      <c r="S726" s="199" t="e">
        <f>R726='Приложение № 1'!#REF!+'Приложение № 1'!#REF!</f>
        <v>#REF!</v>
      </c>
    </row>
    <row r="727" spans="1:19" x14ac:dyDescent="0.2">
      <c r="A727" s="176">
        <v>12</v>
      </c>
      <c r="B727" s="195" t="s">
        <v>1551</v>
      </c>
      <c r="C727" s="176">
        <v>161</v>
      </c>
      <c r="D727" s="196">
        <v>42226</v>
      </c>
      <c r="E727" s="176" t="s">
        <v>1112</v>
      </c>
      <c r="F727" s="176" t="s">
        <v>1822</v>
      </c>
      <c r="G727" s="169">
        <f t="shared" si="166"/>
        <v>13</v>
      </c>
      <c r="H727" s="170">
        <v>13</v>
      </c>
      <c r="I727" s="197">
        <v>237.9</v>
      </c>
      <c r="J727" s="169">
        <v>5</v>
      </c>
      <c r="K727" s="170">
        <v>0</v>
      </c>
      <c r="L727" s="170">
        <v>5</v>
      </c>
      <c r="M727" s="197">
        <v>237.9</v>
      </c>
      <c r="N727" s="197">
        <v>0</v>
      </c>
      <c r="O727" s="197">
        <v>237.9</v>
      </c>
      <c r="P727" s="198">
        <f t="shared" si="165"/>
        <v>10058412</v>
      </c>
      <c r="Q727" s="198">
        <v>7382874.4100000001</v>
      </c>
      <c r="R727" s="198">
        <v>2675537.59</v>
      </c>
      <c r="S727" s="199" t="e">
        <f>R727='Приложение № 1'!#REF!+'Приложение № 1'!#REF!</f>
        <v>#REF!</v>
      </c>
    </row>
    <row r="728" spans="1:19" x14ac:dyDescent="0.2">
      <c r="A728" s="176">
        <v>13</v>
      </c>
      <c r="B728" s="195" t="s">
        <v>1550</v>
      </c>
      <c r="C728" s="176">
        <v>162</v>
      </c>
      <c r="D728" s="196">
        <v>42226</v>
      </c>
      <c r="E728" s="176" t="s">
        <v>1112</v>
      </c>
      <c r="F728" s="176" t="s">
        <v>1822</v>
      </c>
      <c r="G728" s="169">
        <f t="shared" si="166"/>
        <v>13</v>
      </c>
      <c r="H728" s="170">
        <v>13</v>
      </c>
      <c r="I728" s="197">
        <v>125.8</v>
      </c>
      <c r="J728" s="169">
        <v>5</v>
      </c>
      <c r="K728" s="170">
        <v>3</v>
      </c>
      <c r="L728" s="170">
        <v>2</v>
      </c>
      <c r="M728" s="197">
        <v>125.8</v>
      </c>
      <c r="N728" s="197">
        <v>82.1</v>
      </c>
      <c r="O728" s="197">
        <v>43.7</v>
      </c>
      <c r="P728" s="198">
        <f t="shared" si="165"/>
        <v>5318824</v>
      </c>
      <c r="Q728" s="198">
        <v>3904016.82</v>
      </c>
      <c r="R728" s="198">
        <v>1414807.18</v>
      </c>
      <c r="S728" s="199" t="e">
        <f>R728='Приложение № 1'!#REF!+'Приложение № 1'!#REF!</f>
        <v>#REF!</v>
      </c>
    </row>
    <row r="729" spans="1:19" x14ac:dyDescent="0.2">
      <c r="A729" s="176">
        <v>14</v>
      </c>
      <c r="B729" s="195" t="s">
        <v>1549</v>
      </c>
      <c r="C729" s="176">
        <v>163</v>
      </c>
      <c r="D729" s="196">
        <v>42226</v>
      </c>
      <c r="E729" s="176" t="s">
        <v>1112</v>
      </c>
      <c r="F729" s="176" t="s">
        <v>1822</v>
      </c>
      <c r="G729" s="169">
        <f t="shared" si="166"/>
        <v>5</v>
      </c>
      <c r="H729" s="170">
        <v>5</v>
      </c>
      <c r="I729" s="197">
        <v>120.3</v>
      </c>
      <c r="J729" s="169">
        <v>3</v>
      </c>
      <c r="K729" s="170">
        <v>2</v>
      </c>
      <c r="L729" s="170">
        <v>1</v>
      </c>
      <c r="M729" s="197">
        <v>120.3</v>
      </c>
      <c r="N729" s="197">
        <v>71.3</v>
      </c>
      <c r="O729" s="197">
        <v>49</v>
      </c>
      <c r="P729" s="198">
        <f t="shared" si="165"/>
        <v>5086284</v>
      </c>
      <c r="Q729" s="198">
        <v>3733332.46</v>
      </c>
      <c r="R729" s="198">
        <v>1352951.54</v>
      </c>
      <c r="S729" s="199" t="e">
        <f>R729='Приложение № 1'!#REF!+'Приложение № 1'!#REF!</f>
        <v>#REF!</v>
      </c>
    </row>
    <row r="730" spans="1:19" x14ac:dyDescent="0.2">
      <c r="A730" s="176">
        <v>15</v>
      </c>
      <c r="B730" s="195" t="s">
        <v>1548</v>
      </c>
      <c r="C730" s="176">
        <v>164</v>
      </c>
      <c r="D730" s="196">
        <v>42226</v>
      </c>
      <c r="E730" s="176" t="s">
        <v>1112</v>
      </c>
      <c r="F730" s="176" t="s">
        <v>1822</v>
      </c>
      <c r="G730" s="169">
        <f t="shared" si="166"/>
        <v>11</v>
      </c>
      <c r="H730" s="170">
        <v>11</v>
      </c>
      <c r="I730" s="197">
        <v>135</v>
      </c>
      <c r="J730" s="169">
        <v>4</v>
      </c>
      <c r="K730" s="170">
        <v>1</v>
      </c>
      <c r="L730" s="170">
        <v>3</v>
      </c>
      <c r="M730" s="197">
        <v>135</v>
      </c>
      <c r="N730" s="197">
        <v>19.8</v>
      </c>
      <c r="O730" s="197">
        <v>115.2</v>
      </c>
      <c r="P730" s="198">
        <f t="shared" si="165"/>
        <v>5707800</v>
      </c>
      <c r="Q730" s="198">
        <v>4189525.2</v>
      </c>
      <c r="R730" s="198">
        <v>1518274.8</v>
      </c>
      <c r="S730" s="199" t="e">
        <f>R730='Приложение № 1'!#REF!+'Приложение № 1'!#REF!</f>
        <v>#REF!</v>
      </c>
    </row>
    <row r="731" spans="1:19" x14ac:dyDescent="0.2">
      <c r="A731" s="176">
        <v>16</v>
      </c>
      <c r="B731" s="195" t="s">
        <v>1547</v>
      </c>
      <c r="C731" s="176">
        <v>165</v>
      </c>
      <c r="D731" s="196">
        <v>42226</v>
      </c>
      <c r="E731" s="176" t="s">
        <v>1112</v>
      </c>
      <c r="F731" s="176" t="s">
        <v>1822</v>
      </c>
      <c r="G731" s="169">
        <f t="shared" si="166"/>
        <v>8</v>
      </c>
      <c r="H731" s="170">
        <v>8</v>
      </c>
      <c r="I731" s="197">
        <v>132.9</v>
      </c>
      <c r="J731" s="169">
        <v>6</v>
      </c>
      <c r="K731" s="170">
        <v>0</v>
      </c>
      <c r="L731" s="170">
        <v>6</v>
      </c>
      <c r="M731" s="197">
        <v>132.9</v>
      </c>
      <c r="N731" s="197">
        <v>0</v>
      </c>
      <c r="O731" s="197">
        <v>132.9</v>
      </c>
      <c r="P731" s="198">
        <f t="shared" si="165"/>
        <v>5619012</v>
      </c>
      <c r="Q731" s="198">
        <v>4124354.81</v>
      </c>
      <c r="R731" s="198">
        <v>1494657.19</v>
      </c>
      <c r="S731" s="199" t="e">
        <f>R731='Приложение № 1'!#REF!+'Приложение № 1'!#REF!</f>
        <v>#REF!</v>
      </c>
    </row>
    <row r="732" spans="1:19" x14ac:dyDescent="0.2">
      <c r="A732" s="176">
        <v>17</v>
      </c>
      <c r="B732" s="195" t="s">
        <v>1543</v>
      </c>
      <c r="C732" s="176">
        <v>170</v>
      </c>
      <c r="D732" s="196">
        <v>42226</v>
      </c>
      <c r="E732" s="176" t="s">
        <v>1112</v>
      </c>
      <c r="F732" s="176" t="s">
        <v>1822</v>
      </c>
      <c r="G732" s="169">
        <f t="shared" si="166"/>
        <v>4</v>
      </c>
      <c r="H732" s="170">
        <v>4</v>
      </c>
      <c r="I732" s="197">
        <v>61.7</v>
      </c>
      <c r="J732" s="169">
        <v>2</v>
      </c>
      <c r="K732" s="170">
        <v>0</v>
      </c>
      <c r="L732" s="170">
        <v>2</v>
      </c>
      <c r="M732" s="197">
        <v>61.7</v>
      </c>
      <c r="N732" s="197">
        <v>0</v>
      </c>
      <c r="O732" s="197">
        <v>61.7</v>
      </c>
      <c r="P732" s="198">
        <f t="shared" si="165"/>
        <v>2608676</v>
      </c>
      <c r="Q732" s="198">
        <v>1914768.18</v>
      </c>
      <c r="R732" s="198">
        <v>693907.82</v>
      </c>
      <c r="S732" s="199" t="e">
        <f>R732='Приложение № 1'!#REF!+'Приложение № 1'!#REF!</f>
        <v>#REF!</v>
      </c>
    </row>
    <row r="733" spans="1:19" x14ac:dyDescent="0.2">
      <c r="A733" s="176">
        <v>18</v>
      </c>
      <c r="B733" s="195" t="s">
        <v>1546</v>
      </c>
      <c r="C733" s="176">
        <v>167</v>
      </c>
      <c r="D733" s="196">
        <v>42226</v>
      </c>
      <c r="E733" s="176" t="s">
        <v>1112</v>
      </c>
      <c r="F733" s="176" t="s">
        <v>1822</v>
      </c>
      <c r="G733" s="169">
        <f t="shared" si="166"/>
        <v>14</v>
      </c>
      <c r="H733" s="170">
        <v>14</v>
      </c>
      <c r="I733" s="197">
        <v>166.1</v>
      </c>
      <c r="J733" s="169">
        <v>8</v>
      </c>
      <c r="K733" s="170">
        <v>2</v>
      </c>
      <c r="L733" s="170">
        <v>6</v>
      </c>
      <c r="M733" s="197">
        <v>166.1</v>
      </c>
      <c r="N733" s="197">
        <v>50.1</v>
      </c>
      <c r="O733" s="197">
        <v>116</v>
      </c>
      <c r="P733" s="198">
        <f t="shared" si="165"/>
        <v>7022708</v>
      </c>
      <c r="Q733" s="198">
        <v>5154667.67</v>
      </c>
      <c r="R733" s="198">
        <v>1868040.33</v>
      </c>
      <c r="S733" s="199" t="e">
        <f>R733='Приложение № 1'!#REF!+'Приложение № 1'!#REF!</f>
        <v>#REF!</v>
      </c>
    </row>
    <row r="734" spans="1:19" x14ac:dyDescent="0.2">
      <c r="A734" s="176">
        <v>19</v>
      </c>
      <c r="B734" s="195" t="s">
        <v>1545</v>
      </c>
      <c r="C734" s="176">
        <v>168</v>
      </c>
      <c r="D734" s="196">
        <v>42226</v>
      </c>
      <c r="E734" s="176" t="s">
        <v>1112</v>
      </c>
      <c r="F734" s="176" t="s">
        <v>1822</v>
      </c>
      <c r="G734" s="169">
        <f t="shared" si="166"/>
        <v>3</v>
      </c>
      <c r="H734" s="170">
        <v>3</v>
      </c>
      <c r="I734" s="197">
        <v>115.8</v>
      </c>
      <c r="J734" s="169">
        <v>3</v>
      </c>
      <c r="K734" s="170">
        <v>3</v>
      </c>
      <c r="L734" s="170">
        <v>0</v>
      </c>
      <c r="M734" s="197">
        <v>115.8</v>
      </c>
      <c r="N734" s="197">
        <v>115.8</v>
      </c>
      <c r="O734" s="197">
        <v>0</v>
      </c>
      <c r="P734" s="198">
        <f t="shared" si="165"/>
        <v>4896024</v>
      </c>
      <c r="Q734" s="198">
        <v>3593681.62</v>
      </c>
      <c r="R734" s="198">
        <v>1302342.3799999999</v>
      </c>
      <c r="S734" s="199" t="e">
        <f>R734='Приложение № 1'!#REF!+'Приложение № 1'!#REF!</f>
        <v>#REF!</v>
      </c>
    </row>
    <row r="735" spans="1:19" x14ac:dyDescent="0.2">
      <c r="A735" s="176">
        <v>20</v>
      </c>
      <c r="B735" s="195" t="s">
        <v>1544</v>
      </c>
      <c r="C735" s="176">
        <v>169</v>
      </c>
      <c r="D735" s="196">
        <v>42226</v>
      </c>
      <c r="E735" s="176" t="s">
        <v>1112</v>
      </c>
      <c r="F735" s="176" t="s">
        <v>1822</v>
      </c>
      <c r="G735" s="169">
        <f t="shared" si="166"/>
        <v>17</v>
      </c>
      <c r="H735" s="170">
        <v>17</v>
      </c>
      <c r="I735" s="197">
        <v>182.7</v>
      </c>
      <c r="J735" s="169">
        <v>5</v>
      </c>
      <c r="K735" s="170">
        <v>0</v>
      </c>
      <c r="L735" s="170">
        <v>5</v>
      </c>
      <c r="M735" s="197">
        <v>182.7</v>
      </c>
      <c r="N735" s="197">
        <v>0</v>
      </c>
      <c r="O735" s="197">
        <v>182.7</v>
      </c>
      <c r="P735" s="198">
        <f t="shared" si="165"/>
        <v>7724556</v>
      </c>
      <c r="Q735" s="198">
        <v>5669824.0999999996</v>
      </c>
      <c r="R735" s="198">
        <v>2054731.9</v>
      </c>
      <c r="S735" s="199" t="e">
        <f>R735='Приложение № 1'!#REF!+'Приложение № 1'!#REF!</f>
        <v>#REF!</v>
      </c>
    </row>
    <row r="736" spans="1:19" x14ac:dyDescent="0.2">
      <c r="A736" s="176">
        <v>21</v>
      </c>
      <c r="B736" s="195" t="s">
        <v>1699</v>
      </c>
      <c r="C736" s="176">
        <v>241</v>
      </c>
      <c r="D736" s="196">
        <v>41782</v>
      </c>
      <c r="E736" s="176" t="s">
        <v>1112</v>
      </c>
      <c r="F736" s="176" t="s">
        <v>1822</v>
      </c>
      <c r="G736" s="169">
        <f t="shared" si="166"/>
        <v>19</v>
      </c>
      <c r="H736" s="170">
        <v>19</v>
      </c>
      <c r="I736" s="197">
        <v>202.4</v>
      </c>
      <c r="J736" s="169">
        <v>10</v>
      </c>
      <c r="K736" s="170">
        <v>0</v>
      </c>
      <c r="L736" s="170">
        <v>10</v>
      </c>
      <c r="M736" s="197">
        <v>202.4</v>
      </c>
      <c r="N736" s="197">
        <v>0</v>
      </c>
      <c r="O736" s="197">
        <v>202.4</v>
      </c>
      <c r="P736" s="198">
        <f t="shared" si="165"/>
        <v>8557472</v>
      </c>
      <c r="Q736" s="198">
        <v>6281184.4500000002</v>
      </c>
      <c r="R736" s="198">
        <v>2276287.5499999998</v>
      </c>
      <c r="S736" s="199" t="e">
        <f>R736='Приложение № 1'!#REF!+'Приложение № 1'!#REF!</f>
        <v>#REF!</v>
      </c>
    </row>
    <row r="737" spans="1:24" x14ac:dyDescent="0.2">
      <c r="A737" s="176">
        <v>22</v>
      </c>
      <c r="B737" s="195" t="s">
        <v>1176</v>
      </c>
      <c r="C737" s="176">
        <v>115</v>
      </c>
      <c r="D737" s="196">
        <v>42143</v>
      </c>
      <c r="E737" s="176" t="s">
        <v>1112</v>
      </c>
      <c r="F737" s="176" t="s">
        <v>1822</v>
      </c>
      <c r="G737" s="169">
        <f t="shared" si="166"/>
        <v>24</v>
      </c>
      <c r="H737" s="170">
        <v>24</v>
      </c>
      <c r="I737" s="197">
        <v>286.2</v>
      </c>
      <c r="J737" s="169">
        <v>7</v>
      </c>
      <c r="K737" s="170">
        <v>1</v>
      </c>
      <c r="L737" s="170">
        <v>6</v>
      </c>
      <c r="M737" s="197">
        <v>286.2</v>
      </c>
      <c r="N737" s="197">
        <v>41.3</v>
      </c>
      <c r="O737" s="197">
        <v>244.9</v>
      </c>
      <c r="P737" s="198">
        <f t="shared" si="165"/>
        <v>12100536</v>
      </c>
      <c r="Q737" s="198">
        <v>8881793.4199999999</v>
      </c>
      <c r="R737" s="198">
        <v>3218742.58</v>
      </c>
      <c r="S737" s="199" t="e">
        <f>R737='Приложение № 1'!#REF!+'Приложение № 1'!#REF!</f>
        <v>#REF!</v>
      </c>
    </row>
    <row r="738" spans="1:24" x14ac:dyDescent="0.2">
      <c r="A738" s="176">
        <v>23</v>
      </c>
      <c r="B738" s="195" t="s">
        <v>1700</v>
      </c>
      <c r="C738" s="176">
        <v>120</v>
      </c>
      <c r="D738" s="196">
        <v>42144</v>
      </c>
      <c r="E738" s="176" t="s">
        <v>1112</v>
      </c>
      <c r="F738" s="176" t="s">
        <v>1822</v>
      </c>
      <c r="G738" s="169">
        <f t="shared" si="166"/>
        <v>14</v>
      </c>
      <c r="H738" s="170">
        <v>14</v>
      </c>
      <c r="I738" s="197">
        <v>151.1</v>
      </c>
      <c r="J738" s="169">
        <v>3</v>
      </c>
      <c r="K738" s="170">
        <v>0</v>
      </c>
      <c r="L738" s="170">
        <v>3</v>
      </c>
      <c r="M738" s="197">
        <v>151.1</v>
      </c>
      <c r="N738" s="197">
        <v>0</v>
      </c>
      <c r="O738" s="197">
        <v>151.1</v>
      </c>
      <c r="P738" s="198">
        <f t="shared" si="165"/>
        <v>6388508</v>
      </c>
      <c r="Q738" s="198">
        <v>4689164.87</v>
      </c>
      <c r="R738" s="198">
        <v>1699343.13</v>
      </c>
      <c r="S738" s="199" t="e">
        <f>R738='Приложение № 1'!#REF!+'Приложение № 1'!#REF!</f>
        <v>#REF!</v>
      </c>
    </row>
    <row r="739" spans="1:24" x14ac:dyDescent="0.2">
      <c r="A739" s="176">
        <v>24</v>
      </c>
      <c r="B739" s="195" t="s">
        <v>1701</v>
      </c>
      <c r="C739" s="176">
        <v>244</v>
      </c>
      <c r="D739" s="196">
        <v>41782</v>
      </c>
      <c r="E739" s="176" t="s">
        <v>1112</v>
      </c>
      <c r="F739" s="176" t="s">
        <v>1822</v>
      </c>
      <c r="G739" s="169">
        <f t="shared" si="166"/>
        <v>11</v>
      </c>
      <c r="H739" s="170">
        <v>11</v>
      </c>
      <c r="I739" s="197">
        <v>237.1</v>
      </c>
      <c r="J739" s="169">
        <v>5</v>
      </c>
      <c r="K739" s="170">
        <v>0</v>
      </c>
      <c r="L739" s="170">
        <v>5</v>
      </c>
      <c r="M739" s="197">
        <v>237.1</v>
      </c>
      <c r="N739" s="197">
        <v>0</v>
      </c>
      <c r="O739" s="197">
        <v>237.1</v>
      </c>
      <c r="P739" s="198">
        <f t="shared" si="165"/>
        <v>10024588</v>
      </c>
      <c r="Q739" s="198">
        <v>7358047.5899999999</v>
      </c>
      <c r="R739" s="198">
        <v>2666540.41</v>
      </c>
      <c r="S739" s="199" t="e">
        <f>R739='Приложение № 1'!#REF!+'Приложение № 1'!#REF!</f>
        <v>#REF!</v>
      </c>
    </row>
    <row r="740" spans="1:24" x14ac:dyDescent="0.2">
      <c r="A740" s="176">
        <v>25</v>
      </c>
      <c r="B740" s="195" t="s">
        <v>1574</v>
      </c>
      <c r="C740" s="176">
        <v>243</v>
      </c>
      <c r="D740" s="196">
        <v>41782</v>
      </c>
      <c r="E740" s="176" t="s">
        <v>1112</v>
      </c>
      <c r="F740" s="176" t="s">
        <v>1822</v>
      </c>
      <c r="G740" s="169">
        <f t="shared" si="166"/>
        <v>13</v>
      </c>
      <c r="H740" s="170">
        <v>13</v>
      </c>
      <c r="I740" s="197">
        <v>259.5</v>
      </c>
      <c r="J740" s="169">
        <v>6</v>
      </c>
      <c r="K740" s="170">
        <v>0</v>
      </c>
      <c r="L740" s="170">
        <v>6</v>
      </c>
      <c r="M740" s="197">
        <v>259.5</v>
      </c>
      <c r="N740" s="197">
        <v>0</v>
      </c>
      <c r="O740" s="197">
        <v>259.5</v>
      </c>
      <c r="P740" s="198">
        <f t="shared" si="165"/>
        <v>10971660</v>
      </c>
      <c r="Q740" s="198">
        <v>8053198.4400000004</v>
      </c>
      <c r="R740" s="198">
        <v>2918461.56</v>
      </c>
      <c r="S740" s="199" t="e">
        <f>R740='Приложение № 1'!#REF!+'Приложение № 1'!#REF!</f>
        <v>#REF!</v>
      </c>
    </row>
    <row r="741" spans="1:24" x14ac:dyDescent="0.2">
      <c r="A741" s="176">
        <v>26</v>
      </c>
      <c r="B741" s="195" t="s">
        <v>1702</v>
      </c>
      <c r="C741" s="176">
        <v>242</v>
      </c>
      <c r="D741" s="196">
        <v>41782</v>
      </c>
      <c r="E741" s="176" t="s">
        <v>1112</v>
      </c>
      <c r="F741" s="176" t="s">
        <v>1822</v>
      </c>
      <c r="G741" s="169">
        <f t="shared" si="166"/>
        <v>24</v>
      </c>
      <c r="H741" s="170">
        <v>24</v>
      </c>
      <c r="I741" s="197">
        <v>338.7</v>
      </c>
      <c r="J741" s="169">
        <v>10</v>
      </c>
      <c r="K741" s="170">
        <v>1</v>
      </c>
      <c r="L741" s="170">
        <v>9</v>
      </c>
      <c r="M741" s="197">
        <v>338.7</v>
      </c>
      <c r="N741" s="197">
        <v>49.7</v>
      </c>
      <c r="O741" s="197">
        <v>289</v>
      </c>
      <c r="P741" s="198">
        <f t="shared" si="165"/>
        <v>14320236</v>
      </c>
      <c r="Q741" s="198">
        <v>10511053.220000001</v>
      </c>
      <c r="R741" s="198">
        <v>3809182.78</v>
      </c>
      <c r="S741" s="199" t="e">
        <f>R741='Приложение № 1'!#REF!+'Приложение № 1'!#REF!</f>
        <v>#REF!</v>
      </c>
    </row>
    <row r="742" spans="1:24" ht="23.25" customHeight="1" x14ac:dyDescent="0.2">
      <c r="A742" s="176">
        <v>27</v>
      </c>
      <c r="B742" s="195" t="s">
        <v>853</v>
      </c>
      <c r="C742" s="176">
        <v>240</v>
      </c>
      <c r="D742" s="196">
        <v>41782</v>
      </c>
      <c r="E742" s="176" t="s">
        <v>1112</v>
      </c>
      <c r="F742" s="176" t="s">
        <v>1822</v>
      </c>
      <c r="G742" s="169">
        <f t="shared" si="166"/>
        <v>20</v>
      </c>
      <c r="H742" s="170">
        <v>20</v>
      </c>
      <c r="I742" s="197">
        <v>196.5</v>
      </c>
      <c r="J742" s="169">
        <v>5</v>
      </c>
      <c r="K742" s="170">
        <v>0</v>
      </c>
      <c r="L742" s="170">
        <v>5</v>
      </c>
      <c r="M742" s="197">
        <v>196.5</v>
      </c>
      <c r="N742" s="197">
        <v>0</v>
      </c>
      <c r="O742" s="197">
        <v>196.5</v>
      </c>
      <c r="P742" s="198">
        <f t="shared" si="165"/>
        <v>8308020</v>
      </c>
      <c r="Q742" s="198">
        <v>6098086.6799999997</v>
      </c>
      <c r="R742" s="198">
        <v>2209933.3199999998</v>
      </c>
      <c r="S742" s="199" t="e">
        <f>R742='Приложение № 1'!#REF!+'Приложение № 1'!#REF!</f>
        <v>#REF!</v>
      </c>
    </row>
    <row r="743" spans="1:24" ht="33" customHeight="1" x14ac:dyDescent="0.2">
      <c r="A743" s="824" t="s">
        <v>1805</v>
      </c>
      <c r="B743" s="824"/>
      <c r="C743" s="824"/>
      <c r="D743" s="824"/>
      <c r="E743" s="824"/>
      <c r="F743" s="824"/>
      <c r="G743" s="174">
        <f t="shared" ref="G743:R743" si="167">SUM(G744:G748)</f>
        <v>82</v>
      </c>
      <c r="H743" s="174">
        <f t="shared" si="167"/>
        <v>82</v>
      </c>
      <c r="I743" s="177">
        <f t="shared" si="167"/>
        <v>1096.4000000000001</v>
      </c>
      <c r="J743" s="174">
        <f t="shared" si="167"/>
        <v>33</v>
      </c>
      <c r="K743" s="174">
        <f t="shared" si="167"/>
        <v>2</v>
      </c>
      <c r="L743" s="174">
        <f t="shared" si="167"/>
        <v>31</v>
      </c>
      <c r="M743" s="177">
        <f t="shared" si="167"/>
        <v>1096.4000000000001</v>
      </c>
      <c r="N743" s="177">
        <f t="shared" si="167"/>
        <v>42.4</v>
      </c>
      <c r="O743" s="177">
        <f t="shared" si="167"/>
        <v>1054</v>
      </c>
      <c r="P743" s="177" t="e">
        <f t="shared" si="167"/>
        <v>#REF!</v>
      </c>
      <c r="Q743" s="177" t="e">
        <f t="shared" si="167"/>
        <v>#REF!</v>
      </c>
      <c r="R743" s="177" t="e">
        <f t="shared" si="167"/>
        <v>#REF!</v>
      </c>
      <c r="S743" s="199" t="e">
        <f>R743='Приложение № 1'!#REF!+'Приложение № 1'!#REF!</f>
        <v>#REF!</v>
      </c>
    </row>
    <row r="744" spans="1:24" x14ac:dyDescent="0.2">
      <c r="A744" s="176">
        <v>1</v>
      </c>
      <c r="B744" s="205" t="s">
        <v>1538</v>
      </c>
      <c r="C744" s="176" t="s">
        <v>1330</v>
      </c>
      <c r="D744" s="196">
        <v>42150</v>
      </c>
      <c r="E744" s="176" t="s">
        <v>1822</v>
      </c>
      <c r="F744" s="176" t="s">
        <v>1869</v>
      </c>
      <c r="G744" s="169">
        <f>H744</f>
        <v>22</v>
      </c>
      <c r="H744" s="170">
        <v>22</v>
      </c>
      <c r="I744" s="197">
        <f>M744</f>
        <v>308.5</v>
      </c>
      <c r="J744" s="169">
        <v>11</v>
      </c>
      <c r="K744" s="170">
        <v>2</v>
      </c>
      <c r="L744" s="170">
        <v>9</v>
      </c>
      <c r="M744" s="197">
        <v>308.5</v>
      </c>
      <c r="N744" s="197">
        <v>42.4</v>
      </c>
      <c r="O744" s="197">
        <v>266.10000000000002</v>
      </c>
      <c r="P744" s="198">
        <f>Q744+R744</f>
        <v>13043380</v>
      </c>
      <c r="Q744" s="198">
        <v>9717318.0999999996</v>
      </c>
      <c r="R744" s="198">
        <v>3326061.9</v>
      </c>
      <c r="S744" s="199" t="e">
        <f>R744='Приложение № 1'!#REF!+'Приложение № 1'!#REF!</f>
        <v>#REF!</v>
      </c>
    </row>
    <row r="745" spans="1:24" x14ac:dyDescent="0.2">
      <c r="A745" s="176">
        <v>2</v>
      </c>
      <c r="B745" s="205" t="s">
        <v>1537</v>
      </c>
      <c r="C745" s="176" t="s">
        <v>1330</v>
      </c>
      <c r="D745" s="196">
        <v>42150</v>
      </c>
      <c r="E745" s="176" t="s">
        <v>1822</v>
      </c>
      <c r="F745" s="176" t="s">
        <v>1869</v>
      </c>
      <c r="G745" s="169">
        <f>H745</f>
        <v>18</v>
      </c>
      <c r="H745" s="170">
        <v>18</v>
      </c>
      <c r="I745" s="197">
        <f>M745</f>
        <v>231.1</v>
      </c>
      <c r="J745" s="169">
        <v>5</v>
      </c>
      <c r="K745" s="170">
        <v>0</v>
      </c>
      <c r="L745" s="170">
        <v>5</v>
      </c>
      <c r="M745" s="197">
        <v>231.1</v>
      </c>
      <c r="N745" s="197">
        <v>0</v>
      </c>
      <c r="O745" s="197">
        <v>231.1</v>
      </c>
      <c r="P745" s="198">
        <f>Q745+R745</f>
        <v>9770908</v>
      </c>
      <c r="Q745" s="198">
        <v>7279326.46</v>
      </c>
      <c r="R745" s="198">
        <v>2491581.54</v>
      </c>
      <c r="S745" s="199" t="e">
        <f>R745='Приложение № 1'!#REF!+'Приложение № 1'!#REF!</f>
        <v>#REF!</v>
      </c>
    </row>
    <row r="746" spans="1:24" x14ac:dyDescent="0.2">
      <c r="A746" s="176">
        <v>3</v>
      </c>
      <c r="B746" s="205" t="s">
        <v>1539</v>
      </c>
      <c r="C746" s="176">
        <v>28</v>
      </c>
      <c r="D746" s="196">
        <v>41666</v>
      </c>
      <c r="E746" s="176" t="s">
        <v>1822</v>
      </c>
      <c r="F746" s="176" t="s">
        <v>1869</v>
      </c>
      <c r="G746" s="169">
        <v>16</v>
      </c>
      <c r="H746" s="170">
        <v>16</v>
      </c>
      <c r="I746" s="197">
        <v>131.69999999999999</v>
      </c>
      <c r="J746" s="169">
        <v>4</v>
      </c>
      <c r="K746" s="170">
        <v>0</v>
      </c>
      <c r="L746" s="170">
        <v>4</v>
      </c>
      <c r="M746" s="197">
        <v>131.69999999999999</v>
      </c>
      <c r="N746" s="197">
        <v>0</v>
      </c>
      <c r="O746" s="197">
        <v>131.69999999999999</v>
      </c>
      <c r="P746" s="198" t="e">
        <f>'Приложение № 1'!#REF!</f>
        <v>#REF!</v>
      </c>
      <c r="Q746" s="198" t="e">
        <f>'Приложение № 1'!#REF!</f>
        <v>#REF!</v>
      </c>
      <c r="R746" s="198" t="e">
        <f>'Приложение № 1'!#REF!</f>
        <v>#REF!</v>
      </c>
      <c r="S746" s="199" t="e">
        <f>R746='Приложение № 1'!#REF!+'Приложение № 1'!#REF!</f>
        <v>#REF!</v>
      </c>
    </row>
    <row r="747" spans="1:24" ht="22.5" customHeight="1" x14ac:dyDescent="0.2">
      <c r="A747" s="176">
        <v>4</v>
      </c>
      <c r="B747" s="205" t="s">
        <v>1535</v>
      </c>
      <c r="C747" s="176" t="s">
        <v>1330</v>
      </c>
      <c r="D747" s="196">
        <v>42150</v>
      </c>
      <c r="E747" s="176" t="s">
        <v>1822</v>
      </c>
      <c r="F747" s="176" t="s">
        <v>1869</v>
      </c>
      <c r="G747" s="169">
        <v>18</v>
      </c>
      <c r="H747" s="170">
        <v>18</v>
      </c>
      <c r="I747" s="197">
        <v>207.9</v>
      </c>
      <c r="J747" s="169">
        <v>9</v>
      </c>
      <c r="K747" s="170">
        <v>0</v>
      </c>
      <c r="L747" s="170">
        <v>9</v>
      </c>
      <c r="M747" s="197">
        <v>207.9</v>
      </c>
      <c r="N747" s="197">
        <v>0</v>
      </c>
      <c r="O747" s="197">
        <v>207.9</v>
      </c>
      <c r="P747" s="198">
        <f>Q747+R747</f>
        <v>8790012</v>
      </c>
      <c r="Q747" s="198">
        <v>6548558.9400000004</v>
      </c>
      <c r="R747" s="198">
        <v>2241453.06</v>
      </c>
      <c r="S747" s="199" t="e">
        <f>R747='Приложение № 1'!#REF!+'Приложение № 1'!#REF!</f>
        <v>#REF!</v>
      </c>
    </row>
    <row r="748" spans="1:24" x14ac:dyDescent="0.2">
      <c r="A748" s="176">
        <v>5</v>
      </c>
      <c r="B748" s="205" t="s">
        <v>1536</v>
      </c>
      <c r="C748" s="176" t="s">
        <v>1330</v>
      </c>
      <c r="D748" s="196">
        <v>42150</v>
      </c>
      <c r="E748" s="176" t="s">
        <v>1822</v>
      </c>
      <c r="F748" s="176" t="s">
        <v>1869</v>
      </c>
      <c r="G748" s="169">
        <v>8</v>
      </c>
      <c r="H748" s="170">
        <v>8</v>
      </c>
      <c r="I748" s="197">
        <v>217.2</v>
      </c>
      <c r="J748" s="169">
        <v>4</v>
      </c>
      <c r="K748" s="170">
        <v>0</v>
      </c>
      <c r="L748" s="170">
        <v>4</v>
      </c>
      <c r="M748" s="197">
        <v>217.2</v>
      </c>
      <c r="N748" s="197">
        <v>0</v>
      </c>
      <c r="O748" s="197">
        <v>217.2</v>
      </c>
      <c r="P748" s="198">
        <f>Q748+R748</f>
        <v>9183216</v>
      </c>
      <c r="Q748" s="198">
        <v>6841495.9199999999</v>
      </c>
      <c r="R748" s="198">
        <v>2341720.08</v>
      </c>
      <c r="S748" s="199" t="e">
        <f>R748='Приложение № 1'!#REF!+'Приложение № 1'!#REF!</f>
        <v>#REF!</v>
      </c>
    </row>
    <row r="749" spans="1:24" ht="28.5" customHeight="1" x14ac:dyDescent="0.2">
      <c r="A749" s="824" t="s">
        <v>1807</v>
      </c>
      <c r="B749" s="824"/>
      <c r="C749" s="824"/>
      <c r="D749" s="824"/>
      <c r="E749" s="824"/>
      <c r="F749" s="824"/>
      <c r="G749" s="174">
        <f>SUM(G750:G752)</f>
        <v>352</v>
      </c>
      <c r="H749" s="174">
        <f t="shared" ref="H749:O749" si="168">SUM(H750:H752)</f>
        <v>352</v>
      </c>
      <c r="I749" s="177">
        <f t="shared" si="168"/>
        <v>8211.7000000000007</v>
      </c>
      <c r="J749" s="174">
        <f t="shared" si="168"/>
        <v>180</v>
      </c>
      <c r="K749" s="174">
        <f t="shared" si="168"/>
        <v>138</v>
      </c>
      <c r="L749" s="174">
        <f t="shared" si="168"/>
        <v>42</v>
      </c>
      <c r="M749" s="177">
        <f t="shared" si="168"/>
        <v>8211.7000000000007</v>
      </c>
      <c r="N749" s="177">
        <f t="shared" si="168"/>
        <v>6272.6</v>
      </c>
      <c r="O749" s="177">
        <f t="shared" si="168"/>
        <v>1939.1</v>
      </c>
      <c r="P749" s="177">
        <f>SUM(P750:P752)</f>
        <v>347190676</v>
      </c>
      <c r="Q749" s="177">
        <v>329831142.19999999</v>
      </c>
      <c r="R749" s="177">
        <v>17359533.800000001</v>
      </c>
      <c r="S749" s="199" t="b">
        <f>R749='Приложение № 1'!W723+'Приложение № 1'!AD723</f>
        <v>0</v>
      </c>
    </row>
    <row r="750" spans="1:24" x14ac:dyDescent="0.3">
      <c r="A750" s="176">
        <v>1</v>
      </c>
      <c r="B750" s="205" t="s">
        <v>1810</v>
      </c>
      <c r="C750" s="213" t="s">
        <v>1808</v>
      </c>
      <c r="D750" s="196">
        <v>40536</v>
      </c>
      <c r="E750" s="176" t="s">
        <v>1822</v>
      </c>
      <c r="F750" s="176" t="s">
        <v>1822</v>
      </c>
      <c r="G750" s="169">
        <v>120</v>
      </c>
      <c r="H750" s="169">
        <v>120</v>
      </c>
      <c r="I750" s="211">
        <v>2787.9</v>
      </c>
      <c r="J750" s="169">
        <v>60</v>
      </c>
      <c r="K750" s="225">
        <v>42</v>
      </c>
      <c r="L750" s="225">
        <v>18</v>
      </c>
      <c r="M750" s="197">
        <v>2787.9</v>
      </c>
      <c r="N750" s="211">
        <v>1936.4</v>
      </c>
      <c r="O750" s="211">
        <v>851.5</v>
      </c>
      <c r="P750" s="198">
        <f>Q750+R750</f>
        <v>117872412</v>
      </c>
      <c r="Q750" s="198">
        <v>111978791.40000001</v>
      </c>
      <c r="R750" s="197">
        <v>5893620.5999999996</v>
      </c>
      <c r="S750" s="199" t="b">
        <f>R750='Приложение № 1'!W724+'Приложение № 1'!AD724</f>
        <v>1</v>
      </c>
    </row>
    <row r="751" spans="1:24" s="156" customFormat="1" ht="21" customHeight="1" x14ac:dyDescent="0.3">
      <c r="A751" s="176">
        <v>2</v>
      </c>
      <c r="B751" s="205" t="s">
        <v>1811</v>
      </c>
      <c r="C751" s="213" t="s">
        <v>1809</v>
      </c>
      <c r="D751" s="196">
        <v>40014</v>
      </c>
      <c r="E751" s="176" t="s">
        <v>1822</v>
      </c>
      <c r="F751" s="176" t="s">
        <v>1822</v>
      </c>
      <c r="G751" s="169">
        <v>117</v>
      </c>
      <c r="H751" s="169">
        <v>117</v>
      </c>
      <c r="I751" s="211">
        <v>2763.6</v>
      </c>
      <c r="J751" s="169">
        <v>60</v>
      </c>
      <c r="K751" s="225">
        <v>51</v>
      </c>
      <c r="L751" s="225">
        <v>9</v>
      </c>
      <c r="M751" s="197">
        <v>2763.6</v>
      </c>
      <c r="N751" s="211">
        <v>2350</v>
      </c>
      <c r="O751" s="211">
        <v>413.6</v>
      </c>
      <c r="P751" s="198">
        <f>Q751+R751</f>
        <v>116845008</v>
      </c>
      <c r="Q751" s="198">
        <v>111002757.59999999</v>
      </c>
      <c r="R751" s="197">
        <v>5842250.4000000004</v>
      </c>
      <c r="S751" s="199" t="e">
        <f>R751='Приложение № 1'!#REF!+'Приложение № 1'!#REF!</f>
        <v>#REF!</v>
      </c>
      <c r="T751" s="200"/>
      <c r="U751" s="203"/>
      <c r="V751" s="203"/>
      <c r="W751" s="203"/>
      <c r="X751" s="203"/>
    </row>
    <row r="752" spans="1:24" x14ac:dyDescent="0.3">
      <c r="A752" s="176">
        <v>3</v>
      </c>
      <c r="B752" s="205" t="s">
        <v>1812</v>
      </c>
      <c r="C752" s="213" t="s">
        <v>1809</v>
      </c>
      <c r="D752" s="196">
        <v>40014</v>
      </c>
      <c r="E752" s="176" t="s">
        <v>1822</v>
      </c>
      <c r="F752" s="176" t="s">
        <v>1822</v>
      </c>
      <c r="G752" s="169">
        <v>115</v>
      </c>
      <c r="H752" s="169">
        <v>115</v>
      </c>
      <c r="I752" s="211">
        <v>2660.2</v>
      </c>
      <c r="J752" s="169">
        <v>60</v>
      </c>
      <c r="K752" s="225">
        <v>45</v>
      </c>
      <c r="L752" s="225">
        <v>15</v>
      </c>
      <c r="M752" s="197">
        <v>2660.2</v>
      </c>
      <c r="N752" s="211">
        <v>1986.2</v>
      </c>
      <c r="O752" s="211">
        <v>674</v>
      </c>
      <c r="P752" s="198">
        <f>Q752+R752</f>
        <v>112473256</v>
      </c>
      <c r="Q752" s="198">
        <v>106849593.2</v>
      </c>
      <c r="R752" s="197">
        <v>5623662.7999999998</v>
      </c>
      <c r="S752" s="199" t="e">
        <f>R752='Приложение № 1'!#REF!+'Приложение № 1'!#REF!</f>
        <v>#REF!</v>
      </c>
    </row>
    <row r="753" spans="1:24" ht="28.5" customHeight="1" x14ac:dyDescent="0.2">
      <c r="A753" s="824" t="s">
        <v>1329</v>
      </c>
      <c r="B753" s="824"/>
      <c r="C753" s="824"/>
      <c r="D753" s="824"/>
      <c r="E753" s="824"/>
      <c r="F753" s="824"/>
      <c r="G753" s="174">
        <f>SUM(G754:G756)</f>
        <v>103</v>
      </c>
      <c r="H753" s="174">
        <f t="shared" ref="H753:O753" si="169">SUM(H754:H756)</f>
        <v>103</v>
      </c>
      <c r="I753" s="177">
        <f t="shared" si="169"/>
        <v>1353.8</v>
      </c>
      <c r="J753" s="174">
        <f t="shared" si="169"/>
        <v>33</v>
      </c>
      <c r="K753" s="174">
        <f t="shared" si="169"/>
        <v>8</v>
      </c>
      <c r="L753" s="174">
        <f t="shared" si="169"/>
        <v>25</v>
      </c>
      <c r="M753" s="177">
        <f t="shared" si="169"/>
        <v>1451</v>
      </c>
      <c r="N753" s="177">
        <f t="shared" si="169"/>
        <v>349.2</v>
      </c>
      <c r="O753" s="177">
        <f t="shared" si="169"/>
        <v>1101.8</v>
      </c>
      <c r="P753" s="177">
        <f>SUM(P754:P756)</f>
        <v>61348280</v>
      </c>
      <c r="Q753" s="177">
        <v>42943796</v>
      </c>
      <c r="R753" s="177">
        <v>18404484</v>
      </c>
      <c r="S753" s="199" t="e">
        <f>R753='Приложение № 1'!#REF!+'Приложение № 1'!#REF!</f>
        <v>#REF!</v>
      </c>
    </row>
    <row r="754" spans="1:24" x14ac:dyDescent="0.3">
      <c r="A754" s="176">
        <v>1</v>
      </c>
      <c r="B754" s="205" t="s">
        <v>1620</v>
      </c>
      <c r="C754" s="213">
        <v>4754</v>
      </c>
      <c r="D754" s="196">
        <v>41478</v>
      </c>
      <c r="E754" s="176" t="s">
        <v>1822</v>
      </c>
      <c r="F754" s="176" t="s">
        <v>1869</v>
      </c>
      <c r="G754" s="169">
        <v>33</v>
      </c>
      <c r="H754" s="169">
        <v>33</v>
      </c>
      <c r="I754" s="211">
        <v>456.7</v>
      </c>
      <c r="J754" s="169">
        <v>9</v>
      </c>
      <c r="K754" s="225">
        <v>1</v>
      </c>
      <c r="L754" s="225">
        <v>8</v>
      </c>
      <c r="M754" s="197">
        <v>456.4</v>
      </c>
      <c r="N754" s="211">
        <v>57.5</v>
      </c>
      <c r="O754" s="211">
        <v>398.9</v>
      </c>
      <c r="P754" s="198">
        <f>Q754+R754</f>
        <v>19296592</v>
      </c>
      <c r="Q754" s="198">
        <v>13507614.4</v>
      </c>
      <c r="R754" s="198">
        <v>5788977.5999999996</v>
      </c>
      <c r="S754" s="199" t="e">
        <f>R754='Приложение № 1'!#REF!+'Приложение № 1'!#REF!</f>
        <v>#REF!</v>
      </c>
    </row>
    <row r="755" spans="1:24" s="156" customFormat="1" ht="21" customHeight="1" x14ac:dyDescent="0.3">
      <c r="A755" s="176">
        <v>2</v>
      </c>
      <c r="B755" s="205" t="s">
        <v>1542</v>
      </c>
      <c r="C755" s="213">
        <v>4750</v>
      </c>
      <c r="D755" s="196">
        <v>41478</v>
      </c>
      <c r="E755" s="176" t="s">
        <v>1822</v>
      </c>
      <c r="F755" s="176" t="s">
        <v>1869</v>
      </c>
      <c r="G755" s="169">
        <v>32</v>
      </c>
      <c r="H755" s="169">
        <v>32</v>
      </c>
      <c r="I755" s="211">
        <v>494.5</v>
      </c>
      <c r="J755" s="169">
        <v>12</v>
      </c>
      <c r="K755" s="225">
        <v>6</v>
      </c>
      <c r="L755" s="225">
        <v>6</v>
      </c>
      <c r="M755" s="197">
        <v>494.5</v>
      </c>
      <c r="N755" s="211">
        <v>213.6</v>
      </c>
      <c r="O755" s="211">
        <v>280.89999999999998</v>
      </c>
      <c r="P755" s="198">
        <f>Q755+R755</f>
        <v>20907460</v>
      </c>
      <c r="Q755" s="198">
        <v>14635222</v>
      </c>
      <c r="R755" s="198">
        <v>6272238</v>
      </c>
      <c r="S755" s="199" t="e">
        <f>R755='Приложение № 1'!#REF!+'Приложение № 1'!#REF!</f>
        <v>#REF!</v>
      </c>
      <c r="T755" s="200"/>
      <c r="U755" s="203"/>
      <c r="V755" s="203"/>
      <c r="W755" s="203"/>
      <c r="X755" s="203"/>
    </row>
    <row r="756" spans="1:24" x14ac:dyDescent="0.3">
      <c r="A756" s="176">
        <v>3</v>
      </c>
      <c r="B756" s="205" t="s">
        <v>1540</v>
      </c>
      <c r="C756" s="213">
        <v>3678</v>
      </c>
      <c r="D756" s="196">
        <v>41992</v>
      </c>
      <c r="E756" s="176" t="s">
        <v>1822</v>
      </c>
      <c r="F756" s="176" t="s">
        <v>1869</v>
      </c>
      <c r="G756" s="169">
        <v>38</v>
      </c>
      <c r="H756" s="169">
        <v>38</v>
      </c>
      <c r="I756" s="211">
        <v>402.6</v>
      </c>
      <c r="J756" s="169">
        <v>12</v>
      </c>
      <c r="K756" s="225">
        <v>1</v>
      </c>
      <c r="L756" s="225">
        <v>11</v>
      </c>
      <c r="M756" s="197">
        <v>500.1</v>
      </c>
      <c r="N756" s="211">
        <v>78.099999999999994</v>
      </c>
      <c r="O756" s="211">
        <v>422</v>
      </c>
      <c r="P756" s="198">
        <f>Q756+R756</f>
        <v>21144228</v>
      </c>
      <c r="Q756" s="198">
        <v>14800959.6</v>
      </c>
      <c r="R756" s="198">
        <v>6343268.4000000004</v>
      </c>
      <c r="S756" s="199" t="e">
        <f>R756='Приложение № 1'!#REF!+'Приложение № 1'!#REF!</f>
        <v>#REF!</v>
      </c>
    </row>
    <row r="757" spans="1:24" ht="33" customHeight="1" x14ac:dyDescent="0.2">
      <c r="A757" s="824" t="s">
        <v>1767</v>
      </c>
      <c r="B757" s="824"/>
      <c r="C757" s="824"/>
      <c r="D757" s="824"/>
      <c r="E757" s="824"/>
      <c r="F757" s="824"/>
      <c r="G757" s="168">
        <f>SUM(G758:G777)</f>
        <v>666</v>
      </c>
      <c r="H757" s="168">
        <f t="shared" ref="H757:P757" si="170">SUM(H758:H777)</f>
        <v>666</v>
      </c>
      <c r="I757" s="202">
        <f t="shared" si="170"/>
        <v>8250.5499999999993</v>
      </c>
      <c r="J757" s="168">
        <f t="shared" si="170"/>
        <v>253</v>
      </c>
      <c r="K757" s="168">
        <f t="shared" si="170"/>
        <v>69</v>
      </c>
      <c r="L757" s="168">
        <f t="shared" si="170"/>
        <v>184</v>
      </c>
      <c r="M757" s="202">
        <f t="shared" si="170"/>
        <v>8077.43</v>
      </c>
      <c r="N757" s="202">
        <f t="shared" si="170"/>
        <v>2114.69</v>
      </c>
      <c r="O757" s="202">
        <f>SUM(O758:O777)</f>
        <v>5962.74</v>
      </c>
      <c r="P757" s="202">
        <f t="shared" si="170"/>
        <v>341513740.39999998</v>
      </c>
      <c r="Q757" s="202">
        <v>262282552.63</v>
      </c>
      <c r="R757" s="202">
        <v>79231187.769999996</v>
      </c>
      <c r="S757" s="199" t="b">
        <f>R757='Приложение № 1'!W725+'Приложение № 1'!AD725</f>
        <v>0</v>
      </c>
    </row>
    <row r="758" spans="1:24" x14ac:dyDescent="0.2">
      <c r="A758" s="176">
        <v>1</v>
      </c>
      <c r="B758" s="205" t="s">
        <v>893</v>
      </c>
      <c r="C758" s="176" t="s">
        <v>1104</v>
      </c>
      <c r="D758" s="196">
        <v>41976</v>
      </c>
      <c r="E758" s="176" t="s">
        <v>1822</v>
      </c>
      <c r="F758" s="176" t="s">
        <v>1869</v>
      </c>
      <c r="G758" s="169">
        <v>20</v>
      </c>
      <c r="H758" s="170">
        <v>20</v>
      </c>
      <c r="I758" s="197">
        <v>251.4</v>
      </c>
      <c r="J758" s="169">
        <v>6</v>
      </c>
      <c r="K758" s="170">
        <v>3</v>
      </c>
      <c r="L758" s="170">
        <v>3</v>
      </c>
      <c r="M758" s="197">
        <v>251.4</v>
      </c>
      <c r="N758" s="197">
        <v>127.3</v>
      </c>
      <c r="O758" s="197">
        <v>124.1</v>
      </c>
      <c r="P758" s="198">
        <f t="shared" ref="P758:P777" si="171">Q758+R758</f>
        <v>10629192</v>
      </c>
      <c r="Q758" s="198">
        <v>8163219.46</v>
      </c>
      <c r="R758" s="198">
        <v>2465972.54</v>
      </c>
      <c r="S758" s="199" t="e">
        <f>R758='Приложение № 1'!#REF!+'Приложение № 1'!#REF!</f>
        <v>#REF!</v>
      </c>
    </row>
    <row r="759" spans="1:24" x14ac:dyDescent="0.2">
      <c r="A759" s="176">
        <v>2</v>
      </c>
      <c r="B759" s="195" t="s">
        <v>891</v>
      </c>
      <c r="C759" s="213" t="s">
        <v>1104</v>
      </c>
      <c r="D759" s="196">
        <v>41976</v>
      </c>
      <c r="E759" s="176" t="s">
        <v>1822</v>
      </c>
      <c r="F759" s="176" t="s">
        <v>1869</v>
      </c>
      <c r="G759" s="169">
        <v>32</v>
      </c>
      <c r="H759" s="170">
        <v>32</v>
      </c>
      <c r="I759" s="197">
        <v>535.6</v>
      </c>
      <c r="J759" s="169">
        <v>10</v>
      </c>
      <c r="K759" s="170">
        <v>6</v>
      </c>
      <c r="L759" s="170">
        <v>4</v>
      </c>
      <c r="M759" s="197">
        <v>535.6</v>
      </c>
      <c r="N759" s="197">
        <v>345.5</v>
      </c>
      <c r="O759" s="197">
        <v>190.1</v>
      </c>
      <c r="P759" s="198">
        <f t="shared" si="171"/>
        <v>22645168</v>
      </c>
      <c r="Q759" s="198">
        <v>17391489.02</v>
      </c>
      <c r="R759" s="198">
        <v>5253678.9800000004</v>
      </c>
      <c r="S759" s="199" t="e">
        <f>R759='Приложение № 1'!#REF!+'Приложение № 1'!#REF!</f>
        <v>#REF!</v>
      </c>
    </row>
    <row r="760" spans="1:24" x14ac:dyDescent="0.2">
      <c r="A760" s="176">
        <v>3</v>
      </c>
      <c r="B760" s="195" t="s">
        <v>892</v>
      </c>
      <c r="C760" s="176" t="s">
        <v>1104</v>
      </c>
      <c r="D760" s="196">
        <v>41976</v>
      </c>
      <c r="E760" s="176" t="s">
        <v>1822</v>
      </c>
      <c r="F760" s="176" t="s">
        <v>1869</v>
      </c>
      <c r="G760" s="169">
        <v>31</v>
      </c>
      <c r="H760" s="170">
        <v>31</v>
      </c>
      <c r="I760" s="197">
        <v>531.65</v>
      </c>
      <c r="J760" s="169">
        <v>15</v>
      </c>
      <c r="K760" s="170">
        <v>7</v>
      </c>
      <c r="L760" s="170">
        <v>8</v>
      </c>
      <c r="M760" s="197">
        <v>531.65</v>
      </c>
      <c r="N760" s="197">
        <v>265.87</v>
      </c>
      <c r="O760" s="197">
        <v>265.77999999999997</v>
      </c>
      <c r="P760" s="198">
        <f t="shared" si="171"/>
        <v>22478162</v>
      </c>
      <c r="Q760" s="198">
        <v>17263228.420000002</v>
      </c>
      <c r="R760" s="198">
        <v>5214933.58</v>
      </c>
      <c r="S760" s="199" t="e">
        <f>R760='Приложение № 1'!#REF!+'Приложение № 1'!#REF!</f>
        <v>#REF!</v>
      </c>
    </row>
    <row r="761" spans="1:24" ht="24" customHeight="1" x14ac:dyDescent="0.2">
      <c r="A761" s="176">
        <v>4</v>
      </c>
      <c r="B761" s="205" t="s">
        <v>894</v>
      </c>
      <c r="C761" s="176" t="s">
        <v>1104</v>
      </c>
      <c r="D761" s="196">
        <v>41976</v>
      </c>
      <c r="E761" s="176" t="s">
        <v>1822</v>
      </c>
      <c r="F761" s="176" t="s">
        <v>1869</v>
      </c>
      <c r="G761" s="169">
        <v>42</v>
      </c>
      <c r="H761" s="170">
        <v>42</v>
      </c>
      <c r="I761" s="197">
        <v>744</v>
      </c>
      <c r="J761" s="169">
        <v>19</v>
      </c>
      <c r="K761" s="170">
        <v>13</v>
      </c>
      <c r="L761" s="170">
        <v>6</v>
      </c>
      <c r="M761" s="197">
        <v>744</v>
      </c>
      <c r="N761" s="197">
        <v>467</v>
      </c>
      <c r="O761" s="197">
        <v>277</v>
      </c>
      <c r="P761" s="198">
        <f t="shared" si="171"/>
        <v>31456320</v>
      </c>
      <c r="Q761" s="198">
        <v>24158453.760000002</v>
      </c>
      <c r="R761" s="198">
        <v>7297866.2400000002</v>
      </c>
      <c r="S761" s="199" t="e">
        <f>R761='Приложение № 1'!#REF!+'Приложение № 1'!#REF!</f>
        <v>#REF!</v>
      </c>
    </row>
    <row r="762" spans="1:24" ht="24.75" customHeight="1" x14ac:dyDescent="0.2">
      <c r="A762" s="176">
        <v>5</v>
      </c>
      <c r="B762" s="205" t="s">
        <v>928</v>
      </c>
      <c r="C762" s="176" t="s">
        <v>1155</v>
      </c>
      <c r="D762" s="196">
        <v>41983</v>
      </c>
      <c r="E762" s="176" t="s">
        <v>1822</v>
      </c>
      <c r="F762" s="176" t="s">
        <v>1869</v>
      </c>
      <c r="G762" s="169">
        <v>23</v>
      </c>
      <c r="H762" s="170">
        <v>23</v>
      </c>
      <c r="I762" s="197">
        <v>277.10000000000002</v>
      </c>
      <c r="J762" s="169">
        <v>8</v>
      </c>
      <c r="K762" s="170">
        <v>4</v>
      </c>
      <c r="L762" s="170">
        <v>4</v>
      </c>
      <c r="M762" s="197">
        <v>277.10000000000002</v>
      </c>
      <c r="N762" s="197">
        <v>136.44999999999999</v>
      </c>
      <c r="O762" s="197">
        <v>140.65</v>
      </c>
      <c r="P762" s="198">
        <f t="shared" si="171"/>
        <v>11715788</v>
      </c>
      <c r="Q762" s="198">
        <v>8997725.1799999997</v>
      </c>
      <c r="R762" s="198">
        <v>2718062.82</v>
      </c>
      <c r="S762" s="199" t="e">
        <f>R762='Приложение № 1'!#REF!+'Приложение № 1'!#REF!</f>
        <v>#REF!</v>
      </c>
    </row>
    <row r="763" spans="1:24" x14ac:dyDescent="0.2">
      <c r="A763" s="176">
        <v>6</v>
      </c>
      <c r="B763" s="205" t="s">
        <v>914</v>
      </c>
      <c r="C763" s="176" t="s">
        <v>1155</v>
      </c>
      <c r="D763" s="196">
        <v>41983</v>
      </c>
      <c r="E763" s="176" t="s">
        <v>1822</v>
      </c>
      <c r="F763" s="176" t="s">
        <v>1869</v>
      </c>
      <c r="G763" s="169">
        <v>5</v>
      </c>
      <c r="H763" s="170">
        <v>5</v>
      </c>
      <c r="I763" s="197">
        <v>44.5</v>
      </c>
      <c r="J763" s="169">
        <v>2</v>
      </c>
      <c r="K763" s="170">
        <v>0</v>
      </c>
      <c r="L763" s="170">
        <v>2</v>
      </c>
      <c r="M763" s="197">
        <v>44.5</v>
      </c>
      <c r="N763" s="197">
        <v>0</v>
      </c>
      <c r="O763" s="197">
        <v>44.5</v>
      </c>
      <c r="P763" s="198">
        <f t="shared" si="171"/>
        <v>1881460</v>
      </c>
      <c r="Q763" s="198">
        <v>1444961.28</v>
      </c>
      <c r="R763" s="198">
        <v>436498.72</v>
      </c>
      <c r="S763" s="199" t="e">
        <f>R763='Приложение № 1'!#REF!+'Приложение № 1'!#REF!</f>
        <v>#REF!</v>
      </c>
    </row>
    <row r="764" spans="1:24" x14ac:dyDescent="0.2">
      <c r="A764" s="176">
        <v>7</v>
      </c>
      <c r="B764" s="205" t="s">
        <v>1480</v>
      </c>
      <c r="C764" s="176">
        <v>9</v>
      </c>
      <c r="D764" s="196">
        <v>41971</v>
      </c>
      <c r="E764" s="176" t="s">
        <v>1822</v>
      </c>
      <c r="F764" s="176" t="s">
        <v>1822</v>
      </c>
      <c r="G764" s="169">
        <v>35</v>
      </c>
      <c r="H764" s="170">
        <v>35</v>
      </c>
      <c r="I764" s="197">
        <v>424</v>
      </c>
      <c r="J764" s="169">
        <v>9</v>
      </c>
      <c r="K764" s="170">
        <v>1</v>
      </c>
      <c r="L764" s="170">
        <v>8</v>
      </c>
      <c r="M764" s="197">
        <v>388.4</v>
      </c>
      <c r="N764" s="197">
        <v>25.5</v>
      </c>
      <c r="O764" s="197">
        <v>362.9</v>
      </c>
      <c r="P764" s="198">
        <f t="shared" si="171"/>
        <v>16421552</v>
      </c>
      <c r="Q764" s="198">
        <v>12611751.939999999</v>
      </c>
      <c r="R764" s="198">
        <v>3809800.06</v>
      </c>
      <c r="S764" s="199" t="b">
        <f>R764='Приложение № 1'!W726+'Приложение № 1'!AD726</f>
        <v>0</v>
      </c>
    </row>
    <row r="765" spans="1:24" x14ac:dyDescent="0.2">
      <c r="A765" s="176">
        <v>8</v>
      </c>
      <c r="B765" s="205" t="s">
        <v>1619</v>
      </c>
      <c r="C765" s="176">
        <v>10</v>
      </c>
      <c r="D765" s="196">
        <v>41971</v>
      </c>
      <c r="E765" s="176" t="s">
        <v>1822</v>
      </c>
      <c r="F765" s="176" t="s">
        <v>1822</v>
      </c>
      <c r="G765" s="169">
        <v>42</v>
      </c>
      <c r="H765" s="170">
        <v>42</v>
      </c>
      <c r="I765" s="197">
        <v>428.9</v>
      </c>
      <c r="J765" s="169">
        <v>10</v>
      </c>
      <c r="K765" s="170">
        <v>2</v>
      </c>
      <c r="L765" s="170">
        <v>8</v>
      </c>
      <c r="M765" s="197">
        <v>428.9</v>
      </c>
      <c r="N765" s="197">
        <v>35.799999999999997</v>
      </c>
      <c r="O765" s="197">
        <v>393.1</v>
      </c>
      <c r="P765" s="198">
        <f t="shared" si="171"/>
        <v>18133892</v>
      </c>
      <c r="Q765" s="198">
        <v>13926829.060000001</v>
      </c>
      <c r="R765" s="198">
        <v>4207062.9400000004</v>
      </c>
      <c r="S765" s="199" t="b">
        <f>R765='Приложение № 1'!W727+'Приложение № 1'!AD727</f>
        <v>0</v>
      </c>
    </row>
    <row r="766" spans="1:24" x14ac:dyDescent="0.2">
      <c r="A766" s="176">
        <v>9</v>
      </c>
      <c r="B766" s="205" t="s">
        <v>1618</v>
      </c>
      <c r="C766" s="176">
        <v>12</v>
      </c>
      <c r="D766" s="196">
        <v>41971</v>
      </c>
      <c r="E766" s="176" t="s">
        <v>1822</v>
      </c>
      <c r="F766" s="176" t="s">
        <v>1822</v>
      </c>
      <c r="G766" s="169">
        <v>33</v>
      </c>
      <c r="H766" s="170">
        <v>33</v>
      </c>
      <c r="I766" s="197">
        <v>416.3</v>
      </c>
      <c r="J766" s="169">
        <v>13</v>
      </c>
      <c r="K766" s="170">
        <v>6</v>
      </c>
      <c r="L766" s="170">
        <v>7</v>
      </c>
      <c r="M766" s="197">
        <v>416.3</v>
      </c>
      <c r="N766" s="197">
        <v>147.1</v>
      </c>
      <c r="O766" s="197">
        <v>269.2</v>
      </c>
      <c r="P766" s="198">
        <f t="shared" si="171"/>
        <v>17601164</v>
      </c>
      <c r="Q766" s="198">
        <v>13517693.949999999</v>
      </c>
      <c r="R766" s="198">
        <v>4083470.05</v>
      </c>
      <c r="S766" s="199" t="b">
        <f>R766='Приложение № 1'!W728+'Приложение № 1'!AD728</f>
        <v>0</v>
      </c>
    </row>
    <row r="767" spans="1:24" x14ac:dyDescent="0.2">
      <c r="A767" s="176">
        <v>10</v>
      </c>
      <c r="B767" s="205" t="s">
        <v>1617</v>
      </c>
      <c r="C767" s="176">
        <v>13</v>
      </c>
      <c r="D767" s="196">
        <v>41971</v>
      </c>
      <c r="E767" s="176" t="s">
        <v>1822</v>
      </c>
      <c r="F767" s="176" t="s">
        <v>1822</v>
      </c>
      <c r="G767" s="169">
        <v>44</v>
      </c>
      <c r="H767" s="170">
        <v>44</v>
      </c>
      <c r="I767" s="197">
        <v>412.4</v>
      </c>
      <c r="J767" s="169">
        <v>16</v>
      </c>
      <c r="K767" s="170">
        <v>1</v>
      </c>
      <c r="L767" s="170">
        <v>15</v>
      </c>
      <c r="M767" s="197">
        <v>412.4</v>
      </c>
      <c r="N767" s="197">
        <v>12.4</v>
      </c>
      <c r="O767" s="197">
        <v>400</v>
      </c>
      <c r="P767" s="198">
        <f t="shared" si="171"/>
        <v>17436272</v>
      </c>
      <c r="Q767" s="198">
        <v>13391056.9</v>
      </c>
      <c r="R767" s="198">
        <v>4045215.1</v>
      </c>
      <c r="S767" s="199" t="b">
        <f>R767='Приложение № 1'!W729+'Приложение № 1'!AD729</f>
        <v>0</v>
      </c>
    </row>
    <row r="768" spans="1:24" x14ac:dyDescent="0.2">
      <c r="A768" s="176">
        <v>11</v>
      </c>
      <c r="B768" s="205" t="s">
        <v>1616</v>
      </c>
      <c r="C768" s="176">
        <v>15</v>
      </c>
      <c r="D768" s="196">
        <v>41971</v>
      </c>
      <c r="E768" s="176" t="s">
        <v>1822</v>
      </c>
      <c r="F768" s="176" t="s">
        <v>1822</v>
      </c>
      <c r="G768" s="169">
        <v>36</v>
      </c>
      <c r="H768" s="170">
        <v>36</v>
      </c>
      <c r="I768" s="197">
        <v>411.2</v>
      </c>
      <c r="J768" s="169">
        <v>19</v>
      </c>
      <c r="K768" s="170">
        <v>3</v>
      </c>
      <c r="L768" s="170">
        <v>16</v>
      </c>
      <c r="M768" s="197">
        <v>411.2</v>
      </c>
      <c r="N768" s="197">
        <v>42.6</v>
      </c>
      <c r="O768" s="197">
        <v>368.6</v>
      </c>
      <c r="P768" s="198">
        <f t="shared" si="171"/>
        <v>17385536</v>
      </c>
      <c r="Q768" s="198">
        <v>13352091.65</v>
      </c>
      <c r="R768" s="198">
        <v>4033444.35</v>
      </c>
      <c r="S768" s="199" t="b">
        <f>R768='Приложение № 1'!W730+'Приложение № 1'!AD730</f>
        <v>0</v>
      </c>
    </row>
    <row r="769" spans="1:24" x14ac:dyDescent="0.2">
      <c r="A769" s="176">
        <v>12</v>
      </c>
      <c r="B769" s="205" t="s">
        <v>1615</v>
      </c>
      <c r="C769" s="176">
        <v>16</v>
      </c>
      <c r="D769" s="196">
        <v>41971</v>
      </c>
      <c r="E769" s="176" t="s">
        <v>1822</v>
      </c>
      <c r="F769" s="176" t="s">
        <v>1822</v>
      </c>
      <c r="G769" s="169">
        <v>31</v>
      </c>
      <c r="H769" s="170">
        <v>31</v>
      </c>
      <c r="I769" s="197">
        <v>430.2</v>
      </c>
      <c r="J769" s="169">
        <v>10</v>
      </c>
      <c r="K769" s="170">
        <v>3</v>
      </c>
      <c r="L769" s="170">
        <v>7</v>
      </c>
      <c r="M769" s="197">
        <v>407.8</v>
      </c>
      <c r="N769" s="197">
        <v>130.19999999999999</v>
      </c>
      <c r="O769" s="197">
        <v>277.60000000000002</v>
      </c>
      <c r="P769" s="198">
        <f t="shared" si="171"/>
        <v>17241784</v>
      </c>
      <c r="Q769" s="198">
        <v>13241690.109999999</v>
      </c>
      <c r="R769" s="198">
        <v>4000093.89</v>
      </c>
      <c r="S769" s="199" t="b">
        <f>R769='Приложение № 1'!W731+'Приложение № 1'!AD731</f>
        <v>0</v>
      </c>
    </row>
    <row r="770" spans="1:24" x14ac:dyDescent="0.2">
      <c r="A770" s="176">
        <v>13</v>
      </c>
      <c r="B770" s="205" t="s">
        <v>1614</v>
      </c>
      <c r="C770" s="176">
        <v>17</v>
      </c>
      <c r="D770" s="196">
        <v>41971</v>
      </c>
      <c r="E770" s="176" t="s">
        <v>1822</v>
      </c>
      <c r="F770" s="176" t="s">
        <v>1822</v>
      </c>
      <c r="G770" s="169">
        <v>35</v>
      </c>
      <c r="H770" s="170">
        <v>35</v>
      </c>
      <c r="I770" s="197">
        <v>421.3</v>
      </c>
      <c r="J770" s="169">
        <v>17</v>
      </c>
      <c r="K770" s="170">
        <v>6</v>
      </c>
      <c r="L770" s="170">
        <v>11</v>
      </c>
      <c r="M770" s="197">
        <v>395.6</v>
      </c>
      <c r="N770" s="197">
        <v>113.6</v>
      </c>
      <c r="O770" s="197">
        <v>282</v>
      </c>
      <c r="P770" s="198">
        <f t="shared" si="171"/>
        <v>16725968</v>
      </c>
      <c r="Q770" s="198">
        <v>12845543.42</v>
      </c>
      <c r="R770" s="198">
        <v>3880424.58</v>
      </c>
      <c r="S770" s="199" t="b">
        <f>R770='Приложение № 1'!W732+'Приложение № 1'!AD732</f>
        <v>0</v>
      </c>
    </row>
    <row r="771" spans="1:24" x14ac:dyDescent="0.2">
      <c r="A771" s="176">
        <v>14</v>
      </c>
      <c r="B771" s="205" t="s">
        <v>1613</v>
      </c>
      <c r="C771" s="176">
        <v>18</v>
      </c>
      <c r="D771" s="196">
        <v>41971</v>
      </c>
      <c r="E771" s="176" t="s">
        <v>1822</v>
      </c>
      <c r="F771" s="176" t="s">
        <v>1822</v>
      </c>
      <c r="G771" s="169">
        <v>48</v>
      </c>
      <c r="H771" s="170">
        <v>48</v>
      </c>
      <c r="I771" s="197">
        <v>432.6</v>
      </c>
      <c r="J771" s="169">
        <v>15</v>
      </c>
      <c r="K771" s="170">
        <v>0</v>
      </c>
      <c r="L771" s="170">
        <v>15</v>
      </c>
      <c r="M771" s="197">
        <v>432.6</v>
      </c>
      <c r="N771" s="197">
        <v>0</v>
      </c>
      <c r="O771" s="197">
        <v>432.6</v>
      </c>
      <c r="P771" s="198">
        <f t="shared" si="171"/>
        <v>18290328</v>
      </c>
      <c r="Q771" s="198">
        <v>14046971.9</v>
      </c>
      <c r="R771" s="198">
        <v>4243356.0999999996</v>
      </c>
      <c r="S771" s="199" t="b">
        <f>R771='Приложение № 1'!W733+'Приложение № 1'!AD733</f>
        <v>0</v>
      </c>
    </row>
    <row r="772" spans="1:24" x14ac:dyDescent="0.2">
      <c r="A772" s="176">
        <v>15</v>
      </c>
      <c r="B772" s="205" t="s">
        <v>1612</v>
      </c>
      <c r="C772" s="176">
        <v>19</v>
      </c>
      <c r="D772" s="196">
        <v>41971</v>
      </c>
      <c r="E772" s="176" t="s">
        <v>1822</v>
      </c>
      <c r="F772" s="176" t="s">
        <v>1822</v>
      </c>
      <c r="G772" s="169">
        <v>38</v>
      </c>
      <c r="H772" s="170">
        <v>38</v>
      </c>
      <c r="I772" s="197">
        <v>420.1</v>
      </c>
      <c r="J772" s="169">
        <v>14</v>
      </c>
      <c r="K772" s="170">
        <v>2</v>
      </c>
      <c r="L772" s="170">
        <v>12</v>
      </c>
      <c r="M772" s="197">
        <v>385</v>
      </c>
      <c r="N772" s="197">
        <v>39.799999999999997</v>
      </c>
      <c r="O772" s="197">
        <v>345.2</v>
      </c>
      <c r="P772" s="198">
        <f t="shared" si="171"/>
        <v>16277800</v>
      </c>
      <c r="Q772" s="198">
        <v>12501350.4</v>
      </c>
      <c r="R772" s="198">
        <v>3776449.6</v>
      </c>
      <c r="S772" s="199" t="b">
        <f>R772='Приложение № 1'!W734+'Приложение № 1'!AD734</f>
        <v>0</v>
      </c>
    </row>
    <row r="773" spans="1:24" x14ac:dyDescent="0.2">
      <c r="A773" s="176">
        <v>16</v>
      </c>
      <c r="B773" s="205" t="s">
        <v>1611</v>
      </c>
      <c r="C773" s="176">
        <v>20</v>
      </c>
      <c r="D773" s="196">
        <v>41971</v>
      </c>
      <c r="E773" s="176" t="s">
        <v>1822</v>
      </c>
      <c r="F773" s="176" t="s">
        <v>1822</v>
      </c>
      <c r="G773" s="169">
        <v>37</v>
      </c>
      <c r="H773" s="170">
        <v>37</v>
      </c>
      <c r="I773" s="197">
        <v>431.2</v>
      </c>
      <c r="J773" s="169">
        <v>14</v>
      </c>
      <c r="K773" s="170">
        <v>2</v>
      </c>
      <c r="L773" s="170">
        <v>12</v>
      </c>
      <c r="M773" s="197">
        <v>431.2</v>
      </c>
      <c r="N773" s="197">
        <v>36.799999999999997</v>
      </c>
      <c r="O773" s="197">
        <v>394.4</v>
      </c>
      <c r="P773" s="198">
        <f t="shared" si="171"/>
        <v>18231136</v>
      </c>
      <c r="Q773" s="198">
        <v>14001512.449999999</v>
      </c>
      <c r="R773" s="198">
        <v>4229623.55</v>
      </c>
      <c r="S773" s="199" t="b">
        <f>R773='Приложение № 1'!W735+'Приложение № 1'!AD735</f>
        <v>0</v>
      </c>
    </row>
    <row r="774" spans="1:24" x14ac:dyDescent="0.2">
      <c r="A774" s="176">
        <v>17</v>
      </c>
      <c r="B774" s="205" t="s">
        <v>1610</v>
      </c>
      <c r="C774" s="176">
        <v>21</v>
      </c>
      <c r="D774" s="196">
        <v>41971</v>
      </c>
      <c r="E774" s="176" t="s">
        <v>1822</v>
      </c>
      <c r="F774" s="176" t="s">
        <v>1822</v>
      </c>
      <c r="G774" s="169">
        <v>26</v>
      </c>
      <c r="H774" s="170">
        <v>26</v>
      </c>
      <c r="I774" s="197">
        <v>420.9</v>
      </c>
      <c r="J774" s="169">
        <v>15</v>
      </c>
      <c r="K774" s="170">
        <v>5</v>
      </c>
      <c r="L774" s="170">
        <v>10</v>
      </c>
      <c r="M774" s="197">
        <v>420.9</v>
      </c>
      <c r="N774" s="197">
        <v>105.6</v>
      </c>
      <c r="O774" s="197">
        <v>315.3</v>
      </c>
      <c r="P774" s="198">
        <f t="shared" si="171"/>
        <v>17795652</v>
      </c>
      <c r="Q774" s="198">
        <v>13667060.74</v>
      </c>
      <c r="R774" s="198">
        <v>4128591.26</v>
      </c>
      <c r="S774" s="199" t="b">
        <f>R774='Приложение № 1'!W736+'Приложение № 1'!AD736</f>
        <v>0</v>
      </c>
    </row>
    <row r="775" spans="1:24" x14ac:dyDescent="0.2">
      <c r="A775" s="176">
        <v>18</v>
      </c>
      <c r="B775" s="205" t="s">
        <v>1609</v>
      </c>
      <c r="C775" s="176">
        <v>22</v>
      </c>
      <c r="D775" s="196">
        <v>41971</v>
      </c>
      <c r="E775" s="176" t="s">
        <v>1822</v>
      </c>
      <c r="F775" s="176" t="s">
        <v>1822</v>
      </c>
      <c r="G775" s="169">
        <v>36</v>
      </c>
      <c r="H775" s="170">
        <v>36</v>
      </c>
      <c r="I775" s="197">
        <v>429.8</v>
      </c>
      <c r="J775" s="169">
        <v>13</v>
      </c>
      <c r="K775" s="170">
        <v>1</v>
      </c>
      <c r="L775" s="170">
        <v>12</v>
      </c>
      <c r="M775" s="197">
        <v>429.8</v>
      </c>
      <c r="N775" s="197">
        <v>12.4</v>
      </c>
      <c r="O775" s="197">
        <v>417.4</v>
      </c>
      <c r="P775" s="198">
        <f t="shared" si="171"/>
        <v>18171944</v>
      </c>
      <c r="Q775" s="198">
        <v>13956052.99</v>
      </c>
      <c r="R775" s="198">
        <v>4215891.01</v>
      </c>
      <c r="S775" s="199" t="b">
        <f>R775='Приложение № 1'!W737+'Приложение № 1'!AD737</f>
        <v>0</v>
      </c>
    </row>
    <row r="776" spans="1:24" s="156" customFormat="1" ht="21.75" customHeight="1" x14ac:dyDescent="0.2">
      <c r="A776" s="176">
        <v>19</v>
      </c>
      <c r="B776" s="205" t="s">
        <v>1608</v>
      </c>
      <c r="C776" s="176">
        <v>23</v>
      </c>
      <c r="D776" s="196">
        <v>41971</v>
      </c>
      <c r="E776" s="176" t="s">
        <v>1822</v>
      </c>
      <c r="F776" s="176" t="s">
        <v>1822</v>
      </c>
      <c r="G776" s="169">
        <v>41</v>
      </c>
      <c r="H776" s="170">
        <v>41</v>
      </c>
      <c r="I776" s="197">
        <v>375.8</v>
      </c>
      <c r="J776" s="169">
        <v>17</v>
      </c>
      <c r="K776" s="170">
        <v>3</v>
      </c>
      <c r="L776" s="170">
        <v>14</v>
      </c>
      <c r="M776" s="197">
        <v>334.34</v>
      </c>
      <c r="N776" s="197">
        <v>54.1</v>
      </c>
      <c r="O776" s="197">
        <v>280.24</v>
      </c>
      <c r="P776" s="198">
        <f t="shared" si="171"/>
        <v>14135895.199999999</v>
      </c>
      <c r="Q776" s="198">
        <v>10856367.51</v>
      </c>
      <c r="R776" s="198">
        <v>3279527.69</v>
      </c>
      <c r="S776" s="199" t="b">
        <f>R776='Приложение № 1'!W738+'Приложение № 1'!AD738</f>
        <v>0</v>
      </c>
      <c r="T776" s="200"/>
      <c r="U776" s="203"/>
      <c r="V776" s="203"/>
      <c r="W776" s="203"/>
      <c r="X776" s="203"/>
    </row>
    <row r="777" spans="1:24" x14ac:dyDescent="0.2">
      <c r="A777" s="176">
        <v>20</v>
      </c>
      <c r="B777" s="205" t="s">
        <v>1607</v>
      </c>
      <c r="C777" s="176">
        <v>24</v>
      </c>
      <c r="D777" s="196">
        <v>41971</v>
      </c>
      <c r="E777" s="176" t="s">
        <v>1822</v>
      </c>
      <c r="F777" s="176" t="s">
        <v>1822</v>
      </c>
      <c r="G777" s="169">
        <v>31</v>
      </c>
      <c r="H777" s="170">
        <v>31</v>
      </c>
      <c r="I777" s="197">
        <v>411.6</v>
      </c>
      <c r="J777" s="169">
        <v>11</v>
      </c>
      <c r="K777" s="170">
        <v>1</v>
      </c>
      <c r="L777" s="170">
        <v>10</v>
      </c>
      <c r="M777" s="197">
        <v>398.74</v>
      </c>
      <c r="N777" s="197">
        <v>16.670000000000002</v>
      </c>
      <c r="O777" s="197">
        <v>382.07</v>
      </c>
      <c r="P777" s="198">
        <f t="shared" si="171"/>
        <v>16858727.199999999</v>
      </c>
      <c r="Q777" s="198">
        <v>12947502.49</v>
      </c>
      <c r="R777" s="198">
        <v>3911224.71</v>
      </c>
      <c r="S777" s="199" t="b">
        <f>R777='Приложение № 1'!W739+'Приложение № 1'!AD739</f>
        <v>0</v>
      </c>
    </row>
    <row r="778" spans="1:24" s="190" customFormat="1" ht="33.75" customHeight="1" x14ac:dyDescent="0.2">
      <c r="A778" s="824" t="s">
        <v>1851</v>
      </c>
      <c r="B778" s="824"/>
      <c r="C778" s="824"/>
      <c r="D778" s="824"/>
      <c r="E778" s="824"/>
      <c r="F778" s="824"/>
      <c r="G778" s="168">
        <f t="shared" ref="G778:P778" si="172">SUM(G779:G800)</f>
        <v>429</v>
      </c>
      <c r="H778" s="168">
        <f t="shared" si="172"/>
        <v>429</v>
      </c>
      <c r="I778" s="202">
        <f t="shared" si="172"/>
        <v>5471.7</v>
      </c>
      <c r="J778" s="168">
        <f t="shared" si="172"/>
        <v>160</v>
      </c>
      <c r="K778" s="168">
        <f t="shared" si="172"/>
        <v>27</v>
      </c>
      <c r="L778" s="168">
        <f t="shared" si="172"/>
        <v>133</v>
      </c>
      <c r="M778" s="202">
        <f t="shared" si="172"/>
        <v>5471.7</v>
      </c>
      <c r="N778" s="202">
        <f t="shared" si="172"/>
        <v>1096.7</v>
      </c>
      <c r="O778" s="202">
        <f t="shared" si="172"/>
        <v>4375</v>
      </c>
      <c r="P778" s="202">
        <f t="shared" si="172"/>
        <v>231343476</v>
      </c>
      <c r="Q778" s="202">
        <v>208903158.81</v>
      </c>
      <c r="R778" s="202">
        <v>22440317.190000001</v>
      </c>
      <c r="S778" s="199" t="b">
        <f>R778='Приложение № 1'!W740+'Приложение № 1'!AD740</f>
        <v>0</v>
      </c>
      <c r="T778" s="200"/>
      <c r="U778" s="200"/>
      <c r="V778" s="200"/>
      <c r="W778" s="200"/>
      <c r="X778" s="200"/>
    </row>
    <row r="779" spans="1:24" s="190" customFormat="1" ht="21" customHeight="1" x14ac:dyDescent="0.2">
      <c r="A779" s="176">
        <v>1</v>
      </c>
      <c r="B779" s="210" t="s">
        <v>1464</v>
      </c>
      <c r="C779" s="176">
        <v>267</v>
      </c>
      <c r="D779" s="196">
        <v>42002</v>
      </c>
      <c r="E779" s="176" t="s">
        <v>1822</v>
      </c>
      <c r="F779" s="176" t="s">
        <v>1869</v>
      </c>
      <c r="G779" s="173">
        <v>14</v>
      </c>
      <c r="H779" s="173">
        <v>14</v>
      </c>
      <c r="I779" s="198">
        <v>191</v>
      </c>
      <c r="J779" s="173">
        <v>5</v>
      </c>
      <c r="K779" s="173">
        <v>0</v>
      </c>
      <c r="L779" s="168">
        <v>5</v>
      </c>
      <c r="M779" s="198">
        <v>191</v>
      </c>
      <c r="N779" s="198">
        <v>0</v>
      </c>
      <c r="O779" s="198">
        <v>191</v>
      </c>
      <c r="P779" s="198">
        <f t="shared" ref="P779:P800" si="173">Q779+R779</f>
        <v>8075480</v>
      </c>
      <c r="Q779" s="198">
        <v>7292158.4400000004</v>
      </c>
      <c r="R779" s="198">
        <v>783321.56</v>
      </c>
      <c r="S779" s="199" t="e">
        <f>R779='Приложение № 1'!#REF!+'Приложение № 1'!#REF!</f>
        <v>#REF!</v>
      </c>
      <c r="T779" s="200"/>
      <c r="U779" s="200"/>
      <c r="V779" s="200"/>
      <c r="W779" s="200"/>
      <c r="X779" s="200"/>
    </row>
    <row r="780" spans="1:24" s="190" customFormat="1" x14ac:dyDescent="0.2">
      <c r="A780" s="176">
        <v>2</v>
      </c>
      <c r="B780" s="195" t="s">
        <v>1168</v>
      </c>
      <c r="C780" s="176">
        <v>39</v>
      </c>
      <c r="D780" s="196">
        <v>42184</v>
      </c>
      <c r="E780" s="176" t="s">
        <v>1822</v>
      </c>
      <c r="F780" s="176" t="s">
        <v>1869</v>
      </c>
      <c r="G780" s="169">
        <v>18</v>
      </c>
      <c r="H780" s="170">
        <v>18</v>
      </c>
      <c r="I780" s="197">
        <v>206.3</v>
      </c>
      <c r="J780" s="169">
        <v>7</v>
      </c>
      <c r="K780" s="170">
        <v>0</v>
      </c>
      <c r="L780" s="170">
        <v>7</v>
      </c>
      <c r="M780" s="197">
        <v>206.3</v>
      </c>
      <c r="N780" s="197">
        <v>0</v>
      </c>
      <c r="O780" s="197">
        <v>206.3</v>
      </c>
      <c r="P780" s="198">
        <f t="shared" si="173"/>
        <v>8722364</v>
      </c>
      <c r="Q780" s="198">
        <v>7876294.6900000004</v>
      </c>
      <c r="R780" s="198">
        <v>846069.31</v>
      </c>
      <c r="S780" s="199" t="e">
        <f>R780='Приложение № 1'!#REF!+'Приложение № 1'!#REF!</f>
        <v>#REF!</v>
      </c>
      <c r="T780" s="200"/>
      <c r="U780" s="200"/>
      <c r="V780" s="200"/>
      <c r="W780" s="200"/>
      <c r="X780" s="200"/>
    </row>
    <row r="781" spans="1:24" s="191" customFormat="1" x14ac:dyDescent="0.2">
      <c r="A781" s="176">
        <v>3</v>
      </c>
      <c r="B781" s="195" t="s">
        <v>915</v>
      </c>
      <c r="C781" s="176">
        <v>267</v>
      </c>
      <c r="D781" s="196">
        <v>42002</v>
      </c>
      <c r="E781" s="176" t="s">
        <v>1822</v>
      </c>
      <c r="F781" s="176" t="s">
        <v>1869</v>
      </c>
      <c r="G781" s="169">
        <v>19</v>
      </c>
      <c r="H781" s="170">
        <v>19</v>
      </c>
      <c r="I781" s="197">
        <v>233</v>
      </c>
      <c r="J781" s="169">
        <v>7</v>
      </c>
      <c r="K781" s="170">
        <v>0</v>
      </c>
      <c r="L781" s="170">
        <v>7</v>
      </c>
      <c r="M781" s="197">
        <v>233</v>
      </c>
      <c r="N781" s="197">
        <v>0</v>
      </c>
      <c r="O781" s="197">
        <v>233</v>
      </c>
      <c r="P781" s="198">
        <f t="shared" si="173"/>
        <v>9851240</v>
      </c>
      <c r="Q781" s="198">
        <v>8895669.7200000007</v>
      </c>
      <c r="R781" s="198">
        <v>955570.28</v>
      </c>
      <c r="S781" s="199" t="e">
        <f>R781='Приложение № 1'!#REF!+'Приложение № 1'!#REF!</f>
        <v>#REF!</v>
      </c>
      <c r="T781" s="200"/>
      <c r="U781" s="248"/>
      <c r="V781" s="248"/>
      <c r="W781" s="248"/>
      <c r="X781" s="248"/>
    </row>
    <row r="782" spans="1:24" s="190" customFormat="1" x14ac:dyDescent="0.2">
      <c r="A782" s="176">
        <v>4</v>
      </c>
      <c r="B782" s="195" t="s">
        <v>1169</v>
      </c>
      <c r="C782" s="176">
        <v>39</v>
      </c>
      <c r="D782" s="196">
        <v>42184</v>
      </c>
      <c r="E782" s="176" t="s">
        <v>1822</v>
      </c>
      <c r="F782" s="176" t="s">
        <v>1869</v>
      </c>
      <c r="G782" s="169">
        <v>15</v>
      </c>
      <c r="H782" s="170">
        <v>15</v>
      </c>
      <c r="I782" s="197">
        <v>175.5</v>
      </c>
      <c r="J782" s="169">
        <v>6</v>
      </c>
      <c r="K782" s="166">
        <v>0</v>
      </c>
      <c r="L782" s="166">
        <v>6</v>
      </c>
      <c r="M782" s="197">
        <v>175.5</v>
      </c>
      <c r="N782" s="198">
        <v>0</v>
      </c>
      <c r="O782" s="198">
        <v>175.5</v>
      </c>
      <c r="P782" s="198">
        <f t="shared" si="173"/>
        <v>7420140</v>
      </c>
      <c r="Q782" s="198">
        <v>6700386.4199999999</v>
      </c>
      <c r="R782" s="198">
        <v>719753.58</v>
      </c>
      <c r="S782" s="199" t="e">
        <f>R782='Приложение № 1'!#REF!+'Приложение № 1'!#REF!</f>
        <v>#REF!</v>
      </c>
      <c r="T782" s="200"/>
      <c r="U782" s="200"/>
      <c r="V782" s="200"/>
      <c r="W782" s="200"/>
      <c r="X782" s="200"/>
    </row>
    <row r="783" spans="1:24" s="191" customFormat="1" x14ac:dyDescent="0.2">
      <c r="A783" s="176">
        <v>5</v>
      </c>
      <c r="B783" s="195" t="s">
        <v>1170</v>
      </c>
      <c r="C783" s="176">
        <v>39</v>
      </c>
      <c r="D783" s="196">
        <v>42184</v>
      </c>
      <c r="E783" s="176" t="s">
        <v>1822</v>
      </c>
      <c r="F783" s="176" t="s">
        <v>1869</v>
      </c>
      <c r="G783" s="169">
        <v>17</v>
      </c>
      <c r="H783" s="170">
        <v>17</v>
      </c>
      <c r="I783" s="197">
        <v>203.5</v>
      </c>
      <c r="J783" s="169">
        <v>7</v>
      </c>
      <c r="K783" s="170">
        <v>0</v>
      </c>
      <c r="L783" s="170">
        <v>7</v>
      </c>
      <c r="M783" s="197">
        <v>203.5</v>
      </c>
      <c r="N783" s="197">
        <v>0</v>
      </c>
      <c r="O783" s="197">
        <v>203.5</v>
      </c>
      <c r="P783" s="198">
        <f t="shared" si="173"/>
        <v>8603980</v>
      </c>
      <c r="Q783" s="198">
        <v>7769393.9400000004</v>
      </c>
      <c r="R783" s="198">
        <v>834586.06</v>
      </c>
      <c r="S783" s="199" t="e">
        <f>R783='Приложение № 1'!#REF!+'Приложение № 1'!#REF!</f>
        <v>#REF!</v>
      </c>
      <c r="T783" s="200"/>
      <c r="U783" s="248"/>
      <c r="V783" s="248"/>
      <c r="W783" s="248"/>
      <c r="X783" s="248"/>
    </row>
    <row r="784" spans="1:24" s="190" customFormat="1" x14ac:dyDescent="0.2">
      <c r="A784" s="176">
        <v>6</v>
      </c>
      <c r="B784" s="195" t="s">
        <v>1463</v>
      </c>
      <c r="C784" s="176">
        <v>39</v>
      </c>
      <c r="D784" s="196">
        <v>42184</v>
      </c>
      <c r="E784" s="176" t="s">
        <v>1822</v>
      </c>
      <c r="F784" s="176" t="s">
        <v>1869</v>
      </c>
      <c r="G784" s="169">
        <v>26</v>
      </c>
      <c r="H784" s="170">
        <v>26</v>
      </c>
      <c r="I784" s="197">
        <v>191.8</v>
      </c>
      <c r="J784" s="169">
        <v>5</v>
      </c>
      <c r="K784" s="170">
        <v>0</v>
      </c>
      <c r="L784" s="170">
        <v>5</v>
      </c>
      <c r="M784" s="197">
        <v>191.8</v>
      </c>
      <c r="N784" s="197">
        <v>0</v>
      </c>
      <c r="O784" s="197">
        <v>191.8</v>
      </c>
      <c r="P784" s="198">
        <f t="shared" si="173"/>
        <v>8109304</v>
      </c>
      <c r="Q784" s="198">
        <v>7322701.5099999998</v>
      </c>
      <c r="R784" s="198">
        <v>786602.49</v>
      </c>
      <c r="S784" s="199" t="e">
        <f>R784='Приложение № 1'!#REF!+'Приложение № 1'!#REF!</f>
        <v>#REF!</v>
      </c>
      <c r="T784" s="200"/>
      <c r="U784" s="200"/>
      <c r="V784" s="200"/>
      <c r="W784" s="200"/>
      <c r="X784" s="200"/>
    </row>
    <row r="785" spans="1:24" s="191" customFormat="1" x14ac:dyDescent="0.2">
      <c r="A785" s="176">
        <v>7</v>
      </c>
      <c r="B785" s="195" t="s">
        <v>898</v>
      </c>
      <c r="C785" s="176">
        <v>267</v>
      </c>
      <c r="D785" s="196">
        <v>42002</v>
      </c>
      <c r="E785" s="176" t="s">
        <v>1822</v>
      </c>
      <c r="F785" s="176" t="s">
        <v>1869</v>
      </c>
      <c r="G785" s="169">
        <v>12</v>
      </c>
      <c r="H785" s="170">
        <v>12</v>
      </c>
      <c r="I785" s="197">
        <v>197.3</v>
      </c>
      <c r="J785" s="169">
        <v>6</v>
      </c>
      <c r="K785" s="170">
        <v>0</v>
      </c>
      <c r="L785" s="170">
        <v>6</v>
      </c>
      <c r="M785" s="197">
        <v>197.3</v>
      </c>
      <c r="N785" s="197">
        <v>0</v>
      </c>
      <c r="O785" s="197">
        <v>197.3</v>
      </c>
      <c r="P785" s="198">
        <f t="shared" si="173"/>
        <v>8341844</v>
      </c>
      <c r="Q785" s="198">
        <v>7532685.1299999999</v>
      </c>
      <c r="R785" s="198">
        <v>809158.87</v>
      </c>
      <c r="S785" s="199" t="e">
        <f>R785='Приложение № 1'!#REF!+'Приложение № 1'!#REF!</f>
        <v>#REF!</v>
      </c>
      <c r="T785" s="200"/>
      <c r="U785" s="248"/>
      <c r="V785" s="248"/>
      <c r="W785" s="248"/>
      <c r="X785" s="248"/>
    </row>
    <row r="786" spans="1:24" s="190" customFormat="1" x14ac:dyDescent="0.2">
      <c r="A786" s="176">
        <v>8</v>
      </c>
      <c r="B786" s="195" t="s">
        <v>897</v>
      </c>
      <c r="C786" s="176">
        <v>267</v>
      </c>
      <c r="D786" s="196">
        <v>42002</v>
      </c>
      <c r="E786" s="176" t="s">
        <v>1822</v>
      </c>
      <c r="F786" s="176" t="s">
        <v>1869</v>
      </c>
      <c r="G786" s="169">
        <v>33</v>
      </c>
      <c r="H786" s="170">
        <v>33</v>
      </c>
      <c r="I786" s="197">
        <v>421.6</v>
      </c>
      <c r="J786" s="169">
        <v>13</v>
      </c>
      <c r="K786" s="170">
        <v>1</v>
      </c>
      <c r="L786" s="170">
        <v>12</v>
      </c>
      <c r="M786" s="197">
        <v>421.6</v>
      </c>
      <c r="N786" s="197">
        <v>18.3</v>
      </c>
      <c r="O786" s="197">
        <v>403.3</v>
      </c>
      <c r="P786" s="198">
        <f t="shared" si="173"/>
        <v>17825248</v>
      </c>
      <c r="Q786" s="198">
        <v>16096198.939999999</v>
      </c>
      <c r="R786" s="198">
        <v>1729049.06</v>
      </c>
      <c r="S786" s="199" t="e">
        <f>R786='Приложение № 1'!#REF!+'Приложение № 1'!#REF!</f>
        <v>#REF!</v>
      </c>
      <c r="T786" s="200"/>
      <c r="U786" s="200"/>
      <c r="V786" s="200"/>
      <c r="W786" s="200"/>
      <c r="X786" s="200"/>
    </row>
    <row r="787" spans="1:24" s="190" customFormat="1" x14ac:dyDescent="0.2">
      <c r="A787" s="176">
        <v>9</v>
      </c>
      <c r="B787" s="195" t="s">
        <v>1160</v>
      </c>
      <c r="C787" s="176">
        <v>39</v>
      </c>
      <c r="D787" s="196">
        <v>42184</v>
      </c>
      <c r="E787" s="176" t="s">
        <v>1822</v>
      </c>
      <c r="F787" s="176" t="s">
        <v>1869</v>
      </c>
      <c r="G787" s="169">
        <v>41</v>
      </c>
      <c r="H787" s="170">
        <v>41</v>
      </c>
      <c r="I787" s="197">
        <v>458.6</v>
      </c>
      <c r="J787" s="169">
        <v>17</v>
      </c>
      <c r="K787" s="170">
        <v>6</v>
      </c>
      <c r="L787" s="170">
        <v>11</v>
      </c>
      <c r="M787" s="197">
        <v>458.6</v>
      </c>
      <c r="N787" s="197">
        <v>134.6</v>
      </c>
      <c r="O787" s="197">
        <v>324</v>
      </c>
      <c r="P787" s="198">
        <f t="shared" si="173"/>
        <v>19389608</v>
      </c>
      <c r="Q787" s="198">
        <v>17508816.02</v>
      </c>
      <c r="R787" s="198">
        <v>1880791.98</v>
      </c>
      <c r="S787" s="199" t="b">
        <f>R787='Приложение № 1'!W741+'Приложение № 1'!AD741</f>
        <v>0</v>
      </c>
      <c r="T787" s="200"/>
      <c r="U787" s="200"/>
      <c r="V787" s="200"/>
      <c r="W787" s="200"/>
      <c r="X787" s="200"/>
    </row>
    <row r="788" spans="1:24" s="190" customFormat="1" x14ac:dyDescent="0.2">
      <c r="A788" s="176">
        <v>10</v>
      </c>
      <c r="B788" s="195" t="s">
        <v>1161</v>
      </c>
      <c r="C788" s="176">
        <v>39</v>
      </c>
      <c r="D788" s="196">
        <v>42184</v>
      </c>
      <c r="E788" s="176" t="s">
        <v>1822</v>
      </c>
      <c r="F788" s="176" t="s">
        <v>1869</v>
      </c>
      <c r="G788" s="169">
        <v>20</v>
      </c>
      <c r="H788" s="170">
        <v>20</v>
      </c>
      <c r="I788" s="197">
        <v>420.8</v>
      </c>
      <c r="J788" s="169">
        <v>9</v>
      </c>
      <c r="K788" s="170">
        <v>5</v>
      </c>
      <c r="L788" s="170">
        <v>4</v>
      </c>
      <c r="M788" s="197">
        <v>420.8</v>
      </c>
      <c r="N788" s="197">
        <v>217.6</v>
      </c>
      <c r="O788" s="197">
        <v>203.2</v>
      </c>
      <c r="P788" s="198">
        <f t="shared" si="173"/>
        <v>17791424</v>
      </c>
      <c r="Q788" s="198">
        <v>16065655.869999999</v>
      </c>
      <c r="R788" s="198">
        <v>1725768.13</v>
      </c>
      <c r="S788" s="199" t="b">
        <f>R788='Приложение № 1'!W742+'Приложение № 1'!AD742</f>
        <v>0</v>
      </c>
      <c r="T788" s="200"/>
      <c r="U788" s="200"/>
      <c r="V788" s="200"/>
      <c r="W788" s="200"/>
      <c r="X788" s="200"/>
    </row>
    <row r="789" spans="1:24" s="190" customFormat="1" x14ac:dyDescent="0.2">
      <c r="A789" s="176">
        <v>11</v>
      </c>
      <c r="B789" s="195" t="s">
        <v>1166</v>
      </c>
      <c r="C789" s="176">
        <v>39</v>
      </c>
      <c r="D789" s="196">
        <v>42184</v>
      </c>
      <c r="E789" s="176" t="s">
        <v>1822</v>
      </c>
      <c r="F789" s="176" t="s">
        <v>1869</v>
      </c>
      <c r="G789" s="169">
        <v>17</v>
      </c>
      <c r="H789" s="170">
        <v>17</v>
      </c>
      <c r="I789" s="197">
        <v>158</v>
      </c>
      <c r="J789" s="169">
        <v>5</v>
      </c>
      <c r="K789" s="170">
        <v>0</v>
      </c>
      <c r="L789" s="170">
        <v>5</v>
      </c>
      <c r="M789" s="197">
        <v>158</v>
      </c>
      <c r="N789" s="197">
        <v>0</v>
      </c>
      <c r="O789" s="197">
        <v>158</v>
      </c>
      <c r="P789" s="198">
        <f t="shared" si="173"/>
        <v>6680240</v>
      </c>
      <c r="Q789" s="198">
        <v>6032256.7199999997</v>
      </c>
      <c r="R789" s="198">
        <v>647983.28</v>
      </c>
      <c r="S789" s="199" t="e">
        <f>R789='Приложение № 1'!#REF!+'Приложение № 1'!#REF!</f>
        <v>#REF!</v>
      </c>
      <c r="T789" s="200"/>
      <c r="U789" s="200"/>
      <c r="V789" s="200"/>
      <c r="W789" s="200"/>
      <c r="X789" s="200"/>
    </row>
    <row r="790" spans="1:24" s="190" customFormat="1" x14ac:dyDescent="0.2">
      <c r="A790" s="176">
        <v>12</v>
      </c>
      <c r="B790" s="195" t="s">
        <v>1165</v>
      </c>
      <c r="C790" s="176">
        <v>39</v>
      </c>
      <c r="D790" s="196">
        <v>42184</v>
      </c>
      <c r="E790" s="176" t="s">
        <v>1822</v>
      </c>
      <c r="F790" s="176" t="s">
        <v>1869</v>
      </c>
      <c r="G790" s="169">
        <v>12</v>
      </c>
      <c r="H790" s="170">
        <v>12</v>
      </c>
      <c r="I790" s="197">
        <v>180</v>
      </c>
      <c r="J790" s="169">
        <v>4</v>
      </c>
      <c r="K790" s="170">
        <v>0</v>
      </c>
      <c r="L790" s="170">
        <v>4</v>
      </c>
      <c r="M790" s="197">
        <v>180</v>
      </c>
      <c r="N790" s="197">
        <v>0</v>
      </c>
      <c r="O790" s="197">
        <v>180</v>
      </c>
      <c r="P790" s="198">
        <f t="shared" si="173"/>
        <v>7610400</v>
      </c>
      <c r="Q790" s="198">
        <v>6872191.2000000002</v>
      </c>
      <c r="R790" s="198">
        <v>738208.8</v>
      </c>
      <c r="S790" s="199" t="e">
        <f>R790='Приложение № 1'!#REF!+'Приложение № 1'!#REF!</f>
        <v>#REF!</v>
      </c>
      <c r="T790" s="200"/>
      <c r="U790" s="200"/>
      <c r="V790" s="200"/>
      <c r="W790" s="200"/>
      <c r="X790" s="200"/>
    </row>
    <row r="791" spans="1:24" s="190" customFormat="1" x14ac:dyDescent="0.2">
      <c r="A791" s="176">
        <v>13</v>
      </c>
      <c r="B791" s="195" t="s">
        <v>1167</v>
      </c>
      <c r="C791" s="176">
        <v>39</v>
      </c>
      <c r="D791" s="196">
        <v>42184</v>
      </c>
      <c r="E791" s="176" t="s">
        <v>1822</v>
      </c>
      <c r="F791" s="176" t="s">
        <v>1869</v>
      </c>
      <c r="G791" s="169">
        <v>13</v>
      </c>
      <c r="H791" s="170">
        <v>13</v>
      </c>
      <c r="I791" s="197">
        <v>154.9</v>
      </c>
      <c r="J791" s="169">
        <v>4</v>
      </c>
      <c r="K791" s="170">
        <v>1</v>
      </c>
      <c r="L791" s="170">
        <v>3</v>
      </c>
      <c r="M791" s="197">
        <v>154.9</v>
      </c>
      <c r="N791" s="197">
        <v>34.9</v>
      </c>
      <c r="O791" s="197">
        <v>120</v>
      </c>
      <c r="P791" s="198">
        <f t="shared" si="173"/>
        <v>6549172</v>
      </c>
      <c r="Q791" s="198">
        <v>5913902.3200000003</v>
      </c>
      <c r="R791" s="198">
        <v>635269.68000000005</v>
      </c>
      <c r="S791" s="199" t="b">
        <f>R791='Приложение № 1'!W743+'Приложение № 1'!AD743</f>
        <v>0</v>
      </c>
      <c r="T791" s="200"/>
      <c r="U791" s="200"/>
      <c r="V791" s="200"/>
      <c r="W791" s="200"/>
      <c r="X791" s="200"/>
    </row>
    <row r="792" spans="1:24" s="190" customFormat="1" x14ac:dyDescent="0.2">
      <c r="A792" s="176">
        <v>14</v>
      </c>
      <c r="B792" s="195" t="s">
        <v>919</v>
      </c>
      <c r="C792" s="176">
        <v>267</v>
      </c>
      <c r="D792" s="196">
        <v>42002</v>
      </c>
      <c r="E792" s="176" t="s">
        <v>1822</v>
      </c>
      <c r="F792" s="176" t="s">
        <v>1869</v>
      </c>
      <c r="G792" s="169">
        <v>19</v>
      </c>
      <c r="H792" s="170">
        <v>19</v>
      </c>
      <c r="I792" s="197">
        <v>206</v>
      </c>
      <c r="J792" s="169">
        <v>6</v>
      </c>
      <c r="K792" s="170">
        <v>0</v>
      </c>
      <c r="L792" s="170">
        <v>6</v>
      </c>
      <c r="M792" s="197">
        <v>206</v>
      </c>
      <c r="N792" s="197">
        <v>0</v>
      </c>
      <c r="O792" s="197">
        <v>206</v>
      </c>
      <c r="P792" s="198">
        <f t="shared" si="173"/>
        <v>8709680</v>
      </c>
      <c r="Q792" s="198">
        <v>7864841.04</v>
      </c>
      <c r="R792" s="198">
        <v>844838.96</v>
      </c>
      <c r="S792" s="199" t="e">
        <f>R792='Приложение № 1'!#REF!+'Приложение № 1'!#REF!</f>
        <v>#REF!</v>
      </c>
      <c r="T792" s="200"/>
      <c r="U792" s="200"/>
      <c r="V792" s="200"/>
      <c r="W792" s="200"/>
      <c r="X792" s="200"/>
    </row>
    <row r="793" spans="1:24" s="190" customFormat="1" x14ac:dyDescent="0.2">
      <c r="A793" s="176">
        <v>15</v>
      </c>
      <c r="B793" s="195" t="s">
        <v>1596</v>
      </c>
      <c r="C793" s="176">
        <v>267</v>
      </c>
      <c r="D793" s="196">
        <v>42002</v>
      </c>
      <c r="E793" s="176" t="s">
        <v>1822</v>
      </c>
      <c r="F793" s="176" t="s">
        <v>1869</v>
      </c>
      <c r="G793" s="169">
        <v>20</v>
      </c>
      <c r="H793" s="170">
        <v>20</v>
      </c>
      <c r="I793" s="197">
        <v>500.6</v>
      </c>
      <c r="J793" s="169">
        <v>11</v>
      </c>
      <c r="K793" s="170">
        <v>7</v>
      </c>
      <c r="L793" s="170">
        <v>4</v>
      </c>
      <c r="M793" s="197">
        <v>500.6</v>
      </c>
      <c r="N793" s="197">
        <v>311.2</v>
      </c>
      <c r="O793" s="197">
        <v>189.4</v>
      </c>
      <c r="P793" s="198">
        <f t="shared" si="173"/>
        <v>21165368</v>
      </c>
      <c r="Q793" s="198">
        <v>19112327.300000001</v>
      </c>
      <c r="R793" s="198">
        <v>2053040.7</v>
      </c>
      <c r="S793" s="199" t="b">
        <f>R793='Приложение № 1'!W744+'Приложение № 1'!AD744</f>
        <v>0</v>
      </c>
      <c r="T793" s="200"/>
      <c r="U793" s="200"/>
      <c r="V793" s="200"/>
      <c r="W793" s="200"/>
      <c r="X793" s="200"/>
    </row>
    <row r="794" spans="1:24" s="190" customFormat="1" x14ac:dyDescent="0.2">
      <c r="A794" s="176">
        <v>16</v>
      </c>
      <c r="B794" s="195" t="s">
        <v>1162</v>
      </c>
      <c r="C794" s="176" t="s">
        <v>1097</v>
      </c>
      <c r="D794" s="196">
        <v>42174</v>
      </c>
      <c r="E794" s="176" t="s">
        <v>1822</v>
      </c>
      <c r="F794" s="176" t="s">
        <v>1869</v>
      </c>
      <c r="G794" s="169">
        <v>20</v>
      </c>
      <c r="H794" s="170">
        <v>20</v>
      </c>
      <c r="I794" s="197">
        <v>215.1</v>
      </c>
      <c r="J794" s="169">
        <v>6</v>
      </c>
      <c r="K794" s="170">
        <v>2</v>
      </c>
      <c r="L794" s="170">
        <v>4</v>
      </c>
      <c r="M794" s="197">
        <v>215.1</v>
      </c>
      <c r="N794" s="197">
        <v>101</v>
      </c>
      <c r="O794" s="197">
        <v>114.1</v>
      </c>
      <c r="P794" s="198">
        <f t="shared" si="173"/>
        <v>9094428</v>
      </c>
      <c r="Q794" s="198">
        <v>8212268.4800000004</v>
      </c>
      <c r="R794" s="198">
        <v>882159.52</v>
      </c>
      <c r="S794" s="199" t="b">
        <f>R794='Приложение № 1'!W745+'Приложение № 1'!AD745</f>
        <v>0</v>
      </c>
      <c r="T794" s="200"/>
      <c r="U794" s="200"/>
      <c r="V794" s="200"/>
      <c r="W794" s="200"/>
      <c r="X794" s="200"/>
    </row>
    <row r="795" spans="1:24" s="190" customFormat="1" x14ac:dyDescent="0.2">
      <c r="A795" s="176">
        <v>17</v>
      </c>
      <c r="B795" s="195" t="s">
        <v>1163</v>
      </c>
      <c r="C795" s="176" t="s">
        <v>1097</v>
      </c>
      <c r="D795" s="196">
        <v>42174</v>
      </c>
      <c r="E795" s="176" t="s">
        <v>1822</v>
      </c>
      <c r="F795" s="176" t="s">
        <v>1869</v>
      </c>
      <c r="G795" s="169">
        <v>18</v>
      </c>
      <c r="H795" s="170">
        <v>18</v>
      </c>
      <c r="I795" s="197">
        <v>175</v>
      </c>
      <c r="J795" s="169">
        <v>7</v>
      </c>
      <c r="K795" s="170">
        <v>0</v>
      </c>
      <c r="L795" s="170">
        <v>7</v>
      </c>
      <c r="M795" s="197">
        <v>175</v>
      </c>
      <c r="N795" s="197">
        <v>0</v>
      </c>
      <c r="O795" s="197">
        <v>175</v>
      </c>
      <c r="P795" s="198">
        <f t="shared" si="173"/>
        <v>7399000</v>
      </c>
      <c r="Q795" s="198">
        <v>6681297</v>
      </c>
      <c r="R795" s="198">
        <v>717703</v>
      </c>
      <c r="S795" s="199" t="e">
        <f>R795='Приложение № 1'!#REF!+'Приложение № 1'!#REF!</f>
        <v>#REF!</v>
      </c>
      <c r="T795" s="200"/>
      <c r="U795" s="200"/>
      <c r="V795" s="200"/>
      <c r="W795" s="200"/>
      <c r="X795" s="200"/>
    </row>
    <row r="796" spans="1:24" s="190" customFormat="1" x14ac:dyDescent="0.2">
      <c r="A796" s="176">
        <v>18</v>
      </c>
      <c r="B796" s="195" t="s">
        <v>1164</v>
      </c>
      <c r="C796" s="176" t="s">
        <v>1097</v>
      </c>
      <c r="D796" s="196">
        <v>42174</v>
      </c>
      <c r="E796" s="176" t="s">
        <v>1822</v>
      </c>
      <c r="F796" s="176" t="s">
        <v>1869</v>
      </c>
      <c r="G796" s="169">
        <v>24</v>
      </c>
      <c r="H796" s="170">
        <v>24</v>
      </c>
      <c r="I796" s="197">
        <v>203</v>
      </c>
      <c r="J796" s="169">
        <v>7</v>
      </c>
      <c r="K796" s="170">
        <v>0</v>
      </c>
      <c r="L796" s="170">
        <v>7</v>
      </c>
      <c r="M796" s="197">
        <v>203</v>
      </c>
      <c r="N796" s="197">
        <v>0</v>
      </c>
      <c r="O796" s="197">
        <v>203</v>
      </c>
      <c r="P796" s="198">
        <f t="shared" si="173"/>
        <v>8582840</v>
      </c>
      <c r="Q796" s="198">
        <v>7750304.5199999996</v>
      </c>
      <c r="R796" s="198">
        <v>832535.48</v>
      </c>
      <c r="S796" s="199" t="e">
        <f>R796='Приложение № 1'!#REF!+'Приложение № 1'!#REF!</f>
        <v>#REF!</v>
      </c>
      <c r="T796" s="200"/>
      <c r="U796" s="200"/>
      <c r="V796" s="200"/>
      <c r="W796" s="200"/>
      <c r="X796" s="200"/>
    </row>
    <row r="797" spans="1:24" s="190" customFormat="1" x14ac:dyDescent="0.2">
      <c r="A797" s="176">
        <v>19</v>
      </c>
      <c r="B797" s="195" t="s">
        <v>1270</v>
      </c>
      <c r="C797" s="176" t="s">
        <v>1097</v>
      </c>
      <c r="D797" s="196">
        <v>42174</v>
      </c>
      <c r="E797" s="176" t="s">
        <v>1822</v>
      </c>
      <c r="F797" s="176" t="s">
        <v>1869</v>
      </c>
      <c r="G797" s="169">
        <v>16</v>
      </c>
      <c r="H797" s="170">
        <v>16</v>
      </c>
      <c r="I797" s="197">
        <v>185.7</v>
      </c>
      <c r="J797" s="169">
        <v>8</v>
      </c>
      <c r="K797" s="170">
        <v>0</v>
      </c>
      <c r="L797" s="170">
        <v>8</v>
      </c>
      <c r="M797" s="197">
        <v>185.7</v>
      </c>
      <c r="N797" s="197">
        <v>0</v>
      </c>
      <c r="O797" s="197">
        <v>185.7</v>
      </c>
      <c r="P797" s="198">
        <f t="shared" si="173"/>
        <v>7851396</v>
      </c>
      <c r="Q797" s="198">
        <v>7089810.5899999999</v>
      </c>
      <c r="R797" s="198">
        <v>761585.41</v>
      </c>
      <c r="S797" s="199" t="e">
        <f>R797='Приложение № 1'!#REF!+'Приложение № 1'!#REF!</f>
        <v>#REF!</v>
      </c>
      <c r="T797" s="200"/>
      <c r="U797" s="200"/>
      <c r="V797" s="200"/>
      <c r="W797" s="200"/>
      <c r="X797" s="200"/>
    </row>
    <row r="798" spans="1:24" s="192" customFormat="1" ht="18.75" customHeight="1" x14ac:dyDescent="0.2">
      <c r="A798" s="176">
        <v>20</v>
      </c>
      <c r="B798" s="195" t="s">
        <v>1271</v>
      </c>
      <c r="C798" s="176" t="s">
        <v>1097</v>
      </c>
      <c r="D798" s="196">
        <v>42174</v>
      </c>
      <c r="E798" s="176" t="s">
        <v>1822</v>
      </c>
      <c r="F798" s="176" t="s">
        <v>1869</v>
      </c>
      <c r="G798" s="169">
        <v>16</v>
      </c>
      <c r="H798" s="170">
        <v>16</v>
      </c>
      <c r="I798" s="197">
        <v>200</v>
      </c>
      <c r="J798" s="169">
        <v>8</v>
      </c>
      <c r="K798" s="170">
        <v>0</v>
      </c>
      <c r="L798" s="170">
        <v>8</v>
      </c>
      <c r="M798" s="197">
        <v>200</v>
      </c>
      <c r="N798" s="197">
        <v>0</v>
      </c>
      <c r="O798" s="197">
        <v>200</v>
      </c>
      <c r="P798" s="198">
        <f t="shared" si="173"/>
        <v>8456000</v>
      </c>
      <c r="Q798" s="198">
        <v>7635768</v>
      </c>
      <c r="R798" s="198">
        <v>820232</v>
      </c>
      <c r="S798" s="199" t="e">
        <f>R798='Приложение № 1'!#REF!+'Приложение № 1'!#REF!</f>
        <v>#REF!</v>
      </c>
      <c r="T798" s="200"/>
      <c r="U798" s="203"/>
      <c r="V798" s="203"/>
      <c r="W798" s="203"/>
      <c r="X798" s="203"/>
    </row>
    <row r="799" spans="1:24" s="190" customFormat="1" x14ac:dyDescent="0.2">
      <c r="A799" s="176">
        <v>21</v>
      </c>
      <c r="B799" s="205" t="s">
        <v>1595</v>
      </c>
      <c r="C799" s="213" t="s">
        <v>1321</v>
      </c>
      <c r="D799" s="196">
        <v>42002</v>
      </c>
      <c r="E799" s="176" t="s">
        <v>1822</v>
      </c>
      <c r="F799" s="176" t="s">
        <v>1869</v>
      </c>
      <c r="G799" s="169">
        <v>5</v>
      </c>
      <c r="H799" s="169">
        <v>5</v>
      </c>
      <c r="I799" s="197">
        <v>139.5</v>
      </c>
      <c r="J799" s="169">
        <v>3</v>
      </c>
      <c r="K799" s="170">
        <v>2</v>
      </c>
      <c r="L799" s="170">
        <v>1</v>
      </c>
      <c r="M799" s="197">
        <v>139.5</v>
      </c>
      <c r="N799" s="197">
        <v>103.3</v>
      </c>
      <c r="O799" s="197">
        <v>36.200000000000003</v>
      </c>
      <c r="P799" s="198">
        <f t="shared" si="173"/>
        <v>5898060</v>
      </c>
      <c r="Q799" s="198">
        <v>5325948.18</v>
      </c>
      <c r="R799" s="198">
        <v>572111.81999999995</v>
      </c>
      <c r="S799" s="199" t="b">
        <f>R799='Приложение № 1'!W746+'Приложение № 1'!AD746</f>
        <v>0</v>
      </c>
      <c r="T799" s="200"/>
      <c r="U799" s="200"/>
      <c r="V799" s="200"/>
      <c r="W799" s="200"/>
      <c r="X799" s="200"/>
    </row>
    <row r="800" spans="1:24" s="190" customFormat="1" ht="19.5" customHeight="1" x14ac:dyDescent="0.2">
      <c r="A800" s="176">
        <v>22</v>
      </c>
      <c r="B800" s="205" t="s">
        <v>1594</v>
      </c>
      <c r="C800" s="213" t="s">
        <v>1321</v>
      </c>
      <c r="D800" s="196">
        <v>42002</v>
      </c>
      <c r="E800" s="176" t="s">
        <v>1822</v>
      </c>
      <c r="F800" s="176" t="s">
        <v>1869</v>
      </c>
      <c r="G800" s="169">
        <v>34</v>
      </c>
      <c r="H800" s="169">
        <v>34</v>
      </c>
      <c r="I800" s="197">
        <v>454.5</v>
      </c>
      <c r="J800" s="169">
        <v>9</v>
      </c>
      <c r="K800" s="170">
        <v>3</v>
      </c>
      <c r="L800" s="170">
        <v>6</v>
      </c>
      <c r="M800" s="197">
        <v>454.5</v>
      </c>
      <c r="N800" s="197">
        <v>175.8</v>
      </c>
      <c r="O800" s="197">
        <v>278.7</v>
      </c>
      <c r="P800" s="198">
        <f t="shared" si="173"/>
        <v>19216260</v>
      </c>
      <c r="Q800" s="198">
        <v>17352282.780000001</v>
      </c>
      <c r="R800" s="198">
        <v>1863977.22</v>
      </c>
      <c r="S800" s="199" t="b">
        <f>R800='Приложение № 1'!W747+'Приложение № 1'!AD747</f>
        <v>0</v>
      </c>
      <c r="T800" s="200"/>
      <c r="U800" s="200"/>
      <c r="V800" s="200"/>
      <c r="W800" s="200"/>
      <c r="X800" s="200"/>
    </row>
    <row r="801" spans="1:24" s="156" customFormat="1" ht="34.5" customHeight="1" x14ac:dyDescent="0.2">
      <c r="A801" s="824" t="s">
        <v>1762</v>
      </c>
      <c r="B801" s="824"/>
      <c r="C801" s="824"/>
      <c r="D801" s="824"/>
      <c r="E801" s="824"/>
      <c r="F801" s="824"/>
      <c r="G801" s="168">
        <f t="shared" ref="G801:P801" si="174">SUM(G802:G803)</f>
        <v>21</v>
      </c>
      <c r="H801" s="168">
        <f t="shared" si="174"/>
        <v>21</v>
      </c>
      <c r="I801" s="202">
        <f t="shared" si="174"/>
        <v>263</v>
      </c>
      <c r="J801" s="168">
        <f t="shared" si="174"/>
        <v>11</v>
      </c>
      <c r="K801" s="168">
        <f t="shared" si="174"/>
        <v>8</v>
      </c>
      <c r="L801" s="168">
        <f t="shared" si="174"/>
        <v>3</v>
      </c>
      <c r="M801" s="202">
        <f t="shared" si="174"/>
        <v>263</v>
      </c>
      <c r="N801" s="202">
        <f t="shared" si="174"/>
        <v>211.5</v>
      </c>
      <c r="O801" s="202">
        <f t="shared" si="174"/>
        <v>51.5</v>
      </c>
      <c r="P801" s="202">
        <f t="shared" si="174"/>
        <v>11119640</v>
      </c>
      <c r="Q801" s="202">
        <v>9574010.0399999991</v>
      </c>
      <c r="R801" s="202">
        <v>1545629.96</v>
      </c>
      <c r="S801" s="199" t="b">
        <f>R801='Приложение № 1'!W748+'Приложение № 1'!AD748</f>
        <v>0</v>
      </c>
      <c r="T801" s="200"/>
      <c r="U801" s="203"/>
      <c r="V801" s="203"/>
      <c r="W801" s="203"/>
      <c r="X801" s="203"/>
    </row>
    <row r="802" spans="1:24" ht="18" customHeight="1" x14ac:dyDescent="0.2">
      <c r="A802" s="176">
        <v>1</v>
      </c>
      <c r="B802" s="195" t="s">
        <v>1231</v>
      </c>
      <c r="C802" s="219" t="s">
        <v>1105</v>
      </c>
      <c r="D802" s="215">
        <v>41992</v>
      </c>
      <c r="E802" s="176" t="s">
        <v>1110</v>
      </c>
      <c r="F802" s="176" t="s">
        <v>1112</v>
      </c>
      <c r="G802" s="169">
        <v>13</v>
      </c>
      <c r="H802" s="170">
        <v>13</v>
      </c>
      <c r="I802" s="197">
        <v>133.69999999999999</v>
      </c>
      <c r="J802" s="169">
        <v>7</v>
      </c>
      <c r="K802" s="170">
        <v>4</v>
      </c>
      <c r="L802" s="170">
        <v>3</v>
      </c>
      <c r="M802" s="197">
        <v>133.69999999999999</v>
      </c>
      <c r="N802" s="197">
        <v>82.2</v>
      </c>
      <c r="O802" s="197">
        <v>51.5</v>
      </c>
      <c r="P802" s="198">
        <f>Q802+R802</f>
        <v>5652836</v>
      </c>
      <c r="Q802" s="198">
        <v>4867091.8</v>
      </c>
      <c r="R802" s="198">
        <v>785744.2</v>
      </c>
      <c r="S802" s="199" t="e">
        <f>R802='Приложение № 1'!#REF!+'Приложение № 1'!#REF!</f>
        <v>#REF!</v>
      </c>
    </row>
    <row r="803" spans="1:24" ht="18" customHeight="1" x14ac:dyDescent="0.2">
      <c r="A803" s="176">
        <v>2</v>
      </c>
      <c r="B803" s="195" t="s">
        <v>1267</v>
      </c>
      <c r="C803" s="219" t="s">
        <v>1299</v>
      </c>
      <c r="D803" s="215">
        <v>41241</v>
      </c>
      <c r="E803" s="176" t="s">
        <v>1110</v>
      </c>
      <c r="F803" s="176" t="s">
        <v>1112</v>
      </c>
      <c r="G803" s="169">
        <v>8</v>
      </c>
      <c r="H803" s="170">
        <v>8</v>
      </c>
      <c r="I803" s="197">
        <v>129.30000000000001</v>
      </c>
      <c r="J803" s="169">
        <v>4</v>
      </c>
      <c r="K803" s="170">
        <v>4</v>
      </c>
      <c r="L803" s="170">
        <v>0</v>
      </c>
      <c r="M803" s="197">
        <v>129.30000000000001</v>
      </c>
      <c r="N803" s="197">
        <v>129.30000000000001</v>
      </c>
      <c r="O803" s="197">
        <v>0</v>
      </c>
      <c r="P803" s="198">
        <f>Q803+R803</f>
        <v>5466804</v>
      </c>
      <c r="Q803" s="198">
        <v>4706918.24</v>
      </c>
      <c r="R803" s="198">
        <v>759885.76</v>
      </c>
      <c r="S803" s="199" t="e">
        <f>R803='Приложение № 1'!#REF!+'Приложение № 1'!#REF!</f>
        <v>#REF!</v>
      </c>
    </row>
    <row r="804" spans="1:24" ht="29.25" customHeight="1" x14ac:dyDescent="0.2">
      <c r="A804" s="824" t="s">
        <v>1770</v>
      </c>
      <c r="B804" s="824"/>
      <c r="C804" s="824"/>
      <c r="D804" s="824"/>
      <c r="E804" s="824"/>
      <c r="F804" s="824"/>
      <c r="G804" s="168">
        <f>SUM(G805:G817)</f>
        <v>281</v>
      </c>
      <c r="H804" s="168">
        <f t="shared" ref="H804:P804" si="175">SUM(H805:H817)</f>
        <v>281</v>
      </c>
      <c r="I804" s="202">
        <f t="shared" si="175"/>
        <v>4842.3</v>
      </c>
      <c r="J804" s="168">
        <f t="shared" si="175"/>
        <v>114</v>
      </c>
      <c r="K804" s="168">
        <f t="shared" si="175"/>
        <v>75</v>
      </c>
      <c r="L804" s="168">
        <f t="shared" si="175"/>
        <v>39</v>
      </c>
      <c r="M804" s="202">
        <f t="shared" si="175"/>
        <v>4842.3</v>
      </c>
      <c r="N804" s="202">
        <f t="shared" si="175"/>
        <v>3390.8</v>
      </c>
      <c r="O804" s="202">
        <f t="shared" si="175"/>
        <v>1451.5</v>
      </c>
      <c r="P804" s="202">
        <f t="shared" si="175"/>
        <v>204732444</v>
      </c>
      <c r="Q804" s="202">
        <v>177298296.49000001</v>
      </c>
      <c r="R804" s="202">
        <v>27434147.510000002</v>
      </c>
      <c r="S804" s="199" t="b">
        <f>R804='Приложение № 1'!W768+'Приложение № 1'!AD768</f>
        <v>0</v>
      </c>
    </row>
    <row r="805" spans="1:24" x14ac:dyDescent="0.2">
      <c r="A805" s="176">
        <v>1</v>
      </c>
      <c r="B805" s="195" t="s">
        <v>1064</v>
      </c>
      <c r="C805" s="213" t="s">
        <v>1301</v>
      </c>
      <c r="D805" s="196">
        <v>41274</v>
      </c>
      <c r="E805" s="176" t="s">
        <v>1110</v>
      </c>
      <c r="F805" s="176" t="s">
        <v>1112</v>
      </c>
      <c r="G805" s="169">
        <v>4</v>
      </c>
      <c r="H805" s="170">
        <v>4</v>
      </c>
      <c r="I805" s="197">
        <v>127.8</v>
      </c>
      <c r="J805" s="169">
        <v>3</v>
      </c>
      <c r="K805" s="170">
        <v>2</v>
      </c>
      <c r="L805" s="170">
        <v>1</v>
      </c>
      <c r="M805" s="197">
        <v>127.8</v>
      </c>
      <c r="N805" s="197">
        <v>88.2</v>
      </c>
      <c r="O805" s="197">
        <v>39.6</v>
      </c>
      <c r="P805" s="198">
        <f t="shared" ref="P805:P817" si="176">Q805+R805</f>
        <v>5403384</v>
      </c>
      <c r="Q805" s="198">
        <v>4679330.54</v>
      </c>
      <c r="R805" s="198">
        <v>724053.46</v>
      </c>
      <c r="S805" s="199" t="b">
        <f>R805='Приложение № 1'!W769+'Приложение № 1'!AD769</f>
        <v>1</v>
      </c>
    </row>
    <row r="806" spans="1:24" x14ac:dyDescent="0.2">
      <c r="A806" s="176">
        <v>2</v>
      </c>
      <c r="B806" s="195" t="s">
        <v>1066</v>
      </c>
      <c r="C806" s="176">
        <v>148</v>
      </c>
      <c r="D806" s="196">
        <v>41274</v>
      </c>
      <c r="E806" s="176" t="s">
        <v>1110</v>
      </c>
      <c r="F806" s="176" t="s">
        <v>1112</v>
      </c>
      <c r="G806" s="169">
        <v>13</v>
      </c>
      <c r="H806" s="170">
        <v>13</v>
      </c>
      <c r="I806" s="197">
        <v>201.7</v>
      </c>
      <c r="J806" s="169">
        <v>6</v>
      </c>
      <c r="K806" s="170">
        <v>5</v>
      </c>
      <c r="L806" s="170">
        <v>1</v>
      </c>
      <c r="M806" s="197">
        <v>201.7</v>
      </c>
      <c r="N806" s="197">
        <v>161</v>
      </c>
      <c r="O806" s="197">
        <v>40.700000000000003</v>
      </c>
      <c r="P806" s="198">
        <f t="shared" si="176"/>
        <v>8527876</v>
      </c>
      <c r="Q806" s="198">
        <v>7385140.6200000001</v>
      </c>
      <c r="R806" s="198">
        <v>1142735.3799999999</v>
      </c>
      <c r="S806" s="199" t="b">
        <f>R806='Приложение № 1'!W770+'Приложение № 1'!AD770</f>
        <v>1</v>
      </c>
    </row>
    <row r="807" spans="1:24" x14ac:dyDescent="0.2">
      <c r="A807" s="176">
        <v>3</v>
      </c>
      <c r="B807" s="195" t="s">
        <v>1067</v>
      </c>
      <c r="C807" s="213" t="s">
        <v>1302</v>
      </c>
      <c r="D807" s="196">
        <v>41274</v>
      </c>
      <c r="E807" s="176" t="s">
        <v>1110</v>
      </c>
      <c r="F807" s="176" t="s">
        <v>1112</v>
      </c>
      <c r="G807" s="169">
        <v>13</v>
      </c>
      <c r="H807" s="170">
        <v>13</v>
      </c>
      <c r="I807" s="197">
        <v>208.3</v>
      </c>
      <c r="J807" s="169">
        <v>5</v>
      </c>
      <c r="K807" s="170">
        <v>4</v>
      </c>
      <c r="L807" s="170">
        <v>1</v>
      </c>
      <c r="M807" s="197">
        <v>208.3</v>
      </c>
      <c r="N807" s="197">
        <v>161.80000000000001</v>
      </c>
      <c r="O807" s="197">
        <v>46.5</v>
      </c>
      <c r="P807" s="198">
        <f t="shared" si="176"/>
        <v>8806924</v>
      </c>
      <c r="Q807" s="198">
        <v>7626796.1799999997</v>
      </c>
      <c r="R807" s="198">
        <v>1180127.82</v>
      </c>
      <c r="S807" s="199" t="b">
        <f>R807='Приложение № 1'!W771+'Приложение № 1'!AD771</f>
        <v>1</v>
      </c>
    </row>
    <row r="808" spans="1:24" s="157" customFormat="1" x14ac:dyDescent="0.2">
      <c r="A808" s="176">
        <v>4</v>
      </c>
      <c r="B808" s="195" t="s">
        <v>1071</v>
      </c>
      <c r="C808" s="213" t="s">
        <v>1107</v>
      </c>
      <c r="D808" s="196">
        <v>42002</v>
      </c>
      <c r="E808" s="176" t="s">
        <v>1110</v>
      </c>
      <c r="F808" s="176" t="s">
        <v>1112</v>
      </c>
      <c r="G808" s="169">
        <v>11</v>
      </c>
      <c r="H808" s="170">
        <v>11</v>
      </c>
      <c r="I808" s="197">
        <v>220</v>
      </c>
      <c r="J808" s="169">
        <v>5</v>
      </c>
      <c r="K808" s="170">
        <v>4</v>
      </c>
      <c r="L808" s="170">
        <v>1</v>
      </c>
      <c r="M808" s="197">
        <v>220</v>
      </c>
      <c r="N808" s="197">
        <v>189.9</v>
      </c>
      <c r="O808" s="197">
        <v>30.1</v>
      </c>
      <c r="P808" s="198">
        <f t="shared" si="176"/>
        <v>9301600</v>
      </c>
      <c r="Q808" s="198">
        <v>8055185.5999999996</v>
      </c>
      <c r="R808" s="198">
        <v>1246414.3999999999</v>
      </c>
      <c r="S808" s="199" t="b">
        <f>R808='Приложение № 1'!W772+'Приложение № 1'!AD772</f>
        <v>1</v>
      </c>
      <c r="T808" s="200"/>
      <c r="U808" s="248"/>
      <c r="V808" s="248"/>
      <c r="W808" s="248"/>
      <c r="X808" s="248"/>
    </row>
    <row r="809" spans="1:24" s="157" customFormat="1" x14ac:dyDescent="0.2">
      <c r="A809" s="176">
        <v>5</v>
      </c>
      <c r="B809" s="195" t="s">
        <v>1072</v>
      </c>
      <c r="C809" s="213" t="s">
        <v>1108</v>
      </c>
      <c r="D809" s="196">
        <v>42002</v>
      </c>
      <c r="E809" s="176" t="s">
        <v>1110</v>
      </c>
      <c r="F809" s="176" t="s">
        <v>1112</v>
      </c>
      <c r="G809" s="169">
        <v>19</v>
      </c>
      <c r="H809" s="170">
        <v>19</v>
      </c>
      <c r="I809" s="197">
        <v>286.5</v>
      </c>
      <c r="J809" s="169">
        <v>7</v>
      </c>
      <c r="K809" s="170">
        <v>6</v>
      </c>
      <c r="L809" s="170">
        <v>1</v>
      </c>
      <c r="M809" s="197">
        <v>286.5</v>
      </c>
      <c r="N809" s="197">
        <v>226.7</v>
      </c>
      <c r="O809" s="197">
        <v>59.8</v>
      </c>
      <c r="P809" s="198">
        <f t="shared" si="176"/>
        <v>12113220</v>
      </c>
      <c r="Q809" s="198">
        <v>10490048.52</v>
      </c>
      <c r="R809" s="198">
        <v>1623171.48</v>
      </c>
      <c r="S809" s="199" t="b">
        <f>R809='Приложение № 1'!W773+'Приложение № 1'!AD773</f>
        <v>1</v>
      </c>
      <c r="T809" s="200"/>
      <c r="U809" s="248"/>
      <c r="V809" s="248"/>
      <c r="W809" s="248"/>
      <c r="X809" s="248"/>
    </row>
    <row r="810" spans="1:24" s="157" customFormat="1" x14ac:dyDescent="0.2">
      <c r="A810" s="176">
        <v>6</v>
      </c>
      <c r="B810" s="195" t="s">
        <v>1069</v>
      </c>
      <c r="C810" s="213" t="s">
        <v>1300</v>
      </c>
      <c r="D810" s="196">
        <v>41274</v>
      </c>
      <c r="E810" s="176" t="s">
        <v>1110</v>
      </c>
      <c r="F810" s="176" t="s">
        <v>1112</v>
      </c>
      <c r="G810" s="169">
        <v>12</v>
      </c>
      <c r="H810" s="170">
        <v>12</v>
      </c>
      <c r="I810" s="197">
        <v>89.8</v>
      </c>
      <c r="J810" s="169">
        <v>2</v>
      </c>
      <c r="K810" s="170">
        <v>1</v>
      </c>
      <c r="L810" s="170">
        <v>1</v>
      </c>
      <c r="M810" s="197">
        <v>89.8</v>
      </c>
      <c r="N810" s="197">
        <v>40</v>
      </c>
      <c r="O810" s="197">
        <v>49.8</v>
      </c>
      <c r="P810" s="198">
        <f t="shared" si="176"/>
        <v>3796744</v>
      </c>
      <c r="Q810" s="198">
        <v>3287980.3</v>
      </c>
      <c r="R810" s="198">
        <v>508763.7</v>
      </c>
      <c r="S810" s="199" t="b">
        <f>R810='Приложение № 1'!W774+'Приложение № 1'!AD774</f>
        <v>1</v>
      </c>
      <c r="T810" s="200"/>
      <c r="U810" s="248"/>
      <c r="V810" s="248"/>
      <c r="W810" s="248"/>
      <c r="X810" s="248"/>
    </row>
    <row r="811" spans="1:24" s="157" customFormat="1" x14ac:dyDescent="0.2">
      <c r="A811" s="176">
        <v>7</v>
      </c>
      <c r="B811" s="195" t="s">
        <v>1073</v>
      </c>
      <c r="C811" s="213" t="s">
        <v>1303</v>
      </c>
      <c r="D811" s="196">
        <v>41274</v>
      </c>
      <c r="E811" s="176" t="s">
        <v>1110</v>
      </c>
      <c r="F811" s="176" t="s">
        <v>1112</v>
      </c>
      <c r="G811" s="169">
        <v>4</v>
      </c>
      <c r="H811" s="170">
        <v>4</v>
      </c>
      <c r="I811" s="197">
        <v>64.5</v>
      </c>
      <c r="J811" s="169">
        <v>2</v>
      </c>
      <c r="K811" s="170">
        <v>0</v>
      </c>
      <c r="L811" s="170">
        <v>2</v>
      </c>
      <c r="M811" s="197">
        <v>64.5</v>
      </c>
      <c r="N811" s="197">
        <v>0</v>
      </c>
      <c r="O811" s="197">
        <v>64.5</v>
      </c>
      <c r="P811" s="198">
        <f t="shared" si="176"/>
        <v>2727060</v>
      </c>
      <c r="Q811" s="198">
        <v>2361633.96</v>
      </c>
      <c r="R811" s="198">
        <v>365426.04</v>
      </c>
      <c r="S811" s="199" t="b">
        <f>R811='Приложение № 1'!W775+'Приложение № 1'!AD775</f>
        <v>1</v>
      </c>
      <c r="T811" s="200"/>
      <c r="U811" s="248"/>
      <c r="V811" s="248"/>
      <c r="W811" s="248"/>
      <c r="X811" s="248"/>
    </row>
    <row r="812" spans="1:24" s="157" customFormat="1" ht="21" customHeight="1" x14ac:dyDescent="0.2">
      <c r="A812" s="176">
        <v>8</v>
      </c>
      <c r="B812" s="195" t="s">
        <v>1063</v>
      </c>
      <c r="C812" s="214" t="s">
        <v>1106</v>
      </c>
      <c r="D812" s="196">
        <v>42004</v>
      </c>
      <c r="E812" s="176" t="s">
        <v>1822</v>
      </c>
      <c r="F812" s="176" t="s">
        <v>1869</v>
      </c>
      <c r="G812" s="169">
        <v>33</v>
      </c>
      <c r="H812" s="170">
        <v>33</v>
      </c>
      <c r="I812" s="197">
        <v>526.4</v>
      </c>
      <c r="J812" s="169">
        <v>9</v>
      </c>
      <c r="K812" s="170">
        <v>6</v>
      </c>
      <c r="L812" s="170">
        <v>3</v>
      </c>
      <c r="M812" s="197">
        <v>526.4</v>
      </c>
      <c r="N812" s="197">
        <v>302.60000000000002</v>
      </c>
      <c r="O812" s="197">
        <v>223.8</v>
      </c>
      <c r="P812" s="198">
        <f t="shared" si="176"/>
        <v>22256192</v>
      </c>
      <c r="Q812" s="198">
        <v>19273862.27</v>
      </c>
      <c r="R812" s="198">
        <v>2982329.73</v>
      </c>
      <c r="S812" s="199" t="e">
        <f>R812='Приложение № 1'!#REF!+'Приложение № 1'!#REF!</f>
        <v>#REF!</v>
      </c>
      <c r="T812" s="200"/>
      <c r="U812" s="248"/>
      <c r="V812" s="248"/>
      <c r="W812" s="248"/>
      <c r="X812" s="248"/>
    </row>
    <row r="813" spans="1:24" x14ac:dyDescent="0.2">
      <c r="A813" s="176">
        <v>9</v>
      </c>
      <c r="B813" s="195" t="s">
        <v>1061</v>
      </c>
      <c r="C813" s="176">
        <v>274</v>
      </c>
      <c r="D813" s="196">
        <v>41274</v>
      </c>
      <c r="E813" s="176" t="s">
        <v>1112</v>
      </c>
      <c r="F813" s="176" t="s">
        <v>1822</v>
      </c>
      <c r="G813" s="169">
        <v>32</v>
      </c>
      <c r="H813" s="170">
        <v>32</v>
      </c>
      <c r="I813" s="198">
        <v>589.79999999999995</v>
      </c>
      <c r="J813" s="169">
        <v>12</v>
      </c>
      <c r="K813" s="166">
        <v>9</v>
      </c>
      <c r="L813" s="166">
        <v>3</v>
      </c>
      <c r="M813" s="197">
        <v>589.79999999999995</v>
      </c>
      <c r="N813" s="198">
        <v>423.9</v>
      </c>
      <c r="O813" s="198">
        <v>165.9</v>
      </c>
      <c r="P813" s="198">
        <f t="shared" si="176"/>
        <v>24936744</v>
      </c>
      <c r="Q813" s="198">
        <v>21595220.300000001</v>
      </c>
      <c r="R813" s="198">
        <v>3341523.7</v>
      </c>
      <c r="S813" s="199" t="b">
        <f>R813='Приложение № 1'!W776+'Приложение № 1'!AD776</f>
        <v>1</v>
      </c>
    </row>
    <row r="814" spans="1:24" x14ac:dyDescent="0.2">
      <c r="A814" s="176">
        <v>10</v>
      </c>
      <c r="B814" s="195" t="s">
        <v>1062</v>
      </c>
      <c r="C814" s="176">
        <v>275</v>
      </c>
      <c r="D814" s="196">
        <v>41274</v>
      </c>
      <c r="E814" s="176" t="s">
        <v>1112</v>
      </c>
      <c r="F814" s="176" t="s">
        <v>1822</v>
      </c>
      <c r="G814" s="169">
        <v>43</v>
      </c>
      <c r="H814" s="170">
        <v>43</v>
      </c>
      <c r="I814" s="198">
        <v>642.4</v>
      </c>
      <c r="J814" s="169">
        <v>16</v>
      </c>
      <c r="K814" s="166">
        <v>8</v>
      </c>
      <c r="L814" s="166">
        <v>8</v>
      </c>
      <c r="M814" s="197">
        <v>642.4</v>
      </c>
      <c r="N814" s="198">
        <v>305.7</v>
      </c>
      <c r="O814" s="198">
        <v>336.7</v>
      </c>
      <c r="P814" s="198">
        <f t="shared" si="176"/>
        <v>27160672</v>
      </c>
      <c r="Q814" s="198">
        <v>23521141.949999999</v>
      </c>
      <c r="R814" s="198">
        <v>3639530.05</v>
      </c>
      <c r="S814" s="199" t="b">
        <f>R814='Приложение № 1'!W777+'Приложение № 1'!AD777</f>
        <v>1</v>
      </c>
    </row>
    <row r="815" spans="1:24" s="157" customFormat="1" ht="19.5" customHeight="1" x14ac:dyDescent="0.2">
      <c r="A815" s="176">
        <v>11</v>
      </c>
      <c r="B815" s="195" t="s">
        <v>825</v>
      </c>
      <c r="C815" s="223">
        <v>366</v>
      </c>
      <c r="D815" s="196">
        <v>42004</v>
      </c>
      <c r="E815" s="176" t="s">
        <v>1822</v>
      </c>
      <c r="F815" s="176" t="s">
        <v>1869</v>
      </c>
      <c r="G815" s="169">
        <v>25</v>
      </c>
      <c r="H815" s="170">
        <v>25</v>
      </c>
      <c r="I815" s="197">
        <v>607.20000000000005</v>
      </c>
      <c r="J815" s="169">
        <v>16</v>
      </c>
      <c r="K815" s="166">
        <v>12</v>
      </c>
      <c r="L815" s="166">
        <v>4</v>
      </c>
      <c r="M815" s="197">
        <v>607.20000000000005</v>
      </c>
      <c r="N815" s="197">
        <v>469.6</v>
      </c>
      <c r="O815" s="197">
        <v>137.6</v>
      </c>
      <c r="P815" s="198">
        <f t="shared" si="176"/>
        <v>25672416</v>
      </c>
      <c r="Q815" s="198">
        <v>22232312.260000002</v>
      </c>
      <c r="R815" s="198">
        <v>3440103.74</v>
      </c>
      <c r="S815" s="199" t="e">
        <f>R815='Приложение № 1'!#REF!+'Приложение № 1'!#REF!</f>
        <v>#REF!</v>
      </c>
      <c r="T815" s="200"/>
      <c r="U815" s="248"/>
      <c r="V815" s="248"/>
      <c r="W815" s="248"/>
      <c r="X815" s="248"/>
    </row>
    <row r="816" spans="1:24" x14ac:dyDescent="0.2">
      <c r="A816" s="176">
        <v>12</v>
      </c>
      <c r="B816" s="195" t="s">
        <v>826</v>
      </c>
      <c r="C816" s="176">
        <v>232</v>
      </c>
      <c r="D816" s="196">
        <v>42004</v>
      </c>
      <c r="E816" s="176" t="s">
        <v>1110</v>
      </c>
      <c r="F816" s="176" t="s">
        <v>1112</v>
      </c>
      <c r="G816" s="169">
        <v>28</v>
      </c>
      <c r="H816" s="170">
        <v>28</v>
      </c>
      <c r="I816" s="198">
        <f>M816</f>
        <v>634.9</v>
      </c>
      <c r="J816" s="169">
        <v>15</v>
      </c>
      <c r="K816" s="166">
        <v>14</v>
      </c>
      <c r="L816" s="166">
        <v>1</v>
      </c>
      <c r="M816" s="197">
        <v>634.9</v>
      </c>
      <c r="N816" s="198">
        <v>535.5</v>
      </c>
      <c r="O816" s="198">
        <v>99.4</v>
      </c>
      <c r="P816" s="198">
        <f t="shared" si="176"/>
        <v>26843572</v>
      </c>
      <c r="Q816" s="198">
        <v>23246533.350000001</v>
      </c>
      <c r="R816" s="198">
        <v>3597038.65</v>
      </c>
      <c r="S816" s="199" t="b">
        <f>R816='Приложение № 1'!W778+'Приложение № 1'!AD778</f>
        <v>1</v>
      </c>
    </row>
    <row r="817" spans="1:24" x14ac:dyDescent="0.2">
      <c r="A817" s="176">
        <v>13</v>
      </c>
      <c r="B817" s="195" t="s">
        <v>921</v>
      </c>
      <c r="C817" s="176">
        <v>160</v>
      </c>
      <c r="D817" s="196">
        <v>41914</v>
      </c>
      <c r="E817" s="176" t="s">
        <v>1110</v>
      </c>
      <c r="F817" s="176" t="s">
        <v>1112</v>
      </c>
      <c r="G817" s="169">
        <v>44</v>
      </c>
      <c r="H817" s="170">
        <v>44</v>
      </c>
      <c r="I817" s="198">
        <v>643</v>
      </c>
      <c r="J817" s="169">
        <v>16</v>
      </c>
      <c r="K817" s="166">
        <v>4</v>
      </c>
      <c r="L817" s="166">
        <v>12</v>
      </c>
      <c r="M817" s="197">
        <v>643</v>
      </c>
      <c r="N817" s="198">
        <v>485.9</v>
      </c>
      <c r="O817" s="198">
        <v>157.1</v>
      </c>
      <c r="P817" s="198">
        <f t="shared" si="176"/>
        <v>27186040</v>
      </c>
      <c r="Q817" s="198">
        <v>23543110.640000001</v>
      </c>
      <c r="R817" s="198">
        <v>3642929.36</v>
      </c>
      <c r="S817" s="199" t="e">
        <f>R817='Приложение № 1'!#REF!+'Приложение № 1'!#REF!</f>
        <v>#REF!</v>
      </c>
    </row>
    <row r="818" spans="1:24" ht="27.75" customHeight="1" x14ac:dyDescent="0.2">
      <c r="A818" s="824" t="s">
        <v>1115</v>
      </c>
      <c r="B818" s="824"/>
      <c r="C818" s="824"/>
      <c r="D818" s="824"/>
      <c r="E818" s="824"/>
      <c r="F818" s="824"/>
      <c r="G818" s="174">
        <f t="shared" ref="G818:P818" si="177">SUM(G819:G820)</f>
        <v>67</v>
      </c>
      <c r="H818" s="174">
        <f t="shared" si="177"/>
        <v>67</v>
      </c>
      <c r="I818" s="177">
        <f t="shared" si="177"/>
        <v>1141.4000000000001</v>
      </c>
      <c r="J818" s="174">
        <f t="shared" si="177"/>
        <v>29</v>
      </c>
      <c r="K818" s="174">
        <f t="shared" si="177"/>
        <v>16</v>
      </c>
      <c r="L818" s="174">
        <f t="shared" si="177"/>
        <v>13</v>
      </c>
      <c r="M818" s="177">
        <f t="shared" si="177"/>
        <v>1075.2</v>
      </c>
      <c r="N818" s="177">
        <f t="shared" si="177"/>
        <v>581.70000000000005</v>
      </c>
      <c r="O818" s="177">
        <f t="shared" si="177"/>
        <v>493.5</v>
      </c>
      <c r="P818" s="177">
        <f t="shared" si="177"/>
        <v>45459456</v>
      </c>
      <c r="Q818" s="177">
        <v>37413132.289999999</v>
      </c>
      <c r="R818" s="177">
        <v>8046323.71</v>
      </c>
      <c r="S818" s="199" t="b">
        <f>R818='Приложение № 1'!W782+'Приложение № 1'!AD782</f>
        <v>0</v>
      </c>
    </row>
    <row r="819" spans="1:24" s="156" customFormat="1" ht="19.5" customHeight="1" x14ac:dyDescent="0.2">
      <c r="A819" s="176">
        <v>1</v>
      </c>
      <c r="B819" s="195" t="s">
        <v>1606</v>
      </c>
      <c r="C819" s="223">
        <v>3452</v>
      </c>
      <c r="D819" s="224">
        <v>42702</v>
      </c>
      <c r="E819" s="176" t="s">
        <v>1112</v>
      </c>
      <c r="F819" s="176" t="s">
        <v>1822</v>
      </c>
      <c r="G819" s="169">
        <v>47</v>
      </c>
      <c r="H819" s="170">
        <v>47</v>
      </c>
      <c r="I819" s="197">
        <v>864.2</v>
      </c>
      <c r="J819" s="169">
        <v>22</v>
      </c>
      <c r="K819" s="170">
        <v>14</v>
      </c>
      <c r="L819" s="170">
        <v>8</v>
      </c>
      <c r="M819" s="197">
        <v>864.2</v>
      </c>
      <c r="N819" s="197">
        <v>535.9</v>
      </c>
      <c r="O819" s="197">
        <v>328.3</v>
      </c>
      <c r="P819" s="198">
        <f>Q819+R819</f>
        <v>36538376</v>
      </c>
      <c r="Q819" s="198">
        <v>30071083.449999999</v>
      </c>
      <c r="R819" s="198">
        <v>6467292.5499999998</v>
      </c>
      <c r="S819" s="199" t="b">
        <f>R819='Приложение № 1'!W783+'Приложение № 1'!AD783</f>
        <v>0</v>
      </c>
      <c r="T819" s="200"/>
      <c r="U819" s="203"/>
      <c r="V819" s="203"/>
      <c r="W819" s="203"/>
      <c r="X819" s="203"/>
    </row>
    <row r="820" spans="1:24" x14ac:dyDescent="0.2">
      <c r="A820" s="176">
        <v>2</v>
      </c>
      <c r="B820" s="195" t="s">
        <v>1605</v>
      </c>
      <c r="C820" s="223" t="s">
        <v>1374</v>
      </c>
      <c r="D820" s="224">
        <v>42002</v>
      </c>
      <c r="E820" s="176" t="s">
        <v>1112</v>
      </c>
      <c r="F820" s="176" t="s">
        <v>1822</v>
      </c>
      <c r="G820" s="169">
        <v>20</v>
      </c>
      <c r="H820" s="170">
        <v>20</v>
      </c>
      <c r="I820" s="197">
        <v>277.2</v>
      </c>
      <c r="J820" s="169">
        <v>7</v>
      </c>
      <c r="K820" s="170">
        <v>2</v>
      </c>
      <c r="L820" s="170">
        <v>5</v>
      </c>
      <c r="M820" s="197">
        <v>211</v>
      </c>
      <c r="N820" s="197">
        <v>45.8</v>
      </c>
      <c r="O820" s="197">
        <v>165.2</v>
      </c>
      <c r="P820" s="198">
        <f>Q820+R820</f>
        <v>8921080</v>
      </c>
      <c r="Q820" s="198">
        <v>7342048.8399999999</v>
      </c>
      <c r="R820" s="198">
        <v>1579031.16</v>
      </c>
      <c r="S820" s="199" t="b">
        <f>R820='Приложение № 1'!W784+'Приложение № 1'!AD784</f>
        <v>0</v>
      </c>
    </row>
    <row r="821" spans="1:24" ht="26.25" customHeight="1" x14ac:dyDescent="0.2">
      <c r="A821" s="824" t="s">
        <v>1441</v>
      </c>
      <c r="B821" s="824"/>
      <c r="C821" s="824"/>
      <c r="D821" s="824"/>
      <c r="E821" s="824"/>
      <c r="F821" s="824"/>
      <c r="G821" s="168">
        <f t="shared" ref="G821:P821" si="178">SUM(G822:G825)</f>
        <v>118</v>
      </c>
      <c r="H821" s="168">
        <f t="shared" si="178"/>
        <v>118</v>
      </c>
      <c r="I821" s="202">
        <f t="shared" si="178"/>
        <v>1819.3</v>
      </c>
      <c r="J821" s="168">
        <f t="shared" si="178"/>
        <v>54</v>
      </c>
      <c r="K821" s="168">
        <f t="shared" si="178"/>
        <v>31</v>
      </c>
      <c r="L821" s="168">
        <f t="shared" si="178"/>
        <v>23</v>
      </c>
      <c r="M821" s="202">
        <f t="shared" si="178"/>
        <v>1969.9</v>
      </c>
      <c r="N821" s="202">
        <f t="shared" si="178"/>
        <v>1226.3</v>
      </c>
      <c r="O821" s="202">
        <f t="shared" si="178"/>
        <v>743.6</v>
      </c>
      <c r="P821" s="202">
        <f t="shared" si="178"/>
        <v>83287372</v>
      </c>
      <c r="Q821" s="202">
        <v>70710978.819999993</v>
      </c>
      <c r="R821" s="202">
        <v>12576393.18</v>
      </c>
      <c r="S821" s="199" t="b">
        <f>R821='Приложение № 1'!W785+'Приложение № 1'!AD785</f>
        <v>1</v>
      </c>
    </row>
    <row r="822" spans="1:24" s="157" customFormat="1" x14ac:dyDescent="0.2">
      <c r="A822" s="176">
        <v>1</v>
      </c>
      <c r="B822" s="195" t="s">
        <v>1202</v>
      </c>
      <c r="C822" s="167">
        <v>1085</v>
      </c>
      <c r="D822" s="196">
        <v>42004</v>
      </c>
      <c r="E822" s="176" t="s">
        <v>1822</v>
      </c>
      <c r="F822" s="176" t="s">
        <v>1822</v>
      </c>
      <c r="G822" s="169">
        <v>16</v>
      </c>
      <c r="H822" s="170">
        <v>16</v>
      </c>
      <c r="I822" s="197">
        <v>258.10000000000002</v>
      </c>
      <c r="J822" s="169">
        <v>17</v>
      </c>
      <c r="K822" s="170">
        <v>9</v>
      </c>
      <c r="L822" s="170">
        <v>8</v>
      </c>
      <c r="M822" s="197">
        <v>326.2</v>
      </c>
      <c r="N822" s="197">
        <f>M822-O822</f>
        <v>197.7</v>
      </c>
      <c r="O822" s="197">
        <v>128.5</v>
      </c>
      <c r="P822" s="198">
        <f>Q822+R822</f>
        <v>13791736</v>
      </c>
      <c r="Q822" s="198">
        <v>11709183.859999999</v>
      </c>
      <c r="R822" s="198">
        <v>2082552.14</v>
      </c>
      <c r="S822" s="199" t="b">
        <f>R822='Приложение № 1'!W786+'Приложение № 1'!AD786</f>
        <v>1</v>
      </c>
      <c r="T822" s="200"/>
      <c r="U822" s="248"/>
      <c r="V822" s="248"/>
      <c r="W822" s="248"/>
      <c r="X822" s="248"/>
    </row>
    <row r="823" spans="1:24" s="157" customFormat="1" x14ac:dyDescent="0.2">
      <c r="A823" s="176">
        <v>2</v>
      </c>
      <c r="B823" s="205" t="s">
        <v>1147</v>
      </c>
      <c r="C823" s="213" t="s">
        <v>1312</v>
      </c>
      <c r="D823" s="196">
        <v>42004</v>
      </c>
      <c r="E823" s="176" t="s">
        <v>1822</v>
      </c>
      <c r="F823" s="176" t="s">
        <v>1822</v>
      </c>
      <c r="G823" s="169">
        <v>33</v>
      </c>
      <c r="H823" s="169">
        <v>33</v>
      </c>
      <c r="I823" s="197">
        <v>454.8</v>
      </c>
      <c r="J823" s="169">
        <v>12</v>
      </c>
      <c r="K823" s="170">
        <v>7</v>
      </c>
      <c r="L823" s="170">
        <v>5</v>
      </c>
      <c r="M823" s="197">
        <v>537.70000000000005</v>
      </c>
      <c r="N823" s="197">
        <f>M823-O823</f>
        <v>304.39999999999998</v>
      </c>
      <c r="O823" s="197">
        <v>233.3</v>
      </c>
      <c r="P823" s="198">
        <f>Q823+R823</f>
        <v>22733956</v>
      </c>
      <c r="Q823" s="198">
        <v>19301128.640000001</v>
      </c>
      <c r="R823" s="198">
        <v>3432827.36</v>
      </c>
      <c r="S823" s="199" t="b">
        <f>R823='Приложение № 1'!W787+'Приложение № 1'!AD787</f>
        <v>1</v>
      </c>
      <c r="T823" s="200"/>
      <c r="U823" s="248"/>
      <c r="V823" s="248"/>
      <c r="W823" s="248"/>
      <c r="X823" s="248"/>
    </row>
    <row r="824" spans="1:24" s="157" customFormat="1" ht="20.25" customHeight="1" x14ac:dyDescent="0.2">
      <c r="A824" s="176">
        <v>3</v>
      </c>
      <c r="B824" s="195" t="s">
        <v>1204</v>
      </c>
      <c r="C824" s="176">
        <v>1085</v>
      </c>
      <c r="D824" s="196">
        <v>42004</v>
      </c>
      <c r="E824" s="176" t="s">
        <v>1822</v>
      </c>
      <c r="F824" s="176" t="s">
        <v>1822</v>
      </c>
      <c r="G824" s="169">
        <v>36</v>
      </c>
      <c r="H824" s="170">
        <v>36</v>
      </c>
      <c r="I824" s="197">
        <v>574.5</v>
      </c>
      <c r="J824" s="169">
        <v>12</v>
      </c>
      <c r="K824" s="170">
        <v>7</v>
      </c>
      <c r="L824" s="170">
        <v>5</v>
      </c>
      <c r="M824" s="197">
        <v>574.5</v>
      </c>
      <c r="N824" s="197">
        <f>M824-O824</f>
        <v>338.1</v>
      </c>
      <c r="O824" s="197">
        <v>236.4</v>
      </c>
      <c r="P824" s="198">
        <f>Q824+R824</f>
        <v>24289860</v>
      </c>
      <c r="Q824" s="198">
        <v>20622091.140000001</v>
      </c>
      <c r="R824" s="198">
        <v>3667768.86</v>
      </c>
      <c r="S824" s="199" t="b">
        <f>R824='Приложение № 1'!W788+'Приложение № 1'!AD788</f>
        <v>1</v>
      </c>
      <c r="T824" s="200"/>
      <c r="U824" s="248"/>
      <c r="V824" s="248"/>
      <c r="W824" s="248"/>
      <c r="X824" s="248"/>
    </row>
    <row r="825" spans="1:24" s="157" customFormat="1" ht="17.25" customHeight="1" x14ac:dyDescent="0.2">
      <c r="A825" s="176">
        <v>4</v>
      </c>
      <c r="B825" s="195" t="s">
        <v>1201</v>
      </c>
      <c r="C825" s="176">
        <v>1085</v>
      </c>
      <c r="D825" s="196">
        <v>42004</v>
      </c>
      <c r="E825" s="176" t="s">
        <v>1822</v>
      </c>
      <c r="F825" s="176" t="s">
        <v>1822</v>
      </c>
      <c r="G825" s="169">
        <v>33</v>
      </c>
      <c r="H825" s="170">
        <v>33</v>
      </c>
      <c r="I825" s="197">
        <v>531.9</v>
      </c>
      <c r="J825" s="169">
        <v>13</v>
      </c>
      <c r="K825" s="170">
        <v>8</v>
      </c>
      <c r="L825" s="170">
        <v>5</v>
      </c>
      <c r="M825" s="197">
        <v>531.5</v>
      </c>
      <c r="N825" s="197">
        <f>M825-O825</f>
        <v>386.1</v>
      </c>
      <c r="O825" s="197">
        <v>145.4</v>
      </c>
      <c r="P825" s="198">
        <f>Q825+R825</f>
        <v>22471820</v>
      </c>
      <c r="Q825" s="198">
        <v>19078575.18</v>
      </c>
      <c r="R825" s="198">
        <v>3393244.82</v>
      </c>
      <c r="S825" s="199" t="b">
        <f>R825='Приложение № 1'!W789+'Приложение № 1'!AD789</f>
        <v>1</v>
      </c>
      <c r="T825" s="200"/>
      <c r="U825" s="248"/>
      <c r="V825" s="248"/>
      <c r="W825" s="248"/>
      <c r="X825" s="248"/>
    </row>
    <row r="826" spans="1:24" s="157" customFormat="1" ht="50.25" customHeight="1" x14ac:dyDescent="0.2">
      <c r="A826" s="824" t="s">
        <v>1865</v>
      </c>
      <c r="B826" s="824"/>
      <c r="C826" s="824"/>
      <c r="D826" s="824"/>
      <c r="E826" s="824"/>
      <c r="F826" s="824"/>
      <c r="G826" s="174">
        <f>G827</f>
        <v>6</v>
      </c>
      <c r="H826" s="174">
        <f t="shared" ref="H826:P827" si="179">H827</f>
        <v>6</v>
      </c>
      <c r="I826" s="177">
        <f t="shared" si="179"/>
        <v>107</v>
      </c>
      <c r="J826" s="174">
        <f t="shared" si="179"/>
        <v>2</v>
      </c>
      <c r="K826" s="174">
        <f t="shared" si="179"/>
        <v>0</v>
      </c>
      <c r="L826" s="174">
        <f t="shared" si="179"/>
        <v>2</v>
      </c>
      <c r="M826" s="177">
        <f t="shared" si="179"/>
        <v>107</v>
      </c>
      <c r="N826" s="177">
        <f t="shared" si="179"/>
        <v>0</v>
      </c>
      <c r="O826" s="177">
        <f t="shared" si="179"/>
        <v>107</v>
      </c>
      <c r="P826" s="177">
        <f t="shared" si="179"/>
        <v>0</v>
      </c>
      <c r="Q826" s="177">
        <v>0</v>
      </c>
      <c r="R826" s="177">
        <v>0</v>
      </c>
      <c r="S826" s="199" t="b">
        <f>R826='Приложение № 1'!W790+'Приложение № 1'!AD790</f>
        <v>0</v>
      </c>
      <c r="T826" s="200"/>
      <c r="U826" s="248"/>
      <c r="V826" s="248"/>
      <c r="W826" s="248"/>
      <c r="X826" s="248"/>
    </row>
    <row r="827" spans="1:24" ht="35.25" customHeight="1" x14ac:dyDescent="0.2">
      <c r="A827" s="820" t="s">
        <v>1091</v>
      </c>
      <c r="B827" s="820"/>
      <c r="C827" s="820"/>
      <c r="D827" s="820"/>
      <c r="E827" s="820"/>
      <c r="F827" s="820"/>
      <c r="G827" s="174">
        <f>G828</f>
        <v>6</v>
      </c>
      <c r="H827" s="174">
        <f t="shared" si="179"/>
        <v>6</v>
      </c>
      <c r="I827" s="177">
        <f t="shared" si="179"/>
        <v>107</v>
      </c>
      <c r="J827" s="174">
        <f t="shared" si="179"/>
        <v>2</v>
      </c>
      <c r="K827" s="174">
        <f t="shared" si="179"/>
        <v>0</v>
      </c>
      <c r="L827" s="174">
        <f t="shared" si="179"/>
        <v>2</v>
      </c>
      <c r="M827" s="177">
        <f t="shared" si="179"/>
        <v>107</v>
      </c>
      <c r="N827" s="177">
        <f t="shared" si="179"/>
        <v>0</v>
      </c>
      <c r="O827" s="177">
        <f t="shared" si="179"/>
        <v>107</v>
      </c>
      <c r="P827" s="177">
        <f>P828</f>
        <v>0</v>
      </c>
      <c r="Q827" s="177">
        <v>0</v>
      </c>
      <c r="R827" s="177">
        <v>0</v>
      </c>
      <c r="S827" s="199" t="e">
        <f>R827='Приложение № 1'!#REF!+'Приложение № 1'!#REF!</f>
        <v>#REF!</v>
      </c>
    </row>
    <row r="828" spans="1:24" ht="19.5" customHeight="1" x14ac:dyDescent="0.2">
      <c r="A828" s="176">
        <v>1</v>
      </c>
      <c r="B828" s="195" t="s">
        <v>804</v>
      </c>
      <c r="C828" s="228" t="s">
        <v>1157</v>
      </c>
      <c r="D828" s="229">
        <v>41562</v>
      </c>
      <c r="E828" s="176" t="s">
        <v>1112</v>
      </c>
      <c r="F828" s="176" t="s">
        <v>1822</v>
      </c>
      <c r="G828" s="169">
        <v>6</v>
      </c>
      <c r="H828" s="170">
        <v>6</v>
      </c>
      <c r="I828" s="197">
        <v>107</v>
      </c>
      <c r="J828" s="169">
        <v>2</v>
      </c>
      <c r="K828" s="170">
        <v>0</v>
      </c>
      <c r="L828" s="170">
        <v>2</v>
      </c>
      <c r="M828" s="197">
        <v>107</v>
      </c>
      <c r="N828" s="197">
        <v>0</v>
      </c>
      <c r="O828" s="197">
        <v>107</v>
      </c>
      <c r="P828" s="198">
        <v>0</v>
      </c>
      <c r="Q828" s="198">
        <v>0</v>
      </c>
      <c r="R828" s="198">
        <v>0</v>
      </c>
      <c r="S828" s="199" t="e">
        <f>R828='Приложение № 1'!#REF!+'Приложение № 1'!#REF!</f>
        <v>#REF!</v>
      </c>
    </row>
    <row r="829" spans="1:24" ht="36.75" customHeight="1" x14ac:dyDescent="0.2">
      <c r="A829" s="824" t="s">
        <v>1866</v>
      </c>
      <c r="B829" s="824"/>
      <c r="C829" s="824"/>
      <c r="D829" s="824"/>
      <c r="E829" s="824"/>
      <c r="F829" s="824"/>
      <c r="G829" s="168">
        <f t="shared" ref="G829:O829" si="180">G831+G835+G842+G847+G850+G858+G863+G875+G880+G902+G907+G948+G925+G905+G914+G912+G952</f>
        <v>3297</v>
      </c>
      <c r="H829" s="168">
        <f t="shared" si="180"/>
        <v>3296</v>
      </c>
      <c r="I829" s="202">
        <f t="shared" si="180"/>
        <v>59732.83</v>
      </c>
      <c r="J829" s="168">
        <f t="shared" si="180"/>
        <v>1364</v>
      </c>
      <c r="K829" s="168">
        <f t="shared" si="180"/>
        <v>819</v>
      </c>
      <c r="L829" s="168">
        <f t="shared" si="180"/>
        <v>545</v>
      </c>
      <c r="M829" s="202">
        <f t="shared" si="180"/>
        <v>58431.38</v>
      </c>
      <c r="N829" s="202">
        <f t="shared" si="180"/>
        <v>33597.81</v>
      </c>
      <c r="O829" s="202">
        <f t="shared" si="180"/>
        <v>24833.57</v>
      </c>
      <c r="P829" s="202" t="e">
        <f>P830+P952</f>
        <v>#REF!</v>
      </c>
      <c r="Q829" s="202" t="e">
        <f>Q830+Q952</f>
        <v>#REF!</v>
      </c>
      <c r="R829" s="202" t="e">
        <f>R830+R952</f>
        <v>#REF!</v>
      </c>
      <c r="S829" s="199" t="e">
        <f>R829='Приложение № 1'!#REF!+'Приложение № 1'!#REF!</f>
        <v>#REF!</v>
      </c>
    </row>
    <row r="830" spans="1:24" ht="36.75" customHeight="1" x14ac:dyDescent="0.2">
      <c r="A830" s="824" t="s">
        <v>1868</v>
      </c>
      <c r="B830" s="824"/>
      <c r="C830" s="824"/>
      <c r="D830" s="824"/>
      <c r="E830" s="824"/>
      <c r="F830" s="824"/>
      <c r="G830" s="168">
        <f t="shared" ref="G830:O830" si="181">G831+G835+G842+G847+G850+G858+G863+G875+G880+G902+G905+G907+G912+G914+G925+G948</f>
        <v>3167</v>
      </c>
      <c r="H830" s="168">
        <f t="shared" si="181"/>
        <v>3166</v>
      </c>
      <c r="I830" s="202">
        <f t="shared" si="181"/>
        <v>57253.23</v>
      </c>
      <c r="J830" s="168">
        <f t="shared" si="181"/>
        <v>1307</v>
      </c>
      <c r="K830" s="168">
        <f t="shared" si="181"/>
        <v>819</v>
      </c>
      <c r="L830" s="168">
        <f t="shared" si="181"/>
        <v>488</v>
      </c>
      <c r="M830" s="202">
        <f t="shared" si="181"/>
        <v>55951.78</v>
      </c>
      <c r="N830" s="202">
        <f t="shared" si="181"/>
        <v>33597.81</v>
      </c>
      <c r="O830" s="202">
        <f t="shared" si="181"/>
        <v>22353.97</v>
      </c>
      <c r="P830" s="202" t="e">
        <f>P831+P835+P842+P847+P850+P858+P863+P875+P880+P902+P905+P907+P912+P914+P925+P948</f>
        <v>#REF!</v>
      </c>
      <c r="Q830" s="202" t="e">
        <f>Q831+Q835+Q842+Q847+Q850+Q858+Q863+Q875+Q880+Q902+Q905+Q907+Q912+Q914+Q925+Q948</f>
        <v>#REF!</v>
      </c>
      <c r="R830" s="202" t="e">
        <f>R831+R835+R842+R847+R850+R858+R863+R875+R880+R902+R905+R907+R912+R914+R925+R948</f>
        <v>#REF!</v>
      </c>
      <c r="S830" s="199" t="e">
        <f>R830='Приложение № 1'!#REF!+'Приложение № 1'!#REF!</f>
        <v>#REF!</v>
      </c>
    </row>
    <row r="831" spans="1:24" ht="27" customHeight="1" x14ac:dyDescent="0.2">
      <c r="A831" s="824" t="s">
        <v>1261</v>
      </c>
      <c r="B831" s="824"/>
      <c r="C831" s="824"/>
      <c r="D831" s="824"/>
      <c r="E831" s="824"/>
      <c r="F831" s="824"/>
      <c r="G831" s="168">
        <f>SUM(G832:G834)</f>
        <v>70</v>
      </c>
      <c r="H831" s="168">
        <f>SUM(H832:H834)</f>
        <v>70</v>
      </c>
      <c r="I831" s="202">
        <f t="shared" ref="I831:O831" si="182">SUM(I832:I834)</f>
        <v>928.71</v>
      </c>
      <c r="J831" s="168">
        <f t="shared" si="182"/>
        <v>33</v>
      </c>
      <c r="K831" s="168">
        <f t="shared" si="182"/>
        <v>23</v>
      </c>
      <c r="L831" s="168">
        <f t="shared" si="182"/>
        <v>10</v>
      </c>
      <c r="M831" s="202">
        <f t="shared" si="182"/>
        <v>928.71</v>
      </c>
      <c r="N831" s="202">
        <f t="shared" si="182"/>
        <v>632.61</v>
      </c>
      <c r="O831" s="202">
        <f t="shared" si="182"/>
        <v>296.10000000000002</v>
      </c>
      <c r="P831" s="202">
        <f>SUM(P832:P834)</f>
        <v>39265858.799999997</v>
      </c>
      <c r="Q831" s="202">
        <v>30980762.59</v>
      </c>
      <c r="R831" s="202">
        <v>8285096.21</v>
      </c>
      <c r="S831" s="199" t="e">
        <f>R831='Приложение № 1'!#REF!+'Приложение № 1'!#REF!</f>
        <v>#REF!</v>
      </c>
    </row>
    <row r="832" spans="1:24" x14ac:dyDescent="0.2">
      <c r="A832" s="176">
        <v>1</v>
      </c>
      <c r="B832" s="210" t="s">
        <v>1393</v>
      </c>
      <c r="C832" s="176">
        <v>64</v>
      </c>
      <c r="D832" s="196">
        <v>41689</v>
      </c>
      <c r="E832" s="176" t="s">
        <v>1112</v>
      </c>
      <c r="F832" s="176" t="s">
        <v>1822</v>
      </c>
      <c r="G832" s="169">
        <v>18</v>
      </c>
      <c r="H832" s="169">
        <v>18</v>
      </c>
      <c r="I832" s="197">
        <v>289.51</v>
      </c>
      <c r="J832" s="169">
        <v>13</v>
      </c>
      <c r="K832" s="170">
        <v>12</v>
      </c>
      <c r="L832" s="170">
        <v>1</v>
      </c>
      <c r="M832" s="197">
        <v>289.51</v>
      </c>
      <c r="N832" s="197">
        <v>266.11</v>
      </c>
      <c r="O832" s="197">
        <v>23.4</v>
      </c>
      <c r="P832" s="198">
        <f>Q832+R832</f>
        <v>12240482.800000001</v>
      </c>
      <c r="Q832" s="198">
        <v>9657740.9299999997</v>
      </c>
      <c r="R832" s="198">
        <v>2582741.87</v>
      </c>
      <c r="S832" s="199" t="e">
        <f>R832='Приложение № 1'!#REF!+'Приложение № 1'!#REF!</f>
        <v>#REF!</v>
      </c>
    </row>
    <row r="833" spans="1:24" s="157" customFormat="1" ht="19.5" customHeight="1" x14ac:dyDescent="0.2">
      <c r="A833" s="176">
        <v>2</v>
      </c>
      <c r="B833" s="210" t="s">
        <v>1087</v>
      </c>
      <c r="C833" s="176">
        <v>461</v>
      </c>
      <c r="D833" s="196">
        <v>41900</v>
      </c>
      <c r="E833" s="176" t="s">
        <v>1112</v>
      </c>
      <c r="F833" s="176" t="s">
        <v>1822</v>
      </c>
      <c r="G833" s="169">
        <v>27</v>
      </c>
      <c r="H833" s="169">
        <v>27</v>
      </c>
      <c r="I833" s="197">
        <v>418.6</v>
      </c>
      <c r="J833" s="169">
        <v>16</v>
      </c>
      <c r="K833" s="170">
        <v>8</v>
      </c>
      <c r="L833" s="170">
        <v>8</v>
      </c>
      <c r="M833" s="197">
        <v>418.6</v>
      </c>
      <c r="N833" s="197">
        <v>204.5</v>
      </c>
      <c r="O833" s="197">
        <v>214.1</v>
      </c>
      <c r="P833" s="198">
        <f>Q833+R833</f>
        <v>17698408</v>
      </c>
      <c r="Q833" s="198">
        <v>13964043.91</v>
      </c>
      <c r="R833" s="198">
        <v>3734364.09</v>
      </c>
      <c r="S833" s="199" t="e">
        <f>R833='Приложение № 1'!#REF!+'Приложение № 1'!#REF!</f>
        <v>#REF!</v>
      </c>
      <c r="T833" s="200"/>
      <c r="U833" s="248"/>
      <c r="V833" s="248"/>
      <c r="W833" s="248"/>
      <c r="X833" s="248"/>
    </row>
    <row r="834" spans="1:24" x14ac:dyDescent="0.2">
      <c r="A834" s="176">
        <v>3</v>
      </c>
      <c r="B834" s="210" t="s">
        <v>1088</v>
      </c>
      <c r="C834" s="176">
        <v>142</v>
      </c>
      <c r="D834" s="196">
        <v>41731</v>
      </c>
      <c r="E834" s="176" t="s">
        <v>1112</v>
      </c>
      <c r="F834" s="176" t="s">
        <v>1822</v>
      </c>
      <c r="G834" s="169">
        <v>25</v>
      </c>
      <c r="H834" s="169">
        <v>25</v>
      </c>
      <c r="I834" s="197">
        <v>220.6</v>
      </c>
      <c r="J834" s="169">
        <v>4</v>
      </c>
      <c r="K834" s="170">
        <v>3</v>
      </c>
      <c r="L834" s="170">
        <v>1</v>
      </c>
      <c r="M834" s="197">
        <v>220.6</v>
      </c>
      <c r="N834" s="197">
        <v>162</v>
      </c>
      <c r="O834" s="197">
        <v>58.6</v>
      </c>
      <c r="P834" s="198">
        <f>Q834+R834</f>
        <v>9326968</v>
      </c>
      <c r="Q834" s="198">
        <v>7358977.75</v>
      </c>
      <c r="R834" s="198">
        <v>1967990.25</v>
      </c>
      <c r="S834" s="199" t="e">
        <f>R834='Приложение № 1'!#REF!+'Приложение № 1'!#REF!</f>
        <v>#REF!</v>
      </c>
    </row>
    <row r="835" spans="1:24" ht="27" customHeight="1" x14ac:dyDescent="0.2">
      <c r="A835" s="824" t="s">
        <v>1281</v>
      </c>
      <c r="B835" s="824"/>
      <c r="C835" s="824"/>
      <c r="D835" s="824"/>
      <c r="E835" s="824"/>
      <c r="F835" s="824"/>
      <c r="G835" s="174">
        <f>SUM(G836:G841)</f>
        <v>180</v>
      </c>
      <c r="H835" s="174">
        <f t="shared" ref="H835:O835" si="183">SUM(H836:H841)</f>
        <v>180</v>
      </c>
      <c r="I835" s="177">
        <f t="shared" si="183"/>
        <v>2793.4</v>
      </c>
      <c r="J835" s="174">
        <f t="shared" si="183"/>
        <v>77</v>
      </c>
      <c r="K835" s="174">
        <f t="shared" si="183"/>
        <v>30</v>
      </c>
      <c r="L835" s="174">
        <f t="shared" si="183"/>
        <v>47</v>
      </c>
      <c r="M835" s="177">
        <f t="shared" si="183"/>
        <v>2793.4</v>
      </c>
      <c r="N835" s="177">
        <f t="shared" si="183"/>
        <v>1004.47</v>
      </c>
      <c r="O835" s="177">
        <f t="shared" si="183"/>
        <v>1788.93</v>
      </c>
      <c r="P835" s="177">
        <f>SUM(P836:P841)</f>
        <v>118104952</v>
      </c>
      <c r="Q835" s="177">
        <v>87397664.480000004</v>
      </c>
      <c r="R835" s="177">
        <v>30707287.52</v>
      </c>
      <c r="S835" s="199" t="e">
        <f>R835='Приложение № 1'!#REF!+'Приложение № 1'!#REF!</f>
        <v>#REF!</v>
      </c>
    </row>
    <row r="836" spans="1:24" x14ac:dyDescent="0.2">
      <c r="A836" s="176">
        <v>1</v>
      </c>
      <c r="B836" s="210" t="s">
        <v>786</v>
      </c>
      <c r="C836" s="176" t="s">
        <v>1313</v>
      </c>
      <c r="D836" s="196">
        <v>41479</v>
      </c>
      <c r="E836" s="176" t="s">
        <v>1112</v>
      </c>
      <c r="F836" s="176" t="s">
        <v>1822</v>
      </c>
      <c r="G836" s="169">
        <v>27</v>
      </c>
      <c r="H836" s="169">
        <v>27</v>
      </c>
      <c r="I836" s="197">
        <v>383.6</v>
      </c>
      <c r="J836" s="169">
        <v>8</v>
      </c>
      <c r="K836" s="170">
        <v>0</v>
      </c>
      <c r="L836" s="170">
        <v>8</v>
      </c>
      <c r="M836" s="197">
        <v>383.6</v>
      </c>
      <c r="N836" s="197">
        <v>0</v>
      </c>
      <c r="O836" s="197">
        <v>383.6</v>
      </c>
      <c r="P836" s="198">
        <f t="shared" ref="P836:P841" si="184">Q836+R836</f>
        <v>16218608</v>
      </c>
      <c r="Q836" s="198">
        <v>12001769.92</v>
      </c>
      <c r="R836" s="198">
        <v>4216838.08</v>
      </c>
      <c r="S836" s="199" t="e">
        <f>R836='Приложение № 1'!#REF!+'Приложение № 1'!#REF!</f>
        <v>#REF!</v>
      </c>
    </row>
    <row r="837" spans="1:24" x14ac:dyDescent="0.2">
      <c r="A837" s="176">
        <v>2</v>
      </c>
      <c r="B837" s="210" t="s">
        <v>787</v>
      </c>
      <c r="C837" s="176" t="s">
        <v>1314</v>
      </c>
      <c r="D837" s="196">
        <v>41788</v>
      </c>
      <c r="E837" s="176" t="s">
        <v>1112</v>
      </c>
      <c r="F837" s="176" t="s">
        <v>1822</v>
      </c>
      <c r="G837" s="169">
        <v>27</v>
      </c>
      <c r="H837" s="169">
        <v>27</v>
      </c>
      <c r="I837" s="197">
        <v>264.5</v>
      </c>
      <c r="J837" s="169">
        <v>10</v>
      </c>
      <c r="K837" s="170">
        <v>8</v>
      </c>
      <c r="L837" s="170">
        <v>2</v>
      </c>
      <c r="M837" s="197">
        <v>264.5</v>
      </c>
      <c r="N837" s="197">
        <v>193.4</v>
      </c>
      <c r="O837" s="197">
        <v>71.099999999999994</v>
      </c>
      <c r="P837" s="198">
        <f t="shared" si="184"/>
        <v>11183060</v>
      </c>
      <c r="Q837" s="198">
        <v>8275464.4000000004</v>
      </c>
      <c r="R837" s="198">
        <v>2907595.6</v>
      </c>
      <c r="S837" s="199" t="e">
        <f>R837='Приложение № 1'!#REF!+'Приложение № 1'!#REF!</f>
        <v>#REF!</v>
      </c>
    </row>
    <row r="838" spans="1:24" x14ac:dyDescent="0.2">
      <c r="A838" s="176">
        <v>3</v>
      </c>
      <c r="B838" s="210" t="s">
        <v>900</v>
      </c>
      <c r="C838" s="176" t="s">
        <v>1314</v>
      </c>
      <c r="D838" s="196">
        <v>41788</v>
      </c>
      <c r="E838" s="176" t="s">
        <v>1112</v>
      </c>
      <c r="F838" s="176" t="s">
        <v>1822</v>
      </c>
      <c r="G838" s="169">
        <v>40</v>
      </c>
      <c r="H838" s="169">
        <v>40</v>
      </c>
      <c r="I838" s="197">
        <v>495</v>
      </c>
      <c r="J838" s="169">
        <v>19</v>
      </c>
      <c r="K838" s="170">
        <v>12</v>
      </c>
      <c r="L838" s="170">
        <v>7</v>
      </c>
      <c r="M838" s="197">
        <v>495</v>
      </c>
      <c r="N838" s="197">
        <v>291</v>
      </c>
      <c r="O838" s="197">
        <v>204</v>
      </c>
      <c r="P838" s="198">
        <f t="shared" si="184"/>
        <v>20928600</v>
      </c>
      <c r="Q838" s="198">
        <v>15487164</v>
      </c>
      <c r="R838" s="198">
        <v>5441436</v>
      </c>
      <c r="S838" s="199" t="e">
        <f>R838='Приложение № 1'!#REF!+'Приложение № 1'!#REF!</f>
        <v>#REF!</v>
      </c>
    </row>
    <row r="839" spans="1:24" x14ac:dyDescent="0.2">
      <c r="A839" s="176">
        <v>4</v>
      </c>
      <c r="B839" s="210" t="s">
        <v>1191</v>
      </c>
      <c r="C839" s="176" t="s">
        <v>1192</v>
      </c>
      <c r="D839" s="196">
        <v>42079</v>
      </c>
      <c r="E839" s="176" t="s">
        <v>1112</v>
      </c>
      <c r="F839" s="176" t="s">
        <v>1822</v>
      </c>
      <c r="G839" s="169">
        <v>6</v>
      </c>
      <c r="H839" s="169">
        <v>6</v>
      </c>
      <c r="I839" s="197">
        <v>244.4</v>
      </c>
      <c r="J839" s="169">
        <v>9</v>
      </c>
      <c r="K839" s="170">
        <v>1</v>
      </c>
      <c r="L839" s="170">
        <v>8</v>
      </c>
      <c r="M839" s="197">
        <v>244.4</v>
      </c>
      <c r="N839" s="197">
        <v>29.8</v>
      </c>
      <c r="O839" s="197">
        <v>214.6</v>
      </c>
      <c r="P839" s="198">
        <f t="shared" si="184"/>
        <v>10333232</v>
      </c>
      <c r="Q839" s="198">
        <v>7646591.6799999997</v>
      </c>
      <c r="R839" s="198">
        <v>2686640.32</v>
      </c>
      <c r="S839" s="199" t="e">
        <f>R839='Приложение № 1'!#REF!+'Приложение № 1'!#REF!</f>
        <v>#REF!</v>
      </c>
    </row>
    <row r="840" spans="1:24" s="156" customFormat="1" ht="25.5" customHeight="1" x14ac:dyDescent="0.2">
      <c r="A840" s="176">
        <v>5</v>
      </c>
      <c r="B840" s="210" t="s">
        <v>1193</v>
      </c>
      <c r="C840" s="176" t="s">
        <v>1192</v>
      </c>
      <c r="D840" s="196">
        <v>42079</v>
      </c>
      <c r="E840" s="176" t="s">
        <v>1112</v>
      </c>
      <c r="F840" s="176" t="s">
        <v>1822</v>
      </c>
      <c r="G840" s="169">
        <v>50</v>
      </c>
      <c r="H840" s="169">
        <v>50</v>
      </c>
      <c r="I840" s="197">
        <v>973.5</v>
      </c>
      <c r="J840" s="169">
        <v>21</v>
      </c>
      <c r="K840" s="170">
        <v>9</v>
      </c>
      <c r="L840" s="170">
        <v>12</v>
      </c>
      <c r="M840" s="197">
        <v>973.5</v>
      </c>
      <c r="N840" s="197">
        <v>490.27</v>
      </c>
      <c r="O840" s="197">
        <v>483.23</v>
      </c>
      <c r="P840" s="198">
        <f t="shared" si="184"/>
        <v>41159580</v>
      </c>
      <c r="Q840" s="198">
        <v>30458089.199999999</v>
      </c>
      <c r="R840" s="198">
        <v>10701490.800000001</v>
      </c>
      <c r="S840" s="199" t="e">
        <f>R840='Приложение № 1'!#REF!+'Приложение № 1'!#REF!</f>
        <v>#REF!</v>
      </c>
      <c r="T840" s="200"/>
      <c r="U840" s="203"/>
      <c r="V840" s="203"/>
      <c r="W840" s="203"/>
      <c r="X840" s="203"/>
    </row>
    <row r="841" spans="1:24" x14ac:dyDescent="0.2">
      <c r="A841" s="176">
        <v>6</v>
      </c>
      <c r="B841" s="210" t="s">
        <v>1194</v>
      </c>
      <c r="C841" s="176" t="s">
        <v>1192</v>
      </c>
      <c r="D841" s="196">
        <v>42079</v>
      </c>
      <c r="E841" s="176" t="s">
        <v>1112</v>
      </c>
      <c r="F841" s="176" t="s">
        <v>1822</v>
      </c>
      <c r="G841" s="169">
        <v>30</v>
      </c>
      <c r="H841" s="169">
        <v>30</v>
      </c>
      <c r="I841" s="197">
        <v>432.4</v>
      </c>
      <c r="J841" s="169">
        <v>10</v>
      </c>
      <c r="K841" s="170">
        <v>0</v>
      </c>
      <c r="L841" s="170">
        <v>10</v>
      </c>
      <c r="M841" s="197">
        <v>432.4</v>
      </c>
      <c r="N841" s="197">
        <v>0</v>
      </c>
      <c r="O841" s="197">
        <v>432.4</v>
      </c>
      <c r="P841" s="198">
        <f t="shared" si="184"/>
        <v>18281872</v>
      </c>
      <c r="Q841" s="198">
        <v>13528585.279999999</v>
      </c>
      <c r="R841" s="198">
        <v>4753286.72</v>
      </c>
      <c r="S841" s="199" t="e">
        <f>R841='Приложение № 1'!#REF!+'Приложение № 1'!#REF!</f>
        <v>#REF!</v>
      </c>
    </row>
    <row r="842" spans="1:24" ht="31.5" customHeight="1" x14ac:dyDescent="0.2">
      <c r="A842" s="824" t="s">
        <v>1325</v>
      </c>
      <c r="B842" s="824"/>
      <c r="C842" s="824"/>
      <c r="D842" s="824"/>
      <c r="E842" s="824"/>
      <c r="F842" s="824"/>
      <c r="G842" s="168">
        <f>SUM(G843:G846)</f>
        <v>117</v>
      </c>
      <c r="H842" s="168">
        <f t="shared" ref="H842:O842" si="185">SUM(H843:H846)</f>
        <v>117</v>
      </c>
      <c r="I842" s="202">
        <f t="shared" si="185"/>
        <v>1729.3</v>
      </c>
      <c r="J842" s="168">
        <f t="shared" si="185"/>
        <v>38</v>
      </c>
      <c r="K842" s="168">
        <f t="shared" si="185"/>
        <v>10</v>
      </c>
      <c r="L842" s="168">
        <f t="shared" si="185"/>
        <v>28</v>
      </c>
      <c r="M842" s="202">
        <f t="shared" si="185"/>
        <v>1569.98</v>
      </c>
      <c r="N842" s="202">
        <f t="shared" si="185"/>
        <v>461.19</v>
      </c>
      <c r="O842" s="202">
        <f t="shared" si="185"/>
        <v>1108.79</v>
      </c>
      <c r="P842" s="202">
        <f>SUM(P843:P846)</f>
        <v>66378754.399999999</v>
      </c>
      <c r="Q842" s="202">
        <v>50713368.359999999</v>
      </c>
      <c r="R842" s="202">
        <v>15665386.039999999</v>
      </c>
      <c r="S842" s="199" t="e">
        <f>R842='Приложение № 1'!#REF!+'Приложение № 1'!#REF!</f>
        <v>#REF!</v>
      </c>
    </row>
    <row r="843" spans="1:24" x14ac:dyDescent="0.2">
      <c r="A843" s="176">
        <v>1</v>
      </c>
      <c r="B843" s="210" t="s">
        <v>902</v>
      </c>
      <c r="C843" s="214" t="s">
        <v>1012</v>
      </c>
      <c r="D843" s="196">
        <v>41774</v>
      </c>
      <c r="E843" s="176" t="s">
        <v>1112</v>
      </c>
      <c r="F843" s="176" t="s">
        <v>1822</v>
      </c>
      <c r="G843" s="173">
        <v>23</v>
      </c>
      <c r="H843" s="173">
        <v>23</v>
      </c>
      <c r="I843" s="198">
        <v>422.2</v>
      </c>
      <c r="J843" s="173">
        <v>11</v>
      </c>
      <c r="K843" s="173">
        <v>4</v>
      </c>
      <c r="L843" s="173">
        <v>7</v>
      </c>
      <c r="M843" s="198">
        <v>405.5</v>
      </c>
      <c r="N843" s="198">
        <v>159.31</v>
      </c>
      <c r="O843" s="198">
        <v>246.19</v>
      </c>
      <c r="P843" s="198">
        <f>Q843+R843</f>
        <v>17144540</v>
      </c>
      <c r="Q843" s="198">
        <v>13098428.560000001</v>
      </c>
      <c r="R843" s="198">
        <v>4046111.44</v>
      </c>
      <c r="S843" s="199" t="e">
        <f>R843='Приложение № 1'!#REF!+'Приложение № 1'!#REF!</f>
        <v>#REF!</v>
      </c>
    </row>
    <row r="844" spans="1:24" x14ac:dyDescent="0.2">
      <c r="A844" s="176">
        <v>2</v>
      </c>
      <c r="B844" s="205" t="s">
        <v>1493</v>
      </c>
      <c r="C844" s="214" t="s">
        <v>1153</v>
      </c>
      <c r="D844" s="215">
        <v>41628</v>
      </c>
      <c r="E844" s="176" t="s">
        <v>1112</v>
      </c>
      <c r="F844" s="176" t="s">
        <v>1822</v>
      </c>
      <c r="G844" s="169">
        <v>31</v>
      </c>
      <c r="H844" s="169">
        <v>31</v>
      </c>
      <c r="I844" s="197">
        <v>451.4</v>
      </c>
      <c r="J844" s="169">
        <v>10</v>
      </c>
      <c r="K844" s="170">
        <v>0</v>
      </c>
      <c r="L844" s="170">
        <v>10</v>
      </c>
      <c r="M844" s="197">
        <v>404.1</v>
      </c>
      <c r="N844" s="197">
        <v>0</v>
      </c>
      <c r="O844" s="197">
        <v>404.1</v>
      </c>
      <c r="P844" s="198">
        <f>Q844+R844</f>
        <v>17085348</v>
      </c>
      <c r="Q844" s="198">
        <v>13053205.869999999</v>
      </c>
      <c r="R844" s="198">
        <v>4032142.13</v>
      </c>
      <c r="S844" s="199" t="e">
        <f>R844='Приложение № 1'!#REF!+'Приложение № 1'!#REF!</f>
        <v>#REF!</v>
      </c>
    </row>
    <row r="845" spans="1:24" s="156" customFormat="1" ht="26.25" customHeight="1" x14ac:dyDescent="0.2">
      <c r="A845" s="176">
        <v>3</v>
      </c>
      <c r="B845" s="205" t="s">
        <v>901</v>
      </c>
      <c r="C845" s="213" t="s">
        <v>1159</v>
      </c>
      <c r="D845" s="215">
        <v>41793</v>
      </c>
      <c r="E845" s="176" t="s">
        <v>1112</v>
      </c>
      <c r="F845" s="176" t="s">
        <v>1822</v>
      </c>
      <c r="G845" s="169">
        <v>20</v>
      </c>
      <c r="H845" s="169">
        <v>20</v>
      </c>
      <c r="I845" s="239">
        <v>421.3</v>
      </c>
      <c r="J845" s="169">
        <v>7</v>
      </c>
      <c r="K845" s="240">
        <v>2</v>
      </c>
      <c r="L845" s="240">
        <v>5</v>
      </c>
      <c r="M845" s="197">
        <v>335.41</v>
      </c>
      <c r="N845" s="239">
        <v>150.72999999999999</v>
      </c>
      <c r="O845" s="239">
        <v>184.68</v>
      </c>
      <c r="P845" s="198">
        <f>Q845+R845</f>
        <v>14181134.800000001</v>
      </c>
      <c r="Q845" s="198">
        <v>10834386.99</v>
      </c>
      <c r="R845" s="198">
        <v>3346747.81</v>
      </c>
      <c r="S845" s="199" t="e">
        <f>R845='Приложение № 1'!#REF!+'Приложение № 1'!#REF!</f>
        <v>#REF!</v>
      </c>
      <c r="T845" s="200"/>
      <c r="U845" s="203"/>
      <c r="V845" s="203"/>
      <c r="W845" s="203"/>
      <c r="X845" s="203"/>
    </row>
    <row r="846" spans="1:24" x14ac:dyDescent="0.2">
      <c r="A846" s="176">
        <v>4</v>
      </c>
      <c r="B846" s="205" t="s">
        <v>790</v>
      </c>
      <c r="C846" s="213" t="s">
        <v>1159</v>
      </c>
      <c r="D846" s="215">
        <v>41793</v>
      </c>
      <c r="E846" s="176" t="s">
        <v>1112</v>
      </c>
      <c r="F846" s="176" t="s">
        <v>1822</v>
      </c>
      <c r="G846" s="169">
        <v>43</v>
      </c>
      <c r="H846" s="169">
        <v>43</v>
      </c>
      <c r="I846" s="239">
        <v>434.4</v>
      </c>
      <c r="J846" s="169">
        <v>10</v>
      </c>
      <c r="K846" s="240">
        <v>4</v>
      </c>
      <c r="L846" s="240">
        <v>6</v>
      </c>
      <c r="M846" s="197">
        <v>424.97</v>
      </c>
      <c r="N846" s="239">
        <v>151.15</v>
      </c>
      <c r="O846" s="239">
        <v>273.82</v>
      </c>
      <c r="P846" s="198">
        <f>Q846+R846</f>
        <v>17967731.600000001</v>
      </c>
      <c r="Q846" s="198">
        <v>13727346.939999999</v>
      </c>
      <c r="R846" s="198">
        <v>4240384.66</v>
      </c>
      <c r="S846" s="199" t="e">
        <f>R846='Приложение № 1'!#REF!+'Приложение № 1'!#REF!</f>
        <v>#REF!</v>
      </c>
    </row>
    <row r="847" spans="1:24" ht="28.5" customHeight="1" x14ac:dyDescent="0.2">
      <c r="A847" s="824" t="s">
        <v>1846</v>
      </c>
      <c r="B847" s="824"/>
      <c r="C847" s="824"/>
      <c r="D847" s="824"/>
      <c r="E847" s="824"/>
      <c r="F847" s="824"/>
      <c r="G847" s="168">
        <f>SUM(G848:G849)</f>
        <v>246</v>
      </c>
      <c r="H847" s="168">
        <f t="shared" ref="H847:O847" si="186">SUM(H848:H849)</f>
        <v>246</v>
      </c>
      <c r="I847" s="202">
        <f t="shared" si="186"/>
        <v>5475.3</v>
      </c>
      <c r="J847" s="168">
        <f t="shared" si="186"/>
        <v>123</v>
      </c>
      <c r="K847" s="168">
        <f t="shared" si="186"/>
        <v>102</v>
      </c>
      <c r="L847" s="168">
        <f t="shared" si="186"/>
        <v>21</v>
      </c>
      <c r="M847" s="202">
        <f t="shared" si="186"/>
        <v>5475.3</v>
      </c>
      <c r="N847" s="202">
        <f t="shared" si="186"/>
        <v>4531.5</v>
      </c>
      <c r="O847" s="202">
        <f t="shared" si="186"/>
        <v>943.8</v>
      </c>
      <c r="P847" s="202">
        <f>SUM(P848:P849)</f>
        <v>231495684</v>
      </c>
      <c r="Q847" s="202">
        <v>219920899.80000001</v>
      </c>
      <c r="R847" s="202">
        <v>11574784.199999999</v>
      </c>
      <c r="S847" s="199" t="e">
        <f>R847='Приложение № 1'!#REF!+'Приложение № 1'!#REF!</f>
        <v>#REF!</v>
      </c>
    </row>
    <row r="848" spans="1:24" s="156" customFormat="1" ht="19.5" customHeight="1" x14ac:dyDescent="0.2">
      <c r="A848" s="176">
        <v>1</v>
      </c>
      <c r="B848" s="205" t="s">
        <v>855</v>
      </c>
      <c r="C848" s="227">
        <v>3361</v>
      </c>
      <c r="D848" s="241">
        <v>42004</v>
      </c>
      <c r="E848" s="176" t="s">
        <v>1112</v>
      </c>
      <c r="F848" s="176" t="s">
        <v>1822</v>
      </c>
      <c r="G848" s="169">
        <v>120</v>
      </c>
      <c r="H848" s="169">
        <v>120</v>
      </c>
      <c r="I848" s="197">
        <v>2734.2</v>
      </c>
      <c r="J848" s="169">
        <v>62</v>
      </c>
      <c r="K848" s="170">
        <v>54</v>
      </c>
      <c r="L848" s="170">
        <v>8</v>
      </c>
      <c r="M848" s="197">
        <v>2734.2</v>
      </c>
      <c r="N848" s="197">
        <v>2415.5</v>
      </c>
      <c r="O848" s="197">
        <v>318.7</v>
      </c>
      <c r="P848" s="198">
        <f>Q848+R848</f>
        <v>115601976</v>
      </c>
      <c r="Q848" s="198">
        <v>109821877.2</v>
      </c>
      <c r="R848" s="198">
        <v>5780098.7999999998</v>
      </c>
      <c r="S848" s="199" t="e">
        <f>R848='Приложение № 1'!#REF!+'Приложение № 1'!#REF!</f>
        <v>#REF!</v>
      </c>
      <c r="T848" s="200"/>
      <c r="U848" s="203"/>
      <c r="V848" s="203"/>
      <c r="W848" s="203"/>
      <c r="X848" s="203"/>
    </row>
    <row r="849" spans="1:24" x14ac:dyDescent="0.2">
      <c r="A849" s="176">
        <v>2</v>
      </c>
      <c r="B849" s="205" t="s">
        <v>856</v>
      </c>
      <c r="C849" s="227">
        <v>3361</v>
      </c>
      <c r="D849" s="241">
        <v>42004</v>
      </c>
      <c r="E849" s="176" t="s">
        <v>1112</v>
      </c>
      <c r="F849" s="176" t="s">
        <v>1822</v>
      </c>
      <c r="G849" s="169">
        <v>126</v>
      </c>
      <c r="H849" s="169">
        <v>126</v>
      </c>
      <c r="I849" s="197">
        <v>2741.1</v>
      </c>
      <c r="J849" s="169">
        <v>61</v>
      </c>
      <c r="K849" s="170">
        <v>48</v>
      </c>
      <c r="L849" s="170">
        <v>13</v>
      </c>
      <c r="M849" s="197">
        <v>2741.1</v>
      </c>
      <c r="N849" s="197">
        <v>2116</v>
      </c>
      <c r="O849" s="197">
        <v>625.1</v>
      </c>
      <c r="P849" s="198">
        <f>Q849+R849</f>
        <v>115893708</v>
      </c>
      <c r="Q849" s="198">
        <v>110099022.59999999</v>
      </c>
      <c r="R849" s="198">
        <v>5794685.4000000004</v>
      </c>
      <c r="S849" s="199" t="e">
        <f>R849='Приложение № 1'!#REF!+'Приложение № 1'!#REF!</f>
        <v>#REF!</v>
      </c>
    </row>
    <row r="850" spans="1:24" s="157" customFormat="1" ht="38.25" customHeight="1" x14ac:dyDescent="0.2">
      <c r="A850" s="824" t="s">
        <v>1368</v>
      </c>
      <c r="B850" s="824"/>
      <c r="C850" s="824"/>
      <c r="D850" s="824"/>
      <c r="E850" s="824"/>
      <c r="F850" s="824"/>
      <c r="G850" s="168">
        <f t="shared" ref="G850:P850" si="187">SUM(G851:G857)</f>
        <v>281</v>
      </c>
      <c r="H850" s="168">
        <f t="shared" si="187"/>
        <v>281</v>
      </c>
      <c r="I850" s="202">
        <f t="shared" si="187"/>
        <v>5297</v>
      </c>
      <c r="J850" s="168">
        <f t="shared" si="187"/>
        <v>137</v>
      </c>
      <c r="K850" s="168">
        <f t="shared" si="187"/>
        <v>111</v>
      </c>
      <c r="L850" s="168">
        <f t="shared" si="187"/>
        <v>26</v>
      </c>
      <c r="M850" s="202">
        <f t="shared" si="187"/>
        <v>5221.2</v>
      </c>
      <c r="N850" s="202">
        <f t="shared" si="187"/>
        <v>4138.7</v>
      </c>
      <c r="O850" s="202">
        <f t="shared" si="187"/>
        <v>1082.5</v>
      </c>
      <c r="P850" s="202">
        <f t="shared" si="187"/>
        <v>220752336</v>
      </c>
      <c r="Q850" s="202">
        <v>188963999.61000001</v>
      </c>
      <c r="R850" s="202">
        <v>31788336.390000001</v>
      </c>
      <c r="S850" s="199" t="e">
        <f>R850='Приложение № 1'!#REF!+'Приложение № 1'!#REF!</f>
        <v>#REF!</v>
      </c>
      <c r="T850" s="200"/>
      <c r="U850" s="248"/>
      <c r="V850" s="248"/>
      <c r="W850" s="248"/>
      <c r="X850" s="248"/>
    </row>
    <row r="851" spans="1:24" x14ac:dyDescent="0.2">
      <c r="A851" s="176">
        <v>1</v>
      </c>
      <c r="B851" s="205" t="s">
        <v>1273</v>
      </c>
      <c r="C851" s="176" t="s">
        <v>1008</v>
      </c>
      <c r="D851" s="196">
        <v>42004</v>
      </c>
      <c r="E851" s="176" t="s">
        <v>1822</v>
      </c>
      <c r="F851" s="176" t="s">
        <v>1869</v>
      </c>
      <c r="G851" s="169">
        <v>33</v>
      </c>
      <c r="H851" s="170">
        <v>33</v>
      </c>
      <c r="I851" s="197">
        <v>649.9</v>
      </c>
      <c r="J851" s="169">
        <v>17</v>
      </c>
      <c r="K851" s="170">
        <v>15</v>
      </c>
      <c r="L851" s="170">
        <v>2</v>
      </c>
      <c r="M851" s="197">
        <v>649.9</v>
      </c>
      <c r="N851" s="197">
        <v>581.6</v>
      </c>
      <c r="O851" s="197">
        <v>68.3</v>
      </c>
      <c r="P851" s="198">
        <f t="shared" ref="P851:P857" si="188">Q851+R851</f>
        <v>27477772</v>
      </c>
      <c r="Q851" s="198">
        <v>23520972.829999998</v>
      </c>
      <c r="R851" s="198">
        <v>3956799.17</v>
      </c>
      <c r="S851" s="199" t="e">
        <f>R851='Приложение № 1'!#REF!+'Приложение № 1'!#REF!</f>
        <v>#REF!</v>
      </c>
    </row>
    <row r="852" spans="1:24" x14ac:dyDescent="0.2">
      <c r="A852" s="176">
        <v>2</v>
      </c>
      <c r="B852" s="205" t="s">
        <v>1353</v>
      </c>
      <c r="C852" s="176" t="s">
        <v>1008</v>
      </c>
      <c r="D852" s="196">
        <v>42004</v>
      </c>
      <c r="E852" s="176" t="s">
        <v>1822</v>
      </c>
      <c r="F852" s="176" t="s">
        <v>1869</v>
      </c>
      <c r="G852" s="169">
        <v>98</v>
      </c>
      <c r="H852" s="170">
        <v>98</v>
      </c>
      <c r="I852" s="197">
        <v>1780.6</v>
      </c>
      <c r="J852" s="169">
        <v>46</v>
      </c>
      <c r="K852" s="170">
        <v>37</v>
      </c>
      <c r="L852" s="170">
        <v>9</v>
      </c>
      <c r="M852" s="197">
        <v>1704.8</v>
      </c>
      <c r="N852" s="197">
        <v>1417.8</v>
      </c>
      <c r="O852" s="197">
        <v>287</v>
      </c>
      <c r="P852" s="198">
        <f t="shared" si="188"/>
        <v>72078944</v>
      </c>
      <c r="Q852" s="198">
        <v>61699576.060000002</v>
      </c>
      <c r="R852" s="198">
        <v>10379367.939999999</v>
      </c>
      <c r="S852" s="199" t="e">
        <f>R852='Приложение № 1'!#REF!+'Приложение № 1'!#REF!</f>
        <v>#REF!</v>
      </c>
    </row>
    <row r="853" spans="1:24" x14ac:dyDescent="0.2">
      <c r="A853" s="176">
        <v>3</v>
      </c>
      <c r="B853" s="205" t="s">
        <v>1354</v>
      </c>
      <c r="C853" s="176" t="s">
        <v>1008</v>
      </c>
      <c r="D853" s="196">
        <v>42004</v>
      </c>
      <c r="E853" s="176" t="s">
        <v>1822</v>
      </c>
      <c r="F853" s="176" t="s">
        <v>1869</v>
      </c>
      <c r="G853" s="169">
        <v>26</v>
      </c>
      <c r="H853" s="170">
        <v>26</v>
      </c>
      <c r="I853" s="197">
        <v>502.4</v>
      </c>
      <c r="J853" s="169">
        <v>9</v>
      </c>
      <c r="K853" s="170">
        <v>7</v>
      </c>
      <c r="L853" s="170">
        <v>2</v>
      </c>
      <c r="M853" s="197">
        <v>502.4</v>
      </c>
      <c r="N853" s="197">
        <v>368.8</v>
      </c>
      <c r="O853" s="197">
        <v>133.6</v>
      </c>
      <c r="P853" s="198">
        <f t="shared" si="188"/>
        <v>21241472</v>
      </c>
      <c r="Q853" s="198">
        <v>18182700.030000001</v>
      </c>
      <c r="R853" s="198">
        <v>3058771.97</v>
      </c>
      <c r="S853" s="199" t="e">
        <f>R853='Приложение № 1'!#REF!+'Приложение № 1'!#REF!</f>
        <v>#REF!</v>
      </c>
    </row>
    <row r="854" spans="1:24" x14ac:dyDescent="0.2">
      <c r="A854" s="176">
        <v>4</v>
      </c>
      <c r="B854" s="205" t="s">
        <v>1279</v>
      </c>
      <c r="C854" s="176" t="s">
        <v>1008</v>
      </c>
      <c r="D854" s="196">
        <v>42004</v>
      </c>
      <c r="E854" s="176" t="s">
        <v>1822</v>
      </c>
      <c r="F854" s="176" t="s">
        <v>1869</v>
      </c>
      <c r="G854" s="169">
        <v>69</v>
      </c>
      <c r="H854" s="170">
        <v>69</v>
      </c>
      <c r="I854" s="197">
        <v>1304.3</v>
      </c>
      <c r="J854" s="169">
        <v>40</v>
      </c>
      <c r="K854" s="170">
        <v>36</v>
      </c>
      <c r="L854" s="170">
        <v>4</v>
      </c>
      <c r="M854" s="197">
        <v>1304.3</v>
      </c>
      <c r="N854" s="197">
        <v>1128.0999999999999</v>
      </c>
      <c r="O854" s="197">
        <v>176.2</v>
      </c>
      <c r="P854" s="198">
        <f t="shared" si="188"/>
        <v>55145804</v>
      </c>
      <c r="Q854" s="198">
        <v>47204808.219999999</v>
      </c>
      <c r="R854" s="198">
        <v>7940995.7800000003</v>
      </c>
      <c r="S854" s="199" t="e">
        <f>R854='Приложение № 1'!#REF!+'Приложение № 1'!#REF!</f>
        <v>#REF!</v>
      </c>
    </row>
    <row r="855" spans="1:24" x14ac:dyDescent="0.2">
      <c r="A855" s="176">
        <v>5</v>
      </c>
      <c r="B855" s="205" t="s">
        <v>859</v>
      </c>
      <c r="C855" s="176" t="s">
        <v>1008</v>
      </c>
      <c r="D855" s="196">
        <v>42004</v>
      </c>
      <c r="E855" s="176" t="s">
        <v>1822</v>
      </c>
      <c r="F855" s="176" t="s">
        <v>1869</v>
      </c>
      <c r="G855" s="169">
        <v>31</v>
      </c>
      <c r="H855" s="170">
        <v>31</v>
      </c>
      <c r="I855" s="197">
        <v>508.6</v>
      </c>
      <c r="J855" s="169">
        <v>12</v>
      </c>
      <c r="K855" s="170">
        <v>6</v>
      </c>
      <c r="L855" s="170">
        <v>6</v>
      </c>
      <c r="M855" s="197">
        <v>508.6</v>
      </c>
      <c r="N855" s="197">
        <v>226.1</v>
      </c>
      <c r="O855" s="197">
        <v>282.5</v>
      </c>
      <c r="P855" s="198">
        <f t="shared" si="188"/>
        <v>21503608</v>
      </c>
      <c r="Q855" s="198">
        <v>18407088.449999999</v>
      </c>
      <c r="R855" s="198">
        <v>3096519.55</v>
      </c>
      <c r="S855" s="199" t="e">
        <f>R855='Приложение № 1'!#REF!+'Приложение № 1'!#REF!</f>
        <v>#REF!</v>
      </c>
    </row>
    <row r="856" spans="1:24" s="157" customFormat="1" ht="18" customHeight="1" x14ac:dyDescent="0.2">
      <c r="A856" s="176">
        <v>6</v>
      </c>
      <c r="B856" s="205" t="s">
        <v>860</v>
      </c>
      <c r="C856" s="176" t="s">
        <v>1008</v>
      </c>
      <c r="D856" s="196">
        <v>42004</v>
      </c>
      <c r="E856" s="176" t="s">
        <v>1822</v>
      </c>
      <c r="F856" s="176" t="s">
        <v>1869</v>
      </c>
      <c r="G856" s="169">
        <v>4</v>
      </c>
      <c r="H856" s="170">
        <v>4</v>
      </c>
      <c r="I856" s="197">
        <v>101.2</v>
      </c>
      <c r="J856" s="169">
        <v>3</v>
      </c>
      <c r="K856" s="170">
        <v>3</v>
      </c>
      <c r="L856" s="170">
        <v>0</v>
      </c>
      <c r="M856" s="197">
        <v>101.2</v>
      </c>
      <c r="N856" s="197">
        <v>101.2</v>
      </c>
      <c r="O856" s="197">
        <v>0</v>
      </c>
      <c r="P856" s="198">
        <f t="shared" si="188"/>
        <v>4278736</v>
      </c>
      <c r="Q856" s="198">
        <v>3662598.02</v>
      </c>
      <c r="R856" s="198">
        <v>616137.98</v>
      </c>
      <c r="S856" s="199" t="e">
        <f>R856='Приложение № 1'!#REF!+'Приложение № 1'!#REF!</f>
        <v>#REF!</v>
      </c>
      <c r="T856" s="200"/>
      <c r="U856" s="248"/>
      <c r="V856" s="248"/>
      <c r="W856" s="248"/>
      <c r="X856" s="248"/>
    </row>
    <row r="857" spans="1:24" x14ac:dyDescent="0.2">
      <c r="A857" s="176">
        <v>7</v>
      </c>
      <c r="B857" s="205" t="s">
        <v>861</v>
      </c>
      <c r="C857" s="176" t="s">
        <v>1008</v>
      </c>
      <c r="D857" s="196">
        <v>42004</v>
      </c>
      <c r="E857" s="176" t="s">
        <v>1822</v>
      </c>
      <c r="F857" s="176" t="s">
        <v>1869</v>
      </c>
      <c r="G857" s="169">
        <v>20</v>
      </c>
      <c r="H857" s="170">
        <v>20</v>
      </c>
      <c r="I857" s="197">
        <v>450</v>
      </c>
      <c r="J857" s="169">
        <v>10</v>
      </c>
      <c r="K857" s="170">
        <v>7</v>
      </c>
      <c r="L857" s="170">
        <v>3</v>
      </c>
      <c r="M857" s="197">
        <v>450</v>
      </c>
      <c r="N857" s="197">
        <v>315.10000000000002</v>
      </c>
      <c r="O857" s="197">
        <v>134.9</v>
      </c>
      <c r="P857" s="198">
        <f t="shared" si="188"/>
        <v>19026000</v>
      </c>
      <c r="Q857" s="198">
        <v>16286256</v>
      </c>
      <c r="R857" s="198">
        <v>2739744</v>
      </c>
      <c r="S857" s="199" t="e">
        <f>R857='Приложение № 1'!#REF!+'Приложение № 1'!#REF!</f>
        <v>#REF!</v>
      </c>
    </row>
    <row r="858" spans="1:24" ht="33" customHeight="1" x14ac:dyDescent="0.2">
      <c r="A858" s="824" t="s">
        <v>1280</v>
      </c>
      <c r="B858" s="824"/>
      <c r="C858" s="824"/>
      <c r="D858" s="824"/>
      <c r="E858" s="824"/>
      <c r="F858" s="824"/>
      <c r="G858" s="174">
        <f>SUM(G859:G862)</f>
        <v>117</v>
      </c>
      <c r="H858" s="174">
        <f t="shared" ref="H858:O858" si="189">SUM(H859:H862)</f>
        <v>117</v>
      </c>
      <c r="I858" s="177">
        <f t="shared" si="189"/>
        <v>2042.8</v>
      </c>
      <c r="J858" s="174">
        <f t="shared" si="189"/>
        <v>45</v>
      </c>
      <c r="K858" s="174">
        <f t="shared" si="189"/>
        <v>0</v>
      </c>
      <c r="L858" s="174">
        <f t="shared" si="189"/>
        <v>45</v>
      </c>
      <c r="M858" s="177">
        <f t="shared" si="189"/>
        <v>2042.8</v>
      </c>
      <c r="N858" s="177">
        <f t="shared" si="189"/>
        <v>0</v>
      </c>
      <c r="O858" s="177">
        <f t="shared" si="189"/>
        <v>2042.8</v>
      </c>
      <c r="P858" s="177">
        <f>SUM(P859:P862)</f>
        <v>86369584</v>
      </c>
      <c r="Q858" s="177">
        <v>65036296.759999998</v>
      </c>
      <c r="R858" s="177">
        <v>21333287.239999998</v>
      </c>
      <c r="S858" s="199" t="e">
        <f>R858='Приложение № 1'!#REF!+'Приложение № 1'!#REF!</f>
        <v>#REF!</v>
      </c>
    </row>
    <row r="859" spans="1:24" x14ac:dyDescent="0.2">
      <c r="A859" s="176">
        <v>1</v>
      </c>
      <c r="B859" s="205" t="s">
        <v>944</v>
      </c>
      <c r="C859" s="176">
        <v>87</v>
      </c>
      <c r="D859" s="196">
        <v>41390</v>
      </c>
      <c r="E859" s="176" t="s">
        <v>1112</v>
      </c>
      <c r="F859" s="176" t="s">
        <v>1822</v>
      </c>
      <c r="G859" s="169">
        <f>H859</f>
        <v>21</v>
      </c>
      <c r="H859" s="170">
        <v>21</v>
      </c>
      <c r="I859" s="197">
        <v>509.5</v>
      </c>
      <c r="J859" s="169">
        <v>11</v>
      </c>
      <c r="K859" s="170">
        <v>0</v>
      </c>
      <c r="L859" s="170">
        <v>11</v>
      </c>
      <c r="M859" s="197">
        <v>509.5</v>
      </c>
      <c r="N859" s="197">
        <v>0</v>
      </c>
      <c r="O859" s="197">
        <v>509.5</v>
      </c>
      <c r="P859" s="198">
        <f>Q859+R859</f>
        <v>21541660</v>
      </c>
      <c r="Q859" s="198">
        <v>16220869.98</v>
      </c>
      <c r="R859" s="198">
        <v>5320790.0199999996</v>
      </c>
      <c r="S859" s="199" t="e">
        <f>R859='Приложение № 1'!#REF!+'Приложение № 1'!#REF!</f>
        <v>#REF!</v>
      </c>
    </row>
    <row r="860" spans="1:24" x14ac:dyDescent="0.2">
      <c r="A860" s="176">
        <v>2</v>
      </c>
      <c r="B860" s="205" t="s">
        <v>945</v>
      </c>
      <c r="C860" s="176">
        <v>87</v>
      </c>
      <c r="D860" s="196">
        <v>41390</v>
      </c>
      <c r="E860" s="176" t="s">
        <v>1112</v>
      </c>
      <c r="F860" s="176" t="s">
        <v>1822</v>
      </c>
      <c r="G860" s="169">
        <f>H860</f>
        <v>54</v>
      </c>
      <c r="H860" s="170">
        <v>54</v>
      </c>
      <c r="I860" s="197">
        <v>601.20000000000005</v>
      </c>
      <c r="J860" s="169">
        <v>14</v>
      </c>
      <c r="K860" s="170">
        <v>0</v>
      </c>
      <c r="L860" s="170">
        <v>14</v>
      </c>
      <c r="M860" s="197">
        <v>601.20000000000005</v>
      </c>
      <c r="N860" s="197">
        <v>0</v>
      </c>
      <c r="O860" s="197">
        <v>601.20000000000005</v>
      </c>
      <c r="P860" s="198">
        <f>Q860+R860</f>
        <v>25418736</v>
      </c>
      <c r="Q860" s="198">
        <v>19140308.210000001</v>
      </c>
      <c r="R860" s="198">
        <v>6278427.79</v>
      </c>
      <c r="S860" s="199" t="e">
        <f>R860='Приложение № 1'!#REF!+'Приложение № 1'!#REF!</f>
        <v>#REF!</v>
      </c>
    </row>
    <row r="861" spans="1:24" s="157" customFormat="1" ht="22.5" customHeight="1" x14ac:dyDescent="0.2">
      <c r="A861" s="176">
        <v>3</v>
      </c>
      <c r="B861" s="205" t="s">
        <v>946</v>
      </c>
      <c r="C861" s="176">
        <v>87</v>
      </c>
      <c r="D861" s="196">
        <v>41390</v>
      </c>
      <c r="E861" s="176" t="s">
        <v>1112</v>
      </c>
      <c r="F861" s="176" t="s">
        <v>1822</v>
      </c>
      <c r="G861" s="169">
        <f>H861</f>
        <v>10</v>
      </c>
      <c r="H861" s="170">
        <v>10</v>
      </c>
      <c r="I861" s="197">
        <v>245.9</v>
      </c>
      <c r="J861" s="169">
        <v>7</v>
      </c>
      <c r="K861" s="170">
        <v>0</v>
      </c>
      <c r="L861" s="170">
        <v>7</v>
      </c>
      <c r="M861" s="197">
        <v>245.9</v>
      </c>
      <c r="N861" s="197">
        <v>0</v>
      </c>
      <c r="O861" s="197">
        <v>245.9</v>
      </c>
      <c r="P861" s="198">
        <f>Q861+R861</f>
        <v>10396652</v>
      </c>
      <c r="Q861" s="198">
        <v>7828678.96</v>
      </c>
      <c r="R861" s="198">
        <v>2567973.04</v>
      </c>
      <c r="S861" s="199" t="e">
        <f>R861='Приложение № 1'!#REF!+'Приложение № 1'!#REF!</f>
        <v>#REF!</v>
      </c>
      <c r="T861" s="200"/>
      <c r="U861" s="248"/>
      <c r="V861" s="248"/>
      <c r="W861" s="248"/>
      <c r="X861" s="248"/>
    </row>
    <row r="862" spans="1:24" x14ac:dyDescent="0.2">
      <c r="A862" s="176">
        <v>4</v>
      </c>
      <c r="B862" s="205" t="s">
        <v>943</v>
      </c>
      <c r="C862" s="176">
        <v>87</v>
      </c>
      <c r="D862" s="196">
        <v>41390</v>
      </c>
      <c r="E862" s="176" t="s">
        <v>1112</v>
      </c>
      <c r="F862" s="176" t="s">
        <v>1822</v>
      </c>
      <c r="G862" s="169">
        <f>H862</f>
        <v>32</v>
      </c>
      <c r="H862" s="170">
        <v>32</v>
      </c>
      <c r="I862" s="197">
        <v>686.2</v>
      </c>
      <c r="J862" s="169">
        <v>13</v>
      </c>
      <c r="K862" s="170">
        <v>0</v>
      </c>
      <c r="L862" s="170">
        <v>13</v>
      </c>
      <c r="M862" s="197">
        <v>686.2</v>
      </c>
      <c r="N862" s="197">
        <v>0</v>
      </c>
      <c r="O862" s="197">
        <v>686.2</v>
      </c>
      <c r="P862" s="198">
        <f>Q862+R862</f>
        <v>29012536</v>
      </c>
      <c r="Q862" s="198">
        <v>21846439.609999999</v>
      </c>
      <c r="R862" s="198">
        <v>7166096.3899999997</v>
      </c>
      <c r="S862" s="199" t="e">
        <f>R862='Приложение № 1'!#REF!+'Приложение № 1'!#REF!</f>
        <v>#REF!</v>
      </c>
    </row>
    <row r="863" spans="1:24" ht="33.75" customHeight="1" x14ac:dyDescent="0.2">
      <c r="A863" s="824" t="s">
        <v>1394</v>
      </c>
      <c r="B863" s="824"/>
      <c r="C863" s="824"/>
      <c r="D863" s="824"/>
      <c r="E863" s="824"/>
      <c r="F863" s="824"/>
      <c r="G863" s="174">
        <f>SUM(G864:G874)</f>
        <v>224</v>
      </c>
      <c r="H863" s="174">
        <f t="shared" ref="H863:P863" si="190">SUM(H864:H874)</f>
        <v>224</v>
      </c>
      <c r="I863" s="177">
        <f t="shared" si="190"/>
        <v>4670.1000000000004</v>
      </c>
      <c r="J863" s="174">
        <f t="shared" si="190"/>
        <v>81</v>
      </c>
      <c r="K863" s="174">
        <f t="shared" si="190"/>
        <v>35</v>
      </c>
      <c r="L863" s="174">
        <f t="shared" si="190"/>
        <v>46</v>
      </c>
      <c r="M863" s="177">
        <f t="shared" si="190"/>
        <v>4670.1000000000004</v>
      </c>
      <c r="N863" s="177">
        <f t="shared" si="190"/>
        <v>1916.8</v>
      </c>
      <c r="O863" s="177">
        <f t="shared" si="190"/>
        <v>2753.3</v>
      </c>
      <c r="P863" s="177">
        <f t="shared" si="190"/>
        <v>197451828</v>
      </c>
      <c r="Q863" s="177">
        <v>128541140.03</v>
      </c>
      <c r="R863" s="177">
        <v>68910687.969999999</v>
      </c>
      <c r="S863" s="199" t="e">
        <f>R863='Приложение № 1'!#REF!+'Приложение № 1'!#REF!</f>
        <v>#REF!</v>
      </c>
    </row>
    <row r="864" spans="1:24" x14ac:dyDescent="0.2">
      <c r="A864" s="176">
        <v>1</v>
      </c>
      <c r="B864" s="205" t="s">
        <v>1534</v>
      </c>
      <c r="C864" s="167" t="s">
        <v>1326</v>
      </c>
      <c r="D864" s="196">
        <v>42129</v>
      </c>
      <c r="E864" s="176" t="s">
        <v>1822</v>
      </c>
      <c r="F864" s="176" t="s">
        <v>1869</v>
      </c>
      <c r="G864" s="169">
        <v>30</v>
      </c>
      <c r="H864" s="169">
        <v>30</v>
      </c>
      <c r="I864" s="242">
        <v>478.8</v>
      </c>
      <c r="J864" s="169">
        <v>12</v>
      </c>
      <c r="K864" s="243">
        <v>8</v>
      </c>
      <c r="L864" s="243">
        <v>4</v>
      </c>
      <c r="M864" s="197">
        <v>478.8</v>
      </c>
      <c r="N864" s="242">
        <v>277.10000000000002</v>
      </c>
      <c r="O864" s="242">
        <v>201.7</v>
      </c>
      <c r="P864" s="198">
        <f t="shared" ref="P864:P874" si="191">Q864+R864</f>
        <v>20243664</v>
      </c>
      <c r="Q864" s="198">
        <v>13178625.26</v>
      </c>
      <c r="R864" s="198">
        <v>7065038.7400000002</v>
      </c>
      <c r="S864" s="199" t="e">
        <f>R864='Приложение № 1'!#REF!+'Приложение № 1'!#REF!</f>
        <v>#REF!</v>
      </c>
    </row>
    <row r="865" spans="1:24" x14ac:dyDescent="0.2">
      <c r="A865" s="176">
        <v>2</v>
      </c>
      <c r="B865" s="205" t="s">
        <v>1533</v>
      </c>
      <c r="C865" s="167" t="s">
        <v>1326</v>
      </c>
      <c r="D865" s="196">
        <v>42129</v>
      </c>
      <c r="E865" s="176" t="s">
        <v>1822</v>
      </c>
      <c r="F865" s="176" t="s">
        <v>1869</v>
      </c>
      <c r="G865" s="169">
        <v>24</v>
      </c>
      <c r="H865" s="169">
        <v>24</v>
      </c>
      <c r="I865" s="242">
        <v>491.9</v>
      </c>
      <c r="J865" s="169">
        <v>8</v>
      </c>
      <c r="K865" s="243">
        <v>3</v>
      </c>
      <c r="L865" s="243">
        <v>5</v>
      </c>
      <c r="M865" s="197">
        <v>491.9</v>
      </c>
      <c r="N865" s="242">
        <v>183.4</v>
      </c>
      <c r="O865" s="242">
        <v>308.5</v>
      </c>
      <c r="P865" s="198">
        <f t="shared" si="191"/>
        <v>20797532</v>
      </c>
      <c r="Q865" s="198">
        <v>13539193.33</v>
      </c>
      <c r="R865" s="198">
        <v>7258338.6699999999</v>
      </c>
      <c r="S865" s="199" t="e">
        <f>R865='Приложение № 1'!#REF!+'Приложение № 1'!#REF!</f>
        <v>#REF!</v>
      </c>
    </row>
    <row r="866" spans="1:24" x14ac:dyDescent="0.2">
      <c r="A866" s="176">
        <v>3</v>
      </c>
      <c r="B866" s="205" t="s">
        <v>1482</v>
      </c>
      <c r="C866" s="167" t="s">
        <v>1326</v>
      </c>
      <c r="D866" s="196">
        <v>42129</v>
      </c>
      <c r="E866" s="176" t="s">
        <v>1822</v>
      </c>
      <c r="F866" s="176" t="s">
        <v>1869</v>
      </c>
      <c r="G866" s="169">
        <v>16</v>
      </c>
      <c r="H866" s="169">
        <v>16</v>
      </c>
      <c r="I866" s="242">
        <v>412.7</v>
      </c>
      <c r="J866" s="169">
        <v>8</v>
      </c>
      <c r="K866" s="243">
        <v>4</v>
      </c>
      <c r="L866" s="243">
        <v>4</v>
      </c>
      <c r="M866" s="197">
        <v>412.7</v>
      </c>
      <c r="N866" s="242">
        <v>226.7</v>
      </c>
      <c r="O866" s="242">
        <v>186</v>
      </c>
      <c r="P866" s="198">
        <f t="shared" si="191"/>
        <v>17448956</v>
      </c>
      <c r="Q866" s="198">
        <v>11359270.359999999</v>
      </c>
      <c r="R866" s="198">
        <v>6089685.6399999997</v>
      </c>
      <c r="S866" s="199" t="e">
        <f>R866='Приложение № 1'!#REF!+'Приложение № 1'!#REF!</f>
        <v>#REF!</v>
      </c>
    </row>
    <row r="867" spans="1:24" x14ac:dyDescent="0.2">
      <c r="A867" s="176">
        <v>4</v>
      </c>
      <c r="B867" s="205" t="s">
        <v>1532</v>
      </c>
      <c r="C867" s="167" t="s">
        <v>1326</v>
      </c>
      <c r="D867" s="196">
        <v>42129</v>
      </c>
      <c r="E867" s="176" t="s">
        <v>1822</v>
      </c>
      <c r="F867" s="176" t="s">
        <v>1869</v>
      </c>
      <c r="G867" s="169">
        <v>19</v>
      </c>
      <c r="H867" s="169">
        <v>19</v>
      </c>
      <c r="I867" s="242">
        <v>155.9</v>
      </c>
      <c r="J867" s="169">
        <v>4</v>
      </c>
      <c r="K867" s="243">
        <v>0</v>
      </c>
      <c r="L867" s="243">
        <v>4</v>
      </c>
      <c r="M867" s="197">
        <v>155.9</v>
      </c>
      <c r="N867" s="242">
        <v>0</v>
      </c>
      <c r="O867" s="242">
        <v>155.9</v>
      </c>
      <c r="P867" s="198">
        <f t="shared" si="191"/>
        <v>6591452</v>
      </c>
      <c r="Q867" s="198">
        <v>4291035.25</v>
      </c>
      <c r="R867" s="198">
        <v>2300416.75</v>
      </c>
      <c r="S867" s="199" t="e">
        <f>R867='Приложение № 1'!#REF!+'Приложение № 1'!#REF!</f>
        <v>#REF!</v>
      </c>
    </row>
    <row r="868" spans="1:24" x14ac:dyDescent="0.2">
      <c r="A868" s="176">
        <v>5</v>
      </c>
      <c r="B868" s="205" t="s">
        <v>1603</v>
      </c>
      <c r="C868" s="167" t="s">
        <v>1326</v>
      </c>
      <c r="D868" s="196">
        <v>42129</v>
      </c>
      <c r="E868" s="176" t="s">
        <v>1822</v>
      </c>
      <c r="F868" s="176" t="s">
        <v>1869</v>
      </c>
      <c r="G868" s="169">
        <v>16</v>
      </c>
      <c r="H868" s="169">
        <v>16</v>
      </c>
      <c r="I868" s="242">
        <v>365.9</v>
      </c>
      <c r="J868" s="169">
        <v>5</v>
      </c>
      <c r="K868" s="243">
        <v>3</v>
      </c>
      <c r="L868" s="243">
        <v>2</v>
      </c>
      <c r="M868" s="197">
        <v>365.9</v>
      </c>
      <c r="N868" s="242">
        <v>212.9</v>
      </c>
      <c r="O868" s="242">
        <v>153</v>
      </c>
      <c r="P868" s="198">
        <f t="shared" si="191"/>
        <v>15470252</v>
      </c>
      <c r="Q868" s="198">
        <v>10071134.050000001</v>
      </c>
      <c r="R868" s="198">
        <v>5399117.9500000002</v>
      </c>
      <c r="S868" s="199" t="e">
        <f>R868='Приложение № 1'!#REF!+'Приложение № 1'!#REF!</f>
        <v>#REF!</v>
      </c>
    </row>
    <row r="869" spans="1:24" x14ac:dyDescent="0.2">
      <c r="A869" s="176">
        <v>6</v>
      </c>
      <c r="B869" s="205" t="s">
        <v>1604</v>
      </c>
      <c r="C869" s="167" t="s">
        <v>1326</v>
      </c>
      <c r="D869" s="196">
        <v>42129</v>
      </c>
      <c r="E869" s="176" t="s">
        <v>1822</v>
      </c>
      <c r="F869" s="176" t="s">
        <v>1869</v>
      </c>
      <c r="G869" s="169">
        <v>7</v>
      </c>
      <c r="H869" s="169">
        <v>7</v>
      </c>
      <c r="I869" s="242">
        <v>234.6</v>
      </c>
      <c r="J869" s="169">
        <v>4</v>
      </c>
      <c r="K869" s="243">
        <v>2</v>
      </c>
      <c r="L869" s="243">
        <v>2</v>
      </c>
      <c r="M869" s="197">
        <v>234.6</v>
      </c>
      <c r="N869" s="242">
        <v>119.5</v>
      </c>
      <c r="O869" s="242">
        <v>115.1</v>
      </c>
      <c r="P869" s="198">
        <f t="shared" si="191"/>
        <v>9918888</v>
      </c>
      <c r="Q869" s="198">
        <v>6457196.0899999999</v>
      </c>
      <c r="R869" s="198">
        <v>3461691.91</v>
      </c>
      <c r="S869" s="199" t="e">
        <f>R869='Приложение № 1'!#REF!+'Приложение № 1'!#REF!</f>
        <v>#REF!</v>
      </c>
    </row>
    <row r="870" spans="1:24" x14ac:dyDescent="0.2">
      <c r="A870" s="176">
        <v>7</v>
      </c>
      <c r="B870" s="205" t="s">
        <v>1481</v>
      </c>
      <c r="C870" s="167" t="s">
        <v>1326</v>
      </c>
      <c r="D870" s="196">
        <v>42129</v>
      </c>
      <c r="E870" s="176" t="s">
        <v>1822</v>
      </c>
      <c r="F870" s="176" t="s">
        <v>1869</v>
      </c>
      <c r="G870" s="169">
        <v>8</v>
      </c>
      <c r="H870" s="169">
        <v>8</v>
      </c>
      <c r="I870" s="242">
        <v>518.20000000000005</v>
      </c>
      <c r="J870" s="169">
        <v>8</v>
      </c>
      <c r="K870" s="243">
        <v>4</v>
      </c>
      <c r="L870" s="243">
        <v>4</v>
      </c>
      <c r="M870" s="197">
        <v>518.20000000000005</v>
      </c>
      <c r="N870" s="242">
        <v>269</v>
      </c>
      <c r="O870" s="242">
        <v>249.2</v>
      </c>
      <c r="P870" s="198">
        <f t="shared" si="191"/>
        <v>21909496</v>
      </c>
      <c r="Q870" s="198">
        <v>14263081.9</v>
      </c>
      <c r="R870" s="198">
        <v>7646414.0999999996</v>
      </c>
      <c r="S870" s="199" t="e">
        <f>R870='Приложение № 1'!#REF!+'Приложение № 1'!#REF!</f>
        <v>#REF!</v>
      </c>
    </row>
    <row r="871" spans="1:24" x14ac:dyDescent="0.2">
      <c r="A871" s="176">
        <v>8</v>
      </c>
      <c r="B871" s="205" t="s">
        <v>1531</v>
      </c>
      <c r="C871" s="167" t="s">
        <v>1326</v>
      </c>
      <c r="D871" s="196">
        <v>42129</v>
      </c>
      <c r="E871" s="176" t="s">
        <v>1822</v>
      </c>
      <c r="F871" s="176" t="s">
        <v>1869</v>
      </c>
      <c r="G871" s="169">
        <v>23</v>
      </c>
      <c r="H871" s="169">
        <v>23</v>
      </c>
      <c r="I871" s="242">
        <v>504.1</v>
      </c>
      <c r="J871" s="169">
        <v>8</v>
      </c>
      <c r="K871" s="243">
        <v>6</v>
      </c>
      <c r="L871" s="243">
        <v>2</v>
      </c>
      <c r="M871" s="197">
        <v>504.1</v>
      </c>
      <c r="N871" s="242">
        <v>392.2</v>
      </c>
      <c r="O871" s="242">
        <v>111.9</v>
      </c>
      <c r="P871" s="198">
        <f t="shared" si="191"/>
        <v>21313348</v>
      </c>
      <c r="Q871" s="198">
        <v>13874989.550000001</v>
      </c>
      <c r="R871" s="198">
        <v>7438358.4500000002</v>
      </c>
      <c r="S871" s="199" t="e">
        <f>R871='Приложение № 1'!#REF!+'Приложение № 1'!#REF!</f>
        <v>#REF!</v>
      </c>
    </row>
    <row r="872" spans="1:24" x14ac:dyDescent="0.2">
      <c r="A872" s="176">
        <v>9</v>
      </c>
      <c r="B872" s="205" t="s">
        <v>1530</v>
      </c>
      <c r="C872" s="167" t="s">
        <v>1326</v>
      </c>
      <c r="D872" s="196">
        <v>42129</v>
      </c>
      <c r="E872" s="176" t="s">
        <v>1822</v>
      </c>
      <c r="F872" s="176" t="s">
        <v>1869</v>
      </c>
      <c r="G872" s="169">
        <v>32</v>
      </c>
      <c r="H872" s="169">
        <v>32</v>
      </c>
      <c r="I872" s="242">
        <v>498.6</v>
      </c>
      <c r="J872" s="169">
        <v>8</v>
      </c>
      <c r="K872" s="243">
        <v>2</v>
      </c>
      <c r="L872" s="243">
        <v>6</v>
      </c>
      <c r="M872" s="197">
        <v>498.6</v>
      </c>
      <c r="N872" s="242">
        <v>111.5</v>
      </c>
      <c r="O872" s="242">
        <v>387.1</v>
      </c>
      <c r="P872" s="198">
        <f t="shared" si="191"/>
        <v>21080808</v>
      </c>
      <c r="Q872" s="198">
        <v>13723606.01</v>
      </c>
      <c r="R872" s="198">
        <v>7357201.9900000002</v>
      </c>
      <c r="S872" s="199" t="e">
        <f>R872='Приложение № 1'!#REF!+'Приложение № 1'!#REF!</f>
        <v>#REF!</v>
      </c>
    </row>
    <row r="873" spans="1:24" s="156" customFormat="1" ht="25.5" customHeight="1" x14ac:dyDescent="0.2">
      <c r="A873" s="176">
        <v>10</v>
      </c>
      <c r="B873" s="205" t="s">
        <v>1358</v>
      </c>
      <c r="C873" s="167" t="s">
        <v>1326</v>
      </c>
      <c r="D873" s="196">
        <v>42129</v>
      </c>
      <c r="E873" s="176" t="s">
        <v>1822</v>
      </c>
      <c r="F873" s="176" t="s">
        <v>1869</v>
      </c>
      <c r="G873" s="169">
        <v>21</v>
      </c>
      <c r="H873" s="169">
        <v>21</v>
      </c>
      <c r="I873" s="242">
        <v>503.6</v>
      </c>
      <c r="J873" s="169">
        <v>8</v>
      </c>
      <c r="K873" s="243">
        <v>2</v>
      </c>
      <c r="L873" s="243">
        <v>6</v>
      </c>
      <c r="M873" s="197">
        <v>503.6</v>
      </c>
      <c r="N873" s="242">
        <v>112.2</v>
      </c>
      <c r="O873" s="242">
        <v>391.4</v>
      </c>
      <c r="P873" s="198">
        <f t="shared" si="191"/>
        <v>21292208</v>
      </c>
      <c r="Q873" s="198">
        <v>13861227.41</v>
      </c>
      <c r="R873" s="198">
        <v>7430980.5899999999</v>
      </c>
      <c r="S873" s="199" t="e">
        <f>R873='Приложение № 1'!#REF!+'Приложение № 1'!#REF!</f>
        <v>#REF!</v>
      </c>
      <c r="T873" s="200"/>
      <c r="U873" s="203"/>
      <c r="V873" s="203"/>
      <c r="W873" s="203"/>
      <c r="X873" s="203"/>
    </row>
    <row r="874" spans="1:24" x14ac:dyDescent="0.2">
      <c r="A874" s="176">
        <v>11</v>
      </c>
      <c r="B874" s="205" t="s">
        <v>1359</v>
      </c>
      <c r="C874" s="167" t="s">
        <v>1326</v>
      </c>
      <c r="D874" s="196">
        <v>42129</v>
      </c>
      <c r="E874" s="176" t="s">
        <v>1822</v>
      </c>
      <c r="F874" s="176" t="s">
        <v>1869</v>
      </c>
      <c r="G874" s="169">
        <v>28</v>
      </c>
      <c r="H874" s="169">
        <v>28</v>
      </c>
      <c r="I874" s="242">
        <v>505.8</v>
      </c>
      <c r="J874" s="169">
        <v>8</v>
      </c>
      <c r="K874" s="243">
        <v>1</v>
      </c>
      <c r="L874" s="243">
        <v>7</v>
      </c>
      <c r="M874" s="197">
        <v>505.8</v>
      </c>
      <c r="N874" s="242">
        <v>12.3</v>
      </c>
      <c r="O874" s="242">
        <v>493.5</v>
      </c>
      <c r="P874" s="198">
        <f t="shared" si="191"/>
        <v>21385224</v>
      </c>
      <c r="Q874" s="198">
        <v>13921780.82</v>
      </c>
      <c r="R874" s="198">
        <v>7463443.1799999997</v>
      </c>
      <c r="S874" s="199" t="e">
        <f>R874='Приложение № 1'!#REF!+'Приложение № 1'!#REF!</f>
        <v>#REF!</v>
      </c>
    </row>
    <row r="875" spans="1:24" ht="27.75" customHeight="1" x14ac:dyDescent="0.2">
      <c r="A875" s="824" t="s">
        <v>1375</v>
      </c>
      <c r="B875" s="824"/>
      <c r="C875" s="824"/>
      <c r="D875" s="824"/>
      <c r="E875" s="824"/>
      <c r="F875" s="824"/>
      <c r="G875" s="168">
        <f>SUM(G876:G879)</f>
        <v>423</v>
      </c>
      <c r="H875" s="168">
        <f>SUM(H876:H879)</f>
        <v>423</v>
      </c>
      <c r="I875" s="202">
        <f t="shared" ref="I875:P875" si="192">SUM(I876:I879)</f>
        <v>7760.8</v>
      </c>
      <c r="J875" s="168">
        <f t="shared" si="192"/>
        <v>171</v>
      </c>
      <c r="K875" s="168">
        <f t="shared" si="192"/>
        <v>123</v>
      </c>
      <c r="L875" s="168">
        <f t="shared" si="192"/>
        <v>48</v>
      </c>
      <c r="M875" s="202">
        <f t="shared" si="192"/>
        <v>7760.8</v>
      </c>
      <c r="N875" s="202">
        <f t="shared" si="192"/>
        <v>5484.9</v>
      </c>
      <c r="O875" s="202">
        <f t="shared" si="192"/>
        <v>2275.9</v>
      </c>
      <c r="P875" s="202">
        <f t="shared" si="192"/>
        <v>328126624</v>
      </c>
      <c r="Q875" s="202">
        <v>311720292.80000001</v>
      </c>
      <c r="R875" s="202">
        <v>16406331.199999999</v>
      </c>
      <c r="S875" s="199" t="e">
        <f>R875='Приложение № 1'!#REF!+'Приложение № 1'!#REF!</f>
        <v>#REF!</v>
      </c>
    </row>
    <row r="876" spans="1:24" x14ac:dyDescent="0.2">
      <c r="A876" s="176">
        <v>1</v>
      </c>
      <c r="B876" s="205" t="s">
        <v>803</v>
      </c>
      <c r="C876" s="167" t="s">
        <v>1337</v>
      </c>
      <c r="D876" s="196">
        <v>41562</v>
      </c>
      <c r="E876" s="176" t="s">
        <v>1822</v>
      </c>
      <c r="F876" s="176" t="s">
        <v>1869</v>
      </c>
      <c r="G876" s="169">
        <v>144</v>
      </c>
      <c r="H876" s="169">
        <v>144</v>
      </c>
      <c r="I876" s="242">
        <v>2732.4</v>
      </c>
      <c r="J876" s="169">
        <v>59</v>
      </c>
      <c r="K876" s="243">
        <v>48</v>
      </c>
      <c r="L876" s="243">
        <v>11</v>
      </c>
      <c r="M876" s="242">
        <v>2732.4</v>
      </c>
      <c r="N876" s="242">
        <v>2240.1999999999998</v>
      </c>
      <c r="O876" s="242">
        <v>492.2</v>
      </c>
      <c r="P876" s="198">
        <f>Q876+R876</f>
        <v>115525872</v>
      </c>
      <c r="Q876" s="198">
        <v>109749578.40000001</v>
      </c>
      <c r="R876" s="198">
        <v>5776293.5999999996</v>
      </c>
      <c r="S876" s="199" t="e">
        <f>R876='Приложение № 1'!#REF!+'Приложение № 1'!#REF!</f>
        <v>#REF!</v>
      </c>
    </row>
    <row r="877" spans="1:24" x14ac:dyDescent="0.2">
      <c r="A877" s="176">
        <v>2</v>
      </c>
      <c r="B877" s="205" t="s">
        <v>829</v>
      </c>
      <c r="C877" s="176">
        <v>1</v>
      </c>
      <c r="D877" s="196">
        <v>41514</v>
      </c>
      <c r="E877" s="176" t="s">
        <v>1822</v>
      </c>
      <c r="F877" s="176" t="s">
        <v>1869</v>
      </c>
      <c r="G877" s="169">
        <v>115</v>
      </c>
      <c r="H877" s="170">
        <v>115</v>
      </c>
      <c r="I877" s="197">
        <v>1915.4</v>
      </c>
      <c r="J877" s="169">
        <v>44</v>
      </c>
      <c r="K877" s="170">
        <v>31</v>
      </c>
      <c r="L877" s="170">
        <v>13</v>
      </c>
      <c r="M877" s="197">
        <v>1915.4</v>
      </c>
      <c r="N877" s="197">
        <v>1278.5</v>
      </c>
      <c r="O877" s="197">
        <v>636.9</v>
      </c>
      <c r="P877" s="198">
        <f>Q877+R877</f>
        <v>80983112</v>
      </c>
      <c r="Q877" s="198">
        <v>76933956.400000006</v>
      </c>
      <c r="R877" s="198">
        <v>4049155.6</v>
      </c>
      <c r="S877" s="199" t="e">
        <f>R877='Приложение № 1'!#REF!+'Приложение № 1'!#REF!</f>
        <v>#REF!</v>
      </c>
    </row>
    <row r="878" spans="1:24" s="156" customFormat="1" ht="21.75" customHeight="1" x14ac:dyDescent="0.2">
      <c r="A878" s="176">
        <v>3</v>
      </c>
      <c r="B878" s="205" t="s">
        <v>830</v>
      </c>
      <c r="C878" s="176" t="s">
        <v>1157</v>
      </c>
      <c r="D878" s="196">
        <v>41562</v>
      </c>
      <c r="E878" s="176" t="s">
        <v>1822</v>
      </c>
      <c r="F878" s="176" t="s">
        <v>1869</v>
      </c>
      <c r="G878" s="169">
        <v>24</v>
      </c>
      <c r="H878" s="170">
        <v>24</v>
      </c>
      <c r="I878" s="197">
        <v>535.20000000000005</v>
      </c>
      <c r="J878" s="169">
        <v>11</v>
      </c>
      <c r="K878" s="170">
        <v>7</v>
      </c>
      <c r="L878" s="170">
        <v>4</v>
      </c>
      <c r="M878" s="197">
        <v>535.20000000000005</v>
      </c>
      <c r="N878" s="197">
        <v>332.2</v>
      </c>
      <c r="O878" s="197">
        <v>203</v>
      </c>
      <c r="P878" s="198">
        <f>Q878+R878</f>
        <v>22628256</v>
      </c>
      <c r="Q878" s="198">
        <v>21496843.199999999</v>
      </c>
      <c r="R878" s="198">
        <v>1131412.8</v>
      </c>
      <c r="S878" s="199" t="e">
        <f>R878='Приложение № 1'!#REF!+'Приложение № 1'!#REF!</f>
        <v>#REF!</v>
      </c>
      <c r="T878" s="200"/>
      <c r="U878" s="203"/>
      <c r="V878" s="203"/>
      <c r="W878" s="203"/>
      <c r="X878" s="203"/>
    </row>
    <row r="879" spans="1:24" x14ac:dyDescent="0.2">
      <c r="A879" s="176">
        <v>4</v>
      </c>
      <c r="B879" s="205" t="s">
        <v>802</v>
      </c>
      <c r="C879" s="176" t="s">
        <v>1157</v>
      </c>
      <c r="D879" s="196">
        <v>41562</v>
      </c>
      <c r="E879" s="176" t="s">
        <v>1822</v>
      </c>
      <c r="F879" s="176" t="s">
        <v>1869</v>
      </c>
      <c r="G879" s="169">
        <v>140</v>
      </c>
      <c r="H879" s="170">
        <v>140</v>
      </c>
      <c r="I879" s="197">
        <v>2577.8000000000002</v>
      </c>
      <c r="J879" s="169">
        <v>57</v>
      </c>
      <c r="K879" s="170">
        <v>37</v>
      </c>
      <c r="L879" s="170">
        <v>20</v>
      </c>
      <c r="M879" s="197">
        <v>2577.8000000000002</v>
      </c>
      <c r="N879" s="197">
        <v>1634</v>
      </c>
      <c r="O879" s="197">
        <v>943.8</v>
      </c>
      <c r="P879" s="198">
        <f>Q879+R879</f>
        <v>108989384</v>
      </c>
      <c r="Q879" s="198">
        <v>103539914.8</v>
      </c>
      <c r="R879" s="198">
        <v>5449469.2000000002</v>
      </c>
      <c r="S879" s="199" t="e">
        <f>R879='Приложение № 1'!#REF!+'Приложение № 1'!#REF!</f>
        <v>#REF!</v>
      </c>
    </row>
    <row r="880" spans="1:24" ht="28.5" customHeight="1" x14ac:dyDescent="0.2">
      <c r="A880" s="824" t="s">
        <v>1426</v>
      </c>
      <c r="B880" s="824"/>
      <c r="C880" s="824"/>
      <c r="D880" s="824"/>
      <c r="E880" s="824"/>
      <c r="F880" s="824"/>
      <c r="G880" s="168">
        <f>SUM(G881:G901)</f>
        <v>444</v>
      </c>
      <c r="H880" s="168">
        <f t="shared" ref="H880:R880" si="193">SUM(H881:H901)</f>
        <v>444</v>
      </c>
      <c r="I880" s="202">
        <f t="shared" si="193"/>
        <v>7543.9</v>
      </c>
      <c r="J880" s="168">
        <f>SUM(J881:J901)</f>
        <v>172</v>
      </c>
      <c r="K880" s="168">
        <f t="shared" si="193"/>
        <v>97</v>
      </c>
      <c r="L880" s="168">
        <f t="shared" si="193"/>
        <v>75</v>
      </c>
      <c r="M880" s="202">
        <f t="shared" si="193"/>
        <v>7543.9</v>
      </c>
      <c r="N880" s="202">
        <f t="shared" si="193"/>
        <v>4270.75</v>
      </c>
      <c r="O880" s="202">
        <f t="shared" si="193"/>
        <v>3273.15</v>
      </c>
      <c r="P880" s="202" t="e">
        <f t="shared" si="193"/>
        <v>#REF!</v>
      </c>
      <c r="Q880" s="202" t="e">
        <f t="shared" si="193"/>
        <v>#REF!</v>
      </c>
      <c r="R880" s="202" t="e">
        <f t="shared" si="193"/>
        <v>#REF!</v>
      </c>
      <c r="S880" s="199" t="e">
        <f>R880='Приложение № 1'!#REF!+'Приложение № 1'!#REF!</f>
        <v>#REF!</v>
      </c>
    </row>
    <row r="881" spans="1:24" x14ac:dyDescent="0.2">
      <c r="A881" s="176">
        <v>1</v>
      </c>
      <c r="B881" s="205" t="s">
        <v>1224</v>
      </c>
      <c r="C881" s="176">
        <v>1</v>
      </c>
      <c r="D881" s="196">
        <v>41997</v>
      </c>
      <c r="E881" s="176" t="s">
        <v>1112</v>
      </c>
      <c r="F881" s="176" t="s">
        <v>1822</v>
      </c>
      <c r="G881" s="169">
        <v>4</v>
      </c>
      <c r="H881" s="170">
        <v>4</v>
      </c>
      <c r="I881" s="197">
        <v>79.900000000000006</v>
      </c>
      <c r="J881" s="169">
        <v>2</v>
      </c>
      <c r="K881" s="170">
        <v>1</v>
      </c>
      <c r="L881" s="170">
        <f>J881-K881</f>
        <v>1</v>
      </c>
      <c r="M881" s="197">
        <v>79.900000000000006</v>
      </c>
      <c r="N881" s="197">
        <v>32</v>
      </c>
      <c r="O881" s="197">
        <f>M881-N881</f>
        <v>47.9</v>
      </c>
      <c r="P881" s="198" t="e">
        <f t="shared" ref="P881:P901" si="194">Q881+R881</f>
        <v>#REF!</v>
      </c>
      <c r="Q881" s="198" t="e">
        <f>'Приложение № 1'!#REF!+'Приложение № 1'!#REF!</f>
        <v>#REF!</v>
      </c>
      <c r="R881" s="198" t="e">
        <f>'Приложение № 1'!#REF!+'Приложение № 1'!#REF!</f>
        <v>#REF!</v>
      </c>
      <c r="S881" s="199" t="e">
        <f>R881='Приложение № 1'!#REF!+'Приложение № 1'!#REF!</f>
        <v>#REF!</v>
      </c>
    </row>
    <row r="882" spans="1:24" s="157" customFormat="1" x14ac:dyDescent="0.2">
      <c r="A882" s="176">
        <v>2</v>
      </c>
      <c r="B882" s="205" t="s">
        <v>959</v>
      </c>
      <c r="C882" s="176">
        <v>1</v>
      </c>
      <c r="D882" s="196">
        <v>41996</v>
      </c>
      <c r="E882" s="176" t="s">
        <v>1112</v>
      </c>
      <c r="F882" s="176" t="s">
        <v>1822</v>
      </c>
      <c r="G882" s="169">
        <v>31</v>
      </c>
      <c r="H882" s="170">
        <v>31</v>
      </c>
      <c r="I882" s="197">
        <v>611.35</v>
      </c>
      <c r="J882" s="169">
        <v>12</v>
      </c>
      <c r="K882" s="170">
        <v>8</v>
      </c>
      <c r="L882" s="170">
        <f t="shared" ref="L882:L901" si="195">J882-K882</f>
        <v>4</v>
      </c>
      <c r="M882" s="197">
        <v>611.35</v>
      </c>
      <c r="N882" s="197">
        <v>407</v>
      </c>
      <c r="O882" s="197">
        <f t="shared" ref="O882:O901" si="196">M882-N882</f>
        <v>204.35</v>
      </c>
      <c r="P882" s="198" t="e">
        <f t="shared" si="194"/>
        <v>#REF!</v>
      </c>
      <c r="Q882" s="198" t="e">
        <f>'Приложение № 1'!#REF!+'Приложение № 1'!#REF!</f>
        <v>#REF!</v>
      </c>
      <c r="R882" s="198" t="e">
        <f>'Приложение № 1'!#REF!+'Приложение № 1'!#REF!</f>
        <v>#REF!</v>
      </c>
      <c r="S882" s="199" t="e">
        <f>R882='Приложение № 1'!#REF!+'Приложение № 1'!#REF!</f>
        <v>#REF!</v>
      </c>
      <c r="T882" s="200"/>
      <c r="U882" s="248"/>
      <c r="V882" s="248"/>
      <c r="W882" s="248"/>
      <c r="X882" s="248"/>
    </row>
    <row r="883" spans="1:24" s="157" customFormat="1" x14ac:dyDescent="0.2">
      <c r="A883" s="176">
        <v>3</v>
      </c>
      <c r="B883" s="205" t="s">
        <v>960</v>
      </c>
      <c r="C883" s="176">
        <v>1</v>
      </c>
      <c r="D883" s="196">
        <v>41996</v>
      </c>
      <c r="E883" s="176" t="s">
        <v>1112</v>
      </c>
      <c r="F883" s="176" t="s">
        <v>1822</v>
      </c>
      <c r="G883" s="169">
        <v>31</v>
      </c>
      <c r="H883" s="170">
        <v>31</v>
      </c>
      <c r="I883" s="197">
        <v>611.25</v>
      </c>
      <c r="J883" s="169">
        <v>13</v>
      </c>
      <c r="K883" s="170">
        <v>11</v>
      </c>
      <c r="L883" s="170">
        <f t="shared" si="195"/>
        <v>2</v>
      </c>
      <c r="M883" s="197">
        <v>611.25</v>
      </c>
      <c r="N883" s="197">
        <v>524.79999999999995</v>
      </c>
      <c r="O883" s="197">
        <f t="shared" si="196"/>
        <v>86.45</v>
      </c>
      <c r="P883" s="198" t="e">
        <f t="shared" si="194"/>
        <v>#REF!</v>
      </c>
      <c r="Q883" s="198" t="e">
        <f>'Приложение № 1'!#REF!+'Приложение № 1'!#REF!</f>
        <v>#REF!</v>
      </c>
      <c r="R883" s="198" t="e">
        <f>'Приложение № 1'!#REF!+'Приложение № 1'!#REF!</f>
        <v>#REF!</v>
      </c>
      <c r="S883" s="199" t="e">
        <f>R883='Приложение № 1'!#REF!+'Приложение № 1'!#REF!</f>
        <v>#REF!</v>
      </c>
      <c r="T883" s="200"/>
      <c r="U883" s="248"/>
      <c r="V883" s="248"/>
      <c r="W883" s="248"/>
      <c r="X883" s="248"/>
    </row>
    <row r="884" spans="1:24" s="157" customFormat="1" x14ac:dyDescent="0.2">
      <c r="A884" s="176">
        <v>4</v>
      </c>
      <c r="B884" s="205" t="s">
        <v>969</v>
      </c>
      <c r="C884" s="176">
        <v>1</v>
      </c>
      <c r="D884" s="196">
        <v>41996</v>
      </c>
      <c r="E884" s="176" t="s">
        <v>1112</v>
      </c>
      <c r="F884" s="176" t="s">
        <v>1822</v>
      </c>
      <c r="G884" s="169">
        <v>16</v>
      </c>
      <c r="H884" s="170">
        <v>16</v>
      </c>
      <c r="I884" s="197">
        <v>382.8</v>
      </c>
      <c r="J884" s="169">
        <v>9</v>
      </c>
      <c r="K884" s="170">
        <v>9</v>
      </c>
      <c r="L884" s="170">
        <f t="shared" si="195"/>
        <v>0</v>
      </c>
      <c r="M884" s="197">
        <v>382.8</v>
      </c>
      <c r="N884" s="197">
        <v>382.8</v>
      </c>
      <c r="O884" s="197">
        <f t="shared" si="196"/>
        <v>0</v>
      </c>
      <c r="P884" s="198" t="e">
        <f t="shared" si="194"/>
        <v>#REF!</v>
      </c>
      <c r="Q884" s="198" t="e">
        <f>'Приложение № 1'!#REF!+'Приложение № 1'!#REF!</f>
        <v>#REF!</v>
      </c>
      <c r="R884" s="198" t="e">
        <f>'Приложение № 1'!#REF!+'Приложение № 1'!#REF!</f>
        <v>#REF!</v>
      </c>
      <c r="S884" s="199" t="e">
        <f>R884='Приложение № 1'!#REF!+'Приложение № 1'!#REF!</f>
        <v>#REF!</v>
      </c>
      <c r="T884" s="200"/>
      <c r="U884" s="248"/>
      <c r="V884" s="248"/>
      <c r="W884" s="248"/>
      <c r="X884" s="248"/>
    </row>
    <row r="885" spans="1:24" x14ac:dyDescent="0.2">
      <c r="A885" s="176">
        <v>5</v>
      </c>
      <c r="B885" s="205" t="s">
        <v>961</v>
      </c>
      <c r="C885" s="176">
        <v>1</v>
      </c>
      <c r="D885" s="196">
        <v>41996</v>
      </c>
      <c r="E885" s="176" t="s">
        <v>1112</v>
      </c>
      <c r="F885" s="176" t="s">
        <v>1822</v>
      </c>
      <c r="G885" s="169">
        <v>24</v>
      </c>
      <c r="H885" s="170">
        <v>24</v>
      </c>
      <c r="I885" s="197">
        <v>386.7</v>
      </c>
      <c r="J885" s="169">
        <v>9</v>
      </c>
      <c r="K885" s="170">
        <v>7</v>
      </c>
      <c r="L885" s="170">
        <f t="shared" si="195"/>
        <v>2</v>
      </c>
      <c r="M885" s="197">
        <v>386.7</v>
      </c>
      <c r="N885" s="197">
        <v>296.7</v>
      </c>
      <c r="O885" s="197">
        <f t="shared" si="196"/>
        <v>90</v>
      </c>
      <c r="P885" s="198" t="e">
        <f t="shared" si="194"/>
        <v>#REF!</v>
      </c>
      <c r="Q885" s="198" t="e">
        <f>'Приложение № 1'!#REF!+'Приложение № 1'!#REF!</f>
        <v>#REF!</v>
      </c>
      <c r="R885" s="198" t="e">
        <f>'Приложение № 1'!#REF!+'Приложение № 1'!#REF!</f>
        <v>#REF!</v>
      </c>
      <c r="S885" s="199" t="e">
        <f>R885='Приложение № 1'!#REF!+'Приложение № 1'!#REF!</f>
        <v>#REF!</v>
      </c>
    </row>
    <row r="886" spans="1:24" s="157" customFormat="1" x14ac:dyDescent="0.2">
      <c r="A886" s="176">
        <v>6</v>
      </c>
      <c r="B886" s="205" t="s">
        <v>970</v>
      </c>
      <c r="C886" s="176">
        <v>1</v>
      </c>
      <c r="D886" s="196">
        <v>41996</v>
      </c>
      <c r="E886" s="176" t="s">
        <v>1112</v>
      </c>
      <c r="F886" s="176" t="s">
        <v>1822</v>
      </c>
      <c r="G886" s="169">
        <v>32</v>
      </c>
      <c r="H886" s="170">
        <v>32</v>
      </c>
      <c r="I886" s="197">
        <v>402.6</v>
      </c>
      <c r="J886" s="169">
        <v>8</v>
      </c>
      <c r="K886" s="170">
        <v>3</v>
      </c>
      <c r="L886" s="170">
        <f t="shared" si="195"/>
        <v>5</v>
      </c>
      <c r="M886" s="197">
        <v>402.6</v>
      </c>
      <c r="N886" s="197">
        <v>133.80000000000001</v>
      </c>
      <c r="O886" s="197">
        <f t="shared" si="196"/>
        <v>268.8</v>
      </c>
      <c r="P886" s="198" t="e">
        <f t="shared" si="194"/>
        <v>#REF!</v>
      </c>
      <c r="Q886" s="198" t="e">
        <f>'Приложение № 1'!#REF!+'Приложение № 1'!#REF!</f>
        <v>#REF!</v>
      </c>
      <c r="R886" s="198" t="e">
        <f>'Приложение № 1'!#REF!+'Приложение № 1'!#REF!</f>
        <v>#REF!</v>
      </c>
      <c r="S886" s="199" t="e">
        <f>R886='Приложение № 1'!#REF!+'Приложение № 1'!#REF!</f>
        <v>#REF!</v>
      </c>
      <c r="T886" s="200"/>
      <c r="U886" s="248"/>
      <c r="V886" s="248"/>
      <c r="W886" s="248"/>
      <c r="X886" s="248"/>
    </row>
    <row r="887" spans="1:24" x14ac:dyDescent="0.2">
      <c r="A887" s="176">
        <v>7</v>
      </c>
      <c r="B887" s="205" t="s">
        <v>971</v>
      </c>
      <c r="C887" s="176">
        <v>1</v>
      </c>
      <c r="D887" s="196">
        <v>41996</v>
      </c>
      <c r="E887" s="176" t="s">
        <v>1112</v>
      </c>
      <c r="F887" s="176" t="s">
        <v>1822</v>
      </c>
      <c r="G887" s="169">
        <v>21</v>
      </c>
      <c r="H887" s="170">
        <v>21</v>
      </c>
      <c r="I887" s="197">
        <v>393</v>
      </c>
      <c r="J887" s="169">
        <v>8</v>
      </c>
      <c r="K887" s="170">
        <v>1</v>
      </c>
      <c r="L887" s="170">
        <f t="shared" si="195"/>
        <v>7</v>
      </c>
      <c r="M887" s="197">
        <v>393</v>
      </c>
      <c r="N887" s="197">
        <v>56.4</v>
      </c>
      <c r="O887" s="197">
        <f t="shared" si="196"/>
        <v>336.6</v>
      </c>
      <c r="P887" s="198" t="e">
        <f t="shared" si="194"/>
        <v>#REF!</v>
      </c>
      <c r="Q887" s="198" t="e">
        <f>'Приложение № 1'!#REF!+'Приложение № 1'!#REF!</f>
        <v>#REF!</v>
      </c>
      <c r="R887" s="198" t="e">
        <f>'Приложение № 1'!#REF!+'Приложение № 1'!#REF!</f>
        <v>#REF!</v>
      </c>
      <c r="S887" s="199" t="e">
        <f>R887='Приложение № 1'!#REF!+'Приложение № 1'!#REF!</f>
        <v>#REF!</v>
      </c>
    </row>
    <row r="888" spans="1:24" x14ac:dyDescent="0.2">
      <c r="A888" s="176">
        <v>8</v>
      </c>
      <c r="B888" s="205" t="s">
        <v>981</v>
      </c>
      <c r="C888" s="176">
        <v>1</v>
      </c>
      <c r="D888" s="196">
        <v>41999</v>
      </c>
      <c r="E888" s="176" t="s">
        <v>1112</v>
      </c>
      <c r="F888" s="176" t="s">
        <v>1822</v>
      </c>
      <c r="G888" s="169">
        <v>8</v>
      </c>
      <c r="H888" s="170">
        <v>8</v>
      </c>
      <c r="I888" s="197">
        <v>98</v>
      </c>
      <c r="J888" s="169">
        <v>4</v>
      </c>
      <c r="K888" s="170">
        <v>2</v>
      </c>
      <c r="L888" s="170">
        <f t="shared" si="195"/>
        <v>2</v>
      </c>
      <c r="M888" s="197">
        <v>98</v>
      </c>
      <c r="N888" s="197">
        <v>54.2</v>
      </c>
      <c r="O888" s="197">
        <f t="shared" si="196"/>
        <v>43.8</v>
      </c>
      <c r="P888" s="198" t="e">
        <f t="shared" si="194"/>
        <v>#REF!</v>
      </c>
      <c r="Q888" s="198" t="e">
        <f>'Приложение № 1'!#REF!+'Приложение № 1'!#REF!</f>
        <v>#REF!</v>
      </c>
      <c r="R888" s="198" t="e">
        <f>'Приложение № 1'!#REF!+'Приложение № 1'!#REF!</f>
        <v>#REF!</v>
      </c>
      <c r="S888" s="199" t="e">
        <f>R888='Приложение № 1'!#REF!+'Приложение № 1'!#REF!</f>
        <v>#REF!</v>
      </c>
    </row>
    <row r="889" spans="1:24" x14ac:dyDescent="0.2">
      <c r="A889" s="176">
        <v>9</v>
      </c>
      <c r="B889" s="205" t="s">
        <v>947</v>
      </c>
      <c r="C889" s="176">
        <v>3</v>
      </c>
      <c r="D889" s="196">
        <v>41998</v>
      </c>
      <c r="E889" s="176" t="s">
        <v>1112</v>
      </c>
      <c r="F889" s="176" t="s">
        <v>1822</v>
      </c>
      <c r="G889" s="169">
        <v>21</v>
      </c>
      <c r="H889" s="170">
        <v>21</v>
      </c>
      <c r="I889" s="197">
        <v>363</v>
      </c>
      <c r="J889" s="169">
        <v>8</v>
      </c>
      <c r="K889" s="170">
        <v>6</v>
      </c>
      <c r="L889" s="170">
        <f t="shared" si="195"/>
        <v>2</v>
      </c>
      <c r="M889" s="197">
        <v>363</v>
      </c>
      <c r="N889" s="197">
        <v>272</v>
      </c>
      <c r="O889" s="197">
        <v>91</v>
      </c>
      <c r="P889" s="198" t="e">
        <f t="shared" si="194"/>
        <v>#REF!</v>
      </c>
      <c r="Q889" s="198" t="e">
        <f>'Приложение № 1'!#REF!+'Приложение № 1'!#REF!</f>
        <v>#REF!</v>
      </c>
      <c r="R889" s="198" t="e">
        <f>'Приложение № 1'!#REF!+'Приложение № 1'!#REF!</f>
        <v>#REF!</v>
      </c>
      <c r="S889" s="199" t="e">
        <f>R889='Приложение № 1'!#REF!+'Приложение № 1'!#REF!</f>
        <v>#REF!</v>
      </c>
    </row>
    <row r="890" spans="1:24" x14ac:dyDescent="0.2">
      <c r="A890" s="176">
        <v>10</v>
      </c>
      <c r="B890" s="205" t="s">
        <v>948</v>
      </c>
      <c r="C890" s="176">
        <v>3</v>
      </c>
      <c r="D890" s="196">
        <v>41998</v>
      </c>
      <c r="E890" s="176" t="s">
        <v>1112</v>
      </c>
      <c r="F890" s="176" t="s">
        <v>1822</v>
      </c>
      <c r="G890" s="169">
        <v>45</v>
      </c>
      <c r="H890" s="170">
        <v>45</v>
      </c>
      <c r="I890" s="197">
        <v>357.8</v>
      </c>
      <c r="J890" s="169">
        <v>8</v>
      </c>
      <c r="K890" s="170">
        <v>5</v>
      </c>
      <c r="L890" s="170">
        <f t="shared" si="195"/>
        <v>3</v>
      </c>
      <c r="M890" s="197">
        <v>357.8</v>
      </c>
      <c r="N890" s="197">
        <v>156.19999999999999</v>
      </c>
      <c r="O890" s="197">
        <v>201.6</v>
      </c>
      <c r="P890" s="198" t="e">
        <f t="shared" si="194"/>
        <v>#REF!</v>
      </c>
      <c r="Q890" s="198" t="e">
        <f>'Приложение № 1'!#REF!+'Приложение № 1'!#REF!</f>
        <v>#REF!</v>
      </c>
      <c r="R890" s="198" t="e">
        <f>'Приложение № 1'!#REF!+'Приложение № 1'!#REF!</f>
        <v>#REF!</v>
      </c>
      <c r="S890" s="199" t="e">
        <f>R890='Приложение № 1'!#REF!+'Приложение № 1'!#REF!</f>
        <v>#REF!</v>
      </c>
    </row>
    <row r="891" spans="1:24" x14ac:dyDescent="0.2">
      <c r="A891" s="176">
        <v>11</v>
      </c>
      <c r="B891" s="205" t="s">
        <v>963</v>
      </c>
      <c r="C891" s="176">
        <v>3</v>
      </c>
      <c r="D891" s="196">
        <v>41998</v>
      </c>
      <c r="E891" s="176" t="s">
        <v>1112</v>
      </c>
      <c r="F891" s="176" t="s">
        <v>1822</v>
      </c>
      <c r="G891" s="169">
        <v>27</v>
      </c>
      <c r="H891" s="170">
        <v>27</v>
      </c>
      <c r="I891" s="197">
        <v>478.8</v>
      </c>
      <c r="J891" s="169">
        <v>17</v>
      </c>
      <c r="K891" s="170">
        <v>1</v>
      </c>
      <c r="L891" s="170">
        <f t="shared" si="195"/>
        <v>16</v>
      </c>
      <c r="M891" s="197">
        <v>478.8</v>
      </c>
      <c r="N891" s="197">
        <v>56.5</v>
      </c>
      <c r="O891" s="197">
        <v>422.3</v>
      </c>
      <c r="P891" s="198" t="e">
        <f t="shared" si="194"/>
        <v>#REF!</v>
      </c>
      <c r="Q891" s="198" t="e">
        <f>'Приложение № 1'!#REF!+'Приложение № 1'!#REF!</f>
        <v>#REF!</v>
      </c>
      <c r="R891" s="198" t="e">
        <f>'Приложение № 1'!#REF!+'Приложение № 1'!#REF!</f>
        <v>#REF!</v>
      </c>
      <c r="S891" s="199" t="e">
        <f>R891='Приложение № 1'!#REF!+'Приложение № 1'!#REF!</f>
        <v>#REF!</v>
      </c>
    </row>
    <row r="892" spans="1:24" x14ac:dyDescent="0.2">
      <c r="A892" s="176">
        <v>12</v>
      </c>
      <c r="B892" s="205" t="s">
        <v>982</v>
      </c>
      <c r="C892" s="176">
        <v>3</v>
      </c>
      <c r="D892" s="196">
        <v>41998</v>
      </c>
      <c r="E892" s="176" t="s">
        <v>1112</v>
      </c>
      <c r="F892" s="176" t="s">
        <v>1822</v>
      </c>
      <c r="G892" s="169">
        <v>8</v>
      </c>
      <c r="H892" s="170">
        <v>8</v>
      </c>
      <c r="I892" s="197">
        <v>195.5</v>
      </c>
      <c r="J892" s="169">
        <v>4</v>
      </c>
      <c r="K892" s="170">
        <v>4</v>
      </c>
      <c r="L892" s="170">
        <f t="shared" si="195"/>
        <v>0</v>
      </c>
      <c r="M892" s="197">
        <v>195.5</v>
      </c>
      <c r="N892" s="197">
        <v>195.5</v>
      </c>
      <c r="O892" s="197">
        <f t="shared" si="196"/>
        <v>0</v>
      </c>
      <c r="P892" s="198" t="e">
        <f t="shared" si="194"/>
        <v>#REF!</v>
      </c>
      <c r="Q892" s="198" t="e">
        <f>'Приложение № 1'!#REF!+'Приложение № 1'!#REF!</f>
        <v>#REF!</v>
      </c>
      <c r="R892" s="198" t="e">
        <f>'Приложение № 1'!#REF!+'Приложение № 1'!#REF!</f>
        <v>#REF!</v>
      </c>
      <c r="S892" s="199" t="e">
        <f>R892='Приложение № 1'!#REF!+'Приложение № 1'!#REF!</f>
        <v>#REF!</v>
      </c>
    </row>
    <row r="893" spans="1:24" x14ac:dyDescent="0.2">
      <c r="A893" s="176">
        <v>13</v>
      </c>
      <c r="B893" s="205" t="s">
        <v>962</v>
      </c>
      <c r="C893" s="176">
        <v>1</v>
      </c>
      <c r="D893" s="196">
        <v>41995</v>
      </c>
      <c r="E893" s="176" t="s">
        <v>1112</v>
      </c>
      <c r="F893" s="176" t="s">
        <v>1822</v>
      </c>
      <c r="G893" s="169">
        <v>3</v>
      </c>
      <c r="H893" s="170">
        <v>3</v>
      </c>
      <c r="I893" s="197">
        <v>122.1</v>
      </c>
      <c r="J893" s="169">
        <v>3</v>
      </c>
      <c r="K893" s="170">
        <v>2</v>
      </c>
      <c r="L893" s="170">
        <f t="shared" si="195"/>
        <v>1</v>
      </c>
      <c r="M893" s="197">
        <v>122.1</v>
      </c>
      <c r="N893" s="197">
        <v>43.8</v>
      </c>
      <c r="O893" s="197">
        <f t="shared" si="196"/>
        <v>78.3</v>
      </c>
      <c r="P893" s="198" t="e">
        <f t="shared" si="194"/>
        <v>#REF!</v>
      </c>
      <c r="Q893" s="198" t="e">
        <f>'Приложение № 1'!#REF!+'Приложение № 1'!#REF!</f>
        <v>#REF!</v>
      </c>
      <c r="R893" s="198" t="e">
        <f>'Приложение № 1'!#REF!+'Приложение № 1'!#REF!</f>
        <v>#REF!</v>
      </c>
      <c r="S893" s="199" t="e">
        <f>R893='Приложение № 1'!#REF!+'Приложение № 1'!#REF!</f>
        <v>#REF!</v>
      </c>
    </row>
    <row r="894" spans="1:24" x14ac:dyDescent="0.2">
      <c r="A894" s="176">
        <v>14</v>
      </c>
      <c r="B894" s="205" t="s">
        <v>973</v>
      </c>
      <c r="C894" s="176">
        <v>1</v>
      </c>
      <c r="D894" s="196">
        <v>41995</v>
      </c>
      <c r="E894" s="176" t="s">
        <v>1112</v>
      </c>
      <c r="F894" s="176" t="s">
        <v>1822</v>
      </c>
      <c r="G894" s="169">
        <v>19</v>
      </c>
      <c r="H894" s="170">
        <v>19</v>
      </c>
      <c r="I894" s="197">
        <v>380</v>
      </c>
      <c r="J894" s="169">
        <v>6</v>
      </c>
      <c r="K894" s="170">
        <v>3</v>
      </c>
      <c r="L894" s="170">
        <f t="shared" si="195"/>
        <v>3</v>
      </c>
      <c r="M894" s="197">
        <v>380</v>
      </c>
      <c r="N894" s="197">
        <v>184.55</v>
      </c>
      <c r="O894" s="197">
        <f t="shared" si="196"/>
        <v>195.45</v>
      </c>
      <c r="P894" s="198" t="e">
        <f t="shared" si="194"/>
        <v>#REF!</v>
      </c>
      <c r="Q894" s="198" t="e">
        <f>'Приложение № 1'!#REF!+'Приложение № 1'!#REF!</f>
        <v>#REF!</v>
      </c>
      <c r="R894" s="198" t="e">
        <f>'Приложение № 1'!#REF!+'Приложение № 1'!#REF!</f>
        <v>#REF!</v>
      </c>
      <c r="S894" s="199" t="e">
        <f>R894='Приложение № 1'!#REF!+'Приложение № 1'!#REF!</f>
        <v>#REF!</v>
      </c>
    </row>
    <row r="895" spans="1:24" x14ac:dyDescent="0.2">
      <c r="A895" s="176">
        <v>15</v>
      </c>
      <c r="B895" s="205" t="s">
        <v>974</v>
      </c>
      <c r="C895" s="176">
        <v>1</v>
      </c>
      <c r="D895" s="196">
        <v>41995</v>
      </c>
      <c r="E895" s="176" t="s">
        <v>1112</v>
      </c>
      <c r="F895" s="176" t="s">
        <v>1822</v>
      </c>
      <c r="G895" s="169">
        <v>18</v>
      </c>
      <c r="H895" s="170">
        <v>18</v>
      </c>
      <c r="I895" s="197">
        <v>377</v>
      </c>
      <c r="J895" s="169">
        <v>10</v>
      </c>
      <c r="K895" s="170">
        <v>1</v>
      </c>
      <c r="L895" s="170">
        <f t="shared" si="195"/>
        <v>9</v>
      </c>
      <c r="M895" s="197">
        <v>377</v>
      </c>
      <c r="N895" s="197">
        <v>31</v>
      </c>
      <c r="O895" s="197">
        <f t="shared" si="196"/>
        <v>346</v>
      </c>
      <c r="P895" s="198" t="e">
        <f t="shared" si="194"/>
        <v>#REF!</v>
      </c>
      <c r="Q895" s="198" t="e">
        <f>'Приложение № 1'!#REF!+'Приложение № 1'!#REF!</f>
        <v>#REF!</v>
      </c>
      <c r="R895" s="198" t="e">
        <f>'Приложение № 1'!#REF!+'Приложение № 1'!#REF!</f>
        <v>#REF!</v>
      </c>
      <c r="S895" s="199" t="e">
        <f>R895='Приложение № 1'!#REF!+'Приложение № 1'!#REF!</f>
        <v>#REF!</v>
      </c>
    </row>
    <row r="896" spans="1:24" x14ac:dyDescent="0.2">
      <c r="A896" s="176">
        <v>16</v>
      </c>
      <c r="B896" s="205" t="s">
        <v>958</v>
      </c>
      <c r="C896" s="176">
        <v>1</v>
      </c>
      <c r="D896" s="196">
        <v>41997</v>
      </c>
      <c r="E896" s="176" t="s">
        <v>1112</v>
      </c>
      <c r="F896" s="176" t="s">
        <v>1822</v>
      </c>
      <c r="G896" s="169">
        <v>5</v>
      </c>
      <c r="H896" s="170">
        <v>5</v>
      </c>
      <c r="I896" s="197">
        <v>78</v>
      </c>
      <c r="J896" s="169">
        <v>3</v>
      </c>
      <c r="K896" s="170">
        <v>3</v>
      </c>
      <c r="L896" s="170">
        <f t="shared" si="195"/>
        <v>0</v>
      </c>
      <c r="M896" s="197">
        <v>78</v>
      </c>
      <c r="N896" s="197">
        <v>78</v>
      </c>
      <c r="O896" s="197">
        <f t="shared" si="196"/>
        <v>0</v>
      </c>
      <c r="P896" s="198" t="e">
        <f t="shared" si="194"/>
        <v>#REF!</v>
      </c>
      <c r="Q896" s="198" t="e">
        <f>'Приложение № 1'!#REF!+'Приложение № 1'!#REF!</f>
        <v>#REF!</v>
      </c>
      <c r="R896" s="198" t="e">
        <f>'Приложение № 1'!#REF!+'Приложение № 1'!#REF!</f>
        <v>#REF!</v>
      </c>
      <c r="S896" s="199" t="e">
        <f>R896='Приложение № 1'!#REF!+'Приложение № 1'!#REF!</f>
        <v>#REF!</v>
      </c>
    </row>
    <row r="897" spans="1:24" x14ac:dyDescent="0.2">
      <c r="A897" s="176">
        <v>17</v>
      </c>
      <c r="B897" s="195" t="s">
        <v>968</v>
      </c>
      <c r="C897" s="176">
        <v>525</v>
      </c>
      <c r="D897" s="196">
        <v>42004</v>
      </c>
      <c r="E897" s="176" t="s">
        <v>1112</v>
      </c>
      <c r="F897" s="176" t="s">
        <v>1822</v>
      </c>
      <c r="G897" s="169">
        <v>34</v>
      </c>
      <c r="H897" s="170">
        <v>34</v>
      </c>
      <c r="I897" s="197">
        <v>640.20000000000005</v>
      </c>
      <c r="J897" s="169">
        <v>13</v>
      </c>
      <c r="K897" s="170">
        <v>10</v>
      </c>
      <c r="L897" s="170">
        <v>3</v>
      </c>
      <c r="M897" s="197">
        <v>640.20000000000005</v>
      </c>
      <c r="N897" s="197">
        <v>504.9</v>
      </c>
      <c r="O897" s="197">
        <f t="shared" si="196"/>
        <v>135.30000000000001</v>
      </c>
      <c r="P897" s="198" t="e">
        <f t="shared" si="194"/>
        <v>#REF!</v>
      </c>
      <c r="Q897" s="198" t="e">
        <f>'Приложение № 1'!#REF!+'Приложение № 1'!#REF!</f>
        <v>#REF!</v>
      </c>
      <c r="R897" s="198" t="e">
        <f>'Приложение № 1'!#REF!+'Приложение № 1'!#REF!</f>
        <v>#REF!</v>
      </c>
      <c r="S897" s="199" t="e">
        <f>R897='Приложение № 1'!#REF!+'Приложение № 1'!#REF!</f>
        <v>#REF!</v>
      </c>
    </row>
    <row r="898" spans="1:24" x14ac:dyDescent="0.2">
      <c r="A898" s="176">
        <v>18</v>
      </c>
      <c r="B898" s="195" t="s">
        <v>953</v>
      </c>
      <c r="C898" s="176">
        <v>525</v>
      </c>
      <c r="D898" s="196">
        <v>42004</v>
      </c>
      <c r="E898" s="176" t="s">
        <v>1112</v>
      </c>
      <c r="F898" s="176" t="s">
        <v>1822</v>
      </c>
      <c r="G898" s="169">
        <v>12</v>
      </c>
      <c r="H898" s="170">
        <v>12</v>
      </c>
      <c r="I898" s="197">
        <v>324.39999999999998</v>
      </c>
      <c r="J898" s="169">
        <v>8</v>
      </c>
      <c r="K898" s="170">
        <v>0</v>
      </c>
      <c r="L898" s="170">
        <v>8</v>
      </c>
      <c r="M898" s="197">
        <v>324.39999999999998</v>
      </c>
      <c r="N898" s="197">
        <v>0</v>
      </c>
      <c r="O898" s="197">
        <f t="shared" si="196"/>
        <v>324.39999999999998</v>
      </c>
      <c r="P898" s="198" t="e">
        <f t="shared" si="194"/>
        <v>#REF!</v>
      </c>
      <c r="Q898" s="198" t="e">
        <f>'Приложение № 1'!#REF!+'Приложение № 1'!#REF!</f>
        <v>#REF!</v>
      </c>
      <c r="R898" s="198" t="e">
        <f>'Приложение № 1'!#REF!+'Приложение № 1'!#REF!</f>
        <v>#REF!</v>
      </c>
      <c r="S898" s="199" t="e">
        <f>R898='Приложение № 1'!#REF!+'Приложение № 1'!#REF!</f>
        <v>#REF!</v>
      </c>
    </row>
    <row r="899" spans="1:24" x14ac:dyDescent="0.2">
      <c r="A899" s="176">
        <v>19</v>
      </c>
      <c r="B899" s="205" t="s">
        <v>950</v>
      </c>
      <c r="C899" s="176">
        <v>525</v>
      </c>
      <c r="D899" s="196">
        <v>42004</v>
      </c>
      <c r="E899" s="176" t="s">
        <v>1112</v>
      </c>
      <c r="F899" s="176" t="s">
        <v>1822</v>
      </c>
      <c r="G899" s="169">
        <v>24</v>
      </c>
      <c r="H899" s="169">
        <v>24</v>
      </c>
      <c r="I899" s="197">
        <v>377.1</v>
      </c>
      <c r="J899" s="169">
        <v>11</v>
      </c>
      <c r="K899" s="170">
        <v>10</v>
      </c>
      <c r="L899" s="170">
        <f t="shared" si="195"/>
        <v>1</v>
      </c>
      <c r="M899" s="197">
        <v>377.1</v>
      </c>
      <c r="N899" s="197">
        <v>334.9</v>
      </c>
      <c r="O899" s="197">
        <f t="shared" si="196"/>
        <v>42.2</v>
      </c>
      <c r="P899" s="198" t="e">
        <f t="shared" si="194"/>
        <v>#REF!</v>
      </c>
      <c r="Q899" s="198" t="e">
        <f>'Приложение № 1'!#REF!+'Приложение № 1'!#REF!</f>
        <v>#REF!</v>
      </c>
      <c r="R899" s="198" t="e">
        <f>'Приложение № 1'!#REF!+'Приложение № 1'!#REF!</f>
        <v>#REF!</v>
      </c>
      <c r="S899" s="199" t="e">
        <f>R899='Приложение № 1'!#REF!+'Приложение № 1'!#REF!</f>
        <v>#REF!</v>
      </c>
    </row>
    <row r="900" spans="1:24" ht="21.75" customHeight="1" x14ac:dyDescent="0.2">
      <c r="A900" s="176">
        <v>20</v>
      </c>
      <c r="B900" s="205" t="s">
        <v>951</v>
      </c>
      <c r="C900" s="176">
        <v>525</v>
      </c>
      <c r="D900" s="196">
        <v>42004</v>
      </c>
      <c r="E900" s="176" t="s">
        <v>1112</v>
      </c>
      <c r="F900" s="176" t="s">
        <v>1822</v>
      </c>
      <c r="G900" s="169">
        <v>28</v>
      </c>
      <c r="H900" s="169">
        <v>28</v>
      </c>
      <c r="I900" s="197">
        <v>448.9</v>
      </c>
      <c r="J900" s="169">
        <v>8</v>
      </c>
      <c r="K900" s="170">
        <v>5</v>
      </c>
      <c r="L900" s="170">
        <v>3</v>
      </c>
      <c r="M900" s="197">
        <v>448.9</v>
      </c>
      <c r="N900" s="197">
        <v>266.8</v>
      </c>
      <c r="O900" s="197">
        <f t="shared" si="196"/>
        <v>182.1</v>
      </c>
      <c r="P900" s="198" t="e">
        <f t="shared" si="194"/>
        <v>#REF!</v>
      </c>
      <c r="Q900" s="198" t="e">
        <f>'Приложение № 1'!#REF!+'Приложение № 1'!#REF!</f>
        <v>#REF!</v>
      </c>
      <c r="R900" s="198" t="e">
        <f>'Приложение № 1'!#REF!+'Приложение № 1'!#REF!</f>
        <v>#REF!</v>
      </c>
      <c r="S900" s="199" t="e">
        <f>R900='Приложение № 1'!#REF!+'Приложение № 1'!#REF!</f>
        <v>#REF!</v>
      </c>
    </row>
    <row r="901" spans="1:24" x14ac:dyDescent="0.2">
      <c r="A901" s="176">
        <v>21</v>
      </c>
      <c r="B901" s="205" t="s">
        <v>952</v>
      </c>
      <c r="C901" s="176">
        <v>525</v>
      </c>
      <c r="D901" s="196">
        <v>42004</v>
      </c>
      <c r="E901" s="176" t="s">
        <v>1112</v>
      </c>
      <c r="F901" s="176" t="s">
        <v>1822</v>
      </c>
      <c r="G901" s="169">
        <v>33</v>
      </c>
      <c r="H901" s="169">
        <v>33</v>
      </c>
      <c r="I901" s="197">
        <v>435.5</v>
      </c>
      <c r="J901" s="169">
        <v>8</v>
      </c>
      <c r="K901" s="170">
        <v>5</v>
      </c>
      <c r="L901" s="170">
        <f t="shared" si="195"/>
        <v>3</v>
      </c>
      <c r="M901" s="197">
        <v>435.5</v>
      </c>
      <c r="N901" s="197">
        <v>258.89999999999998</v>
      </c>
      <c r="O901" s="197">
        <f t="shared" si="196"/>
        <v>176.6</v>
      </c>
      <c r="P901" s="198" t="e">
        <f t="shared" si="194"/>
        <v>#REF!</v>
      </c>
      <c r="Q901" s="198" t="e">
        <f>'Приложение № 1'!#REF!+'Приложение № 1'!#REF!</f>
        <v>#REF!</v>
      </c>
      <c r="R901" s="198" t="e">
        <f>'Приложение № 1'!#REF!+'Приложение № 1'!#REF!</f>
        <v>#REF!</v>
      </c>
      <c r="S901" s="199" t="e">
        <f>R901='Приложение № 1'!#REF!+'Приложение № 1'!#REF!</f>
        <v>#REF!</v>
      </c>
    </row>
    <row r="902" spans="1:24" ht="30" customHeight="1" x14ac:dyDescent="0.2">
      <c r="A902" s="824" t="s">
        <v>1376</v>
      </c>
      <c r="B902" s="824"/>
      <c r="C902" s="824"/>
      <c r="D902" s="824"/>
      <c r="E902" s="824"/>
      <c r="F902" s="824"/>
      <c r="G902" s="174">
        <f t="shared" ref="G902:P902" si="197">SUM(G903:G904)</f>
        <v>107</v>
      </c>
      <c r="H902" s="174">
        <f t="shared" si="197"/>
        <v>107</v>
      </c>
      <c r="I902" s="177">
        <f t="shared" si="197"/>
        <v>1866.5</v>
      </c>
      <c r="J902" s="174">
        <f t="shared" si="197"/>
        <v>40</v>
      </c>
      <c r="K902" s="174">
        <f t="shared" si="197"/>
        <v>26</v>
      </c>
      <c r="L902" s="174">
        <f t="shared" si="197"/>
        <v>14</v>
      </c>
      <c r="M902" s="177">
        <f t="shared" si="197"/>
        <v>1069.47</v>
      </c>
      <c r="N902" s="177">
        <f t="shared" si="197"/>
        <v>581.07000000000005</v>
      </c>
      <c r="O902" s="177">
        <f t="shared" si="197"/>
        <v>488.4</v>
      </c>
      <c r="P902" s="177">
        <f t="shared" si="197"/>
        <v>45217191.600000001</v>
      </c>
      <c r="Q902" s="177">
        <v>42956332.020000003</v>
      </c>
      <c r="R902" s="177">
        <v>2260859.58</v>
      </c>
      <c r="S902" s="199" t="e">
        <f>R902='Приложение № 1'!#REF!+'Приложение № 1'!#REF!</f>
        <v>#REF!</v>
      </c>
    </row>
    <row r="903" spans="1:24" s="156" customFormat="1" ht="22.5" customHeight="1" x14ac:dyDescent="0.2">
      <c r="A903" s="176">
        <v>1</v>
      </c>
      <c r="B903" s="205" t="s">
        <v>1488</v>
      </c>
      <c r="C903" s="176">
        <v>418</v>
      </c>
      <c r="D903" s="196">
        <v>41822</v>
      </c>
      <c r="E903" s="176" t="s">
        <v>1112</v>
      </c>
      <c r="F903" s="176" t="s">
        <v>1822</v>
      </c>
      <c r="G903" s="169">
        <v>31</v>
      </c>
      <c r="H903" s="169">
        <v>31</v>
      </c>
      <c r="I903" s="197">
        <v>946.5</v>
      </c>
      <c r="J903" s="169">
        <v>14</v>
      </c>
      <c r="K903" s="170">
        <v>8</v>
      </c>
      <c r="L903" s="170">
        <v>6</v>
      </c>
      <c r="M903" s="197">
        <v>429.8</v>
      </c>
      <c r="N903" s="197">
        <v>179.1</v>
      </c>
      <c r="O903" s="197">
        <v>250.7</v>
      </c>
      <c r="P903" s="198">
        <f>Q903+R903</f>
        <v>18171944</v>
      </c>
      <c r="Q903" s="198">
        <v>17263346.800000001</v>
      </c>
      <c r="R903" s="198">
        <v>908597.2</v>
      </c>
      <c r="S903" s="199" t="e">
        <f>R903='Приложение № 1'!#REF!+'Приложение № 1'!#REF!</f>
        <v>#REF!</v>
      </c>
      <c r="T903" s="200"/>
      <c r="U903" s="203"/>
      <c r="V903" s="203"/>
      <c r="W903" s="203"/>
      <c r="X903" s="203"/>
    </row>
    <row r="904" spans="1:24" ht="18.75" customHeight="1" x14ac:dyDescent="0.2">
      <c r="A904" s="176">
        <v>2</v>
      </c>
      <c r="B904" s="205" t="s">
        <v>1489</v>
      </c>
      <c r="C904" s="176">
        <v>418</v>
      </c>
      <c r="D904" s="196">
        <v>41822</v>
      </c>
      <c r="E904" s="176" t="s">
        <v>1112</v>
      </c>
      <c r="F904" s="176" t="s">
        <v>1822</v>
      </c>
      <c r="G904" s="169">
        <v>76</v>
      </c>
      <c r="H904" s="169">
        <v>76</v>
      </c>
      <c r="I904" s="197">
        <v>920</v>
      </c>
      <c r="J904" s="169">
        <v>26</v>
      </c>
      <c r="K904" s="170">
        <v>18</v>
      </c>
      <c r="L904" s="170">
        <v>8</v>
      </c>
      <c r="M904" s="197">
        <v>639.66999999999996</v>
      </c>
      <c r="N904" s="197">
        <v>401.97</v>
      </c>
      <c r="O904" s="197">
        <v>237.7</v>
      </c>
      <c r="P904" s="198">
        <f>Q904+R904</f>
        <v>27045247.600000001</v>
      </c>
      <c r="Q904" s="198">
        <v>25692985.219999999</v>
      </c>
      <c r="R904" s="198">
        <v>1352262.38</v>
      </c>
      <c r="S904" s="199" t="e">
        <f>R904='Приложение № 1'!#REF!+'Приложение № 1'!#REF!</f>
        <v>#REF!</v>
      </c>
    </row>
    <row r="905" spans="1:24" ht="30" customHeight="1" x14ac:dyDescent="0.2">
      <c r="A905" s="824" t="s">
        <v>1817</v>
      </c>
      <c r="B905" s="824"/>
      <c r="C905" s="824"/>
      <c r="D905" s="824"/>
      <c r="E905" s="824"/>
      <c r="F905" s="824"/>
      <c r="G905" s="168">
        <f t="shared" ref="G905:P905" si="198">G906</f>
        <v>30</v>
      </c>
      <c r="H905" s="168">
        <f t="shared" si="198"/>
        <v>30</v>
      </c>
      <c r="I905" s="202">
        <f t="shared" si="198"/>
        <v>359.22</v>
      </c>
      <c r="J905" s="168">
        <f t="shared" si="198"/>
        <v>9</v>
      </c>
      <c r="K905" s="168">
        <f t="shared" si="198"/>
        <v>3</v>
      </c>
      <c r="L905" s="168">
        <f t="shared" si="198"/>
        <v>6</v>
      </c>
      <c r="M905" s="202">
        <f t="shared" si="198"/>
        <v>359.22</v>
      </c>
      <c r="N905" s="202">
        <f t="shared" si="198"/>
        <v>122.82</v>
      </c>
      <c r="O905" s="202">
        <f t="shared" si="198"/>
        <v>236.4</v>
      </c>
      <c r="P905" s="202">
        <f t="shared" si="198"/>
        <v>15187821.6</v>
      </c>
      <c r="Q905" s="202">
        <v>11102297.59</v>
      </c>
      <c r="R905" s="202">
        <v>4085524.01</v>
      </c>
      <c r="S905" s="199" t="e">
        <f>R905='Приложение № 1'!#REF!+'Приложение № 1'!#REF!</f>
        <v>#REF!</v>
      </c>
    </row>
    <row r="906" spans="1:24" x14ac:dyDescent="0.2">
      <c r="A906" s="176">
        <v>1</v>
      </c>
      <c r="B906" s="195" t="s">
        <v>1818</v>
      </c>
      <c r="C906" s="176" t="s">
        <v>1143</v>
      </c>
      <c r="D906" s="196">
        <v>41389</v>
      </c>
      <c r="E906" s="176" t="s">
        <v>1112</v>
      </c>
      <c r="F906" s="176" t="s">
        <v>1822</v>
      </c>
      <c r="G906" s="169">
        <v>30</v>
      </c>
      <c r="H906" s="170">
        <v>30</v>
      </c>
      <c r="I906" s="197">
        <v>359.22</v>
      </c>
      <c r="J906" s="169">
        <v>9</v>
      </c>
      <c r="K906" s="170">
        <v>3</v>
      </c>
      <c r="L906" s="170">
        <v>6</v>
      </c>
      <c r="M906" s="197">
        <v>359.22</v>
      </c>
      <c r="N906" s="197">
        <v>122.82</v>
      </c>
      <c r="O906" s="197">
        <v>236.4</v>
      </c>
      <c r="P906" s="198">
        <f>Q906+R906</f>
        <v>15187821.6</v>
      </c>
      <c r="Q906" s="198">
        <v>11102297.59</v>
      </c>
      <c r="R906" s="198">
        <v>4085524.01</v>
      </c>
      <c r="S906" s="199" t="e">
        <f>R906='Приложение № 1'!#REF!+'Приложение № 1'!#REF!</f>
        <v>#REF!</v>
      </c>
    </row>
    <row r="907" spans="1:24" ht="30" customHeight="1" x14ac:dyDescent="0.2">
      <c r="A907" s="824" t="s">
        <v>1318</v>
      </c>
      <c r="B907" s="824"/>
      <c r="C907" s="824"/>
      <c r="D907" s="824"/>
      <c r="E907" s="824"/>
      <c r="F907" s="824"/>
      <c r="G907" s="174">
        <f t="shared" ref="G907:P907" si="199">SUM(G908:G911)</f>
        <v>44</v>
      </c>
      <c r="H907" s="174">
        <f t="shared" si="199"/>
        <v>43</v>
      </c>
      <c r="I907" s="177">
        <f t="shared" si="199"/>
        <v>787.9</v>
      </c>
      <c r="J907" s="174">
        <f t="shared" si="199"/>
        <v>13</v>
      </c>
      <c r="K907" s="174">
        <f t="shared" si="199"/>
        <v>0</v>
      </c>
      <c r="L907" s="174">
        <f t="shared" si="199"/>
        <v>13</v>
      </c>
      <c r="M907" s="177">
        <f t="shared" si="199"/>
        <v>694.5</v>
      </c>
      <c r="N907" s="177">
        <f t="shared" si="199"/>
        <v>0</v>
      </c>
      <c r="O907" s="177">
        <f t="shared" si="199"/>
        <v>694.5</v>
      </c>
      <c r="P907" s="177">
        <f t="shared" si="199"/>
        <v>29363460</v>
      </c>
      <c r="Q907" s="177">
        <v>20994873.899999999</v>
      </c>
      <c r="R907" s="177">
        <v>8368586.0999999996</v>
      </c>
      <c r="S907" s="199" t="e">
        <f>R907='Приложение № 1'!#REF!+'Приложение № 1'!#REF!</f>
        <v>#REF!</v>
      </c>
    </row>
    <row r="908" spans="1:24" x14ac:dyDescent="0.2">
      <c r="A908" s="176">
        <v>1</v>
      </c>
      <c r="B908" s="205" t="s">
        <v>1172</v>
      </c>
      <c r="C908" s="213" t="s">
        <v>1309</v>
      </c>
      <c r="D908" s="196">
        <v>42109</v>
      </c>
      <c r="E908" s="176" t="s">
        <v>1112</v>
      </c>
      <c r="F908" s="176" t="s">
        <v>1822</v>
      </c>
      <c r="G908" s="169">
        <v>13</v>
      </c>
      <c r="H908" s="169">
        <v>12</v>
      </c>
      <c r="I908" s="197">
        <v>187.1</v>
      </c>
      <c r="J908" s="169">
        <v>3</v>
      </c>
      <c r="K908" s="170">
        <v>0</v>
      </c>
      <c r="L908" s="170">
        <v>3</v>
      </c>
      <c r="M908" s="197">
        <v>93.7</v>
      </c>
      <c r="N908" s="197">
        <v>0</v>
      </c>
      <c r="O908" s="197">
        <v>93.7</v>
      </c>
      <c r="P908" s="198">
        <f>Q908+R908</f>
        <v>3961636</v>
      </c>
      <c r="Q908" s="198">
        <v>2832569.74</v>
      </c>
      <c r="R908" s="198">
        <v>1129066.26</v>
      </c>
      <c r="S908" s="199" t="e">
        <f>R908='Приложение № 1'!#REF!+'Приложение № 1'!#REF!</f>
        <v>#REF!</v>
      </c>
    </row>
    <row r="909" spans="1:24" x14ac:dyDescent="0.2">
      <c r="A909" s="176">
        <v>2</v>
      </c>
      <c r="B909" s="205" t="s">
        <v>1173</v>
      </c>
      <c r="C909" s="213" t="s">
        <v>1309</v>
      </c>
      <c r="D909" s="196">
        <v>42109</v>
      </c>
      <c r="E909" s="176" t="s">
        <v>1112</v>
      </c>
      <c r="F909" s="176" t="s">
        <v>1822</v>
      </c>
      <c r="G909" s="169">
        <v>8</v>
      </c>
      <c r="H909" s="169">
        <v>8</v>
      </c>
      <c r="I909" s="197">
        <v>61.4</v>
      </c>
      <c r="J909" s="169">
        <v>2</v>
      </c>
      <c r="K909" s="170">
        <v>0</v>
      </c>
      <c r="L909" s="170">
        <v>2</v>
      </c>
      <c r="M909" s="197">
        <v>61.4</v>
      </c>
      <c r="N909" s="197">
        <v>0</v>
      </c>
      <c r="O909" s="197">
        <v>61.4</v>
      </c>
      <c r="P909" s="198">
        <f>Q909+R909</f>
        <v>2595992</v>
      </c>
      <c r="Q909" s="198">
        <v>1856134.28</v>
      </c>
      <c r="R909" s="198">
        <v>739857.72</v>
      </c>
      <c r="S909" s="199" t="e">
        <f>R909='Приложение № 1'!#REF!+'Приложение № 1'!#REF!</f>
        <v>#REF!</v>
      </c>
    </row>
    <row r="910" spans="1:24" s="156" customFormat="1" ht="23.25" customHeight="1" x14ac:dyDescent="0.2">
      <c r="A910" s="176">
        <v>3</v>
      </c>
      <c r="B910" s="205" t="s">
        <v>1174</v>
      </c>
      <c r="C910" s="213" t="s">
        <v>1309</v>
      </c>
      <c r="D910" s="196">
        <v>42109</v>
      </c>
      <c r="E910" s="176" t="s">
        <v>1112</v>
      </c>
      <c r="F910" s="176" t="s">
        <v>1822</v>
      </c>
      <c r="G910" s="169">
        <v>13</v>
      </c>
      <c r="H910" s="169">
        <v>13</v>
      </c>
      <c r="I910" s="197">
        <v>305</v>
      </c>
      <c r="J910" s="169">
        <v>4</v>
      </c>
      <c r="K910" s="170">
        <v>0</v>
      </c>
      <c r="L910" s="170">
        <v>4</v>
      </c>
      <c r="M910" s="197">
        <v>305</v>
      </c>
      <c r="N910" s="197">
        <v>0</v>
      </c>
      <c r="O910" s="197">
        <v>305</v>
      </c>
      <c r="P910" s="198">
        <f>Q910+R910</f>
        <v>12895400</v>
      </c>
      <c r="Q910" s="198">
        <v>9220211</v>
      </c>
      <c r="R910" s="198">
        <v>3675189</v>
      </c>
      <c r="S910" s="199" t="e">
        <f>R910='Приложение № 1'!#REF!+'Приложение № 1'!#REF!</f>
        <v>#REF!</v>
      </c>
      <c r="T910" s="200"/>
      <c r="U910" s="203"/>
      <c r="V910" s="203"/>
      <c r="W910" s="203"/>
      <c r="X910" s="203"/>
    </row>
    <row r="911" spans="1:24" s="157" customFormat="1" x14ac:dyDescent="0.2">
      <c r="A911" s="176">
        <v>4</v>
      </c>
      <c r="B911" s="205" t="s">
        <v>1175</v>
      </c>
      <c r="C911" s="213" t="s">
        <v>1309</v>
      </c>
      <c r="D911" s="196">
        <v>42109</v>
      </c>
      <c r="E911" s="176" t="s">
        <v>1112</v>
      </c>
      <c r="F911" s="176" t="s">
        <v>1822</v>
      </c>
      <c r="G911" s="169">
        <v>10</v>
      </c>
      <c r="H911" s="169">
        <v>10</v>
      </c>
      <c r="I911" s="197">
        <v>234.4</v>
      </c>
      <c r="J911" s="169">
        <v>4</v>
      </c>
      <c r="K911" s="170">
        <v>0</v>
      </c>
      <c r="L911" s="170">
        <v>4</v>
      </c>
      <c r="M911" s="197">
        <v>234.4</v>
      </c>
      <c r="N911" s="197">
        <v>0</v>
      </c>
      <c r="O911" s="197">
        <v>234.4</v>
      </c>
      <c r="P911" s="198">
        <f>Q911+R911</f>
        <v>9910432</v>
      </c>
      <c r="Q911" s="198">
        <v>7085958.8799999999</v>
      </c>
      <c r="R911" s="198">
        <v>2824473.12</v>
      </c>
      <c r="S911" s="199" t="e">
        <f>R911='Приложение № 1'!#REF!+'Приложение № 1'!#REF!</f>
        <v>#REF!</v>
      </c>
      <c r="T911" s="200"/>
      <c r="U911" s="248"/>
      <c r="V911" s="248"/>
      <c r="W911" s="248"/>
      <c r="X911" s="248"/>
    </row>
    <row r="912" spans="1:24" ht="30" customHeight="1" x14ac:dyDescent="0.2">
      <c r="A912" s="824" t="s">
        <v>1856</v>
      </c>
      <c r="B912" s="824"/>
      <c r="C912" s="824"/>
      <c r="D912" s="824"/>
      <c r="E912" s="824"/>
      <c r="F912" s="824"/>
      <c r="G912" s="168">
        <f t="shared" ref="G912:P912" si="200">G913</f>
        <v>55</v>
      </c>
      <c r="H912" s="168">
        <f t="shared" si="200"/>
        <v>55</v>
      </c>
      <c r="I912" s="202">
        <f t="shared" si="200"/>
        <v>1263.9000000000001</v>
      </c>
      <c r="J912" s="168">
        <f t="shared" si="200"/>
        <v>32</v>
      </c>
      <c r="K912" s="168">
        <f t="shared" si="200"/>
        <v>32</v>
      </c>
      <c r="L912" s="168">
        <f t="shared" si="200"/>
        <v>0</v>
      </c>
      <c r="M912" s="202">
        <f t="shared" si="200"/>
        <v>1263.9000000000001</v>
      </c>
      <c r="N912" s="202">
        <f t="shared" si="200"/>
        <v>1263.9000000000001</v>
      </c>
      <c r="O912" s="202">
        <f t="shared" si="200"/>
        <v>0</v>
      </c>
      <c r="P912" s="202">
        <f t="shared" si="200"/>
        <v>53437692</v>
      </c>
      <c r="Q912" s="202">
        <v>50765807.399999999</v>
      </c>
      <c r="R912" s="202">
        <v>2671884.6</v>
      </c>
      <c r="S912" s="199" t="e">
        <f>R912='Приложение № 1'!#REF!+'Приложение № 1'!#REF!</f>
        <v>#REF!</v>
      </c>
    </row>
    <row r="913" spans="1:24" x14ac:dyDescent="0.2">
      <c r="A913" s="176">
        <v>1</v>
      </c>
      <c r="B913" s="195" t="s">
        <v>1857</v>
      </c>
      <c r="C913" s="176">
        <v>2895</v>
      </c>
      <c r="D913" s="196">
        <v>43097</v>
      </c>
      <c r="E913" s="176" t="s">
        <v>1822</v>
      </c>
      <c r="F913" s="176" t="s">
        <v>1869</v>
      </c>
      <c r="G913" s="169">
        <v>55</v>
      </c>
      <c r="H913" s="170">
        <v>55</v>
      </c>
      <c r="I913" s="197">
        <v>1263.9000000000001</v>
      </c>
      <c r="J913" s="169">
        <v>32</v>
      </c>
      <c r="K913" s="170">
        <v>32</v>
      </c>
      <c r="L913" s="170">
        <v>0</v>
      </c>
      <c r="M913" s="197">
        <v>1263.9000000000001</v>
      </c>
      <c r="N913" s="197">
        <v>1263.9000000000001</v>
      </c>
      <c r="O913" s="197">
        <v>0</v>
      </c>
      <c r="P913" s="198">
        <f>Q913+R913</f>
        <v>53437692</v>
      </c>
      <c r="Q913" s="198">
        <v>50765807.399999999</v>
      </c>
      <c r="R913" s="198">
        <v>2671884.6</v>
      </c>
      <c r="S913" s="199" t="e">
        <f>R913='Приложение № 1'!#REF!+'Приложение № 1'!#REF!</f>
        <v>#REF!</v>
      </c>
    </row>
    <row r="914" spans="1:24" ht="28.5" customHeight="1" x14ac:dyDescent="0.2">
      <c r="A914" s="824" t="s">
        <v>1823</v>
      </c>
      <c r="B914" s="824"/>
      <c r="C914" s="824"/>
      <c r="D914" s="824"/>
      <c r="E914" s="824"/>
      <c r="F914" s="824"/>
      <c r="G914" s="168">
        <f t="shared" ref="G914:P914" si="201">SUM(G915:G924)</f>
        <v>153</v>
      </c>
      <c r="H914" s="168">
        <f t="shared" si="201"/>
        <v>153</v>
      </c>
      <c r="I914" s="202">
        <f t="shared" si="201"/>
        <v>2803.5</v>
      </c>
      <c r="J914" s="168">
        <f t="shared" si="201"/>
        <v>57</v>
      </c>
      <c r="K914" s="168">
        <f t="shared" si="201"/>
        <v>27</v>
      </c>
      <c r="L914" s="168">
        <f t="shared" si="201"/>
        <v>30</v>
      </c>
      <c r="M914" s="202">
        <f t="shared" si="201"/>
        <v>2650.3</v>
      </c>
      <c r="N914" s="202">
        <f t="shared" si="201"/>
        <v>1318</v>
      </c>
      <c r="O914" s="202">
        <f t="shared" si="201"/>
        <v>1332.3</v>
      </c>
      <c r="P914" s="202">
        <f t="shared" si="201"/>
        <v>112054684</v>
      </c>
      <c r="Q914" s="202">
        <v>75861021.069999993</v>
      </c>
      <c r="R914" s="202">
        <v>36193662.93</v>
      </c>
      <c r="S914" s="199" t="e">
        <f>R914='Приложение № 1'!#REF!+'Приложение № 1'!#REF!</f>
        <v>#REF!</v>
      </c>
    </row>
    <row r="915" spans="1:24" x14ac:dyDescent="0.2">
      <c r="A915" s="176" t="s">
        <v>1824</v>
      </c>
      <c r="B915" s="205" t="s">
        <v>1837</v>
      </c>
      <c r="C915" s="213" t="s">
        <v>1825</v>
      </c>
      <c r="D915" s="196">
        <v>41877</v>
      </c>
      <c r="E915" s="176" t="s">
        <v>1822</v>
      </c>
      <c r="F915" s="176" t="s">
        <v>1869</v>
      </c>
      <c r="G915" s="169">
        <v>24</v>
      </c>
      <c r="H915" s="169">
        <v>24</v>
      </c>
      <c r="I915" s="197">
        <v>382.3</v>
      </c>
      <c r="J915" s="169">
        <v>8</v>
      </c>
      <c r="K915" s="170">
        <v>3</v>
      </c>
      <c r="L915" s="170">
        <v>5</v>
      </c>
      <c r="M915" s="197">
        <v>382.3</v>
      </c>
      <c r="N915" s="197">
        <v>147</v>
      </c>
      <c r="O915" s="197">
        <v>235.3</v>
      </c>
      <c r="P915" s="198">
        <f t="shared" ref="P915:P924" si="202">Q915+R915</f>
        <v>16163644</v>
      </c>
      <c r="Q915" s="198">
        <v>10942786.99</v>
      </c>
      <c r="R915" s="198">
        <v>5220857.01</v>
      </c>
      <c r="S915" s="199" t="e">
        <f>R915='Приложение № 1'!#REF!+'Приложение № 1'!#REF!</f>
        <v>#REF!</v>
      </c>
    </row>
    <row r="916" spans="1:24" s="157" customFormat="1" x14ac:dyDescent="0.2">
      <c r="A916" s="176" t="s">
        <v>1826</v>
      </c>
      <c r="B916" s="205" t="s">
        <v>1827</v>
      </c>
      <c r="C916" s="213" t="s">
        <v>1825</v>
      </c>
      <c r="D916" s="196">
        <v>41877</v>
      </c>
      <c r="E916" s="176" t="s">
        <v>1822</v>
      </c>
      <c r="F916" s="176" t="s">
        <v>1869</v>
      </c>
      <c r="G916" s="169">
        <v>24</v>
      </c>
      <c r="H916" s="169">
        <v>24</v>
      </c>
      <c r="I916" s="197">
        <v>378.6</v>
      </c>
      <c r="J916" s="169">
        <v>8</v>
      </c>
      <c r="K916" s="170">
        <v>3</v>
      </c>
      <c r="L916" s="170">
        <v>5</v>
      </c>
      <c r="M916" s="197">
        <v>378.6</v>
      </c>
      <c r="N916" s="197">
        <v>146.9</v>
      </c>
      <c r="O916" s="197">
        <v>231.7</v>
      </c>
      <c r="P916" s="198">
        <f t="shared" si="202"/>
        <v>16007208</v>
      </c>
      <c r="Q916" s="198">
        <v>10836879.82</v>
      </c>
      <c r="R916" s="198">
        <v>5170328.18</v>
      </c>
      <c r="S916" s="199" t="e">
        <f>R916='Приложение № 1'!#REF!+'Приложение № 1'!#REF!</f>
        <v>#REF!</v>
      </c>
      <c r="T916" s="200"/>
      <c r="U916" s="248"/>
      <c r="V916" s="248"/>
      <c r="W916" s="248"/>
      <c r="X916" s="248"/>
    </row>
    <row r="917" spans="1:24" s="157" customFormat="1" x14ac:dyDescent="0.2">
      <c r="A917" s="176" t="s">
        <v>1828</v>
      </c>
      <c r="B917" s="205" t="s">
        <v>1838</v>
      </c>
      <c r="C917" s="213" t="s">
        <v>1825</v>
      </c>
      <c r="D917" s="196">
        <v>41877</v>
      </c>
      <c r="E917" s="176" t="s">
        <v>1822</v>
      </c>
      <c r="F917" s="176" t="s">
        <v>1869</v>
      </c>
      <c r="G917" s="169">
        <v>23</v>
      </c>
      <c r="H917" s="169">
        <v>23</v>
      </c>
      <c r="I917" s="197">
        <v>388.7</v>
      </c>
      <c r="J917" s="169">
        <v>8</v>
      </c>
      <c r="K917" s="170">
        <v>5</v>
      </c>
      <c r="L917" s="170">
        <v>3</v>
      </c>
      <c r="M917" s="197">
        <v>388.7</v>
      </c>
      <c r="N917" s="197">
        <v>257.10000000000002</v>
      </c>
      <c r="O917" s="197">
        <v>131.6</v>
      </c>
      <c r="P917" s="198">
        <f t="shared" si="202"/>
        <v>16434236</v>
      </c>
      <c r="Q917" s="198">
        <v>11125977.77</v>
      </c>
      <c r="R917" s="198">
        <v>5308258.2300000004</v>
      </c>
      <c r="S917" s="199" t="e">
        <f>R917='Приложение № 1'!#REF!+'Приложение № 1'!#REF!</f>
        <v>#REF!</v>
      </c>
      <c r="T917" s="200"/>
      <c r="U917" s="248"/>
      <c r="V917" s="248"/>
      <c r="W917" s="248"/>
      <c r="X917" s="248"/>
    </row>
    <row r="918" spans="1:24" s="157" customFormat="1" x14ac:dyDescent="0.2">
      <c r="A918" s="176" t="s">
        <v>1829</v>
      </c>
      <c r="B918" s="205" t="s">
        <v>1836</v>
      </c>
      <c r="C918" s="213" t="s">
        <v>1825</v>
      </c>
      <c r="D918" s="196">
        <v>41877</v>
      </c>
      <c r="E918" s="176" t="s">
        <v>1822</v>
      </c>
      <c r="F918" s="176" t="s">
        <v>1869</v>
      </c>
      <c r="G918" s="169">
        <v>21</v>
      </c>
      <c r="H918" s="169">
        <v>21</v>
      </c>
      <c r="I918" s="197">
        <v>417.2</v>
      </c>
      <c r="J918" s="169">
        <v>8</v>
      </c>
      <c r="K918" s="170">
        <v>6</v>
      </c>
      <c r="L918" s="170">
        <v>2</v>
      </c>
      <c r="M918" s="197">
        <v>417.2</v>
      </c>
      <c r="N918" s="197">
        <v>318.3</v>
      </c>
      <c r="O918" s="197">
        <v>98.9</v>
      </c>
      <c r="P918" s="198">
        <f t="shared" si="202"/>
        <v>17639216</v>
      </c>
      <c r="Q918" s="198">
        <v>11941749.23</v>
      </c>
      <c r="R918" s="198">
        <v>5697466.7699999996</v>
      </c>
      <c r="S918" s="199" t="e">
        <f>R918='Приложение № 1'!#REF!+'Приложение № 1'!#REF!</f>
        <v>#REF!</v>
      </c>
      <c r="T918" s="200"/>
      <c r="U918" s="248"/>
      <c r="V918" s="248"/>
      <c r="W918" s="248"/>
      <c r="X918" s="248"/>
    </row>
    <row r="919" spans="1:24" x14ac:dyDescent="0.2">
      <c r="A919" s="176" t="s">
        <v>1830</v>
      </c>
      <c r="B919" s="205" t="s">
        <v>1839</v>
      </c>
      <c r="C919" s="213">
        <v>659</v>
      </c>
      <c r="D919" s="196">
        <v>41998</v>
      </c>
      <c r="E919" s="176" t="s">
        <v>1822</v>
      </c>
      <c r="F919" s="176" t="s">
        <v>1869</v>
      </c>
      <c r="G919" s="169">
        <v>16</v>
      </c>
      <c r="H919" s="169">
        <v>16</v>
      </c>
      <c r="I919" s="197">
        <v>396.1</v>
      </c>
      <c r="J919" s="169">
        <v>6</v>
      </c>
      <c r="K919" s="170">
        <v>2</v>
      </c>
      <c r="L919" s="170">
        <v>4</v>
      </c>
      <c r="M919" s="197">
        <f>396.1-57.9-52.6</f>
        <v>285.60000000000002</v>
      </c>
      <c r="N919" s="197">
        <v>109.4</v>
      </c>
      <c r="O919" s="197">
        <f>286.7-57.9-52.6</f>
        <v>176.2</v>
      </c>
      <c r="P919" s="198">
        <f t="shared" si="202"/>
        <v>12075168</v>
      </c>
      <c r="Q919" s="198">
        <v>8174888.7400000002</v>
      </c>
      <c r="R919" s="198">
        <v>3900279.26</v>
      </c>
      <c r="S919" s="199" t="e">
        <f>R919='Приложение № 1'!#REF!+'Приложение № 1'!#REF!</f>
        <v>#REF!</v>
      </c>
    </row>
    <row r="920" spans="1:24" s="157" customFormat="1" x14ac:dyDescent="0.2">
      <c r="A920" s="176" t="s">
        <v>1831</v>
      </c>
      <c r="B920" s="205" t="s">
        <v>1840</v>
      </c>
      <c r="C920" s="213">
        <v>654</v>
      </c>
      <c r="D920" s="196">
        <v>41998</v>
      </c>
      <c r="E920" s="176" t="s">
        <v>1822</v>
      </c>
      <c r="F920" s="176" t="s">
        <v>1869</v>
      </c>
      <c r="G920" s="169">
        <v>5</v>
      </c>
      <c r="H920" s="169">
        <v>5</v>
      </c>
      <c r="I920" s="197">
        <v>156.19999999999999</v>
      </c>
      <c r="J920" s="169">
        <v>3</v>
      </c>
      <c r="K920" s="170">
        <v>2</v>
      </c>
      <c r="L920" s="170">
        <v>1</v>
      </c>
      <c r="M920" s="197">
        <f>156.2-42.7</f>
        <v>113.5</v>
      </c>
      <c r="N920" s="197">
        <v>77.3</v>
      </c>
      <c r="O920" s="197">
        <f>78.9-42.7</f>
        <v>36.200000000000003</v>
      </c>
      <c r="P920" s="198">
        <f t="shared" si="202"/>
        <v>4798780</v>
      </c>
      <c r="Q920" s="198">
        <v>3248774.06</v>
      </c>
      <c r="R920" s="198">
        <v>1550005.94</v>
      </c>
      <c r="S920" s="199" t="e">
        <f>R920='Приложение № 1'!#REF!+'Приложение № 1'!#REF!</f>
        <v>#REF!</v>
      </c>
      <c r="T920" s="200"/>
      <c r="U920" s="248"/>
      <c r="V920" s="248"/>
      <c r="W920" s="248"/>
      <c r="X920" s="248"/>
    </row>
    <row r="921" spans="1:24" x14ac:dyDescent="0.2">
      <c r="A921" s="176" t="s">
        <v>1832</v>
      </c>
      <c r="B921" s="205" t="s">
        <v>1841</v>
      </c>
      <c r="C921" s="213">
        <v>655</v>
      </c>
      <c r="D921" s="196">
        <v>41998</v>
      </c>
      <c r="E921" s="176" t="s">
        <v>1822</v>
      </c>
      <c r="F921" s="176" t="s">
        <v>1869</v>
      </c>
      <c r="G921" s="169">
        <v>12</v>
      </c>
      <c r="H921" s="169">
        <v>12</v>
      </c>
      <c r="I921" s="197">
        <v>164.3</v>
      </c>
      <c r="J921" s="169">
        <v>4</v>
      </c>
      <c r="K921" s="170">
        <v>2</v>
      </c>
      <c r="L921" s="170">
        <v>2</v>
      </c>
      <c r="M921" s="197">
        <v>164.3</v>
      </c>
      <c r="N921" s="197">
        <v>84.7</v>
      </c>
      <c r="O921" s="197">
        <v>79.599999999999994</v>
      </c>
      <c r="P921" s="198">
        <f t="shared" si="202"/>
        <v>6946604</v>
      </c>
      <c r="Q921" s="198">
        <v>4702850.91</v>
      </c>
      <c r="R921" s="198">
        <v>2243753.09</v>
      </c>
      <c r="S921" s="199" t="e">
        <f>R921='Приложение № 1'!#REF!+'Приложение № 1'!#REF!</f>
        <v>#REF!</v>
      </c>
    </row>
    <row r="922" spans="1:24" x14ac:dyDescent="0.2">
      <c r="A922" s="176" t="s">
        <v>1833</v>
      </c>
      <c r="B922" s="205" t="s">
        <v>1842</v>
      </c>
      <c r="C922" s="213">
        <v>656</v>
      </c>
      <c r="D922" s="196">
        <v>41998</v>
      </c>
      <c r="E922" s="176" t="s">
        <v>1822</v>
      </c>
      <c r="F922" s="176" t="s">
        <v>1869</v>
      </c>
      <c r="G922" s="169">
        <v>8</v>
      </c>
      <c r="H922" s="169">
        <v>8</v>
      </c>
      <c r="I922" s="197">
        <v>163.9</v>
      </c>
      <c r="J922" s="169">
        <v>4</v>
      </c>
      <c r="K922" s="170">
        <v>2</v>
      </c>
      <c r="L922" s="170">
        <v>2</v>
      </c>
      <c r="M922" s="197">
        <v>163.9</v>
      </c>
      <c r="N922" s="197">
        <v>89.9</v>
      </c>
      <c r="O922" s="197">
        <v>74</v>
      </c>
      <c r="P922" s="198">
        <f t="shared" si="202"/>
        <v>6929692</v>
      </c>
      <c r="Q922" s="198">
        <v>4691401.4800000004</v>
      </c>
      <c r="R922" s="198">
        <v>2238290.52</v>
      </c>
      <c r="S922" s="199" t="e">
        <f>R922='Приложение № 1'!#REF!+'Приложение № 1'!#REF!</f>
        <v>#REF!</v>
      </c>
    </row>
    <row r="923" spans="1:24" x14ac:dyDescent="0.2">
      <c r="A923" s="176" t="s">
        <v>1834</v>
      </c>
      <c r="B923" s="205" t="s">
        <v>1843</v>
      </c>
      <c r="C923" s="213">
        <v>657</v>
      </c>
      <c r="D923" s="196">
        <v>41998</v>
      </c>
      <c r="E923" s="176" t="s">
        <v>1822</v>
      </c>
      <c r="F923" s="176" t="s">
        <v>1869</v>
      </c>
      <c r="G923" s="169">
        <v>8</v>
      </c>
      <c r="H923" s="169">
        <v>8</v>
      </c>
      <c r="I923" s="197">
        <v>162.30000000000001</v>
      </c>
      <c r="J923" s="169">
        <v>4</v>
      </c>
      <c r="K923" s="170">
        <v>1</v>
      </c>
      <c r="L923" s="170">
        <v>3</v>
      </c>
      <c r="M923" s="197">
        <v>162.30000000000001</v>
      </c>
      <c r="N923" s="197">
        <v>35.5</v>
      </c>
      <c r="O923" s="197">
        <v>126.8</v>
      </c>
      <c r="P923" s="198">
        <f t="shared" si="202"/>
        <v>6862044</v>
      </c>
      <c r="Q923" s="198">
        <v>4645603.79</v>
      </c>
      <c r="R923" s="198">
        <v>2216440.21</v>
      </c>
      <c r="S923" s="199" t="e">
        <f>R923='Приложение № 1'!#REF!+'Приложение № 1'!#REF!</f>
        <v>#REF!</v>
      </c>
    </row>
    <row r="924" spans="1:24" x14ac:dyDescent="0.2">
      <c r="A924" s="176" t="s">
        <v>1835</v>
      </c>
      <c r="B924" s="205" t="s">
        <v>1844</v>
      </c>
      <c r="C924" s="213">
        <v>658</v>
      </c>
      <c r="D924" s="196">
        <v>41998</v>
      </c>
      <c r="E924" s="176" t="s">
        <v>1822</v>
      </c>
      <c r="F924" s="176" t="s">
        <v>1869</v>
      </c>
      <c r="G924" s="169">
        <v>12</v>
      </c>
      <c r="H924" s="169">
        <v>12</v>
      </c>
      <c r="I924" s="197">
        <v>193.9</v>
      </c>
      <c r="J924" s="169">
        <v>4</v>
      </c>
      <c r="K924" s="170">
        <v>1</v>
      </c>
      <c r="L924" s="170">
        <v>3</v>
      </c>
      <c r="M924" s="197">
        <v>193.9</v>
      </c>
      <c r="N924" s="197">
        <v>51.9</v>
      </c>
      <c r="O924" s="197">
        <v>142</v>
      </c>
      <c r="P924" s="198">
        <f t="shared" si="202"/>
        <v>8198092</v>
      </c>
      <c r="Q924" s="198">
        <v>5550108.2800000003</v>
      </c>
      <c r="R924" s="198">
        <v>2647983.7200000002</v>
      </c>
      <c r="S924" s="199" t="e">
        <f>R924='Приложение № 1'!#REF!+'Приложение № 1'!#REF!</f>
        <v>#REF!</v>
      </c>
    </row>
    <row r="925" spans="1:24" ht="36" customHeight="1" x14ac:dyDescent="0.2">
      <c r="A925" s="824" t="s">
        <v>1769</v>
      </c>
      <c r="B925" s="824"/>
      <c r="C925" s="824"/>
      <c r="D925" s="824"/>
      <c r="E925" s="824"/>
      <c r="F925" s="824"/>
      <c r="G925" s="174">
        <f>SUM(G926:G947)</f>
        <v>584</v>
      </c>
      <c r="H925" s="174">
        <f t="shared" ref="H925:P925" si="203">SUM(H926:H947)</f>
        <v>584</v>
      </c>
      <c r="I925" s="177">
        <f t="shared" si="203"/>
        <v>10540.9</v>
      </c>
      <c r="J925" s="174">
        <f t="shared" si="203"/>
        <v>267</v>
      </c>
      <c r="K925" s="174">
        <f t="shared" si="203"/>
        <v>200</v>
      </c>
      <c r="L925" s="174">
        <f t="shared" si="203"/>
        <v>67</v>
      </c>
      <c r="M925" s="177">
        <f t="shared" si="203"/>
        <v>10518.2</v>
      </c>
      <c r="N925" s="177">
        <f t="shared" si="203"/>
        <v>7871.1</v>
      </c>
      <c r="O925" s="177">
        <f t="shared" si="203"/>
        <v>2647.1</v>
      </c>
      <c r="P925" s="177">
        <f t="shared" si="203"/>
        <v>444709496</v>
      </c>
      <c r="Q925" s="177">
        <v>385118423.54000002</v>
      </c>
      <c r="R925" s="177">
        <v>59591072.460000001</v>
      </c>
      <c r="S925" s="199" t="e">
        <f>R925='Приложение № 1'!#REF!+'Приложение № 1'!#REF!</f>
        <v>#REF!</v>
      </c>
    </row>
    <row r="926" spans="1:24" x14ac:dyDescent="0.2">
      <c r="A926" s="176">
        <v>1</v>
      </c>
      <c r="B926" s="205" t="s">
        <v>1408</v>
      </c>
      <c r="C926" s="213" t="s">
        <v>1421</v>
      </c>
      <c r="D926" s="196">
        <v>41274</v>
      </c>
      <c r="E926" s="176" t="s">
        <v>1822</v>
      </c>
      <c r="F926" s="176" t="s">
        <v>1869</v>
      </c>
      <c r="G926" s="169">
        <v>28</v>
      </c>
      <c r="H926" s="169">
        <v>28</v>
      </c>
      <c r="I926" s="197">
        <v>530.6</v>
      </c>
      <c r="J926" s="169">
        <v>16</v>
      </c>
      <c r="K926" s="170">
        <v>15</v>
      </c>
      <c r="L926" s="170">
        <v>1</v>
      </c>
      <c r="M926" s="197">
        <v>530.6</v>
      </c>
      <c r="N926" s="197">
        <v>492.2</v>
      </c>
      <c r="O926" s="197">
        <v>38.4</v>
      </c>
      <c r="P926" s="198">
        <f t="shared" ref="P926:P947" si="204">Q926+R926</f>
        <v>22433768</v>
      </c>
      <c r="Q926" s="198">
        <v>19427643.09</v>
      </c>
      <c r="R926" s="198">
        <v>3006124.91</v>
      </c>
      <c r="S926" s="199" t="e">
        <f>R926='Приложение № 1'!#REF!+'Приложение № 1'!#REF!</f>
        <v>#REF!</v>
      </c>
    </row>
    <row r="927" spans="1:24" x14ac:dyDescent="0.2">
      <c r="A927" s="176">
        <v>2</v>
      </c>
      <c r="B927" s="205" t="s">
        <v>1409</v>
      </c>
      <c r="C927" s="213" t="s">
        <v>1422</v>
      </c>
      <c r="D927" s="196">
        <v>41274</v>
      </c>
      <c r="E927" s="176" t="s">
        <v>1822</v>
      </c>
      <c r="F927" s="176" t="s">
        <v>1869</v>
      </c>
      <c r="G927" s="169">
        <v>27</v>
      </c>
      <c r="H927" s="169">
        <v>27</v>
      </c>
      <c r="I927" s="197">
        <v>531.6</v>
      </c>
      <c r="J927" s="169">
        <v>16</v>
      </c>
      <c r="K927" s="170">
        <v>15</v>
      </c>
      <c r="L927" s="170">
        <v>1</v>
      </c>
      <c r="M927" s="197">
        <v>531.6</v>
      </c>
      <c r="N927" s="197">
        <v>506.7</v>
      </c>
      <c r="O927" s="197">
        <v>24.9</v>
      </c>
      <c r="P927" s="198">
        <f t="shared" si="204"/>
        <v>22476048</v>
      </c>
      <c r="Q927" s="198">
        <v>19464257.57</v>
      </c>
      <c r="R927" s="198">
        <v>3011790.43</v>
      </c>
      <c r="S927" s="199" t="e">
        <f>R927='Приложение № 1'!#REF!+'Приложение № 1'!#REF!</f>
        <v>#REF!</v>
      </c>
    </row>
    <row r="928" spans="1:24" x14ac:dyDescent="0.2">
      <c r="A928" s="176">
        <v>3</v>
      </c>
      <c r="B928" s="205" t="s">
        <v>1410</v>
      </c>
      <c r="C928" s="213">
        <v>364</v>
      </c>
      <c r="D928" s="196">
        <v>42003</v>
      </c>
      <c r="E928" s="176" t="s">
        <v>1822</v>
      </c>
      <c r="F928" s="176" t="s">
        <v>1869</v>
      </c>
      <c r="G928" s="169">
        <v>36</v>
      </c>
      <c r="H928" s="169">
        <v>36</v>
      </c>
      <c r="I928" s="197">
        <v>665.8</v>
      </c>
      <c r="J928" s="169">
        <v>16</v>
      </c>
      <c r="K928" s="170">
        <v>12</v>
      </c>
      <c r="L928" s="170">
        <v>4</v>
      </c>
      <c r="M928" s="197">
        <v>665.8</v>
      </c>
      <c r="N928" s="197">
        <v>466.6</v>
      </c>
      <c r="O928" s="197">
        <v>199.2</v>
      </c>
      <c r="P928" s="198">
        <f t="shared" si="204"/>
        <v>28150024</v>
      </c>
      <c r="Q928" s="198">
        <v>24377920.780000001</v>
      </c>
      <c r="R928" s="198">
        <v>3772103.22</v>
      </c>
      <c r="S928" s="199" t="e">
        <f>R928='Приложение № 1'!#REF!+'Приложение № 1'!#REF!</f>
        <v>#REF!</v>
      </c>
    </row>
    <row r="929" spans="1:19" x14ac:dyDescent="0.2">
      <c r="A929" s="176">
        <v>4</v>
      </c>
      <c r="B929" s="205" t="s">
        <v>1411</v>
      </c>
      <c r="C929" s="213">
        <v>351</v>
      </c>
      <c r="D929" s="196">
        <v>42003</v>
      </c>
      <c r="E929" s="176" t="s">
        <v>1822</v>
      </c>
      <c r="F929" s="176" t="s">
        <v>1869</v>
      </c>
      <c r="G929" s="169">
        <v>29</v>
      </c>
      <c r="H929" s="169">
        <v>29</v>
      </c>
      <c r="I929" s="197">
        <v>588.5</v>
      </c>
      <c r="J929" s="169">
        <v>16</v>
      </c>
      <c r="K929" s="170">
        <v>12</v>
      </c>
      <c r="L929" s="170">
        <v>4</v>
      </c>
      <c r="M929" s="197">
        <v>588.5</v>
      </c>
      <c r="N929" s="197">
        <v>419.6</v>
      </c>
      <c r="O929" s="197">
        <v>168.9</v>
      </c>
      <c r="P929" s="198">
        <f t="shared" si="204"/>
        <v>24881780</v>
      </c>
      <c r="Q929" s="198">
        <v>21547621.48</v>
      </c>
      <c r="R929" s="198">
        <v>3334158.52</v>
      </c>
      <c r="S929" s="199" t="e">
        <f>R929='Приложение № 1'!#REF!+'Приложение № 1'!#REF!</f>
        <v>#REF!</v>
      </c>
    </row>
    <row r="930" spans="1:19" x14ac:dyDescent="0.2">
      <c r="A930" s="176">
        <v>5</v>
      </c>
      <c r="B930" s="205" t="s">
        <v>1412</v>
      </c>
      <c r="C930" s="213">
        <v>367</v>
      </c>
      <c r="D930" s="196">
        <v>42004</v>
      </c>
      <c r="E930" s="176" t="s">
        <v>1822</v>
      </c>
      <c r="F930" s="176" t="s">
        <v>1869</v>
      </c>
      <c r="G930" s="169">
        <v>35</v>
      </c>
      <c r="H930" s="169">
        <v>35</v>
      </c>
      <c r="I930" s="197">
        <v>664.1</v>
      </c>
      <c r="J930" s="169">
        <v>14</v>
      </c>
      <c r="K930" s="170">
        <v>10</v>
      </c>
      <c r="L930" s="170">
        <v>4</v>
      </c>
      <c r="M930" s="197">
        <v>664.1</v>
      </c>
      <c r="N930" s="197">
        <v>428.4</v>
      </c>
      <c r="O930" s="197">
        <v>235.7</v>
      </c>
      <c r="P930" s="198">
        <f t="shared" si="204"/>
        <v>28078148</v>
      </c>
      <c r="Q930" s="198">
        <v>24315676.170000002</v>
      </c>
      <c r="R930" s="198">
        <v>3762471.83</v>
      </c>
      <c r="S930" s="199" t="e">
        <f>R930='Приложение № 1'!#REF!+'Приложение № 1'!#REF!</f>
        <v>#REF!</v>
      </c>
    </row>
    <row r="931" spans="1:19" x14ac:dyDescent="0.2">
      <c r="A931" s="176">
        <v>6</v>
      </c>
      <c r="B931" s="205" t="s">
        <v>1510</v>
      </c>
      <c r="C931" s="213">
        <v>39</v>
      </c>
      <c r="D931" s="196">
        <v>42003</v>
      </c>
      <c r="E931" s="176" t="s">
        <v>1822</v>
      </c>
      <c r="F931" s="176" t="s">
        <v>1869</v>
      </c>
      <c r="G931" s="169">
        <v>10</v>
      </c>
      <c r="H931" s="169">
        <v>10</v>
      </c>
      <c r="I931" s="197">
        <v>185.4</v>
      </c>
      <c r="J931" s="169">
        <v>7</v>
      </c>
      <c r="K931" s="170">
        <v>2</v>
      </c>
      <c r="L931" s="170">
        <v>5</v>
      </c>
      <c r="M931" s="197">
        <v>162.69999999999999</v>
      </c>
      <c r="N931" s="197">
        <v>139.6</v>
      </c>
      <c r="O931" s="197">
        <v>23.1</v>
      </c>
      <c r="P931" s="198">
        <f t="shared" si="204"/>
        <v>6878956</v>
      </c>
      <c r="Q931" s="198">
        <v>5957175.9000000004</v>
      </c>
      <c r="R931" s="198">
        <v>921780.1</v>
      </c>
      <c r="S931" s="199" t="e">
        <f>R931='Приложение № 1'!#REF!+'Приложение № 1'!#REF!</f>
        <v>#REF!</v>
      </c>
    </row>
    <row r="932" spans="1:19" x14ac:dyDescent="0.2">
      <c r="A932" s="176">
        <v>7</v>
      </c>
      <c r="B932" s="205" t="s">
        <v>1413</v>
      </c>
      <c r="C932" s="213" t="s">
        <v>1423</v>
      </c>
      <c r="D932" s="196">
        <v>42004</v>
      </c>
      <c r="E932" s="176" t="s">
        <v>1822</v>
      </c>
      <c r="F932" s="176" t="s">
        <v>1869</v>
      </c>
      <c r="G932" s="169">
        <v>10</v>
      </c>
      <c r="H932" s="169">
        <v>10</v>
      </c>
      <c r="I932" s="197">
        <v>329.3</v>
      </c>
      <c r="J932" s="169">
        <v>8</v>
      </c>
      <c r="K932" s="170">
        <v>6</v>
      </c>
      <c r="L932" s="170">
        <v>2</v>
      </c>
      <c r="M932" s="197">
        <v>329.3</v>
      </c>
      <c r="N932" s="197">
        <v>248.4</v>
      </c>
      <c r="O932" s="197">
        <v>80.900000000000006</v>
      </c>
      <c r="P932" s="198">
        <f t="shared" si="204"/>
        <v>13922804</v>
      </c>
      <c r="Q932" s="198">
        <v>12057148.26</v>
      </c>
      <c r="R932" s="198">
        <v>1865655.74</v>
      </c>
      <c r="S932" s="199" t="e">
        <f>R932='Приложение № 1'!#REF!+'Приложение № 1'!#REF!</f>
        <v>#REF!</v>
      </c>
    </row>
    <row r="933" spans="1:19" x14ac:dyDescent="0.2">
      <c r="A933" s="176">
        <v>8</v>
      </c>
      <c r="B933" s="205" t="s">
        <v>1414</v>
      </c>
      <c r="C933" s="213">
        <v>365</v>
      </c>
      <c r="D933" s="196">
        <v>42004</v>
      </c>
      <c r="E933" s="176" t="s">
        <v>1822</v>
      </c>
      <c r="F933" s="176" t="s">
        <v>1869</v>
      </c>
      <c r="G933" s="169">
        <v>26</v>
      </c>
      <c r="H933" s="169">
        <v>26</v>
      </c>
      <c r="I933" s="197">
        <v>495.4</v>
      </c>
      <c r="J933" s="169">
        <v>9</v>
      </c>
      <c r="K933" s="170">
        <v>2</v>
      </c>
      <c r="L933" s="170">
        <v>7</v>
      </c>
      <c r="M933" s="197">
        <v>495.4</v>
      </c>
      <c r="N933" s="197">
        <v>123.3</v>
      </c>
      <c r="O933" s="197">
        <v>372.1</v>
      </c>
      <c r="P933" s="198">
        <f t="shared" si="204"/>
        <v>20945512</v>
      </c>
      <c r="Q933" s="198">
        <v>18138813.390000001</v>
      </c>
      <c r="R933" s="198">
        <v>2806698.61</v>
      </c>
      <c r="S933" s="199" t="e">
        <f>R933='Приложение № 1'!#REF!+'Приложение № 1'!#REF!</f>
        <v>#REF!</v>
      </c>
    </row>
    <row r="934" spans="1:19" x14ac:dyDescent="0.2">
      <c r="A934" s="176">
        <v>9</v>
      </c>
      <c r="B934" s="205" t="s">
        <v>1602</v>
      </c>
      <c r="C934" s="178">
        <v>137</v>
      </c>
      <c r="D934" s="244">
        <v>42004</v>
      </c>
      <c r="E934" s="176" t="s">
        <v>1822</v>
      </c>
      <c r="F934" s="176" t="s">
        <v>1869</v>
      </c>
      <c r="G934" s="178">
        <v>26</v>
      </c>
      <c r="H934" s="178">
        <v>26</v>
      </c>
      <c r="I934" s="197">
        <v>731</v>
      </c>
      <c r="J934" s="178">
        <v>12</v>
      </c>
      <c r="K934" s="178">
        <v>10</v>
      </c>
      <c r="L934" s="178">
        <v>2</v>
      </c>
      <c r="M934" s="197">
        <v>731</v>
      </c>
      <c r="N934" s="197">
        <v>586.79999999999995</v>
      </c>
      <c r="O934" s="197">
        <v>144.19999999999999</v>
      </c>
      <c r="P934" s="198">
        <f t="shared" si="204"/>
        <v>30906680</v>
      </c>
      <c r="Q934" s="198">
        <v>26765184.879999999</v>
      </c>
      <c r="R934" s="198">
        <v>4141495.12</v>
      </c>
      <c r="S934" s="199" t="e">
        <f>R934='Приложение № 1'!#REF!+'Приложение № 1'!#REF!</f>
        <v>#REF!</v>
      </c>
    </row>
    <row r="935" spans="1:19" x14ac:dyDescent="0.2">
      <c r="A935" s="176">
        <v>10</v>
      </c>
      <c r="B935" s="205" t="s">
        <v>1415</v>
      </c>
      <c r="C935" s="213" t="s">
        <v>1418</v>
      </c>
      <c r="D935" s="196" t="s">
        <v>1419</v>
      </c>
      <c r="E935" s="176" t="s">
        <v>1822</v>
      </c>
      <c r="F935" s="176" t="s">
        <v>1869</v>
      </c>
      <c r="G935" s="178">
        <v>27</v>
      </c>
      <c r="H935" s="178">
        <v>27</v>
      </c>
      <c r="I935" s="197">
        <v>268.60000000000002</v>
      </c>
      <c r="J935" s="178">
        <v>8</v>
      </c>
      <c r="K935" s="170">
        <v>5</v>
      </c>
      <c r="L935" s="170">
        <v>3</v>
      </c>
      <c r="M935" s="197">
        <v>268.60000000000002</v>
      </c>
      <c r="N935" s="197">
        <v>166.4</v>
      </c>
      <c r="O935" s="197">
        <v>102.2</v>
      </c>
      <c r="P935" s="198">
        <f t="shared" si="204"/>
        <v>11356408</v>
      </c>
      <c r="Q935" s="198">
        <v>9834649.3300000001</v>
      </c>
      <c r="R935" s="198">
        <v>1521758.67</v>
      </c>
      <c r="S935" s="199" t="e">
        <f>R935='Приложение № 1'!#REF!+'Приложение № 1'!#REF!</f>
        <v>#REF!</v>
      </c>
    </row>
    <row r="936" spans="1:19" x14ac:dyDescent="0.2">
      <c r="A936" s="176">
        <v>11</v>
      </c>
      <c r="B936" s="205" t="s">
        <v>1511</v>
      </c>
      <c r="C936" s="213" t="s">
        <v>1420</v>
      </c>
      <c r="D936" s="196">
        <v>42004</v>
      </c>
      <c r="E936" s="176" t="s">
        <v>1822</v>
      </c>
      <c r="F936" s="176" t="s">
        <v>1869</v>
      </c>
      <c r="G936" s="178">
        <v>20</v>
      </c>
      <c r="H936" s="178">
        <v>20</v>
      </c>
      <c r="I936" s="197">
        <v>481.5</v>
      </c>
      <c r="J936" s="178">
        <v>11</v>
      </c>
      <c r="K936" s="170">
        <v>7</v>
      </c>
      <c r="L936" s="170">
        <v>4</v>
      </c>
      <c r="M936" s="197">
        <v>481.5</v>
      </c>
      <c r="N936" s="197">
        <v>283.2</v>
      </c>
      <c r="O936" s="197">
        <v>198.3</v>
      </c>
      <c r="P936" s="198">
        <f t="shared" si="204"/>
        <v>20357820</v>
      </c>
      <c r="Q936" s="198">
        <v>17629872.120000001</v>
      </c>
      <c r="R936" s="198">
        <v>2727947.88</v>
      </c>
      <c r="S936" s="199" t="e">
        <f>R936='Приложение № 1'!#REF!+'Приложение № 1'!#REF!</f>
        <v>#REF!</v>
      </c>
    </row>
    <row r="937" spans="1:19" x14ac:dyDescent="0.2">
      <c r="A937" s="176">
        <v>12</v>
      </c>
      <c r="B937" s="205" t="s">
        <v>1601</v>
      </c>
      <c r="C937" s="213">
        <v>103</v>
      </c>
      <c r="D937" s="196">
        <v>41274</v>
      </c>
      <c r="E937" s="176" t="s">
        <v>1822</v>
      </c>
      <c r="F937" s="176" t="s">
        <v>1869</v>
      </c>
      <c r="G937" s="178">
        <v>7</v>
      </c>
      <c r="H937" s="178">
        <v>7</v>
      </c>
      <c r="I937" s="197">
        <v>246.9</v>
      </c>
      <c r="J937" s="178">
        <v>8</v>
      </c>
      <c r="K937" s="170">
        <v>8</v>
      </c>
      <c r="L937" s="170">
        <v>0</v>
      </c>
      <c r="M937" s="197">
        <v>246.9</v>
      </c>
      <c r="N937" s="197">
        <v>246.9</v>
      </c>
      <c r="O937" s="197">
        <v>0</v>
      </c>
      <c r="P937" s="198">
        <f t="shared" si="204"/>
        <v>10438932</v>
      </c>
      <c r="Q937" s="198">
        <v>9040115.1099999994</v>
      </c>
      <c r="R937" s="198">
        <v>1398816.89</v>
      </c>
      <c r="S937" s="199" t="e">
        <f>R937='Приложение № 1'!#REF!+'Приложение № 1'!#REF!</f>
        <v>#REF!</v>
      </c>
    </row>
    <row r="938" spans="1:19" x14ac:dyDescent="0.2">
      <c r="A938" s="176">
        <v>13</v>
      </c>
      <c r="B938" s="205" t="s">
        <v>1416</v>
      </c>
      <c r="C938" s="213">
        <v>130</v>
      </c>
      <c r="D938" s="196">
        <v>41274</v>
      </c>
      <c r="E938" s="176" t="s">
        <v>1822</v>
      </c>
      <c r="F938" s="176" t="s">
        <v>1869</v>
      </c>
      <c r="G938" s="178">
        <v>35</v>
      </c>
      <c r="H938" s="178">
        <v>35</v>
      </c>
      <c r="I938" s="197">
        <v>646.5</v>
      </c>
      <c r="J938" s="178">
        <v>17</v>
      </c>
      <c r="K938" s="170">
        <v>17</v>
      </c>
      <c r="L938" s="170">
        <v>0</v>
      </c>
      <c r="M938" s="197">
        <v>646.5</v>
      </c>
      <c r="N938" s="197">
        <v>646.5</v>
      </c>
      <c r="O938" s="197">
        <v>0</v>
      </c>
      <c r="P938" s="198">
        <f t="shared" si="204"/>
        <v>27334020</v>
      </c>
      <c r="Q938" s="198">
        <v>23671261.32</v>
      </c>
      <c r="R938" s="198">
        <v>3662758.68</v>
      </c>
      <c r="S938" s="199" t="e">
        <f>R938='Приложение № 1'!#REF!+'Приложение № 1'!#REF!</f>
        <v>#REF!</v>
      </c>
    </row>
    <row r="939" spans="1:19" x14ac:dyDescent="0.2">
      <c r="A939" s="176">
        <v>14</v>
      </c>
      <c r="B939" s="205" t="s">
        <v>1417</v>
      </c>
      <c r="C939" s="213">
        <v>131</v>
      </c>
      <c r="D939" s="196">
        <v>41274</v>
      </c>
      <c r="E939" s="176" t="s">
        <v>1822</v>
      </c>
      <c r="F939" s="176" t="s">
        <v>1869</v>
      </c>
      <c r="G939" s="178">
        <v>31</v>
      </c>
      <c r="H939" s="178">
        <v>31</v>
      </c>
      <c r="I939" s="197">
        <v>661.3</v>
      </c>
      <c r="J939" s="178">
        <v>16</v>
      </c>
      <c r="K939" s="170">
        <v>14</v>
      </c>
      <c r="L939" s="170">
        <v>2</v>
      </c>
      <c r="M939" s="197">
        <v>661.3</v>
      </c>
      <c r="N939" s="197">
        <v>565</v>
      </c>
      <c r="O939" s="197">
        <v>96.3</v>
      </c>
      <c r="P939" s="198">
        <f t="shared" si="204"/>
        <v>27959764</v>
      </c>
      <c r="Q939" s="198">
        <v>24213155.620000001</v>
      </c>
      <c r="R939" s="198">
        <v>3746608.38</v>
      </c>
      <c r="S939" s="199" t="e">
        <f>R939='Приложение № 1'!#REF!+'Приложение № 1'!#REF!</f>
        <v>#REF!</v>
      </c>
    </row>
    <row r="940" spans="1:19" x14ac:dyDescent="0.2">
      <c r="A940" s="176">
        <v>15</v>
      </c>
      <c r="B940" s="205" t="s">
        <v>1512</v>
      </c>
      <c r="C940" s="213">
        <v>37</v>
      </c>
      <c r="D940" s="196">
        <v>42003</v>
      </c>
      <c r="E940" s="176" t="s">
        <v>1822</v>
      </c>
      <c r="F940" s="176" t="s">
        <v>1869</v>
      </c>
      <c r="G940" s="178">
        <v>42</v>
      </c>
      <c r="H940" s="178">
        <v>42</v>
      </c>
      <c r="I940" s="197">
        <v>648.6</v>
      </c>
      <c r="J940" s="178">
        <v>16</v>
      </c>
      <c r="K940" s="170">
        <v>15</v>
      </c>
      <c r="L940" s="170">
        <v>1</v>
      </c>
      <c r="M940" s="197">
        <v>648.6</v>
      </c>
      <c r="N940" s="197">
        <v>599.20000000000005</v>
      </c>
      <c r="O940" s="197">
        <v>49.4</v>
      </c>
      <c r="P940" s="198">
        <f t="shared" si="204"/>
        <v>27422808</v>
      </c>
      <c r="Q940" s="198">
        <v>23748151.73</v>
      </c>
      <c r="R940" s="198">
        <v>3674656.27</v>
      </c>
      <c r="S940" s="199" t="e">
        <f>R940='Приложение № 1'!#REF!+'Приложение № 1'!#REF!</f>
        <v>#REF!</v>
      </c>
    </row>
    <row r="941" spans="1:19" ht="25.5" customHeight="1" x14ac:dyDescent="0.2">
      <c r="A941" s="176">
        <v>16</v>
      </c>
      <c r="B941" s="205" t="s">
        <v>1513</v>
      </c>
      <c r="C941" s="213">
        <v>369</v>
      </c>
      <c r="D941" s="196">
        <v>42004</v>
      </c>
      <c r="E941" s="176" t="s">
        <v>1822</v>
      </c>
      <c r="F941" s="176" t="s">
        <v>1869</v>
      </c>
      <c r="G941" s="178">
        <v>11</v>
      </c>
      <c r="H941" s="178">
        <v>11</v>
      </c>
      <c r="I941" s="197">
        <v>440</v>
      </c>
      <c r="J941" s="178">
        <v>7</v>
      </c>
      <c r="K941" s="170">
        <v>7</v>
      </c>
      <c r="L941" s="170">
        <v>0</v>
      </c>
      <c r="M941" s="197">
        <v>440</v>
      </c>
      <c r="N941" s="197">
        <v>440</v>
      </c>
      <c r="O941" s="197">
        <v>0</v>
      </c>
      <c r="P941" s="198">
        <f t="shared" si="204"/>
        <v>18603200</v>
      </c>
      <c r="Q941" s="198">
        <v>16110371.199999999</v>
      </c>
      <c r="R941" s="198">
        <v>2492828.7999999998</v>
      </c>
      <c r="S941" s="199" t="e">
        <f>R941='Приложение № 1'!#REF!+'Приложение № 1'!#REF!</f>
        <v>#REF!</v>
      </c>
    </row>
    <row r="942" spans="1:19" x14ac:dyDescent="0.2">
      <c r="A942" s="176">
        <v>17</v>
      </c>
      <c r="B942" s="205" t="s">
        <v>1514</v>
      </c>
      <c r="C942" s="213">
        <v>370</v>
      </c>
      <c r="D942" s="196">
        <v>42004</v>
      </c>
      <c r="E942" s="176" t="s">
        <v>1822</v>
      </c>
      <c r="F942" s="176" t="s">
        <v>1869</v>
      </c>
      <c r="G942" s="178">
        <v>30</v>
      </c>
      <c r="H942" s="178">
        <v>30</v>
      </c>
      <c r="I942" s="197">
        <v>501.3</v>
      </c>
      <c r="J942" s="178">
        <v>9</v>
      </c>
      <c r="K942" s="170">
        <v>5</v>
      </c>
      <c r="L942" s="170">
        <v>4</v>
      </c>
      <c r="M942" s="197">
        <v>501.3</v>
      </c>
      <c r="N942" s="197">
        <v>290.2</v>
      </c>
      <c r="O942" s="197">
        <v>211.1</v>
      </c>
      <c r="P942" s="198">
        <f t="shared" si="204"/>
        <v>21194964</v>
      </c>
      <c r="Q942" s="198">
        <v>18354838.82</v>
      </c>
      <c r="R942" s="198">
        <v>2840125.18</v>
      </c>
      <c r="S942" s="199" t="e">
        <f>R942='Приложение № 1'!#REF!+'Приложение № 1'!#REF!</f>
        <v>#REF!</v>
      </c>
    </row>
    <row r="943" spans="1:19" x14ac:dyDescent="0.2">
      <c r="A943" s="176">
        <v>18</v>
      </c>
      <c r="B943" s="205" t="s">
        <v>1274</v>
      </c>
      <c r="C943" s="213" t="s">
        <v>876</v>
      </c>
      <c r="D943" s="196">
        <v>42002</v>
      </c>
      <c r="E943" s="176" t="s">
        <v>1822</v>
      </c>
      <c r="F943" s="176" t="s">
        <v>1869</v>
      </c>
      <c r="G943" s="169">
        <v>8</v>
      </c>
      <c r="H943" s="169">
        <v>8</v>
      </c>
      <c r="I943" s="197">
        <v>153.19999999999999</v>
      </c>
      <c r="J943" s="169">
        <v>3</v>
      </c>
      <c r="K943" s="170">
        <v>2</v>
      </c>
      <c r="L943" s="170">
        <v>1</v>
      </c>
      <c r="M943" s="197">
        <v>153.19999999999999</v>
      </c>
      <c r="N943" s="197">
        <v>93.5</v>
      </c>
      <c r="O943" s="197">
        <v>59.7</v>
      </c>
      <c r="P943" s="198">
        <f t="shared" si="204"/>
        <v>6477296</v>
      </c>
      <c r="Q943" s="198">
        <v>5609338.3399999999</v>
      </c>
      <c r="R943" s="198">
        <v>867957.66</v>
      </c>
      <c r="S943" s="199" t="e">
        <f>R943='Приложение № 1'!#REF!+'Приложение № 1'!#REF!</f>
        <v>#REF!</v>
      </c>
    </row>
    <row r="944" spans="1:19" x14ac:dyDescent="0.2">
      <c r="A944" s="176">
        <v>19</v>
      </c>
      <c r="B944" s="205" t="s">
        <v>1275</v>
      </c>
      <c r="C944" s="213" t="s">
        <v>1310</v>
      </c>
      <c r="D944" s="196">
        <v>41274</v>
      </c>
      <c r="E944" s="176" t="s">
        <v>1822</v>
      </c>
      <c r="F944" s="176" t="s">
        <v>1869</v>
      </c>
      <c r="G944" s="169">
        <v>46</v>
      </c>
      <c r="H944" s="169">
        <v>46</v>
      </c>
      <c r="I944" s="197">
        <v>593.20000000000005</v>
      </c>
      <c r="J944" s="169">
        <v>21</v>
      </c>
      <c r="K944" s="170">
        <v>13</v>
      </c>
      <c r="L944" s="170">
        <v>8</v>
      </c>
      <c r="M944" s="197">
        <v>593.20000000000005</v>
      </c>
      <c r="N944" s="197">
        <v>367.9</v>
      </c>
      <c r="O944" s="197">
        <v>225.3</v>
      </c>
      <c r="P944" s="198">
        <f t="shared" si="204"/>
        <v>25080496</v>
      </c>
      <c r="Q944" s="198">
        <v>21719709.539999999</v>
      </c>
      <c r="R944" s="198">
        <v>3360786.46</v>
      </c>
      <c r="S944" s="199" t="e">
        <f>R944='Приложение № 1'!#REF!+'Приложение № 1'!#REF!</f>
        <v>#REF!</v>
      </c>
    </row>
    <row r="945" spans="1:24" x14ac:dyDescent="0.2">
      <c r="A945" s="176">
        <v>20</v>
      </c>
      <c r="B945" s="205" t="s">
        <v>1276</v>
      </c>
      <c r="C945" s="213" t="s">
        <v>1311</v>
      </c>
      <c r="D945" s="196">
        <v>41274</v>
      </c>
      <c r="E945" s="176" t="s">
        <v>1822</v>
      </c>
      <c r="F945" s="176" t="s">
        <v>1869</v>
      </c>
      <c r="G945" s="169">
        <v>45</v>
      </c>
      <c r="H945" s="169">
        <v>45</v>
      </c>
      <c r="I945" s="197">
        <v>608.29999999999995</v>
      </c>
      <c r="J945" s="169">
        <v>19</v>
      </c>
      <c r="K945" s="170">
        <v>13</v>
      </c>
      <c r="L945" s="170">
        <v>6</v>
      </c>
      <c r="M945" s="197">
        <v>608.29999999999995</v>
      </c>
      <c r="N945" s="197">
        <v>426.7</v>
      </c>
      <c r="O945" s="197">
        <v>181.6</v>
      </c>
      <c r="P945" s="198">
        <f t="shared" si="204"/>
        <v>25718924</v>
      </c>
      <c r="Q945" s="198">
        <v>22272588.18</v>
      </c>
      <c r="R945" s="198">
        <v>3446335.82</v>
      </c>
      <c r="S945" s="199" t="e">
        <f>R945='Приложение № 1'!#REF!+'Приложение № 1'!#REF!</f>
        <v>#REF!</v>
      </c>
    </row>
    <row r="946" spans="1:24" ht="25.5" customHeight="1" x14ac:dyDescent="0.2">
      <c r="A946" s="176">
        <v>21</v>
      </c>
      <c r="B946" s="205" t="s">
        <v>1277</v>
      </c>
      <c r="C946" s="213" t="s">
        <v>879</v>
      </c>
      <c r="D946" s="196">
        <v>41274</v>
      </c>
      <c r="E946" s="176" t="s">
        <v>1822</v>
      </c>
      <c r="F946" s="176" t="s">
        <v>1869</v>
      </c>
      <c r="G946" s="169">
        <v>20</v>
      </c>
      <c r="H946" s="169">
        <v>20</v>
      </c>
      <c r="I946" s="197">
        <v>201.7</v>
      </c>
      <c r="J946" s="169">
        <v>6</v>
      </c>
      <c r="K946" s="170">
        <v>5</v>
      </c>
      <c r="L946" s="170">
        <v>1</v>
      </c>
      <c r="M946" s="197">
        <v>201.7</v>
      </c>
      <c r="N946" s="197">
        <v>167.2</v>
      </c>
      <c r="O946" s="197">
        <v>34.5</v>
      </c>
      <c r="P946" s="198">
        <f t="shared" si="204"/>
        <v>8527876</v>
      </c>
      <c r="Q946" s="198">
        <v>7385140.6200000001</v>
      </c>
      <c r="R946" s="198">
        <v>1142735.3799999999</v>
      </c>
      <c r="S946" s="199" t="e">
        <f>R946='Приложение № 1'!#REF!+'Приложение № 1'!#REF!</f>
        <v>#REF!</v>
      </c>
    </row>
    <row r="947" spans="1:24" x14ac:dyDescent="0.2">
      <c r="A947" s="176">
        <v>22</v>
      </c>
      <c r="B947" s="205" t="s">
        <v>1278</v>
      </c>
      <c r="C947" s="213" t="s">
        <v>877</v>
      </c>
      <c r="D947" s="196">
        <v>42002</v>
      </c>
      <c r="E947" s="176" t="s">
        <v>1822</v>
      </c>
      <c r="F947" s="176" t="s">
        <v>1869</v>
      </c>
      <c r="G947" s="169">
        <v>35</v>
      </c>
      <c r="H947" s="169">
        <v>35</v>
      </c>
      <c r="I947" s="197">
        <v>368.1</v>
      </c>
      <c r="J947" s="169">
        <v>12</v>
      </c>
      <c r="K947" s="170">
        <v>5</v>
      </c>
      <c r="L947" s="170">
        <v>7</v>
      </c>
      <c r="M947" s="197">
        <v>368.1</v>
      </c>
      <c r="N947" s="197">
        <v>166.8</v>
      </c>
      <c r="O947" s="197">
        <v>201.3</v>
      </c>
      <c r="P947" s="198">
        <f t="shared" si="204"/>
        <v>15563268</v>
      </c>
      <c r="Q947" s="198">
        <v>13477790.09</v>
      </c>
      <c r="R947" s="198">
        <v>2085477.91</v>
      </c>
      <c r="S947" s="199" t="e">
        <f>R947='Приложение № 1'!#REF!+'Приложение № 1'!#REF!</f>
        <v>#REF!</v>
      </c>
    </row>
    <row r="948" spans="1:24" ht="28.5" customHeight="1" x14ac:dyDescent="0.2">
      <c r="A948" s="824" t="s">
        <v>1209</v>
      </c>
      <c r="B948" s="824"/>
      <c r="C948" s="824"/>
      <c r="D948" s="824"/>
      <c r="E948" s="824"/>
      <c r="F948" s="824"/>
      <c r="G948" s="174">
        <f>SUM(G949:G951)</f>
        <v>92</v>
      </c>
      <c r="H948" s="174">
        <f t="shared" ref="H948:O948" si="205">SUM(H949:H951)</f>
        <v>92</v>
      </c>
      <c r="I948" s="177">
        <f t="shared" si="205"/>
        <v>1390</v>
      </c>
      <c r="J948" s="174">
        <f t="shared" si="205"/>
        <v>12</v>
      </c>
      <c r="K948" s="174">
        <f t="shared" si="205"/>
        <v>0</v>
      </c>
      <c r="L948" s="174">
        <f t="shared" si="205"/>
        <v>12</v>
      </c>
      <c r="M948" s="177">
        <f t="shared" si="205"/>
        <v>1390</v>
      </c>
      <c r="N948" s="177">
        <f t="shared" si="205"/>
        <v>0</v>
      </c>
      <c r="O948" s="177">
        <f t="shared" si="205"/>
        <v>1390</v>
      </c>
      <c r="P948" s="177">
        <f>SUM(P949:P951)</f>
        <v>58769200</v>
      </c>
      <c r="Q948" s="177">
        <v>49895050.799999997</v>
      </c>
      <c r="R948" s="177">
        <v>8874149.1999999993</v>
      </c>
      <c r="S948" s="199" t="e">
        <f>R948='Приложение № 1'!#REF!+'Приложение № 1'!#REF!</f>
        <v>#REF!</v>
      </c>
    </row>
    <row r="949" spans="1:24" s="157" customFormat="1" x14ac:dyDescent="0.2">
      <c r="A949" s="176">
        <v>1</v>
      </c>
      <c r="B949" s="205" t="s">
        <v>1515</v>
      </c>
      <c r="C949" s="213" t="s">
        <v>1312</v>
      </c>
      <c r="D949" s="196">
        <v>42004</v>
      </c>
      <c r="E949" s="176" t="s">
        <v>1822</v>
      </c>
      <c r="F949" s="176" t="s">
        <v>1822</v>
      </c>
      <c r="G949" s="169">
        <v>27</v>
      </c>
      <c r="H949" s="169">
        <v>27</v>
      </c>
      <c r="I949" s="197">
        <v>432.5</v>
      </c>
      <c r="J949" s="169">
        <v>4</v>
      </c>
      <c r="K949" s="170">
        <v>0</v>
      </c>
      <c r="L949" s="170">
        <v>4</v>
      </c>
      <c r="M949" s="197">
        <v>432.5</v>
      </c>
      <c r="N949" s="197">
        <v>0</v>
      </c>
      <c r="O949" s="197">
        <v>432.5</v>
      </c>
      <c r="P949" s="198">
        <f>Q949+R949</f>
        <v>18286100</v>
      </c>
      <c r="Q949" s="198">
        <v>15524898.9</v>
      </c>
      <c r="R949" s="198">
        <v>2761201.1</v>
      </c>
      <c r="S949" s="199" t="e">
        <f>R949='Приложение № 1'!#REF!+'Приложение № 1'!#REF!</f>
        <v>#REF!</v>
      </c>
      <c r="T949" s="200"/>
      <c r="U949" s="248"/>
      <c r="V949" s="248"/>
      <c r="W949" s="248"/>
      <c r="X949" s="248"/>
    </row>
    <row r="950" spans="1:24" ht="17.25" customHeight="1" x14ac:dyDescent="0.2">
      <c r="A950" s="176">
        <v>2</v>
      </c>
      <c r="B950" s="205" t="s">
        <v>1516</v>
      </c>
      <c r="C950" s="213" t="s">
        <v>1312</v>
      </c>
      <c r="D950" s="196">
        <v>42004</v>
      </c>
      <c r="E950" s="176" t="s">
        <v>1822</v>
      </c>
      <c r="F950" s="176" t="s">
        <v>1822</v>
      </c>
      <c r="G950" s="169">
        <v>35</v>
      </c>
      <c r="H950" s="169">
        <v>35</v>
      </c>
      <c r="I950" s="197">
        <v>521.6</v>
      </c>
      <c r="J950" s="169">
        <v>4</v>
      </c>
      <c r="K950" s="170">
        <v>0</v>
      </c>
      <c r="L950" s="170">
        <v>4</v>
      </c>
      <c r="M950" s="197">
        <v>521.6</v>
      </c>
      <c r="N950" s="197">
        <v>0</v>
      </c>
      <c r="O950" s="197">
        <v>521.6</v>
      </c>
      <c r="P950" s="198">
        <f>Q950+R950</f>
        <v>22053248</v>
      </c>
      <c r="Q950" s="198">
        <v>18723207.550000001</v>
      </c>
      <c r="R950" s="198">
        <v>3330040.45</v>
      </c>
      <c r="S950" s="199" t="e">
        <f>R950='Приложение № 1'!#REF!+'Приложение № 1'!#REF!</f>
        <v>#REF!</v>
      </c>
    </row>
    <row r="951" spans="1:24" ht="18.75" customHeight="1" x14ac:dyDescent="0.2">
      <c r="A951" s="176">
        <v>3</v>
      </c>
      <c r="B951" s="195" t="s">
        <v>1203</v>
      </c>
      <c r="C951" s="176">
        <v>1085</v>
      </c>
      <c r="D951" s="196">
        <v>42004</v>
      </c>
      <c r="E951" s="176" t="s">
        <v>1822</v>
      </c>
      <c r="F951" s="176" t="s">
        <v>1822</v>
      </c>
      <c r="G951" s="169">
        <v>30</v>
      </c>
      <c r="H951" s="170">
        <v>30</v>
      </c>
      <c r="I951" s="197">
        <v>435.9</v>
      </c>
      <c r="J951" s="169">
        <v>4</v>
      </c>
      <c r="K951" s="170">
        <v>0</v>
      </c>
      <c r="L951" s="170">
        <v>4</v>
      </c>
      <c r="M951" s="197">
        <v>435.9</v>
      </c>
      <c r="N951" s="197">
        <v>0</v>
      </c>
      <c r="O951" s="197">
        <v>435.9</v>
      </c>
      <c r="P951" s="198">
        <f>Q951+R951</f>
        <v>18429852</v>
      </c>
      <c r="Q951" s="198">
        <v>15646944.35</v>
      </c>
      <c r="R951" s="198">
        <v>2782907.65</v>
      </c>
      <c r="S951" s="199" t="e">
        <f>R951='Приложение № 1'!#REF!+'Приложение № 1'!#REF!</f>
        <v>#REF!</v>
      </c>
    </row>
    <row r="952" spans="1:24" s="157" customFormat="1" ht="50.25" customHeight="1" x14ac:dyDescent="0.2">
      <c r="A952" s="824" t="s">
        <v>1858</v>
      </c>
      <c r="B952" s="824"/>
      <c r="C952" s="824"/>
      <c r="D952" s="824"/>
      <c r="E952" s="824"/>
      <c r="F952" s="824"/>
      <c r="G952" s="174">
        <f>G953</f>
        <v>130</v>
      </c>
      <c r="H952" s="174">
        <f t="shared" ref="H952:R952" si="206">H953</f>
        <v>130</v>
      </c>
      <c r="I952" s="177">
        <f t="shared" si="206"/>
        <v>2479.6</v>
      </c>
      <c r="J952" s="174">
        <f t="shared" si="206"/>
        <v>57</v>
      </c>
      <c r="K952" s="174">
        <f t="shared" si="206"/>
        <v>0</v>
      </c>
      <c r="L952" s="174">
        <f t="shared" si="206"/>
        <v>57</v>
      </c>
      <c r="M952" s="177">
        <f t="shared" si="206"/>
        <v>2479.6</v>
      </c>
      <c r="N952" s="177">
        <f t="shared" si="206"/>
        <v>0</v>
      </c>
      <c r="O952" s="177">
        <f>O953</f>
        <v>2479.6</v>
      </c>
      <c r="P952" s="177">
        <f t="shared" si="206"/>
        <v>21647994.199999999</v>
      </c>
      <c r="Q952" s="177">
        <f t="shared" si="206"/>
        <v>0</v>
      </c>
      <c r="R952" s="177">
        <f t="shared" si="206"/>
        <v>21647994.199999999</v>
      </c>
      <c r="S952" s="199" t="e">
        <f>R952='Приложение № 1'!#REF!+'Приложение № 1'!#REF!</f>
        <v>#REF!</v>
      </c>
      <c r="T952" s="200"/>
      <c r="U952" s="248"/>
      <c r="V952" s="248"/>
      <c r="W952" s="248"/>
      <c r="X952" s="248"/>
    </row>
    <row r="953" spans="1:24" ht="35.25" customHeight="1" x14ac:dyDescent="0.2">
      <c r="A953" s="820" t="s">
        <v>1091</v>
      </c>
      <c r="B953" s="820"/>
      <c r="C953" s="820"/>
      <c r="D953" s="820"/>
      <c r="E953" s="820"/>
      <c r="F953" s="820"/>
      <c r="G953" s="174">
        <f>SUM(G954:G957)</f>
        <v>130</v>
      </c>
      <c r="H953" s="174">
        <f t="shared" ref="H953:N953" si="207">SUM(H954:H957)</f>
        <v>130</v>
      </c>
      <c r="I953" s="177">
        <f t="shared" si="207"/>
        <v>2479.6</v>
      </c>
      <c r="J953" s="174">
        <f t="shared" si="207"/>
        <v>57</v>
      </c>
      <c r="K953" s="174">
        <f t="shared" si="207"/>
        <v>0</v>
      </c>
      <c r="L953" s="174">
        <f t="shared" si="207"/>
        <v>57</v>
      </c>
      <c r="M953" s="177">
        <f>SUM(M954:M957)</f>
        <v>2479.6</v>
      </c>
      <c r="N953" s="174">
        <f t="shared" si="207"/>
        <v>0</v>
      </c>
      <c r="O953" s="177">
        <f>SUM(O954:O957)</f>
        <v>2479.6</v>
      </c>
      <c r="P953" s="177">
        <f>Q953+R953</f>
        <v>21647994.199999999</v>
      </c>
      <c r="Q953" s="177">
        <v>0</v>
      </c>
      <c r="R953" s="177">
        <f>R954+R955+R956+R957</f>
        <v>21647994.199999999</v>
      </c>
      <c r="S953" s="199" t="b">
        <f>R953='Приложение № 1'!W791+'Приложение № 1'!AD791</f>
        <v>1</v>
      </c>
    </row>
    <row r="954" spans="1:24" x14ac:dyDescent="0.2">
      <c r="A954" s="176">
        <v>1</v>
      </c>
      <c r="B954" s="205" t="s">
        <v>803</v>
      </c>
      <c r="C954" s="167" t="s">
        <v>1337</v>
      </c>
      <c r="D954" s="196">
        <v>41562</v>
      </c>
      <c r="E954" s="176" t="s">
        <v>1822</v>
      </c>
      <c r="F954" s="176" t="s">
        <v>1869</v>
      </c>
      <c r="G954" s="169">
        <v>1</v>
      </c>
      <c r="H954" s="169">
        <v>1</v>
      </c>
      <c r="I954" s="242">
        <v>30.4</v>
      </c>
      <c r="J954" s="169">
        <v>1</v>
      </c>
      <c r="K954" s="243">
        <v>0</v>
      </c>
      <c r="L954" s="243">
        <v>1</v>
      </c>
      <c r="M954" s="242">
        <v>30.4</v>
      </c>
      <c r="N954" s="242">
        <v>0</v>
      </c>
      <c r="O954" s="242">
        <v>30.4</v>
      </c>
      <c r="P954" s="198">
        <f>Q954+R954</f>
        <v>5840347.7999999998</v>
      </c>
      <c r="Q954" s="198">
        <v>0</v>
      </c>
      <c r="R954" s="198">
        <v>5840347.7999999998</v>
      </c>
      <c r="S954" s="199" t="b">
        <f>R954='Приложение № 1'!W792+'Приложение № 1'!AD792</f>
        <v>1</v>
      </c>
    </row>
    <row r="955" spans="1:24" x14ac:dyDescent="0.2">
      <c r="A955" s="176">
        <v>2</v>
      </c>
      <c r="B955" s="205" t="s">
        <v>829</v>
      </c>
      <c r="C955" s="176">
        <v>1</v>
      </c>
      <c r="D955" s="196">
        <v>41514</v>
      </c>
      <c r="E955" s="176" t="s">
        <v>1822</v>
      </c>
      <c r="F955" s="176" t="s">
        <v>1869</v>
      </c>
      <c r="G955" s="169">
        <v>7</v>
      </c>
      <c r="H955" s="170">
        <v>7</v>
      </c>
      <c r="I955" s="197">
        <v>141.1</v>
      </c>
      <c r="J955" s="169">
        <v>4</v>
      </c>
      <c r="K955" s="170">
        <v>0</v>
      </c>
      <c r="L955" s="170">
        <v>4</v>
      </c>
      <c r="M955" s="197">
        <v>141.1</v>
      </c>
      <c r="N955" s="197">
        <v>0</v>
      </c>
      <c r="O955" s="197">
        <v>141.1</v>
      </c>
      <c r="P955" s="198">
        <f>Q955+R955</f>
        <v>4347441</v>
      </c>
      <c r="Q955" s="198">
        <v>0</v>
      </c>
      <c r="R955" s="198">
        <v>4347441</v>
      </c>
      <c r="S955" s="199" t="b">
        <f>R955='Приложение № 1'!W793+'Приложение № 1'!AD793</f>
        <v>1</v>
      </c>
    </row>
    <row r="956" spans="1:24" s="156" customFormat="1" ht="21.75" customHeight="1" x14ac:dyDescent="0.2">
      <c r="A956" s="176">
        <v>3</v>
      </c>
      <c r="B956" s="205" t="s">
        <v>830</v>
      </c>
      <c r="C956" s="176" t="s">
        <v>1157</v>
      </c>
      <c r="D956" s="196">
        <v>41562</v>
      </c>
      <c r="E956" s="176" t="s">
        <v>1822</v>
      </c>
      <c r="F956" s="176" t="s">
        <v>1869</v>
      </c>
      <c r="G956" s="169">
        <v>117</v>
      </c>
      <c r="H956" s="170">
        <v>117</v>
      </c>
      <c r="I956" s="197">
        <v>2188.6</v>
      </c>
      <c r="J956" s="169">
        <v>49</v>
      </c>
      <c r="K956" s="170">
        <v>0</v>
      </c>
      <c r="L956" s="170">
        <v>49</v>
      </c>
      <c r="M956" s="197">
        <v>2188.6</v>
      </c>
      <c r="N956" s="197">
        <v>0</v>
      </c>
      <c r="O956" s="197">
        <v>2188.6</v>
      </c>
      <c r="P956" s="198">
        <f>Q956+R956</f>
        <v>5758113.2000000002</v>
      </c>
      <c r="Q956" s="198">
        <v>0</v>
      </c>
      <c r="R956" s="198">
        <v>5758113.2000000002</v>
      </c>
      <c r="S956" s="199" t="b">
        <f>R956='Приложение № 1'!W794+'Приложение № 1'!AD794</f>
        <v>1</v>
      </c>
      <c r="T956" s="200"/>
      <c r="U956" s="203"/>
      <c r="V956" s="203"/>
      <c r="W956" s="203"/>
      <c r="X956" s="203"/>
    </row>
    <row r="957" spans="1:24" x14ac:dyDescent="0.2">
      <c r="A957" s="176">
        <v>4</v>
      </c>
      <c r="B957" s="205" t="s">
        <v>802</v>
      </c>
      <c r="C957" s="176" t="s">
        <v>1157</v>
      </c>
      <c r="D957" s="196">
        <v>41562</v>
      </c>
      <c r="E957" s="176" t="s">
        <v>1822</v>
      </c>
      <c r="F957" s="176" t="s">
        <v>1869</v>
      </c>
      <c r="G957" s="169">
        <v>5</v>
      </c>
      <c r="H957" s="170">
        <v>5</v>
      </c>
      <c r="I957" s="197">
        <v>119.5</v>
      </c>
      <c r="J957" s="169">
        <v>3</v>
      </c>
      <c r="K957" s="170">
        <v>0</v>
      </c>
      <c r="L957" s="170">
        <v>3</v>
      </c>
      <c r="M957" s="197">
        <v>119.5</v>
      </c>
      <c r="N957" s="197">
        <v>0</v>
      </c>
      <c r="O957" s="197">
        <v>119.5</v>
      </c>
      <c r="P957" s="198">
        <f>Q957+R957</f>
        <v>5702092.2000000002</v>
      </c>
      <c r="Q957" s="198">
        <v>0</v>
      </c>
      <c r="R957" s="198">
        <v>5702092.2000000002</v>
      </c>
      <c r="S957" s="199" t="b">
        <f>R957='Приложение № 1'!W795+'Приложение № 1'!AD795</f>
        <v>1</v>
      </c>
    </row>
    <row r="958" spans="1:24" ht="22.5" customHeight="1" x14ac:dyDescent="0.2">
      <c r="G958" s="179"/>
      <c r="H958" s="187"/>
      <c r="I958" s="247"/>
      <c r="J958" s="179"/>
      <c r="K958" s="188"/>
      <c r="L958" s="188"/>
      <c r="N958" s="247"/>
      <c r="O958" s="247"/>
      <c r="P958" s="247"/>
      <c r="Q958" s="247"/>
      <c r="R958" s="199"/>
      <c r="S958" s="200"/>
    </row>
    <row r="959" spans="1:24" ht="19.5" customHeight="1" x14ac:dyDescent="0.2">
      <c r="B959" s="200" t="s">
        <v>1600</v>
      </c>
      <c r="G959" s="179"/>
      <c r="H959" s="187"/>
      <c r="I959" s="247"/>
      <c r="J959" s="179"/>
      <c r="K959" s="188"/>
      <c r="L959" s="188"/>
      <c r="N959" s="247"/>
      <c r="O959" s="247"/>
      <c r="P959" s="247"/>
      <c r="Q959" s="247"/>
      <c r="R959" s="199"/>
      <c r="S959" s="200"/>
    </row>
    <row r="960" spans="1:24" ht="12.75" customHeight="1" x14ac:dyDescent="0.2">
      <c r="A960" s="248"/>
      <c r="B960" s="248"/>
      <c r="C960" s="248"/>
      <c r="D960" s="248"/>
      <c r="E960" s="248"/>
      <c r="F960" s="248"/>
      <c r="G960" s="180"/>
      <c r="H960" s="180"/>
      <c r="I960" s="185"/>
      <c r="J960" s="180"/>
      <c r="K960" s="180"/>
      <c r="L960" s="180"/>
      <c r="M960" s="185"/>
      <c r="N960" s="185"/>
      <c r="O960" s="185"/>
      <c r="P960" s="247"/>
      <c r="Q960" s="247"/>
      <c r="R960" s="199"/>
      <c r="S960" s="200"/>
    </row>
    <row r="961" spans="1:19" ht="24" customHeight="1" x14ac:dyDescent="0.2">
      <c r="G961" s="179"/>
      <c r="H961" s="187"/>
      <c r="I961" s="247"/>
      <c r="J961" s="179"/>
      <c r="K961" s="188"/>
      <c r="L961" s="188"/>
      <c r="N961" s="247"/>
      <c r="O961" s="247"/>
      <c r="P961" s="247"/>
      <c r="Q961" s="247"/>
      <c r="R961" s="199"/>
      <c r="S961" s="200"/>
    </row>
    <row r="962" spans="1:19" x14ac:dyDescent="0.2">
      <c r="G962" s="179"/>
      <c r="H962" s="187"/>
      <c r="I962" s="247"/>
      <c r="J962" s="179"/>
      <c r="K962" s="188"/>
      <c r="L962" s="188"/>
      <c r="N962" s="247"/>
      <c r="O962" s="247"/>
      <c r="P962" s="247"/>
      <c r="Q962" s="247"/>
      <c r="R962" s="199"/>
      <c r="S962" s="200"/>
    </row>
    <row r="963" spans="1:19" ht="12.75" customHeight="1" x14ac:dyDescent="0.2">
      <c r="A963" s="248"/>
      <c r="B963" s="248"/>
      <c r="C963" s="248"/>
      <c r="D963" s="248"/>
      <c r="E963" s="248"/>
      <c r="F963" s="248"/>
      <c r="G963" s="180"/>
      <c r="H963" s="180"/>
      <c r="I963" s="185"/>
      <c r="J963" s="180"/>
      <c r="K963" s="180"/>
      <c r="L963" s="180"/>
      <c r="M963" s="185"/>
      <c r="N963" s="185"/>
      <c r="O963" s="185"/>
      <c r="P963" s="247"/>
      <c r="Q963" s="247"/>
      <c r="R963" s="199"/>
      <c r="S963" s="200"/>
    </row>
    <row r="964" spans="1:19" ht="12.75" customHeight="1" x14ac:dyDescent="0.2">
      <c r="G964" s="179"/>
      <c r="H964" s="187"/>
      <c r="I964" s="247"/>
      <c r="J964" s="181"/>
      <c r="K964" s="181"/>
      <c r="L964" s="181"/>
      <c r="M964" s="247"/>
      <c r="N964" s="247"/>
      <c r="O964" s="247"/>
      <c r="P964" s="247"/>
      <c r="Q964" s="247"/>
      <c r="R964" s="199"/>
      <c r="S964" s="200"/>
    </row>
    <row r="965" spans="1:19" ht="12.75" customHeight="1" x14ac:dyDescent="0.2">
      <c r="G965" s="179"/>
      <c r="H965" s="187"/>
      <c r="I965" s="247"/>
      <c r="J965" s="179"/>
      <c r="K965" s="188"/>
      <c r="L965" s="188"/>
      <c r="N965" s="247"/>
      <c r="O965" s="247"/>
      <c r="P965" s="247"/>
      <c r="Q965" s="247"/>
      <c r="R965" s="199"/>
      <c r="S965" s="200"/>
    </row>
    <row r="966" spans="1:19" ht="12.75" customHeight="1" x14ac:dyDescent="0.2">
      <c r="G966" s="179"/>
      <c r="H966" s="187"/>
      <c r="I966" s="247"/>
      <c r="J966" s="179"/>
      <c r="K966" s="188"/>
      <c r="L966" s="188"/>
      <c r="N966" s="247"/>
      <c r="O966" s="247"/>
      <c r="P966" s="247"/>
      <c r="Q966" s="247"/>
      <c r="R966" s="199"/>
      <c r="S966" s="200"/>
    </row>
    <row r="967" spans="1:19" ht="12.75" customHeight="1" x14ac:dyDescent="0.2">
      <c r="G967" s="179"/>
      <c r="H967" s="187"/>
      <c r="I967" s="247"/>
      <c r="J967" s="179"/>
      <c r="K967" s="188"/>
      <c r="L967" s="188"/>
      <c r="N967" s="247"/>
      <c r="O967" s="247"/>
      <c r="P967" s="247"/>
      <c r="Q967" s="247"/>
      <c r="R967" s="199"/>
      <c r="S967" s="200"/>
    </row>
    <row r="968" spans="1:19" ht="12.75" customHeight="1" x14ac:dyDescent="0.2">
      <c r="G968" s="179"/>
      <c r="H968" s="187"/>
      <c r="I968" s="247"/>
      <c r="J968" s="179"/>
      <c r="K968" s="188"/>
      <c r="L968" s="188"/>
      <c r="N968" s="247"/>
      <c r="O968" s="247"/>
      <c r="P968" s="247"/>
      <c r="Q968" s="247"/>
      <c r="R968" s="199"/>
      <c r="S968" s="200"/>
    </row>
    <row r="969" spans="1:19" ht="27.75" customHeight="1" x14ac:dyDescent="0.2">
      <c r="G969" s="179"/>
      <c r="H969" s="187"/>
      <c r="I969" s="247"/>
      <c r="J969" s="179"/>
      <c r="K969" s="188"/>
      <c r="L969" s="188"/>
      <c r="N969" s="247"/>
      <c r="O969" s="247"/>
      <c r="P969" s="247"/>
      <c r="Q969" s="247"/>
      <c r="R969" s="199"/>
      <c r="S969" s="200"/>
    </row>
    <row r="970" spans="1:19" ht="12.75" customHeight="1" x14ac:dyDescent="0.2">
      <c r="G970" s="179"/>
      <c r="H970" s="187"/>
      <c r="I970" s="247"/>
      <c r="J970" s="179"/>
      <c r="K970" s="188"/>
      <c r="L970" s="188"/>
      <c r="N970" s="247"/>
      <c r="O970" s="247"/>
      <c r="P970" s="247"/>
      <c r="Q970" s="247"/>
      <c r="R970" s="199"/>
      <c r="S970" s="200"/>
    </row>
    <row r="971" spans="1:19" ht="12.75" customHeight="1" x14ac:dyDescent="0.2">
      <c r="A971" s="203"/>
      <c r="B971" s="203"/>
      <c r="C971" s="203"/>
      <c r="D971" s="203"/>
      <c r="E971" s="203"/>
      <c r="F971" s="203"/>
      <c r="G971" s="180"/>
      <c r="H971" s="180"/>
      <c r="I971" s="185"/>
      <c r="J971" s="180"/>
      <c r="K971" s="180"/>
      <c r="L971" s="180"/>
      <c r="M971" s="185"/>
      <c r="N971" s="185"/>
      <c r="O971" s="185"/>
      <c r="P971" s="247"/>
      <c r="Q971" s="247"/>
      <c r="R971" s="199"/>
      <c r="S971" s="200"/>
    </row>
    <row r="972" spans="1:19" ht="27" customHeight="1" x14ac:dyDescent="0.2">
      <c r="B972" s="249"/>
      <c r="C972" s="182"/>
      <c r="D972" s="250"/>
      <c r="G972" s="182"/>
      <c r="H972" s="182"/>
      <c r="I972" s="251"/>
      <c r="J972" s="182"/>
      <c r="K972" s="182"/>
      <c r="L972" s="182"/>
      <c r="M972" s="251"/>
      <c r="N972" s="251"/>
      <c r="O972" s="251"/>
      <c r="P972" s="247"/>
      <c r="Q972" s="247"/>
      <c r="R972" s="199"/>
      <c r="S972" s="200"/>
    </row>
    <row r="973" spans="1:19" ht="12.75" customHeight="1" x14ac:dyDescent="0.2">
      <c r="B973" s="252"/>
      <c r="C973" s="182"/>
      <c r="D973" s="250"/>
      <c r="G973" s="182"/>
      <c r="H973" s="182"/>
      <c r="I973" s="251"/>
      <c r="J973" s="182"/>
      <c r="K973" s="182"/>
      <c r="L973" s="182"/>
      <c r="M973" s="251"/>
      <c r="N973" s="251"/>
      <c r="O973" s="251"/>
      <c r="P973" s="247"/>
      <c r="Q973" s="247"/>
      <c r="R973" s="199"/>
      <c r="S973" s="200"/>
    </row>
    <row r="974" spans="1:19" ht="12.75" customHeight="1" x14ac:dyDescent="0.2">
      <c r="A974" s="248"/>
      <c r="B974" s="248"/>
      <c r="C974" s="248"/>
      <c r="D974" s="248"/>
      <c r="E974" s="248"/>
      <c r="F974" s="248"/>
      <c r="G974" s="180"/>
      <c r="H974" s="180"/>
      <c r="I974" s="185"/>
      <c r="J974" s="180"/>
      <c r="K974" s="180"/>
      <c r="L974" s="180"/>
      <c r="M974" s="185"/>
      <c r="N974" s="185"/>
      <c r="O974" s="185"/>
      <c r="P974" s="247"/>
      <c r="Q974" s="247"/>
      <c r="R974" s="199"/>
      <c r="S974" s="200"/>
    </row>
    <row r="975" spans="1:19" ht="30" customHeight="1" x14ac:dyDescent="0.2">
      <c r="B975" s="253"/>
      <c r="C975" s="254"/>
      <c r="G975" s="179"/>
      <c r="H975" s="179"/>
      <c r="I975" s="199"/>
      <c r="J975" s="179"/>
      <c r="K975" s="187"/>
      <c r="L975" s="187"/>
      <c r="P975" s="247"/>
      <c r="Q975" s="247"/>
      <c r="R975" s="199"/>
      <c r="S975" s="200"/>
    </row>
    <row r="976" spans="1:19" ht="12.75" customHeight="1" x14ac:dyDescent="0.2">
      <c r="B976" s="253"/>
      <c r="C976" s="254"/>
      <c r="G976" s="179"/>
      <c r="H976" s="179"/>
      <c r="I976" s="199"/>
      <c r="J976" s="179"/>
      <c r="K976" s="187"/>
      <c r="L976" s="187"/>
      <c r="P976" s="247"/>
      <c r="Q976" s="247"/>
      <c r="R976" s="199"/>
      <c r="S976" s="200"/>
    </row>
    <row r="977" spans="1:24" ht="27.75" customHeight="1" x14ac:dyDescent="0.2">
      <c r="A977" s="203"/>
      <c r="B977" s="203"/>
      <c r="C977" s="203"/>
      <c r="D977" s="203"/>
      <c r="E977" s="203"/>
      <c r="F977" s="203"/>
      <c r="G977" s="180"/>
      <c r="H977" s="180"/>
      <c r="I977" s="185"/>
      <c r="J977" s="180"/>
      <c r="K977" s="184"/>
      <c r="L977" s="184"/>
      <c r="M977" s="185"/>
      <c r="N977" s="185"/>
      <c r="O977" s="185"/>
      <c r="P977" s="247"/>
      <c r="Q977" s="247"/>
      <c r="R977" s="199"/>
      <c r="S977" s="200"/>
    </row>
    <row r="978" spans="1:24" ht="12.75" customHeight="1" x14ac:dyDescent="0.3">
      <c r="B978" s="253"/>
      <c r="C978" s="255"/>
      <c r="G978" s="179"/>
      <c r="H978" s="179"/>
      <c r="I978" s="256"/>
      <c r="J978" s="179"/>
      <c r="K978" s="257"/>
      <c r="L978" s="257"/>
      <c r="N978" s="256"/>
      <c r="O978" s="256"/>
      <c r="P978" s="247"/>
      <c r="Q978" s="247"/>
      <c r="R978" s="199"/>
      <c r="S978" s="200"/>
    </row>
    <row r="979" spans="1:24" s="157" customFormat="1" x14ac:dyDescent="0.2">
      <c r="A979" s="203"/>
      <c r="B979" s="203"/>
      <c r="C979" s="203"/>
      <c r="D979" s="203"/>
      <c r="E979" s="203"/>
      <c r="F979" s="203"/>
      <c r="G979" s="180"/>
      <c r="H979" s="180"/>
      <c r="I979" s="185"/>
      <c r="J979" s="180"/>
      <c r="K979" s="180"/>
      <c r="L979" s="180"/>
      <c r="M979" s="185"/>
      <c r="N979" s="185"/>
      <c r="O979" s="185"/>
      <c r="P979" s="247"/>
      <c r="Q979" s="247"/>
      <c r="R979" s="199"/>
      <c r="S979" s="248"/>
      <c r="T979" s="200"/>
      <c r="U979" s="248"/>
      <c r="V979" s="248"/>
      <c r="W979" s="248"/>
      <c r="X979" s="248"/>
    </row>
    <row r="980" spans="1:24" ht="12.75" customHeight="1" x14ac:dyDescent="0.2">
      <c r="G980" s="179"/>
      <c r="H980" s="187"/>
      <c r="I980" s="199"/>
      <c r="J980" s="179"/>
      <c r="K980" s="187"/>
      <c r="L980" s="187"/>
      <c r="P980" s="247"/>
      <c r="Q980" s="247"/>
      <c r="R980" s="199"/>
      <c r="S980" s="200"/>
    </row>
    <row r="981" spans="1:24" s="157" customFormat="1" x14ac:dyDescent="0.2">
      <c r="A981" s="245"/>
      <c r="B981" s="200"/>
      <c r="C981" s="245"/>
      <c r="D981" s="246"/>
      <c r="E981" s="245"/>
      <c r="F981" s="245"/>
      <c r="G981" s="179"/>
      <c r="H981" s="187"/>
      <c r="I981" s="247"/>
      <c r="J981" s="181"/>
      <c r="K981" s="181"/>
      <c r="L981" s="181"/>
      <c r="M981" s="247"/>
      <c r="N981" s="247"/>
      <c r="O981" s="247"/>
      <c r="P981" s="247"/>
      <c r="Q981" s="247"/>
      <c r="R981" s="185"/>
      <c r="S981" s="248"/>
      <c r="T981" s="200"/>
      <c r="U981" s="248"/>
      <c r="V981" s="248"/>
      <c r="W981" s="248"/>
      <c r="X981" s="248"/>
    </row>
    <row r="982" spans="1:24" s="157" customFormat="1" x14ac:dyDescent="0.2">
      <c r="A982" s="245"/>
      <c r="B982" s="200"/>
      <c r="C982" s="245"/>
      <c r="D982" s="246"/>
      <c r="E982" s="245"/>
      <c r="F982" s="245"/>
      <c r="G982" s="179"/>
      <c r="H982" s="187"/>
      <c r="I982" s="247"/>
      <c r="J982" s="179"/>
      <c r="K982" s="188"/>
      <c r="L982" s="188"/>
      <c r="M982" s="199"/>
      <c r="N982" s="247"/>
      <c r="O982" s="247"/>
      <c r="P982" s="247"/>
      <c r="Q982" s="247"/>
      <c r="R982" s="199"/>
      <c r="S982" s="248"/>
      <c r="T982" s="200"/>
      <c r="U982" s="248"/>
      <c r="V982" s="248"/>
      <c r="W982" s="248"/>
      <c r="X982" s="248"/>
    </row>
    <row r="983" spans="1:24" s="157" customFormat="1" x14ac:dyDescent="0.2">
      <c r="A983" s="245"/>
      <c r="B983" s="200"/>
      <c r="C983" s="245"/>
      <c r="D983" s="246"/>
      <c r="E983" s="245"/>
      <c r="F983" s="245"/>
      <c r="G983" s="179"/>
      <c r="H983" s="187"/>
      <c r="I983" s="247"/>
      <c r="J983" s="179"/>
      <c r="K983" s="188"/>
      <c r="L983" s="188"/>
      <c r="M983" s="199"/>
      <c r="N983" s="247"/>
      <c r="O983" s="247"/>
      <c r="P983" s="247"/>
      <c r="Q983" s="247"/>
      <c r="R983" s="199"/>
      <c r="S983" s="248"/>
      <c r="T983" s="200"/>
      <c r="U983" s="248"/>
      <c r="V983" s="248"/>
      <c r="W983" s="248"/>
      <c r="X983" s="248"/>
    </row>
    <row r="984" spans="1:24" ht="12.75" customHeight="1" x14ac:dyDescent="0.2">
      <c r="G984" s="179"/>
      <c r="H984" s="187"/>
      <c r="I984" s="199"/>
      <c r="J984" s="179"/>
      <c r="K984" s="179"/>
      <c r="L984" s="179"/>
      <c r="P984" s="247"/>
      <c r="Q984" s="247"/>
      <c r="R984" s="185"/>
      <c r="S984" s="200"/>
    </row>
    <row r="985" spans="1:24" ht="30.75" customHeight="1" x14ac:dyDescent="0.2">
      <c r="G985" s="179"/>
      <c r="H985" s="187"/>
      <c r="I985" s="247"/>
      <c r="J985" s="179"/>
      <c r="K985" s="188"/>
      <c r="L985" s="188"/>
      <c r="N985" s="247"/>
      <c r="O985" s="247"/>
      <c r="P985" s="247"/>
      <c r="Q985" s="247"/>
      <c r="R985" s="199"/>
      <c r="S985" s="200"/>
    </row>
    <row r="986" spans="1:24" ht="12.75" customHeight="1" x14ac:dyDescent="0.2">
      <c r="G986" s="179"/>
      <c r="H986" s="187"/>
      <c r="I986" s="247"/>
      <c r="J986" s="179"/>
      <c r="K986" s="188"/>
      <c r="L986" s="188"/>
      <c r="N986" s="247"/>
      <c r="O986" s="247"/>
      <c r="P986" s="247"/>
      <c r="Q986" s="247"/>
      <c r="R986" s="199"/>
      <c r="S986" s="200"/>
    </row>
    <row r="987" spans="1:24" ht="12.75" customHeight="1" x14ac:dyDescent="0.2">
      <c r="A987" s="248"/>
      <c r="B987" s="248"/>
      <c r="C987" s="248"/>
      <c r="D987" s="248"/>
      <c r="E987" s="248"/>
      <c r="F987" s="248"/>
      <c r="G987" s="180"/>
      <c r="H987" s="180"/>
      <c r="I987" s="185"/>
      <c r="J987" s="180"/>
      <c r="K987" s="180"/>
      <c r="L987" s="180"/>
      <c r="M987" s="185"/>
      <c r="N987" s="185"/>
      <c r="O987" s="185"/>
      <c r="P987" s="247"/>
      <c r="Q987" s="247"/>
      <c r="R987" s="199"/>
      <c r="S987" s="200"/>
    </row>
    <row r="988" spans="1:24" ht="12.75" customHeight="1" x14ac:dyDescent="0.2">
      <c r="G988" s="179"/>
      <c r="H988" s="187"/>
      <c r="I988" s="247"/>
      <c r="J988" s="179"/>
      <c r="K988" s="188"/>
      <c r="L988" s="188"/>
      <c r="N988" s="247"/>
      <c r="O988" s="247"/>
      <c r="P988" s="247"/>
      <c r="Q988" s="247"/>
      <c r="R988" s="199"/>
      <c r="S988" s="200"/>
    </row>
    <row r="989" spans="1:24" ht="12.75" customHeight="1" x14ac:dyDescent="0.2">
      <c r="G989" s="179"/>
      <c r="H989" s="187"/>
      <c r="I989" s="247"/>
      <c r="J989" s="179"/>
      <c r="K989" s="188"/>
      <c r="L989" s="188"/>
      <c r="N989" s="247"/>
      <c r="O989" s="247"/>
      <c r="P989" s="247"/>
      <c r="Q989" s="247"/>
      <c r="R989" s="199"/>
      <c r="S989" s="200"/>
    </row>
    <row r="990" spans="1:24" ht="12.75" customHeight="1" x14ac:dyDescent="0.2">
      <c r="G990" s="179"/>
      <c r="H990" s="187"/>
      <c r="I990" s="247"/>
      <c r="J990" s="179"/>
      <c r="K990" s="188"/>
      <c r="L990" s="188"/>
      <c r="N990" s="247"/>
      <c r="O990" s="247"/>
      <c r="P990" s="247"/>
      <c r="Q990" s="247"/>
      <c r="R990" s="199"/>
      <c r="S990" s="200"/>
    </row>
    <row r="991" spans="1:24" ht="12.75" customHeight="1" x14ac:dyDescent="0.2">
      <c r="G991" s="179"/>
      <c r="H991" s="187"/>
      <c r="I991" s="247"/>
      <c r="J991" s="179"/>
      <c r="K991" s="188"/>
      <c r="L991" s="188"/>
      <c r="N991" s="247"/>
      <c r="O991" s="247"/>
      <c r="P991" s="247"/>
      <c r="Q991" s="247"/>
      <c r="R991" s="199"/>
      <c r="S991" s="200"/>
    </row>
    <row r="992" spans="1:24" s="157" customFormat="1" ht="28.5" customHeight="1" x14ac:dyDescent="0.2">
      <c r="A992" s="245"/>
      <c r="B992" s="200"/>
      <c r="C992" s="245"/>
      <c r="D992" s="246"/>
      <c r="E992" s="245"/>
      <c r="F992" s="245"/>
      <c r="G992" s="179"/>
      <c r="H992" s="187"/>
      <c r="I992" s="247"/>
      <c r="J992" s="179"/>
      <c r="K992" s="188"/>
      <c r="L992" s="188"/>
      <c r="M992" s="199"/>
      <c r="N992" s="247"/>
      <c r="O992" s="247"/>
      <c r="P992" s="199"/>
      <c r="Q992" s="199"/>
      <c r="R992" s="199"/>
      <c r="S992" s="248"/>
      <c r="T992" s="200"/>
      <c r="U992" s="248"/>
      <c r="V992" s="248"/>
      <c r="W992" s="248"/>
      <c r="X992" s="248"/>
    </row>
    <row r="993" spans="1:24" x14ac:dyDescent="0.2">
      <c r="G993" s="179"/>
      <c r="H993" s="187"/>
      <c r="I993" s="247"/>
      <c r="J993" s="179"/>
      <c r="K993" s="188"/>
      <c r="L993" s="188"/>
      <c r="N993" s="247"/>
      <c r="O993" s="247"/>
      <c r="P993" s="199"/>
      <c r="Q993" s="199"/>
      <c r="R993" s="199"/>
    </row>
    <row r="994" spans="1:24" x14ac:dyDescent="0.2">
      <c r="A994" s="259"/>
      <c r="B994" s="203"/>
      <c r="C994" s="259"/>
      <c r="D994" s="259"/>
      <c r="E994" s="259"/>
      <c r="F994" s="259"/>
      <c r="G994" s="180"/>
      <c r="H994" s="184"/>
      <c r="I994" s="258"/>
      <c r="J994" s="183"/>
      <c r="K994" s="183"/>
      <c r="L994" s="183"/>
      <c r="M994" s="258"/>
      <c r="N994" s="258"/>
      <c r="O994" s="258"/>
      <c r="P994" s="185"/>
      <c r="Q994" s="185"/>
      <c r="R994" s="185"/>
    </row>
    <row r="995" spans="1:24" x14ac:dyDescent="0.2">
      <c r="C995" s="260"/>
      <c r="D995" s="261"/>
      <c r="G995" s="179"/>
      <c r="H995" s="187"/>
      <c r="I995" s="199"/>
      <c r="J995" s="179"/>
      <c r="K995" s="187"/>
      <c r="L995" s="187"/>
      <c r="P995" s="199"/>
      <c r="Q995" s="199"/>
      <c r="R995" s="199"/>
    </row>
    <row r="996" spans="1:24" x14ac:dyDescent="0.2">
      <c r="C996" s="260"/>
      <c r="D996" s="261"/>
      <c r="G996" s="179"/>
      <c r="H996" s="187"/>
      <c r="I996" s="199"/>
      <c r="J996" s="179"/>
      <c r="K996" s="187"/>
      <c r="L996" s="187"/>
      <c r="P996" s="199"/>
      <c r="Q996" s="199"/>
      <c r="R996" s="199"/>
    </row>
    <row r="997" spans="1:24" x14ac:dyDescent="0.2">
      <c r="C997" s="260"/>
      <c r="D997" s="261"/>
      <c r="G997" s="179"/>
      <c r="H997" s="187"/>
      <c r="I997" s="199"/>
      <c r="J997" s="179"/>
      <c r="K997" s="187"/>
      <c r="L997" s="187"/>
      <c r="P997" s="199"/>
      <c r="Q997" s="199"/>
      <c r="R997" s="199"/>
    </row>
    <row r="998" spans="1:24" x14ac:dyDescent="0.2">
      <c r="C998" s="255"/>
      <c r="D998" s="261"/>
      <c r="G998" s="179"/>
      <c r="H998" s="187"/>
      <c r="I998" s="247"/>
      <c r="J998" s="179"/>
      <c r="K998" s="188"/>
      <c r="L998" s="188"/>
      <c r="N998" s="247"/>
      <c r="O998" s="247"/>
      <c r="P998" s="199"/>
      <c r="Q998" s="199"/>
      <c r="R998" s="199"/>
    </row>
    <row r="999" spans="1:24" s="157" customFormat="1" ht="30.75" customHeight="1" x14ac:dyDescent="0.2">
      <c r="A999" s="245"/>
      <c r="B999" s="200"/>
      <c r="C999" s="260"/>
      <c r="D999" s="246"/>
      <c r="E999" s="245"/>
      <c r="F999" s="245"/>
      <c r="G999" s="179"/>
      <c r="H999" s="187"/>
      <c r="I999" s="247"/>
      <c r="J999" s="179"/>
      <c r="K999" s="188"/>
      <c r="L999" s="188"/>
      <c r="M999" s="199"/>
      <c r="N999" s="247"/>
      <c r="O999" s="247"/>
      <c r="P999" s="199"/>
      <c r="Q999" s="199"/>
      <c r="R999" s="199"/>
      <c r="S999" s="185"/>
      <c r="T999" s="200"/>
      <c r="U999" s="248"/>
      <c r="V999" s="248"/>
      <c r="W999" s="248"/>
      <c r="X999" s="248"/>
    </row>
    <row r="1000" spans="1:24" ht="12.75" customHeight="1" x14ac:dyDescent="0.2">
      <c r="C1000" s="260"/>
      <c r="D1000" s="261"/>
      <c r="G1000" s="179"/>
      <c r="H1000" s="187"/>
      <c r="I1000" s="247"/>
      <c r="J1000" s="179"/>
      <c r="K1000" s="188"/>
      <c r="L1000" s="188"/>
      <c r="N1000" s="247"/>
      <c r="O1000" s="247"/>
      <c r="P1000" s="199"/>
      <c r="Q1000" s="199"/>
      <c r="R1000" s="199"/>
    </row>
    <row r="1001" spans="1:24" ht="12.75" customHeight="1" x14ac:dyDescent="0.2">
      <c r="A1001" s="262"/>
      <c r="B1001" s="248"/>
      <c r="C1001" s="262"/>
      <c r="D1001" s="262"/>
      <c r="E1001" s="262"/>
      <c r="F1001" s="262"/>
      <c r="G1001" s="180"/>
      <c r="H1001" s="184"/>
      <c r="I1001" s="258"/>
      <c r="J1001" s="183"/>
      <c r="K1001" s="183"/>
      <c r="L1001" s="183"/>
      <c r="M1001" s="258"/>
      <c r="N1001" s="258"/>
      <c r="O1001" s="258"/>
      <c r="P1001" s="185"/>
      <c r="Q1001" s="185"/>
      <c r="R1001" s="185"/>
    </row>
    <row r="1002" spans="1:24" ht="12.75" customHeight="1" x14ac:dyDescent="0.2">
      <c r="G1002" s="179"/>
      <c r="H1002" s="187"/>
      <c r="I1002" s="199"/>
      <c r="J1002" s="179"/>
      <c r="K1002" s="187"/>
      <c r="L1002" s="187"/>
      <c r="P1002" s="199"/>
      <c r="Q1002" s="199"/>
      <c r="R1002" s="199"/>
    </row>
    <row r="1003" spans="1:24" ht="12.75" customHeight="1" x14ac:dyDescent="0.2">
      <c r="G1003" s="179"/>
      <c r="H1003" s="187"/>
      <c r="I1003" s="199"/>
      <c r="J1003" s="179"/>
      <c r="K1003" s="187"/>
      <c r="L1003" s="187"/>
      <c r="P1003" s="199"/>
      <c r="Q1003" s="199"/>
      <c r="R1003" s="199"/>
    </row>
    <row r="1004" spans="1:24" s="157" customFormat="1" ht="26.25" customHeight="1" x14ac:dyDescent="0.2">
      <c r="A1004" s="245"/>
      <c r="B1004" s="200"/>
      <c r="C1004" s="245"/>
      <c r="D1004" s="246"/>
      <c r="E1004" s="245"/>
      <c r="F1004" s="245"/>
      <c r="G1004" s="179"/>
      <c r="H1004" s="187"/>
      <c r="I1004" s="199"/>
      <c r="J1004" s="179"/>
      <c r="K1004" s="187"/>
      <c r="L1004" s="187"/>
      <c r="M1004" s="199"/>
      <c r="N1004" s="199"/>
      <c r="O1004" s="199"/>
      <c r="P1004" s="199"/>
      <c r="Q1004" s="199"/>
      <c r="R1004" s="199"/>
      <c r="S1004" s="185"/>
      <c r="T1004" s="200"/>
      <c r="U1004" s="248"/>
      <c r="V1004" s="248"/>
      <c r="W1004" s="248"/>
      <c r="X1004" s="248"/>
    </row>
    <row r="1005" spans="1:24" ht="12.75" customHeight="1" x14ac:dyDescent="0.2">
      <c r="G1005" s="179"/>
      <c r="H1005" s="187"/>
      <c r="I1005" s="199"/>
      <c r="J1005" s="179"/>
      <c r="K1005" s="187"/>
      <c r="L1005" s="187"/>
      <c r="P1005" s="199"/>
      <c r="Q1005" s="199"/>
      <c r="R1005" s="199"/>
    </row>
    <row r="1006" spans="1:24" ht="12.75" customHeight="1" x14ac:dyDescent="0.2">
      <c r="A1006" s="259"/>
      <c r="B1006" s="203"/>
      <c r="C1006" s="259"/>
      <c r="D1006" s="259"/>
      <c r="E1006" s="259"/>
      <c r="F1006" s="259"/>
      <c r="G1006" s="180"/>
      <c r="H1006" s="184"/>
      <c r="I1006" s="185"/>
      <c r="J1006" s="180"/>
      <c r="K1006" s="180"/>
      <c r="L1006" s="180"/>
      <c r="M1006" s="185"/>
      <c r="N1006" s="185"/>
      <c r="O1006" s="185"/>
      <c r="P1006" s="185"/>
      <c r="Q1006" s="185"/>
      <c r="R1006" s="185"/>
    </row>
    <row r="1007" spans="1:24" ht="12.75" customHeight="1" x14ac:dyDescent="0.2">
      <c r="C1007" s="255"/>
      <c r="G1007" s="179"/>
      <c r="H1007" s="187"/>
      <c r="I1007" s="199"/>
      <c r="J1007" s="179"/>
      <c r="K1007" s="187"/>
      <c r="L1007" s="187"/>
      <c r="P1007" s="199"/>
      <c r="Q1007" s="199"/>
      <c r="R1007" s="199"/>
    </row>
    <row r="1008" spans="1:24" ht="12.75" customHeight="1" x14ac:dyDescent="0.2">
      <c r="C1008" s="255"/>
      <c r="G1008" s="179"/>
      <c r="H1008" s="187"/>
      <c r="I1008" s="199"/>
      <c r="J1008" s="179"/>
      <c r="K1008" s="187"/>
      <c r="L1008" s="187"/>
      <c r="P1008" s="199"/>
      <c r="Q1008" s="199"/>
      <c r="R1008" s="199"/>
    </row>
    <row r="1009" spans="1:24" s="157" customFormat="1" ht="26.25" customHeight="1" x14ac:dyDescent="0.2">
      <c r="A1009" s="245"/>
      <c r="B1009" s="200"/>
      <c r="C1009" s="255"/>
      <c r="D1009" s="246"/>
      <c r="E1009" s="245"/>
      <c r="F1009" s="245"/>
      <c r="G1009" s="179"/>
      <c r="H1009" s="187"/>
      <c r="I1009" s="199"/>
      <c r="J1009" s="179"/>
      <c r="K1009" s="187"/>
      <c r="L1009" s="187"/>
      <c r="M1009" s="199"/>
      <c r="N1009" s="199"/>
      <c r="O1009" s="199"/>
      <c r="P1009" s="199"/>
      <c r="Q1009" s="199"/>
      <c r="R1009" s="199"/>
      <c r="S1009" s="185"/>
      <c r="T1009" s="200"/>
      <c r="U1009" s="248"/>
      <c r="V1009" s="248"/>
      <c r="W1009" s="248"/>
      <c r="X1009" s="248"/>
    </row>
    <row r="1010" spans="1:24" s="157" customFormat="1" x14ac:dyDescent="0.2">
      <c r="A1010" s="245"/>
      <c r="B1010" s="200"/>
      <c r="C1010" s="255"/>
      <c r="D1010" s="246"/>
      <c r="E1010" s="245"/>
      <c r="F1010" s="245"/>
      <c r="G1010" s="179"/>
      <c r="H1010" s="187"/>
      <c r="I1010" s="199"/>
      <c r="J1010" s="179"/>
      <c r="K1010" s="187"/>
      <c r="L1010" s="187"/>
      <c r="M1010" s="199"/>
      <c r="N1010" s="199"/>
      <c r="O1010" s="199"/>
      <c r="P1010" s="199"/>
      <c r="Q1010" s="199"/>
      <c r="R1010" s="199"/>
      <c r="S1010" s="185"/>
      <c r="T1010" s="200"/>
      <c r="U1010" s="248"/>
      <c r="V1010" s="248"/>
      <c r="W1010" s="248"/>
      <c r="X1010" s="248"/>
    </row>
    <row r="1011" spans="1:24" s="157" customFormat="1" ht="21.75" customHeight="1" x14ac:dyDescent="0.2">
      <c r="A1011" s="259"/>
      <c r="B1011" s="203"/>
      <c r="C1011" s="259"/>
      <c r="D1011" s="259"/>
      <c r="E1011" s="259"/>
      <c r="F1011" s="259"/>
      <c r="G1011" s="180"/>
      <c r="H1011" s="184"/>
      <c r="I1011" s="185"/>
      <c r="J1011" s="180"/>
      <c r="K1011" s="180"/>
      <c r="L1011" s="180"/>
      <c r="M1011" s="185"/>
      <c r="N1011" s="185"/>
      <c r="O1011" s="185"/>
      <c r="P1011" s="185"/>
      <c r="Q1011" s="185"/>
      <c r="R1011" s="185"/>
      <c r="S1011" s="185"/>
      <c r="T1011" s="200"/>
      <c r="U1011" s="248"/>
      <c r="V1011" s="248"/>
      <c r="W1011" s="248"/>
      <c r="X1011" s="248"/>
    </row>
    <row r="1012" spans="1:24" ht="12.75" customHeight="1" x14ac:dyDescent="0.2">
      <c r="C1012" s="255"/>
      <c r="G1012" s="179"/>
      <c r="H1012" s="187"/>
      <c r="I1012" s="199"/>
      <c r="J1012" s="179"/>
      <c r="K1012" s="187"/>
      <c r="L1012" s="187"/>
      <c r="P1012" s="199"/>
      <c r="Q1012" s="199"/>
      <c r="R1012" s="199"/>
    </row>
    <row r="1013" spans="1:24" ht="12.75" customHeight="1" x14ac:dyDescent="0.2">
      <c r="A1013" s="262"/>
      <c r="B1013" s="248"/>
      <c r="C1013" s="262"/>
      <c r="D1013" s="262"/>
      <c r="E1013" s="262"/>
      <c r="F1013" s="262"/>
      <c r="G1013" s="180"/>
      <c r="H1013" s="184"/>
      <c r="I1013" s="185"/>
      <c r="J1013" s="180"/>
      <c r="K1013" s="180"/>
      <c r="L1013" s="180"/>
      <c r="M1013" s="185"/>
      <c r="N1013" s="185"/>
      <c r="O1013" s="185"/>
      <c r="P1013" s="185"/>
      <c r="Q1013" s="185"/>
      <c r="R1013" s="185"/>
    </row>
    <row r="1014" spans="1:24" s="157" customFormat="1" ht="31.5" customHeight="1" x14ac:dyDescent="0.2">
      <c r="A1014" s="245"/>
      <c r="B1014" s="200"/>
      <c r="C1014" s="254"/>
      <c r="D1014" s="246"/>
      <c r="E1014" s="245"/>
      <c r="F1014" s="245"/>
      <c r="G1014" s="179"/>
      <c r="H1014" s="187"/>
      <c r="I1014" s="199"/>
      <c r="J1014" s="179"/>
      <c r="K1014" s="187"/>
      <c r="L1014" s="187"/>
      <c r="M1014" s="199"/>
      <c r="N1014" s="199"/>
      <c r="O1014" s="199"/>
      <c r="P1014" s="199"/>
      <c r="Q1014" s="199"/>
      <c r="R1014" s="199"/>
      <c r="S1014" s="185"/>
      <c r="T1014" s="200"/>
      <c r="U1014" s="248"/>
      <c r="V1014" s="248"/>
      <c r="W1014" s="248"/>
      <c r="X1014" s="248"/>
    </row>
    <row r="1015" spans="1:24" s="157" customFormat="1" x14ac:dyDescent="0.2">
      <c r="A1015" s="245"/>
      <c r="B1015" s="200"/>
      <c r="C1015" s="254"/>
      <c r="D1015" s="246"/>
      <c r="E1015" s="245"/>
      <c r="F1015" s="245"/>
      <c r="G1015" s="179"/>
      <c r="H1015" s="187"/>
      <c r="I1015" s="199"/>
      <c r="J1015" s="179"/>
      <c r="K1015" s="187"/>
      <c r="L1015" s="187"/>
      <c r="M1015" s="199"/>
      <c r="N1015" s="199"/>
      <c r="O1015" s="199"/>
      <c r="P1015" s="199"/>
      <c r="Q1015" s="199"/>
      <c r="R1015" s="199"/>
      <c r="S1015" s="248"/>
      <c r="T1015" s="200"/>
      <c r="U1015" s="248"/>
      <c r="V1015" s="248"/>
      <c r="W1015" s="248"/>
      <c r="X1015" s="248"/>
    </row>
    <row r="1016" spans="1:24" ht="12.75" customHeight="1" x14ac:dyDescent="0.2">
      <c r="A1016" s="259"/>
      <c r="B1016" s="203"/>
      <c r="C1016" s="259"/>
      <c r="D1016" s="259"/>
      <c r="E1016" s="259"/>
      <c r="F1016" s="259"/>
      <c r="G1016" s="180"/>
      <c r="H1016" s="184"/>
      <c r="I1016" s="185"/>
      <c r="J1016" s="180"/>
      <c r="K1016" s="180"/>
      <c r="L1016" s="180"/>
      <c r="M1016" s="185"/>
      <c r="N1016" s="185"/>
      <c r="O1016" s="185"/>
      <c r="P1016" s="185"/>
      <c r="Q1016" s="185"/>
      <c r="R1016" s="185"/>
      <c r="S1016" s="200"/>
    </row>
    <row r="1017" spans="1:24" ht="12.75" customHeight="1" x14ac:dyDescent="0.2">
      <c r="G1017" s="179"/>
      <c r="H1017" s="187"/>
      <c r="I1017" s="199"/>
      <c r="J1017" s="179"/>
      <c r="K1017" s="187"/>
      <c r="L1017" s="187"/>
      <c r="P1017" s="199"/>
      <c r="Q1017" s="199"/>
      <c r="R1017" s="199"/>
      <c r="S1017" s="200"/>
    </row>
    <row r="1018" spans="1:24" ht="12.75" customHeight="1" x14ac:dyDescent="0.2">
      <c r="G1018" s="179"/>
      <c r="H1018" s="187"/>
      <c r="I1018" s="199"/>
      <c r="J1018" s="179"/>
      <c r="K1018" s="187"/>
      <c r="L1018" s="187"/>
      <c r="P1018" s="199"/>
      <c r="Q1018" s="199"/>
      <c r="R1018" s="199"/>
      <c r="S1018" s="200"/>
    </row>
    <row r="1019" spans="1:24" ht="12.75" customHeight="1" x14ac:dyDescent="0.2">
      <c r="G1019" s="179"/>
      <c r="H1019" s="187"/>
      <c r="I1019" s="199"/>
      <c r="J1019" s="179"/>
      <c r="K1019" s="187"/>
      <c r="L1019" s="187"/>
      <c r="P1019" s="199"/>
      <c r="Q1019" s="199"/>
      <c r="R1019" s="199"/>
      <c r="S1019" s="200"/>
    </row>
    <row r="1020" spans="1:24" s="157" customFormat="1" x14ac:dyDescent="0.2">
      <c r="A1020" s="245"/>
      <c r="B1020" s="200"/>
      <c r="C1020" s="245"/>
      <c r="D1020" s="246"/>
      <c r="E1020" s="245"/>
      <c r="F1020" s="245"/>
      <c r="G1020" s="179"/>
      <c r="H1020" s="187"/>
      <c r="I1020" s="199"/>
      <c r="J1020" s="179"/>
      <c r="K1020" s="187"/>
      <c r="L1020" s="187"/>
      <c r="M1020" s="199"/>
      <c r="N1020" s="199"/>
      <c r="O1020" s="199"/>
      <c r="P1020" s="199"/>
      <c r="Q1020" s="199"/>
      <c r="R1020" s="199"/>
      <c r="S1020" s="185"/>
      <c r="T1020" s="200"/>
      <c r="U1020" s="248"/>
      <c r="V1020" s="248"/>
      <c r="W1020" s="248"/>
      <c r="X1020" s="248"/>
    </row>
    <row r="1021" spans="1:24" ht="12.75" customHeight="1" x14ac:dyDescent="0.2">
      <c r="G1021" s="179"/>
      <c r="H1021" s="187"/>
      <c r="I1021" s="199"/>
      <c r="J1021" s="179"/>
      <c r="K1021" s="187"/>
      <c r="L1021" s="187"/>
      <c r="P1021" s="199"/>
      <c r="Q1021" s="199"/>
      <c r="R1021" s="199"/>
    </row>
    <row r="1022" spans="1:24" ht="12.75" customHeight="1" x14ac:dyDescent="0.2">
      <c r="G1022" s="179"/>
      <c r="H1022" s="187"/>
      <c r="I1022" s="199"/>
      <c r="J1022" s="179"/>
      <c r="K1022" s="187"/>
      <c r="L1022" s="187"/>
      <c r="P1022" s="199"/>
      <c r="Q1022" s="199"/>
      <c r="R1022" s="199"/>
    </row>
    <row r="1023" spans="1:24" ht="12.75" customHeight="1" x14ac:dyDescent="0.2">
      <c r="G1023" s="179"/>
      <c r="H1023" s="187"/>
      <c r="I1023" s="199"/>
      <c r="J1023" s="179"/>
      <c r="K1023" s="187"/>
      <c r="L1023" s="187"/>
      <c r="P1023" s="199"/>
      <c r="Q1023" s="199"/>
      <c r="R1023" s="199"/>
    </row>
    <row r="1024" spans="1:24" ht="12.75" customHeight="1" x14ac:dyDescent="0.2">
      <c r="G1024" s="179"/>
      <c r="H1024" s="187"/>
      <c r="I1024" s="199"/>
      <c r="J1024" s="179"/>
      <c r="K1024" s="187"/>
      <c r="L1024" s="187"/>
      <c r="P1024" s="199"/>
      <c r="Q1024" s="199"/>
      <c r="R1024" s="199"/>
    </row>
    <row r="1025" spans="1:24" ht="12.75" customHeight="1" x14ac:dyDescent="0.2">
      <c r="G1025" s="179"/>
      <c r="H1025" s="187"/>
      <c r="I1025" s="199"/>
      <c r="J1025" s="179"/>
      <c r="K1025" s="187"/>
      <c r="L1025" s="187"/>
      <c r="P1025" s="199"/>
      <c r="Q1025" s="199"/>
      <c r="R1025" s="199"/>
    </row>
    <row r="1026" spans="1:24" s="157" customFormat="1" ht="27.75" customHeight="1" x14ac:dyDescent="0.2">
      <c r="A1026" s="245"/>
      <c r="B1026" s="200"/>
      <c r="C1026" s="245"/>
      <c r="D1026" s="246"/>
      <c r="E1026" s="245"/>
      <c r="F1026" s="245"/>
      <c r="G1026" s="179"/>
      <c r="H1026" s="187"/>
      <c r="I1026" s="199"/>
      <c r="J1026" s="179"/>
      <c r="K1026" s="187"/>
      <c r="L1026" s="187"/>
      <c r="M1026" s="199"/>
      <c r="N1026" s="199"/>
      <c r="O1026" s="199"/>
      <c r="P1026" s="199"/>
      <c r="Q1026" s="199"/>
      <c r="R1026" s="199"/>
      <c r="S1026" s="185"/>
      <c r="T1026" s="200"/>
      <c r="U1026" s="248"/>
      <c r="V1026" s="248"/>
      <c r="W1026" s="248"/>
      <c r="X1026" s="248"/>
    </row>
    <row r="1027" spans="1:24" ht="12.75" customHeight="1" x14ac:dyDescent="0.2">
      <c r="G1027" s="179"/>
      <c r="H1027" s="187"/>
      <c r="I1027" s="199"/>
      <c r="J1027" s="179"/>
      <c r="K1027" s="187"/>
      <c r="L1027" s="187"/>
      <c r="P1027" s="199"/>
      <c r="Q1027" s="199"/>
      <c r="R1027" s="199"/>
    </row>
    <row r="1028" spans="1:24" ht="12.75" customHeight="1" x14ac:dyDescent="0.2">
      <c r="A1028" s="259"/>
      <c r="B1028" s="203"/>
      <c r="C1028" s="259"/>
      <c r="D1028" s="259"/>
      <c r="E1028" s="259"/>
      <c r="F1028" s="259"/>
      <c r="G1028" s="180"/>
      <c r="H1028" s="184"/>
      <c r="I1028" s="185"/>
      <c r="J1028" s="180"/>
      <c r="K1028" s="180"/>
      <c r="L1028" s="180"/>
      <c r="M1028" s="185"/>
      <c r="N1028" s="185"/>
      <c r="O1028" s="185"/>
      <c r="P1028" s="185"/>
      <c r="Q1028" s="185"/>
      <c r="R1028" s="185"/>
    </row>
    <row r="1029" spans="1:24" s="157" customFormat="1" x14ac:dyDescent="0.2">
      <c r="A1029" s="245"/>
      <c r="B1029" s="200"/>
      <c r="C1029" s="254"/>
      <c r="D1029" s="261"/>
      <c r="E1029" s="245"/>
      <c r="F1029" s="245"/>
      <c r="G1029" s="179"/>
      <c r="H1029" s="187"/>
      <c r="I1029" s="199"/>
      <c r="J1029" s="179"/>
      <c r="K1029" s="187"/>
      <c r="L1029" s="187"/>
      <c r="M1029" s="199"/>
      <c r="N1029" s="199"/>
      <c r="O1029" s="199"/>
      <c r="P1029" s="199"/>
      <c r="Q1029" s="199"/>
      <c r="R1029" s="199"/>
      <c r="S1029" s="185"/>
      <c r="T1029" s="200"/>
      <c r="U1029" s="248"/>
      <c r="V1029" s="248"/>
      <c r="W1029" s="248"/>
      <c r="X1029" s="248"/>
    </row>
    <row r="1030" spans="1:24" ht="12.75" customHeight="1" x14ac:dyDescent="0.2">
      <c r="C1030" s="254"/>
      <c r="D1030" s="261"/>
      <c r="G1030" s="179"/>
      <c r="H1030" s="187"/>
      <c r="I1030" s="199"/>
      <c r="J1030" s="179"/>
      <c r="K1030" s="187"/>
      <c r="L1030" s="187"/>
      <c r="P1030" s="199"/>
      <c r="Q1030" s="199"/>
      <c r="R1030" s="199"/>
    </row>
    <row r="1031" spans="1:24" ht="12.75" customHeight="1" x14ac:dyDescent="0.2">
      <c r="C1031" s="254"/>
      <c r="D1031" s="261"/>
      <c r="G1031" s="179"/>
      <c r="H1031" s="187"/>
      <c r="I1031" s="199"/>
      <c r="J1031" s="179"/>
      <c r="K1031" s="187"/>
      <c r="L1031" s="187"/>
      <c r="P1031" s="199"/>
      <c r="Q1031" s="199"/>
      <c r="R1031" s="199"/>
    </row>
    <row r="1032" spans="1:24" ht="12.75" customHeight="1" x14ac:dyDescent="0.3">
      <c r="C1032" s="254"/>
      <c r="D1032" s="261"/>
      <c r="G1032" s="179"/>
      <c r="H1032" s="187"/>
      <c r="I1032" s="256"/>
      <c r="J1032" s="179"/>
      <c r="K1032" s="257"/>
      <c r="L1032" s="257"/>
      <c r="N1032" s="256"/>
      <c r="O1032" s="256"/>
      <c r="P1032" s="199"/>
      <c r="Q1032" s="199"/>
      <c r="R1032" s="199"/>
    </row>
    <row r="1033" spans="1:24" ht="12.75" customHeight="1" x14ac:dyDescent="0.3">
      <c r="C1033" s="254"/>
      <c r="D1033" s="261"/>
      <c r="G1033" s="179"/>
      <c r="H1033" s="187"/>
      <c r="I1033" s="256"/>
      <c r="J1033" s="179"/>
      <c r="K1033" s="257"/>
      <c r="L1033" s="257"/>
      <c r="N1033" s="256"/>
      <c r="O1033" s="256"/>
      <c r="P1033" s="199"/>
      <c r="Q1033" s="199"/>
      <c r="R1033" s="199"/>
    </row>
    <row r="1034" spans="1:24" ht="12.75" customHeight="1" x14ac:dyDescent="0.3">
      <c r="C1034" s="254"/>
      <c r="D1034" s="261"/>
      <c r="G1034" s="179"/>
      <c r="H1034" s="187"/>
      <c r="I1034" s="256"/>
      <c r="J1034" s="179"/>
      <c r="K1034" s="257"/>
      <c r="L1034" s="257"/>
      <c r="N1034" s="256"/>
      <c r="O1034" s="256"/>
      <c r="P1034" s="199"/>
      <c r="Q1034" s="199"/>
      <c r="R1034" s="199"/>
    </row>
    <row r="1035" spans="1:24" ht="12.75" customHeight="1" x14ac:dyDescent="0.3">
      <c r="C1035" s="254"/>
      <c r="D1035" s="261"/>
      <c r="G1035" s="179"/>
      <c r="H1035" s="187"/>
      <c r="I1035" s="256"/>
      <c r="J1035" s="179"/>
      <c r="K1035" s="257"/>
      <c r="L1035" s="257"/>
      <c r="N1035" s="256"/>
      <c r="O1035" s="256"/>
      <c r="P1035" s="199"/>
      <c r="Q1035" s="199"/>
      <c r="R1035" s="199"/>
    </row>
    <row r="1036" spans="1:24" s="157" customFormat="1" ht="25.5" customHeight="1" x14ac:dyDescent="0.3">
      <c r="A1036" s="245"/>
      <c r="B1036" s="200"/>
      <c r="C1036" s="254"/>
      <c r="D1036" s="261"/>
      <c r="E1036" s="245"/>
      <c r="F1036" s="245"/>
      <c r="G1036" s="179"/>
      <c r="H1036" s="187"/>
      <c r="I1036" s="256"/>
      <c r="J1036" s="179"/>
      <c r="K1036" s="257"/>
      <c r="L1036" s="257"/>
      <c r="M1036" s="199"/>
      <c r="N1036" s="256"/>
      <c r="O1036" s="256"/>
      <c r="P1036" s="199"/>
      <c r="Q1036" s="199"/>
      <c r="R1036" s="199"/>
      <c r="S1036" s="185"/>
      <c r="T1036" s="200"/>
      <c r="U1036" s="248"/>
      <c r="V1036" s="248"/>
      <c r="W1036" s="248"/>
      <c r="X1036" s="248"/>
    </row>
    <row r="1037" spans="1:24" ht="12.75" customHeight="1" x14ac:dyDescent="0.3">
      <c r="C1037" s="254"/>
      <c r="D1037" s="261"/>
      <c r="G1037" s="179"/>
      <c r="H1037" s="187"/>
      <c r="I1037" s="256"/>
      <c r="J1037" s="179"/>
      <c r="K1037" s="257"/>
      <c r="L1037" s="257"/>
      <c r="N1037" s="256"/>
      <c r="O1037" s="256"/>
      <c r="P1037" s="199"/>
      <c r="Q1037" s="199"/>
      <c r="R1037" s="199"/>
    </row>
    <row r="1038" spans="1:24" s="157" customFormat="1" ht="30.75" customHeight="1" x14ac:dyDescent="0.2">
      <c r="A1038" s="259"/>
      <c r="B1038" s="203"/>
      <c r="C1038" s="259"/>
      <c r="D1038" s="259"/>
      <c r="E1038" s="259"/>
      <c r="F1038" s="259"/>
      <c r="G1038" s="180"/>
      <c r="H1038" s="184"/>
      <c r="I1038" s="185"/>
      <c r="J1038" s="180"/>
      <c r="K1038" s="184"/>
      <c r="L1038" s="184"/>
      <c r="M1038" s="185"/>
      <c r="N1038" s="185"/>
      <c r="O1038" s="185"/>
      <c r="P1038" s="185"/>
      <c r="Q1038" s="185"/>
      <c r="R1038" s="185"/>
      <c r="S1038" s="185"/>
      <c r="T1038" s="200"/>
      <c r="U1038" s="248"/>
      <c r="V1038" s="248"/>
      <c r="W1038" s="248"/>
      <c r="X1038" s="248"/>
    </row>
    <row r="1039" spans="1:24" ht="12.75" customHeight="1" x14ac:dyDescent="0.3">
      <c r="C1039" s="255"/>
      <c r="G1039" s="179"/>
      <c r="H1039" s="187"/>
      <c r="I1039" s="256"/>
      <c r="J1039" s="179"/>
      <c r="K1039" s="257"/>
      <c r="L1039" s="257"/>
      <c r="N1039" s="256"/>
      <c r="O1039" s="256"/>
      <c r="P1039" s="199"/>
      <c r="Q1039" s="199"/>
      <c r="R1039" s="199"/>
    </row>
    <row r="1040" spans="1:24" ht="12.75" customHeight="1" x14ac:dyDescent="0.2">
      <c r="A1040" s="259"/>
      <c r="B1040" s="203"/>
      <c r="C1040" s="259"/>
      <c r="D1040" s="259"/>
      <c r="E1040" s="259"/>
      <c r="F1040" s="259"/>
      <c r="G1040" s="180"/>
      <c r="H1040" s="184"/>
      <c r="I1040" s="185"/>
      <c r="J1040" s="180"/>
      <c r="K1040" s="180"/>
      <c r="L1040" s="180"/>
      <c r="M1040" s="185"/>
      <c r="N1040" s="185"/>
      <c r="O1040" s="185"/>
      <c r="P1040" s="185"/>
      <c r="Q1040" s="185"/>
      <c r="R1040" s="185"/>
    </row>
    <row r="1041" spans="1:24" ht="12.75" customHeight="1" x14ac:dyDescent="0.3">
      <c r="G1041" s="179"/>
      <c r="H1041" s="187"/>
      <c r="I1041" s="256"/>
      <c r="J1041" s="179"/>
      <c r="K1041" s="257"/>
      <c r="L1041" s="257"/>
      <c r="N1041" s="256"/>
      <c r="O1041" s="256"/>
      <c r="P1041" s="199"/>
      <c r="Q1041" s="199"/>
      <c r="R1041" s="199"/>
    </row>
    <row r="1042" spans="1:24" ht="12.75" customHeight="1" x14ac:dyDescent="0.3">
      <c r="G1042" s="179"/>
      <c r="H1042" s="187"/>
      <c r="I1042" s="256"/>
      <c r="J1042" s="179"/>
      <c r="K1042" s="257"/>
      <c r="L1042" s="257"/>
      <c r="N1042" s="256"/>
      <c r="O1042" s="256"/>
      <c r="P1042" s="199"/>
      <c r="Q1042" s="199"/>
      <c r="R1042" s="199"/>
    </row>
    <row r="1043" spans="1:24" ht="12.75" customHeight="1" x14ac:dyDescent="0.3">
      <c r="G1043" s="179"/>
      <c r="H1043" s="187"/>
      <c r="I1043" s="256"/>
      <c r="J1043" s="179"/>
      <c r="K1043" s="257"/>
      <c r="L1043" s="257"/>
      <c r="N1043" s="256"/>
      <c r="O1043" s="256"/>
      <c r="P1043" s="199"/>
      <c r="Q1043" s="199"/>
      <c r="R1043" s="199"/>
    </row>
    <row r="1044" spans="1:24" s="157" customFormat="1" ht="33.75" customHeight="1" x14ac:dyDescent="0.3">
      <c r="A1044" s="245"/>
      <c r="B1044" s="200"/>
      <c r="C1044" s="263"/>
      <c r="D1044" s="264"/>
      <c r="E1044" s="245"/>
      <c r="F1044" s="245"/>
      <c r="G1044" s="179"/>
      <c r="H1044" s="187"/>
      <c r="I1044" s="256"/>
      <c r="J1044" s="179"/>
      <c r="K1044" s="257"/>
      <c r="L1044" s="257"/>
      <c r="M1044" s="199"/>
      <c r="N1044" s="256"/>
      <c r="O1044" s="256"/>
      <c r="P1044" s="199"/>
      <c r="Q1044" s="199"/>
      <c r="R1044" s="199"/>
      <c r="S1044" s="185"/>
      <c r="T1044" s="200"/>
      <c r="U1044" s="248"/>
      <c r="V1044" s="248"/>
      <c r="W1044" s="248"/>
      <c r="X1044" s="248"/>
    </row>
    <row r="1045" spans="1:24" s="157" customFormat="1" ht="30.75" customHeight="1" x14ac:dyDescent="0.3">
      <c r="A1045" s="245"/>
      <c r="B1045" s="200"/>
      <c r="C1045" s="263"/>
      <c r="D1045" s="264"/>
      <c r="E1045" s="245"/>
      <c r="F1045" s="245"/>
      <c r="G1045" s="179"/>
      <c r="H1045" s="187"/>
      <c r="I1045" s="256"/>
      <c r="J1045" s="179"/>
      <c r="K1045" s="257"/>
      <c r="L1045" s="257"/>
      <c r="M1045" s="199"/>
      <c r="N1045" s="256"/>
      <c r="O1045" s="256"/>
      <c r="P1045" s="199"/>
      <c r="Q1045" s="199"/>
      <c r="R1045" s="199"/>
      <c r="S1045" s="185"/>
      <c r="T1045" s="200"/>
      <c r="U1045" s="248"/>
      <c r="V1045" s="248"/>
      <c r="W1045" s="248"/>
      <c r="X1045" s="248"/>
    </row>
    <row r="1046" spans="1:24" s="157" customFormat="1" x14ac:dyDescent="0.2">
      <c r="A1046" s="259"/>
      <c r="B1046" s="203"/>
      <c r="C1046" s="259"/>
      <c r="D1046" s="259"/>
      <c r="E1046" s="259"/>
      <c r="F1046" s="259"/>
      <c r="G1046" s="180"/>
      <c r="H1046" s="184"/>
      <c r="I1046" s="185"/>
      <c r="J1046" s="180"/>
      <c r="K1046" s="180"/>
      <c r="L1046" s="180"/>
      <c r="M1046" s="185"/>
      <c r="N1046" s="185"/>
      <c r="O1046" s="185"/>
      <c r="P1046" s="185"/>
      <c r="Q1046" s="185"/>
      <c r="R1046" s="185"/>
      <c r="S1046" s="185"/>
      <c r="T1046" s="200"/>
      <c r="U1046" s="248"/>
      <c r="V1046" s="248"/>
      <c r="W1046" s="248"/>
      <c r="X1046" s="248"/>
    </row>
    <row r="1047" spans="1:24" ht="12.75" customHeight="1" x14ac:dyDescent="0.2">
      <c r="A1047" s="259"/>
      <c r="B1047" s="203"/>
      <c r="C1047" s="259"/>
      <c r="D1047" s="259"/>
      <c r="E1047" s="259"/>
      <c r="F1047" s="259"/>
      <c r="G1047" s="180"/>
      <c r="H1047" s="184"/>
      <c r="I1047" s="185"/>
      <c r="J1047" s="180"/>
      <c r="K1047" s="180"/>
      <c r="L1047" s="180"/>
      <c r="M1047" s="185"/>
      <c r="N1047" s="185"/>
      <c r="O1047" s="185"/>
      <c r="P1047" s="185"/>
      <c r="Q1047" s="185"/>
      <c r="R1047" s="185"/>
    </row>
    <row r="1048" spans="1:24" ht="12.75" customHeight="1" x14ac:dyDescent="0.2">
      <c r="G1048" s="179"/>
      <c r="H1048" s="187"/>
      <c r="I1048" s="199"/>
      <c r="J1048" s="179"/>
      <c r="K1048" s="187"/>
      <c r="L1048" s="187"/>
      <c r="P1048" s="199"/>
      <c r="Q1048" s="199"/>
      <c r="R1048" s="199"/>
    </row>
    <row r="1049" spans="1:24" ht="12.75" customHeight="1" x14ac:dyDescent="0.2">
      <c r="G1049" s="179"/>
      <c r="H1049" s="187"/>
      <c r="I1049" s="199"/>
      <c r="J1049" s="179"/>
      <c r="K1049" s="187"/>
      <c r="L1049" s="187"/>
      <c r="P1049" s="199"/>
      <c r="Q1049" s="199"/>
      <c r="R1049" s="199"/>
    </row>
    <row r="1050" spans="1:24" ht="12.75" customHeight="1" x14ac:dyDescent="0.2">
      <c r="G1050" s="179"/>
      <c r="H1050" s="187"/>
      <c r="I1050" s="199"/>
      <c r="J1050" s="179"/>
      <c r="K1050" s="187"/>
      <c r="L1050" s="187"/>
      <c r="P1050" s="199"/>
      <c r="Q1050" s="199"/>
      <c r="R1050" s="199"/>
    </row>
    <row r="1051" spans="1:24" s="157" customFormat="1" ht="24.75" customHeight="1" x14ac:dyDescent="0.2">
      <c r="A1051" s="245"/>
      <c r="B1051" s="200"/>
      <c r="C1051" s="245"/>
      <c r="D1051" s="246"/>
      <c r="E1051" s="245"/>
      <c r="F1051" s="245"/>
      <c r="G1051" s="179"/>
      <c r="H1051" s="187"/>
      <c r="I1051" s="199"/>
      <c r="J1051" s="179"/>
      <c r="K1051" s="187"/>
      <c r="L1051" s="187"/>
      <c r="M1051" s="199"/>
      <c r="N1051" s="199"/>
      <c r="O1051" s="199"/>
      <c r="P1051" s="199"/>
      <c r="Q1051" s="199"/>
      <c r="R1051" s="199"/>
      <c r="S1051" s="185"/>
      <c r="T1051" s="200"/>
      <c r="U1051" s="248"/>
      <c r="V1051" s="248"/>
      <c r="W1051" s="248"/>
      <c r="X1051" s="248"/>
    </row>
    <row r="1052" spans="1:24" ht="12.75" customHeight="1" x14ac:dyDescent="0.2">
      <c r="G1052" s="179"/>
      <c r="H1052" s="187"/>
      <c r="I1052" s="199"/>
      <c r="J1052" s="179"/>
      <c r="K1052" s="187"/>
      <c r="L1052" s="187"/>
      <c r="P1052" s="199"/>
      <c r="Q1052" s="199"/>
      <c r="R1052" s="199"/>
    </row>
    <row r="1053" spans="1:24" s="157" customFormat="1" x14ac:dyDescent="0.2">
      <c r="A1053" s="259"/>
      <c r="B1053" s="203"/>
      <c r="C1053" s="259"/>
      <c r="D1053" s="259"/>
      <c r="E1053" s="259"/>
      <c r="F1053" s="259"/>
      <c r="G1053" s="180"/>
      <c r="H1053" s="184"/>
      <c r="I1053" s="185"/>
      <c r="J1053" s="180"/>
      <c r="K1053" s="180"/>
      <c r="L1053" s="180"/>
      <c r="M1053" s="185"/>
      <c r="N1053" s="185"/>
      <c r="O1053" s="185"/>
      <c r="P1053" s="185"/>
      <c r="Q1053" s="185"/>
      <c r="R1053" s="185"/>
      <c r="S1053" s="185"/>
      <c r="T1053" s="200"/>
      <c r="U1053" s="248"/>
      <c r="V1053" s="248"/>
      <c r="W1053" s="248"/>
      <c r="X1053" s="248"/>
    </row>
    <row r="1054" spans="1:24" x14ac:dyDescent="0.2">
      <c r="G1054" s="179"/>
      <c r="H1054" s="187"/>
      <c r="I1054" s="199"/>
      <c r="J1054" s="179"/>
      <c r="K1054" s="187"/>
      <c r="L1054" s="187"/>
      <c r="P1054" s="199"/>
      <c r="Q1054" s="199"/>
      <c r="R1054" s="199"/>
    </row>
    <row r="1055" spans="1:24" s="157" customFormat="1" x14ac:dyDescent="0.2">
      <c r="A1055" s="245"/>
      <c r="B1055" s="200"/>
      <c r="C1055" s="254"/>
      <c r="D1055" s="246"/>
      <c r="E1055" s="245"/>
      <c r="F1055" s="245"/>
      <c r="G1055" s="179"/>
      <c r="H1055" s="187"/>
      <c r="I1055" s="247"/>
      <c r="J1055" s="179"/>
      <c r="K1055" s="188"/>
      <c r="L1055" s="188"/>
      <c r="M1055" s="199"/>
      <c r="N1055" s="247"/>
      <c r="O1055" s="247"/>
      <c r="P1055" s="199"/>
      <c r="Q1055" s="199"/>
      <c r="R1055" s="199"/>
      <c r="S1055" s="185"/>
      <c r="T1055" s="200"/>
      <c r="U1055" s="248"/>
      <c r="V1055" s="248"/>
      <c r="W1055" s="248"/>
      <c r="X1055" s="248"/>
    </row>
    <row r="1056" spans="1:24" s="157" customFormat="1" ht="28.5" customHeight="1" x14ac:dyDescent="0.2">
      <c r="A1056" s="245"/>
      <c r="B1056" s="200"/>
      <c r="C1056" s="245"/>
      <c r="D1056" s="246"/>
      <c r="E1056" s="245"/>
      <c r="F1056" s="245"/>
      <c r="G1056" s="179"/>
      <c r="H1056" s="187"/>
      <c r="I1056" s="199"/>
      <c r="J1056" s="179"/>
      <c r="K1056" s="187"/>
      <c r="L1056" s="187"/>
      <c r="M1056" s="199"/>
      <c r="N1056" s="199"/>
      <c r="O1056" s="199"/>
      <c r="P1056" s="199"/>
      <c r="Q1056" s="199"/>
      <c r="R1056" s="199"/>
      <c r="S1056" s="185"/>
      <c r="T1056" s="200"/>
      <c r="U1056" s="248"/>
      <c r="V1056" s="248"/>
      <c r="W1056" s="248"/>
      <c r="X1056" s="248"/>
    </row>
    <row r="1057" spans="1:24" s="157" customFormat="1" x14ac:dyDescent="0.2">
      <c r="A1057" s="245"/>
      <c r="B1057" s="200"/>
      <c r="C1057" s="245"/>
      <c r="D1057" s="246"/>
      <c r="E1057" s="245"/>
      <c r="F1057" s="245"/>
      <c r="G1057" s="179"/>
      <c r="H1057" s="187"/>
      <c r="I1057" s="199"/>
      <c r="J1057" s="179"/>
      <c r="K1057" s="187"/>
      <c r="L1057" s="187"/>
      <c r="M1057" s="199"/>
      <c r="N1057" s="199"/>
      <c r="O1057" s="199"/>
      <c r="P1057" s="199"/>
      <c r="Q1057" s="199"/>
      <c r="R1057" s="199"/>
      <c r="S1057" s="185"/>
      <c r="T1057" s="200"/>
      <c r="U1057" s="248"/>
      <c r="V1057" s="248"/>
      <c r="W1057" s="248"/>
      <c r="X1057" s="248"/>
    </row>
    <row r="1058" spans="1:24" s="157" customFormat="1" ht="27" customHeight="1" x14ac:dyDescent="0.2">
      <c r="A1058" s="259"/>
      <c r="B1058" s="203"/>
      <c r="C1058" s="259"/>
      <c r="D1058" s="259"/>
      <c r="E1058" s="259"/>
      <c r="F1058" s="259"/>
      <c r="G1058" s="180"/>
      <c r="H1058" s="184"/>
      <c r="I1058" s="185"/>
      <c r="J1058" s="180"/>
      <c r="K1058" s="180"/>
      <c r="L1058" s="180"/>
      <c r="M1058" s="185"/>
      <c r="N1058" s="185"/>
      <c r="O1058" s="185"/>
      <c r="P1058" s="185"/>
      <c r="Q1058" s="185"/>
      <c r="R1058" s="185"/>
      <c r="S1058" s="185"/>
      <c r="T1058" s="200"/>
      <c r="U1058" s="248"/>
      <c r="V1058" s="248"/>
      <c r="W1058" s="248"/>
      <c r="X1058" s="248"/>
    </row>
    <row r="1059" spans="1:24" ht="12.75" customHeight="1" x14ac:dyDescent="0.2">
      <c r="G1059" s="179"/>
      <c r="H1059" s="187"/>
      <c r="I1059" s="199"/>
      <c r="J1059" s="179"/>
      <c r="K1059" s="187"/>
      <c r="L1059" s="187"/>
      <c r="P1059" s="199"/>
      <c r="Q1059" s="199"/>
      <c r="R1059" s="199"/>
    </row>
    <row r="1060" spans="1:24" ht="12.75" customHeight="1" x14ac:dyDescent="0.2">
      <c r="A1060" s="259"/>
      <c r="B1060" s="203"/>
      <c r="C1060" s="259"/>
      <c r="D1060" s="259"/>
      <c r="E1060" s="259"/>
      <c r="F1060" s="259"/>
      <c r="G1060" s="180"/>
      <c r="H1060" s="184"/>
      <c r="I1060" s="185"/>
      <c r="J1060" s="180"/>
      <c r="K1060" s="180"/>
      <c r="L1060" s="180"/>
      <c r="M1060" s="185"/>
      <c r="N1060" s="185"/>
      <c r="O1060" s="185"/>
      <c r="P1060" s="185"/>
      <c r="Q1060" s="185"/>
      <c r="R1060" s="185"/>
    </row>
    <row r="1061" spans="1:24" s="157" customFormat="1" ht="12.75" customHeight="1" x14ac:dyDescent="0.2">
      <c r="A1061" s="245"/>
      <c r="B1061" s="200"/>
      <c r="C1061" s="245"/>
      <c r="D1061" s="246"/>
      <c r="E1061" s="245"/>
      <c r="F1061" s="245"/>
      <c r="G1061" s="179"/>
      <c r="H1061" s="187"/>
      <c r="I1061" s="199"/>
      <c r="J1061" s="179"/>
      <c r="K1061" s="187"/>
      <c r="L1061" s="187"/>
      <c r="M1061" s="199"/>
      <c r="N1061" s="199"/>
      <c r="O1061" s="199"/>
      <c r="P1061" s="199"/>
      <c r="Q1061" s="199"/>
      <c r="R1061" s="199"/>
      <c r="S1061" s="185"/>
      <c r="T1061" s="200"/>
      <c r="U1061" s="248"/>
      <c r="V1061" s="248"/>
      <c r="W1061" s="248"/>
      <c r="X1061" s="248"/>
    </row>
    <row r="1062" spans="1:24" ht="12.75" customHeight="1" x14ac:dyDescent="0.2">
      <c r="G1062" s="179"/>
      <c r="H1062" s="187"/>
      <c r="I1062" s="199"/>
      <c r="J1062" s="179"/>
      <c r="K1062" s="187"/>
      <c r="L1062" s="187"/>
      <c r="P1062" s="199"/>
      <c r="Q1062" s="199"/>
      <c r="R1062" s="199"/>
    </row>
    <row r="1063" spans="1:24" ht="12.75" customHeight="1" x14ac:dyDescent="0.2">
      <c r="G1063" s="179"/>
      <c r="H1063" s="187"/>
      <c r="I1063" s="199"/>
      <c r="J1063" s="179"/>
      <c r="K1063" s="187"/>
      <c r="L1063" s="187"/>
      <c r="P1063" s="199"/>
      <c r="Q1063" s="199"/>
      <c r="R1063" s="199"/>
    </row>
    <row r="1064" spans="1:24" ht="12.75" customHeight="1" x14ac:dyDescent="0.2">
      <c r="G1064" s="179"/>
      <c r="H1064" s="187"/>
      <c r="I1064" s="199"/>
      <c r="J1064" s="179"/>
      <c r="K1064" s="187"/>
      <c r="L1064" s="187"/>
      <c r="P1064" s="199"/>
      <c r="Q1064" s="199"/>
      <c r="R1064" s="199"/>
    </row>
    <row r="1065" spans="1:24" s="157" customFormat="1" ht="12.75" customHeight="1" x14ac:dyDescent="0.2">
      <c r="A1065" s="245"/>
      <c r="B1065" s="200"/>
      <c r="C1065" s="245"/>
      <c r="D1065" s="246"/>
      <c r="E1065" s="245"/>
      <c r="F1065" s="245"/>
      <c r="G1065" s="179"/>
      <c r="H1065" s="187"/>
      <c r="I1065" s="199"/>
      <c r="J1065" s="179"/>
      <c r="K1065" s="187"/>
      <c r="L1065" s="187"/>
      <c r="M1065" s="199"/>
      <c r="N1065" s="199"/>
      <c r="O1065" s="199"/>
      <c r="P1065" s="199"/>
      <c r="Q1065" s="199"/>
      <c r="R1065" s="199"/>
      <c r="S1065" s="185"/>
      <c r="T1065" s="200"/>
      <c r="U1065" s="248"/>
      <c r="V1065" s="248"/>
      <c r="W1065" s="248"/>
      <c r="X1065" s="248"/>
    </row>
    <row r="1066" spans="1:24" s="157" customFormat="1" ht="24.95" customHeight="1" x14ac:dyDescent="0.2">
      <c r="A1066" s="245"/>
      <c r="B1066" s="200"/>
      <c r="C1066" s="245"/>
      <c r="D1066" s="246"/>
      <c r="E1066" s="245"/>
      <c r="F1066" s="245"/>
      <c r="G1066" s="179"/>
      <c r="H1066" s="187"/>
      <c r="I1066" s="199"/>
      <c r="J1066" s="179"/>
      <c r="K1066" s="187"/>
      <c r="L1066" s="187"/>
      <c r="M1066" s="199"/>
      <c r="N1066" s="199"/>
      <c r="O1066" s="199"/>
      <c r="P1066" s="199"/>
      <c r="Q1066" s="199"/>
      <c r="R1066" s="199"/>
      <c r="S1066" s="185"/>
      <c r="T1066" s="200"/>
      <c r="U1066" s="248"/>
      <c r="V1066" s="248"/>
      <c r="W1066" s="248"/>
      <c r="X1066" s="248"/>
    </row>
    <row r="1067" spans="1:24" ht="12.75" customHeight="1" x14ac:dyDescent="0.2">
      <c r="G1067" s="179"/>
      <c r="H1067" s="187"/>
      <c r="I1067" s="199"/>
      <c r="J1067" s="179"/>
      <c r="K1067" s="187"/>
      <c r="L1067" s="187"/>
      <c r="P1067" s="199"/>
      <c r="Q1067" s="199"/>
      <c r="R1067" s="199"/>
    </row>
    <row r="1068" spans="1:24" ht="12.75" customHeight="1" x14ac:dyDescent="0.2">
      <c r="A1068" s="262"/>
      <c r="B1068" s="248"/>
      <c r="C1068" s="262"/>
      <c r="D1068" s="262"/>
      <c r="E1068" s="262"/>
      <c r="F1068" s="262"/>
      <c r="G1068" s="180"/>
      <c r="H1068" s="184"/>
      <c r="I1068" s="185"/>
      <c r="J1068" s="184"/>
      <c r="K1068" s="184"/>
      <c r="L1068" s="184"/>
      <c r="M1068" s="185"/>
      <c r="N1068" s="185"/>
      <c r="O1068" s="185"/>
      <c r="P1068" s="185"/>
      <c r="Q1068" s="185"/>
      <c r="R1068" s="185"/>
    </row>
    <row r="1069" spans="1:24" ht="12.75" customHeight="1" x14ac:dyDescent="0.2">
      <c r="C1069" s="260"/>
      <c r="G1069" s="179"/>
      <c r="H1069" s="187"/>
      <c r="I1069" s="199"/>
      <c r="J1069" s="179"/>
      <c r="K1069" s="187"/>
      <c r="L1069" s="187"/>
      <c r="P1069" s="199"/>
      <c r="Q1069" s="199"/>
      <c r="R1069" s="199"/>
    </row>
    <row r="1070" spans="1:24" s="157" customFormat="1" ht="24" customHeight="1" x14ac:dyDescent="0.2">
      <c r="A1070" s="245"/>
      <c r="B1070" s="200"/>
      <c r="C1070" s="255"/>
      <c r="D1070" s="246"/>
      <c r="E1070" s="245"/>
      <c r="F1070" s="245"/>
      <c r="G1070" s="179"/>
      <c r="H1070" s="187"/>
      <c r="I1070" s="199"/>
      <c r="J1070" s="179"/>
      <c r="K1070" s="187"/>
      <c r="L1070" s="187"/>
      <c r="M1070" s="199"/>
      <c r="N1070" s="199"/>
      <c r="O1070" s="199"/>
      <c r="P1070" s="199"/>
      <c r="Q1070" s="199"/>
      <c r="R1070" s="199"/>
      <c r="S1070" s="185"/>
      <c r="T1070" s="200"/>
      <c r="U1070" s="248"/>
      <c r="V1070" s="248"/>
      <c r="W1070" s="248"/>
      <c r="X1070" s="248"/>
    </row>
    <row r="1071" spans="1:24" s="157" customFormat="1" x14ac:dyDescent="0.2">
      <c r="A1071" s="245"/>
      <c r="B1071" s="200"/>
      <c r="C1071" s="255"/>
      <c r="D1071" s="246"/>
      <c r="E1071" s="245"/>
      <c r="F1071" s="245"/>
      <c r="G1071" s="179"/>
      <c r="H1071" s="187"/>
      <c r="I1071" s="199"/>
      <c r="J1071" s="179"/>
      <c r="K1071" s="187"/>
      <c r="L1071" s="187"/>
      <c r="M1071" s="199"/>
      <c r="N1071" s="199"/>
      <c r="O1071" s="199"/>
      <c r="P1071" s="199"/>
      <c r="Q1071" s="199"/>
      <c r="R1071" s="199"/>
      <c r="S1071" s="185"/>
      <c r="T1071" s="200"/>
      <c r="U1071" s="248"/>
      <c r="V1071" s="248"/>
      <c r="W1071" s="248"/>
      <c r="X1071" s="248"/>
    </row>
    <row r="1072" spans="1:24" s="157" customFormat="1" ht="33" customHeight="1" x14ac:dyDescent="0.2">
      <c r="A1072" s="259"/>
      <c r="B1072" s="203"/>
      <c r="C1072" s="259"/>
      <c r="D1072" s="259"/>
      <c r="E1072" s="259"/>
      <c r="F1072" s="259"/>
      <c r="G1072" s="180"/>
      <c r="H1072" s="184"/>
      <c r="I1072" s="185"/>
      <c r="J1072" s="180"/>
      <c r="K1072" s="180"/>
      <c r="L1072" s="180"/>
      <c r="M1072" s="185"/>
      <c r="N1072" s="185"/>
      <c r="O1072" s="185"/>
      <c r="P1072" s="185"/>
      <c r="Q1072" s="185"/>
      <c r="R1072" s="185"/>
      <c r="S1072" s="185"/>
      <c r="T1072" s="200"/>
      <c r="U1072" s="248"/>
      <c r="V1072" s="248"/>
      <c r="W1072" s="248"/>
      <c r="X1072" s="248"/>
    </row>
    <row r="1073" spans="1:24" s="157" customFormat="1" ht="12.75" customHeight="1" x14ac:dyDescent="0.2">
      <c r="A1073" s="245"/>
      <c r="B1073" s="200"/>
      <c r="C1073" s="255"/>
      <c r="D1073" s="246"/>
      <c r="E1073" s="245"/>
      <c r="F1073" s="245"/>
      <c r="G1073" s="179"/>
      <c r="H1073" s="187"/>
      <c r="I1073" s="247"/>
      <c r="J1073" s="179"/>
      <c r="K1073" s="188"/>
      <c r="L1073" s="188"/>
      <c r="M1073" s="199"/>
      <c r="N1073" s="247"/>
      <c r="O1073" s="247"/>
      <c r="P1073" s="199"/>
      <c r="Q1073" s="199"/>
      <c r="R1073" s="199"/>
      <c r="S1073" s="185"/>
      <c r="T1073" s="200"/>
      <c r="U1073" s="248"/>
      <c r="V1073" s="248"/>
      <c r="W1073" s="248"/>
      <c r="X1073" s="248"/>
    </row>
    <row r="1074" spans="1:24" s="157" customFormat="1" x14ac:dyDescent="0.2">
      <c r="A1074" s="259"/>
      <c r="B1074" s="203"/>
      <c r="C1074" s="259"/>
      <c r="D1074" s="259"/>
      <c r="E1074" s="259"/>
      <c r="F1074" s="259"/>
      <c r="G1074" s="180"/>
      <c r="H1074" s="184"/>
      <c r="I1074" s="185"/>
      <c r="J1074" s="180"/>
      <c r="K1074" s="180"/>
      <c r="L1074" s="180"/>
      <c r="M1074" s="185"/>
      <c r="N1074" s="185"/>
      <c r="O1074" s="185"/>
      <c r="P1074" s="185"/>
      <c r="Q1074" s="185"/>
      <c r="R1074" s="185"/>
      <c r="S1074" s="185"/>
      <c r="T1074" s="200"/>
      <c r="U1074" s="248"/>
      <c r="V1074" s="248"/>
      <c r="W1074" s="248"/>
      <c r="X1074" s="248"/>
    </row>
    <row r="1075" spans="1:24" ht="12.75" customHeight="1" x14ac:dyDescent="0.2">
      <c r="C1075" s="260"/>
      <c r="D1075" s="261"/>
      <c r="G1075" s="179"/>
      <c r="H1075" s="187"/>
      <c r="I1075" s="199"/>
      <c r="J1075" s="179"/>
      <c r="K1075" s="187"/>
      <c r="L1075" s="187"/>
      <c r="P1075" s="199"/>
      <c r="Q1075" s="199"/>
      <c r="R1075" s="199"/>
    </row>
    <row r="1076" spans="1:24" ht="12.75" customHeight="1" x14ac:dyDescent="0.2">
      <c r="C1076" s="260"/>
      <c r="D1076" s="261"/>
      <c r="G1076" s="179"/>
      <c r="H1076" s="187"/>
      <c r="I1076" s="199"/>
      <c r="J1076" s="179"/>
      <c r="K1076" s="187"/>
      <c r="L1076" s="187"/>
      <c r="P1076" s="199"/>
      <c r="Q1076" s="199"/>
      <c r="R1076" s="199"/>
    </row>
    <row r="1077" spans="1:24" ht="12.75" customHeight="1" x14ac:dyDescent="0.2">
      <c r="C1077" s="255"/>
      <c r="D1077" s="261"/>
      <c r="G1077" s="179"/>
      <c r="H1077" s="187"/>
      <c r="I1077" s="265"/>
      <c r="J1077" s="179"/>
      <c r="K1077" s="266"/>
      <c r="L1077" s="266"/>
      <c r="N1077" s="265"/>
      <c r="O1077" s="265"/>
      <c r="P1077" s="199"/>
      <c r="Q1077" s="199"/>
      <c r="R1077" s="199"/>
    </row>
    <row r="1078" spans="1:24" s="157" customFormat="1" ht="24.95" customHeight="1" x14ac:dyDescent="0.2">
      <c r="A1078" s="245"/>
      <c r="B1078" s="200"/>
      <c r="C1078" s="255"/>
      <c r="D1078" s="261"/>
      <c r="E1078" s="245"/>
      <c r="F1078" s="245"/>
      <c r="G1078" s="179"/>
      <c r="H1078" s="187"/>
      <c r="I1078" s="265"/>
      <c r="J1078" s="179"/>
      <c r="K1078" s="266"/>
      <c r="L1078" s="266"/>
      <c r="M1078" s="199"/>
      <c r="N1078" s="265"/>
      <c r="O1078" s="265"/>
      <c r="P1078" s="199"/>
      <c r="Q1078" s="199"/>
      <c r="R1078" s="199"/>
      <c r="S1078" s="185"/>
      <c r="T1078" s="200"/>
      <c r="U1078" s="248"/>
      <c r="V1078" s="248"/>
      <c r="W1078" s="248"/>
      <c r="X1078" s="248"/>
    </row>
    <row r="1079" spans="1:24" s="157" customFormat="1" ht="12.75" customHeight="1" x14ac:dyDescent="0.2">
      <c r="A1079" s="245"/>
      <c r="B1079" s="200"/>
      <c r="C1079" s="260"/>
      <c r="D1079" s="261"/>
      <c r="E1079" s="245"/>
      <c r="F1079" s="245"/>
      <c r="G1079" s="179"/>
      <c r="H1079" s="187"/>
      <c r="I1079" s="265"/>
      <c r="J1079" s="179"/>
      <c r="K1079" s="266"/>
      <c r="L1079" s="266"/>
      <c r="M1079" s="199"/>
      <c r="N1079" s="265"/>
      <c r="O1079" s="265"/>
      <c r="P1079" s="199"/>
      <c r="Q1079" s="199"/>
      <c r="R1079" s="199"/>
      <c r="S1079" s="185"/>
      <c r="T1079" s="200"/>
      <c r="U1079" s="248"/>
      <c r="V1079" s="248"/>
      <c r="W1079" s="248"/>
      <c r="X1079" s="248"/>
    </row>
    <row r="1080" spans="1:24" ht="12.75" customHeight="1" x14ac:dyDescent="0.2">
      <c r="A1080" s="262"/>
      <c r="B1080" s="248"/>
      <c r="C1080" s="262"/>
      <c r="D1080" s="262"/>
      <c r="E1080" s="262"/>
      <c r="F1080" s="262"/>
      <c r="G1080" s="180"/>
      <c r="H1080" s="184"/>
      <c r="I1080" s="185"/>
      <c r="J1080" s="180"/>
      <c r="K1080" s="180"/>
      <c r="L1080" s="180"/>
      <c r="M1080" s="185"/>
      <c r="N1080" s="185"/>
      <c r="O1080" s="185"/>
      <c r="P1080" s="185"/>
      <c r="Q1080" s="185"/>
      <c r="R1080" s="185"/>
    </row>
    <row r="1081" spans="1:24" s="157" customFormat="1" ht="23.25" customHeight="1" x14ac:dyDescent="0.2">
      <c r="A1081" s="245"/>
      <c r="B1081" s="200"/>
      <c r="C1081" s="267"/>
      <c r="D1081" s="268"/>
      <c r="E1081" s="245"/>
      <c r="F1081" s="245"/>
      <c r="G1081" s="179"/>
      <c r="H1081" s="187"/>
      <c r="I1081" s="199"/>
      <c r="J1081" s="179"/>
      <c r="K1081" s="187"/>
      <c r="L1081" s="187"/>
      <c r="M1081" s="199"/>
      <c r="N1081" s="199"/>
      <c r="O1081" s="199"/>
      <c r="P1081" s="199"/>
      <c r="Q1081" s="199"/>
      <c r="R1081" s="199"/>
      <c r="S1081" s="185"/>
      <c r="T1081" s="200"/>
      <c r="U1081" s="248"/>
      <c r="V1081" s="248"/>
      <c r="W1081" s="248"/>
      <c r="X1081" s="248"/>
    </row>
    <row r="1082" spans="1:24" ht="12.75" customHeight="1" x14ac:dyDescent="0.2">
      <c r="C1082" s="267"/>
      <c r="D1082" s="268"/>
      <c r="G1082" s="179"/>
      <c r="H1082" s="187"/>
      <c r="I1082" s="199"/>
      <c r="J1082" s="179"/>
      <c r="K1082" s="187"/>
      <c r="L1082" s="187"/>
      <c r="P1082" s="199"/>
      <c r="Q1082" s="199"/>
      <c r="R1082" s="199"/>
    </row>
    <row r="1083" spans="1:24" s="157" customFormat="1" x14ac:dyDescent="0.2">
      <c r="A1083" s="259"/>
      <c r="B1083" s="203"/>
      <c r="C1083" s="259"/>
      <c r="D1083" s="259"/>
      <c r="E1083" s="259"/>
      <c r="F1083" s="259"/>
      <c r="G1083" s="180"/>
      <c r="H1083" s="184"/>
      <c r="I1083" s="185"/>
      <c r="J1083" s="180"/>
      <c r="K1083" s="180"/>
      <c r="L1083" s="180"/>
      <c r="M1083" s="185"/>
      <c r="N1083" s="185"/>
      <c r="O1083" s="185"/>
      <c r="P1083" s="185"/>
      <c r="Q1083" s="185"/>
      <c r="R1083" s="185"/>
      <c r="S1083" s="185"/>
      <c r="T1083" s="200"/>
      <c r="U1083" s="248"/>
      <c r="V1083" s="248"/>
      <c r="W1083" s="248"/>
      <c r="X1083" s="248"/>
    </row>
    <row r="1084" spans="1:24" ht="12.75" customHeight="1" x14ac:dyDescent="0.2">
      <c r="G1084" s="179"/>
      <c r="H1084" s="187"/>
      <c r="I1084" s="199"/>
      <c r="J1084" s="179"/>
      <c r="K1084" s="187"/>
      <c r="L1084" s="187"/>
      <c r="P1084" s="199"/>
      <c r="Q1084" s="199"/>
      <c r="R1084" s="199"/>
    </row>
    <row r="1085" spans="1:24" ht="12.75" customHeight="1" x14ac:dyDescent="0.2">
      <c r="G1085" s="179"/>
      <c r="H1085" s="187"/>
      <c r="I1085" s="199"/>
      <c r="J1085" s="179"/>
      <c r="K1085" s="187"/>
      <c r="L1085" s="187"/>
      <c r="P1085" s="199"/>
      <c r="Q1085" s="199"/>
      <c r="R1085" s="199"/>
    </row>
    <row r="1086" spans="1:24" s="157" customFormat="1" ht="12.75" customHeight="1" x14ac:dyDescent="0.2">
      <c r="A1086" s="245"/>
      <c r="B1086" s="200"/>
      <c r="C1086" s="245"/>
      <c r="D1086" s="246"/>
      <c r="E1086" s="245"/>
      <c r="F1086" s="245"/>
      <c r="G1086" s="179"/>
      <c r="H1086" s="187"/>
      <c r="I1086" s="199"/>
      <c r="J1086" s="179"/>
      <c r="K1086" s="187"/>
      <c r="L1086" s="187"/>
      <c r="M1086" s="199"/>
      <c r="N1086" s="199"/>
      <c r="O1086" s="199"/>
      <c r="P1086" s="199"/>
      <c r="Q1086" s="199"/>
      <c r="R1086" s="199"/>
      <c r="S1086" s="185"/>
      <c r="T1086" s="200"/>
      <c r="U1086" s="248"/>
      <c r="V1086" s="248"/>
      <c r="W1086" s="248"/>
      <c r="X1086" s="248"/>
    </row>
    <row r="1087" spans="1:24" s="157" customFormat="1" ht="25.5" customHeight="1" x14ac:dyDescent="0.2">
      <c r="A1087" s="245"/>
      <c r="B1087" s="200"/>
      <c r="C1087" s="245"/>
      <c r="D1087" s="246"/>
      <c r="E1087" s="245"/>
      <c r="F1087" s="245"/>
      <c r="G1087" s="179"/>
      <c r="H1087" s="187"/>
      <c r="I1087" s="199"/>
      <c r="J1087" s="179"/>
      <c r="K1087" s="187"/>
      <c r="L1087" s="187"/>
      <c r="M1087" s="199"/>
      <c r="N1087" s="199"/>
      <c r="O1087" s="199"/>
      <c r="P1087" s="199"/>
      <c r="Q1087" s="199"/>
      <c r="R1087" s="199"/>
      <c r="S1087" s="185"/>
      <c r="T1087" s="200"/>
      <c r="U1087" s="248"/>
      <c r="V1087" s="248"/>
      <c r="W1087" s="248"/>
      <c r="X1087" s="248"/>
    </row>
    <row r="1088" spans="1:24" s="157" customFormat="1" x14ac:dyDescent="0.2">
      <c r="A1088" s="245"/>
      <c r="B1088" s="200"/>
      <c r="C1088" s="245"/>
      <c r="D1088" s="246"/>
      <c r="E1088" s="245"/>
      <c r="F1088" s="245"/>
      <c r="G1088" s="179"/>
      <c r="H1088" s="187"/>
      <c r="I1088" s="199"/>
      <c r="J1088" s="179"/>
      <c r="K1088" s="187"/>
      <c r="L1088" s="187"/>
      <c r="M1088" s="199"/>
      <c r="N1088" s="199"/>
      <c r="O1088" s="199"/>
      <c r="P1088" s="199"/>
      <c r="Q1088" s="199"/>
      <c r="R1088" s="199"/>
      <c r="S1088" s="185"/>
      <c r="T1088" s="200"/>
      <c r="U1088" s="248"/>
      <c r="V1088" s="248"/>
      <c r="W1088" s="248"/>
      <c r="X1088" s="248"/>
    </row>
    <row r="1089" spans="1:24" ht="12.75" customHeight="1" x14ac:dyDescent="0.2">
      <c r="A1089" s="259"/>
      <c r="B1089" s="203"/>
      <c r="C1089" s="259"/>
      <c r="D1089" s="259"/>
      <c r="E1089" s="259"/>
      <c r="F1089" s="259"/>
      <c r="G1089" s="180"/>
      <c r="H1089" s="184"/>
      <c r="I1089" s="185"/>
      <c r="J1089" s="180"/>
      <c r="K1089" s="180"/>
      <c r="L1089" s="180"/>
      <c r="M1089" s="185"/>
      <c r="N1089" s="185"/>
      <c r="O1089" s="185"/>
      <c r="P1089" s="185"/>
      <c r="Q1089" s="185"/>
      <c r="R1089" s="185"/>
    </row>
    <row r="1090" spans="1:24" s="157" customFormat="1" ht="23.25" customHeight="1" x14ac:dyDescent="0.2">
      <c r="A1090" s="245"/>
      <c r="B1090" s="200"/>
      <c r="C1090" s="260"/>
      <c r="D1090" s="261"/>
      <c r="E1090" s="245"/>
      <c r="F1090" s="245"/>
      <c r="G1090" s="179"/>
      <c r="H1090" s="187"/>
      <c r="I1090" s="247"/>
      <c r="J1090" s="179"/>
      <c r="K1090" s="188"/>
      <c r="L1090" s="188"/>
      <c r="M1090" s="199"/>
      <c r="N1090" s="247"/>
      <c r="O1090" s="247"/>
      <c r="P1090" s="199"/>
      <c r="Q1090" s="199"/>
      <c r="R1090" s="199"/>
      <c r="S1090" s="185"/>
      <c r="T1090" s="200"/>
      <c r="U1090" s="248"/>
      <c r="V1090" s="248"/>
      <c r="W1090" s="248"/>
      <c r="X1090" s="248"/>
    </row>
    <row r="1091" spans="1:24" ht="12.75" customHeight="1" x14ac:dyDescent="0.2">
      <c r="C1091" s="260"/>
      <c r="D1091" s="261"/>
      <c r="G1091" s="179"/>
      <c r="H1091" s="187"/>
      <c r="I1091" s="199"/>
      <c r="J1091" s="179"/>
      <c r="K1091" s="187"/>
      <c r="L1091" s="187"/>
      <c r="P1091" s="199"/>
      <c r="Q1091" s="199"/>
      <c r="R1091" s="199"/>
    </row>
    <row r="1092" spans="1:24" s="157" customFormat="1" ht="12.75" customHeight="1" x14ac:dyDescent="0.2">
      <c r="A1092" s="259"/>
      <c r="B1092" s="203"/>
      <c r="C1092" s="259"/>
      <c r="D1092" s="259"/>
      <c r="E1092" s="259"/>
      <c r="F1092" s="259"/>
      <c r="G1092" s="180"/>
      <c r="H1092" s="184"/>
      <c r="I1092" s="185"/>
      <c r="J1092" s="185"/>
      <c r="K1092" s="185"/>
      <c r="L1092" s="185"/>
      <c r="M1092" s="185"/>
      <c r="N1092" s="185"/>
      <c r="O1092" s="185"/>
      <c r="P1092" s="185"/>
      <c r="Q1092" s="185"/>
      <c r="R1092" s="185"/>
      <c r="S1092" s="185"/>
      <c r="T1092" s="200"/>
      <c r="U1092" s="248"/>
      <c r="V1092" s="248"/>
      <c r="W1092" s="248"/>
      <c r="X1092" s="248"/>
    </row>
    <row r="1093" spans="1:24" ht="12.75" customHeight="1" x14ac:dyDescent="0.2">
      <c r="C1093" s="254"/>
      <c r="D1093" s="261"/>
      <c r="G1093" s="179"/>
      <c r="H1093" s="187"/>
      <c r="I1093" s="199"/>
      <c r="J1093" s="179"/>
      <c r="K1093" s="187"/>
      <c r="L1093" s="187"/>
      <c r="P1093" s="199"/>
      <c r="Q1093" s="199"/>
      <c r="R1093" s="199"/>
    </row>
    <row r="1094" spans="1:24" ht="12.75" customHeight="1" x14ac:dyDescent="0.2">
      <c r="C1094" s="254"/>
      <c r="D1094" s="261"/>
      <c r="G1094" s="179"/>
      <c r="H1094" s="187"/>
      <c r="I1094" s="199"/>
      <c r="J1094" s="179"/>
      <c r="K1094" s="187"/>
      <c r="L1094" s="187"/>
      <c r="P1094" s="199"/>
      <c r="Q1094" s="199"/>
      <c r="R1094" s="199"/>
    </row>
    <row r="1095" spans="1:24" s="157" customFormat="1" ht="12.75" customHeight="1" x14ac:dyDescent="0.2">
      <c r="A1095" s="245"/>
      <c r="B1095" s="200"/>
      <c r="C1095" s="254"/>
      <c r="D1095" s="261"/>
      <c r="E1095" s="245"/>
      <c r="F1095" s="245"/>
      <c r="G1095" s="179"/>
      <c r="H1095" s="187"/>
      <c r="I1095" s="199"/>
      <c r="J1095" s="179"/>
      <c r="K1095" s="187"/>
      <c r="L1095" s="187"/>
      <c r="M1095" s="199"/>
      <c r="N1095" s="199"/>
      <c r="O1095" s="199"/>
      <c r="P1095" s="199"/>
      <c r="Q1095" s="199"/>
      <c r="R1095" s="199"/>
      <c r="S1095" s="185"/>
      <c r="T1095" s="200"/>
      <c r="U1095" s="248"/>
      <c r="V1095" s="248"/>
      <c r="W1095" s="248"/>
      <c r="X1095" s="248"/>
    </row>
    <row r="1096" spans="1:24" s="157" customFormat="1" ht="12.75" customHeight="1" x14ac:dyDescent="0.2">
      <c r="A1096" s="245"/>
      <c r="B1096" s="200"/>
      <c r="C1096" s="254"/>
      <c r="D1096" s="261"/>
      <c r="E1096" s="245"/>
      <c r="F1096" s="245"/>
      <c r="G1096" s="179"/>
      <c r="H1096" s="187"/>
      <c r="I1096" s="199"/>
      <c r="J1096" s="179"/>
      <c r="K1096" s="187"/>
      <c r="L1096" s="187"/>
      <c r="M1096" s="199"/>
      <c r="N1096" s="199"/>
      <c r="O1096" s="199"/>
      <c r="P1096" s="199"/>
      <c r="Q1096" s="199"/>
      <c r="R1096" s="199"/>
      <c r="S1096" s="185"/>
      <c r="T1096" s="200"/>
      <c r="U1096" s="248"/>
      <c r="V1096" s="248"/>
      <c r="W1096" s="248"/>
      <c r="X1096" s="248"/>
    </row>
    <row r="1097" spans="1:24" ht="12.75" customHeight="1" x14ac:dyDescent="0.2">
      <c r="C1097" s="254"/>
      <c r="D1097" s="261"/>
      <c r="G1097" s="179"/>
      <c r="H1097" s="187"/>
      <c r="I1097" s="199"/>
      <c r="J1097" s="179"/>
      <c r="K1097" s="187"/>
      <c r="L1097" s="187"/>
      <c r="P1097" s="199"/>
      <c r="Q1097" s="199"/>
      <c r="R1097" s="199"/>
      <c r="S1097" s="245"/>
    </row>
    <row r="1098" spans="1:24" s="157" customFormat="1" x14ac:dyDescent="0.2">
      <c r="A1098" s="245"/>
      <c r="B1098" s="200"/>
      <c r="C1098" s="254"/>
      <c r="D1098" s="261"/>
      <c r="E1098" s="245"/>
      <c r="F1098" s="245"/>
      <c r="G1098" s="179"/>
      <c r="H1098" s="187"/>
      <c r="I1098" s="199"/>
      <c r="J1098" s="179"/>
      <c r="K1098" s="187"/>
      <c r="L1098" s="187"/>
      <c r="M1098" s="199"/>
      <c r="N1098" s="199"/>
      <c r="O1098" s="199"/>
      <c r="P1098" s="199"/>
      <c r="Q1098" s="199"/>
      <c r="R1098" s="199"/>
      <c r="S1098" s="262"/>
      <c r="T1098" s="200"/>
      <c r="U1098" s="248"/>
      <c r="V1098" s="248"/>
      <c r="W1098" s="248"/>
      <c r="X1098" s="248"/>
    </row>
    <row r="1099" spans="1:24" x14ac:dyDescent="0.2">
      <c r="C1099" s="254"/>
      <c r="D1099" s="261"/>
      <c r="G1099" s="179"/>
      <c r="H1099" s="187"/>
      <c r="I1099" s="199"/>
      <c r="J1099" s="179"/>
      <c r="K1099" s="187"/>
      <c r="L1099" s="187"/>
      <c r="P1099" s="199"/>
      <c r="Q1099" s="199"/>
      <c r="R1099" s="199"/>
    </row>
    <row r="1100" spans="1:24" s="157" customFormat="1" x14ac:dyDescent="0.2">
      <c r="A1100" s="245"/>
      <c r="B1100" s="200"/>
      <c r="C1100" s="254"/>
      <c r="D1100" s="261"/>
      <c r="E1100" s="245"/>
      <c r="F1100" s="245"/>
      <c r="G1100" s="179"/>
      <c r="H1100" s="187"/>
      <c r="I1100" s="247"/>
      <c r="J1100" s="179"/>
      <c r="K1100" s="188"/>
      <c r="L1100" s="188"/>
      <c r="M1100" s="199"/>
      <c r="N1100" s="247"/>
      <c r="O1100" s="247"/>
      <c r="P1100" s="199"/>
      <c r="Q1100" s="199"/>
      <c r="R1100" s="199"/>
      <c r="S1100" s="262"/>
      <c r="T1100" s="200"/>
      <c r="U1100" s="248"/>
      <c r="V1100" s="248"/>
      <c r="W1100" s="248"/>
      <c r="X1100" s="248"/>
    </row>
    <row r="1101" spans="1:24" s="157" customFormat="1" ht="21.75" customHeight="1" x14ac:dyDescent="0.2">
      <c r="A1101" s="245"/>
      <c r="B1101" s="200"/>
      <c r="C1101" s="254"/>
      <c r="D1101" s="261"/>
      <c r="E1101" s="245"/>
      <c r="F1101" s="245"/>
      <c r="G1101" s="179"/>
      <c r="H1101" s="187"/>
      <c r="I1101" s="199"/>
      <c r="J1101" s="179"/>
      <c r="K1101" s="187"/>
      <c r="L1101" s="187"/>
      <c r="M1101" s="199"/>
      <c r="N1101" s="199"/>
      <c r="O1101" s="199"/>
      <c r="P1101" s="199"/>
      <c r="Q1101" s="199"/>
      <c r="R1101" s="199"/>
      <c r="S1101" s="185"/>
      <c r="T1101" s="200"/>
      <c r="U1101" s="248"/>
      <c r="V1101" s="248"/>
      <c r="W1101" s="248"/>
      <c r="X1101" s="248"/>
    </row>
    <row r="1102" spans="1:24" x14ac:dyDescent="0.2">
      <c r="C1102" s="254"/>
      <c r="D1102" s="261"/>
      <c r="G1102" s="179"/>
      <c r="H1102" s="187"/>
      <c r="I1102" s="199"/>
      <c r="J1102" s="179"/>
      <c r="K1102" s="187"/>
      <c r="L1102" s="187"/>
      <c r="P1102" s="199"/>
      <c r="Q1102" s="199"/>
      <c r="R1102" s="199"/>
    </row>
    <row r="1103" spans="1:24" s="157" customFormat="1" ht="24.95" customHeight="1" x14ac:dyDescent="0.2">
      <c r="A1103" s="262"/>
      <c r="B1103" s="248"/>
      <c r="C1103" s="262"/>
      <c r="D1103" s="262"/>
      <c r="E1103" s="262"/>
      <c r="F1103" s="262"/>
      <c r="G1103" s="180"/>
      <c r="H1103" s="184"/>
      <c r="I1103" s="269"/>
      <c r="J1103" s="186"/>
      <c r="K1103" s="186"/>
      <c r="L1103" s="186"/>
      <c r="M1103" s="269"/>
      <c r="N1103" s="269"/>
      <c r="O1103" s="269"/>
      <c r="P1103" s="185"/>
      <c r="Q1103" s="185"/>
      <c r="R1103" s="185"/>
      <c r="S1103" s="185"/>
      <c r="T1103" s="200"/>
      <c r="U1103" s="248"/>
      <c r="V1103" s="248"/>
      <c r="W1103" s="248"/>
      <c r="X1103" s="248"/>
    </row>
    <row r="1104" spans="1:24" ht="12.75" customHeight="1" x14ac:dyDescent="0.2">
      <c r="C1104" s="254"/>
      <c r="G1104" s="179"/>
      <c r="H1104" s="187"/>
      <c r="I1104" s="270"/>
      <c r="J1104" s="179"/>
      <c r="K1104" s="271"/>
      <c r="L1104" s="271"/>
      <c r="N1104" s="270"/>
      <c r="O1104" s="270"/>
      <c r="P1104" s="199"/>
      <c r="Q1104" s="199"/>
      <c r="R1104" s="199"/>
    </row>
    <row r="1105" spans="1:24" ht="12.75" customHeight="1" x14ac:dyDescent="0.2">
      <c r="A1105" s="259"/>
      <c r="B1105" s="203"/>
      <c r="C1105" s="259"/>
      <c r="D1105" s="259"/>
      <c r="E1105" s="259"/>
      <c r="F1105" s="259"/>
      <c r="G1105" s="180"/>
      <c r="H1105" s="184"/>
      <c r="I1105" s="269"/>
      <c r="J1105" s="186"/>
      <c r="K1105" s="186"/>
      <c r="L1105" s="186"/>
      <c r="M1105" s="269"/>
      <c r="N1105" s="269"/>
      <c r="O1105" s="269"/>
      <c r="P1105" s="185"/>
      <c r="Q1105" s="185"/>
      <c r="R1105" s="185"/>
    </row>
    <row r="1106" spans="1:24" ht="12.75" customHeight="1" x14ac:dyDescent="0.2">
      <c r="G1106" s="179"/>
      <c r="H1106" s="187"/>
      <c r="I1106" s="199"/>
      <c r="J1106" s="179"/>
      <c r="K1106" s="187"/>
      <c r="L1106" s="187"/>
      <c r="P1106" s="199"/>
      <c r="Q1106" s="199"/>
      <c r="R1106" s="199"/>
    </row>
    <row r="1107" spans="1:24" ht="12.75" customHeight="1" x14ac:dyDescent="0.2">
      <c r="G1107" s="179"/>
      <c r="H1107" s="187"/>
      <c r="I1107" s="199"/>
      <c r="J1107" s="179"/>
      <c r="K1107" s="187"/>
      <c r="L1107" s="187"/>
      <c r="P1107" s="199"/>
      <c r="Q1107" s="199"/>
      <c r="R1107" s="199"/>
    </row>
    <row r="1108" spans="1:24" s="157" customFormat="1" ht="12.75" customHeight="1" x14ac:dyDescent="0.2">
      <c r="A1108" s="245"/>
      <c r="B1108" s="200"/>
      <c r="C1108" s="245"/>
      <c r="D1108" s="246"/>
      <c r="E1108" s="245"/>
      <c r="F1108" s="245"/>
      <c r="G1108" s="179"/>
      <c r="H1108" s="187"/>
      <c r="I1108" s="199"/>
      <c r="J1108" s="179"/>
      <c r="K1108" s="187"/>
      <c r="L1108" s="187"/>
      <c r="M1108" s="199"/>
      <c r="N1108" s="199"/>
      <c r="O1108" s="199"/>
      <c r="P1108" s="199"/>
      <c r="Q1108" s="199"/>
      <c r="R1108" s="199"/>
      <c r="S1108" s="185"/>
      <c r="T1108" s="200"/>
      <c r="U1108" s="248"/>
      <c r="V1108" s="248"/>
      <c r="W1108" s="248"/>
      <c r="X1108" s="248"/>
    </row>
    <row r="1109" spans="1:24" ht="12.75" customHeight="1" x14ac:dyDescent="0.2">
      <c r="G1109" s="179"/>
      <c r="H1109" s="187"/>
      <c r="I1109" s="199"/>
      <c r="J1109" s="179"/>
      <c r="K1109" s="187"/>
      <c r="L1109" s="187"/>
      <c r="P1109" s="199"/>
      <c r="Q1109" s="199"/>
      <c r="R1109" s="199"/>
    </row>
    <row r="1110" spans="1:24" s="157" customFormat="1" ht="33.75" customHeight="1" x14ac:dyDescent="0.2">
      <c r="A1110" s="245"/>
      <c r="B1110" s="200"/>
      <c r="C1110" s="245"/>
      <c r="D1110" s="246"/>
      <c r="E1110" s="245"/>
      <c r="F1110" s="245"/>
      <c r="G1110" s="179"/>
      <c r="H1110" s="187"/>
      <c r="I1110" s="199"/>
      <c r="J1110" s="179"/>
      <c r="K1110" s="187"/>
      <c r="L1110" s="187"/>
      <c r="M1110" s="199"/>
      <c r="N1110" s="199"/>
      <c r="O1110" s="199"/>
      <c r="P1110" s="199"/>
      <c r="Q1110" s="199"/>
      <c r="R1110" s="199"/>
      <c r="S1110" s="185"/>
      <c r="T1110" s="200"/>
      <c r="U1110" s="248"/>
      <c r="V1110" s="248"/>
      <c r="W1110" s="248"/>
      <c r="X1110" s="248"/>
    </row>
    <row r="1111" spans="1:24" ht="12.75" customHeight="1" x14ac:dyDescent="0.2">
      <c r="G1111" s="179"/>
      <c r="H1111" s="187"/>
      <c r="I1111" s="199"/>
      <c r="J1111" s="179"/>
      <c r="K1111" s="187"/>
      <c r="L1111" s="187"/>
      <c r="P1111" s="199"/>
      <c r="Q1111" s="199"/>
      <c r="R1111" s="199"/>
    </row>
    <row r="1112" spans="1:24" ht="12.75" customHeight="1" x14ac:dyDescent="0.2">
      <c r="A1112" s="259"/>
      <c r="B1112" s="203"/>
      <c r="C1112" s="259"/>
      <c r="D1112" s="259"/>
      <c r="E1112" s="259"/>
      <c r="F1112" s="259"/>
      <c r="G1112" s="180"/>
      <c r="H1112" s="184"/>
      <c r="I1112" s="185"/>
      <c r="J1112" s="180"/>
      <c r="K1112" s="180"/>
      <c r="L1112" s="180"/>
      <c r="M1112" s="185"/>
      <c r="N1112" s="185"/>
      <c r="O1112" s="185"/>
      <c r="P1112" s="185"/>
      <c r="Q1112" s="185"/>
      <c r="R1112" s="185"/>
    </row>
    <row r="1113" spans="1:24" ht="12.75" customHeight="1" x14ac:dyDescent="0.2">
      <c r="C1113" s="255"/>
      <c r="G1113" s="179"/>
      <c r="H1113" s="187"/>
      <c r="I1113" s="199"/>
      <c r="J1113" s="179"/>
      <c r="K1113" s="187"/>
      <c r="L1113" s="187"/>
      <c r="P1113" s="199"/>
      <c r="Q1113" s="199"/>
      <c r="R1113" s="199"/>
    </row>
    <row r="1114" spans="1:24" s="157" customFormat="1" x14ac:dyDescent="0.2">
      <c r="A1114" s="245"/>
      <c r="B1114" s="200"/>
      <c r="C1114" s="255"/>
      <c r="D1114" s="246"/>
      <c r="E1114" s="245"/>
      <c r="F1114" s="245"/>
      <c r="G1114" s="179"/>
      <c r="H1114" s="187"/>
      <c r="I1114" s="199"/>
      <c r="J1114" s="179"/>
      <c r="K1114" s="187"/>
      <c r="L1114" s="187"/>
      <c r="M1114" s="199"/>
      <c r="N1114" s="199"/>
      <c r="O1114" s="199"/>
      <c r="P1114" s="199"/>
      <c r="Q1114" s="199"/>
      <c r="R1114" s="199"/>
      <c r="S1114" s="185"/>
      <c r="T1114" s="248"/>
      <c r="U1114" s="248"/>
      <c r="V1114" s="248"/>
      <c r="W1114" s="248"/>
      <c r="X1114" s="248"/>
    </row>
    <row r="1115" spans="1:24" s="157" customFormat="1" ht="29.25" customHeight="1" x14ac:dyDescent="0.2">
      <c r="A1115" s="245"/>
      <c r="B1115" s="200"/>
      <c r="C1115" s="255"/>
      <c r="D1115" s="246"/>
      <c r="E1115" s="245"/>
      <c r="F1115" s="245"/>
      <c r="G1115" s="179"/>
      <c r="H1115" s="187"/>
      <c r="I1115" s="199"/>
      <c r="J1115" s="179"/>
      <c r="K1115" s="187"/>
      <c r="L1115" s="187"/>
      <c r="M1115" s="199"/>
      <c r="N1115" s="199"/>
      <c r="O1115" s="199"/>
      <c r="P1115" s="199"/>
      <c r="Q1115" s="199"/>
      <c r="R1115" s="199"/>
      <c r="S1115" s="185"/>
      <c r="T1115" s="248"/>
      <c r="U1115" s="248"/>
      <c r="V1115" s="248"/>
      <c r="W1115" s="248"/>
      <c r="X1115" s="248"/>
    </row>
    <row r="1116" spans="1:24" x14ac:dyDescent="0.2">
      <c r="C1116" s="255"/>
      <c r="G1116" s="179"/>
      <c r="H1116" s="187"/>
      <c r="I1116" s="199"/>
      <c r="J1116" s="179"/>
      <c r="K1116" s="187"/>
      <c r="L1116" s="187"/>
      <c r="P1116" s="199"/>
      <c r="Q1116" s="199"/>
      <c r="R1116" s="199"/>
    </row>
    <row r="1117" spans="1:24" s="157" customFormat="1" x14ac:dyDescent="0.2">
      <c r="A1117" s="262"/>
      <c r="B1117" s="248"/>
      <c r="C1117" s="262"/>
      <c r="D1117" s="262"/>
      <c r="E1117" s="262"/>
      <c r="F1117" s="262"/>
      <c r="G1117" s="180"/>
      <c r="H1117" s="184"/>
      <c r="I1117" s="185"/>
      <c r="J1117" s="180"/>
      <c r="K1117" s="180"/>
      <c r="L1117" s="180"/>
      <c r="M1117" s="185"/>
      <c r="N1117" s="185"/>
      <c r="O1117" s="185"/>
      <c r="P1117" s="185"/>
      <c r="Q1117" s="185"/>
      <c r="R1117" s="185"/>
      <c r="S1117" s="185"/>
      <c r="T1117" s="248"/>
      <c r="U1117" s="248"/>
      <c r="V1117" s="248"/>
      <c r="W1117" s="248"/>
      <c r="X1117" s="248"/>
    </row>
    <row r="1118" spans="1:24" ht="12.75" customHeight="1" x14ac:dyDescent="0.2">
      <c r="C1118" s="272"/>
      <c r="D1118" s="273"/>
      <c r="G1118" s="179"/>
      <c r="H1118" s="187"/>
      <c r="I1118" s="199"/>
      <c r="J1118" s="179"/>
      <c r="K1118" s="187"/>
      <c r="L1118" s="187"/>
      <c r="P1118" s="199"/>
      <c r="Q1118" s="199"/>
      <c r="R1118" s="199"/>
    </row>
    <row r="1119" spans="1:24" ht="12.75" customHeight="1" x14ac:dyDescent="0.2">
      <c r="D1119" s="273"/>
      <c r="G1119" s="179"/>
      <c r="H1119" s="187"/>
      <c r="I1119" s="199"/>
      <c r="J1119" s="179"/>
      <c r="K1119" s="187"/>
      <c r="L1119" s="187"/>
      <c r="P1119" s="199"/>
      <c r="Q1119" s="199"/>
      <c r="R1119" s="199"/>
    </row>
    <row r="1120" spans="1:24" ht="12.75" customHeight="1" x14ac:dyDescent="0.2">
      <c r="C1120" s="260"/>
      <c r="G1120" s="179"/>
      <c r="H1120" s="187"/>
      <c r="I1120" s="199"/>
      <c r="J1120" s="179"/>
      <c r="K1120" s="187"/>
      <c r="L1120" s="187"/>
      <c r="P1120" s="199"/>
      <c r="Q1120" s="199"/>
      <c r="R1120" s="199"/>
    </row>
    <row r="1121" spans="1:24" ht="12.75" customHeight="1" x14ac:dyDescent="0.2">
      <c r="G1121" s="179"/>
      <c r="H1121" s="187"/>
      <c r="I1121" s="199"/>
      <c r="J1121" s="179"/>
      <c r="K1121" s="187"/>
      <c r="L1121" s="187"/>
      <c r="P1121" s="199"/>
      <c r="Q1121" s="199"/>
      <c r="R1121" s="199"/>
    </row>
    <row r="1122" spans="1:24" ht="12.75" customHeight="1" x14ac:dyDescent="0.2">
      <c r="B1122" s="274"/>
      <c r="G1122" s="187"/>
      <c r="H1122" s="187"/>
      <c r="I1122" s="199"/>
      <c r="J1122" s="187"/>
      <c r="K1122" s="187"/>
      <c r="L1122" s="187"/>
      <c r="P1122" s="199"/>
      <c r="Q1122" s="199"/>
      <c r="R1122" s="199"/>
    </row>
    <row r="1123" spans="1:24" ht="12.75" customHeight="1" x14ac:dyDescent="0.2">
      <c r="B1123" s="274"/>
      <c r="G1123" s="187"/>
      <c r="H1123" s="187"/>
      <c r="I1123" s="199"/>
      <c r="J1123" s="187"/>
      <c r="K1123" s="187"/>
      <c r="L1123" s="187"/>
      <c r="P1123" s="199"/>
      <c r="Q1123" s="199"/>
      <c r="R1123" s="199"/>
    </row>
    <row r="1124" spans="1:24" ht="12.75" customHeight="1" x14ac:dyDescent="0.2">
      <c r="B1124" s="274"/>
      <c r="G1124" s="187"/>
      <c r="H1124" s="187"/>
      <c r="I1124" s="199"/>
      <c r="J1124" s="187"/>
      <c r="K1124" s="187"/>
      <c r="L1124" s="187"/>
      <c r="P1124" s="199"/>
      <c r="Q1124" s="199"/>
      <c r="R1124" s="199"/>
    </row>
    <row r="1125" spans="1:24" ht="12.75" customHeight="1" x14ac:dyDescent="0.2">
      <c r="B1125" s="274"/>
      <c r="G1125" s="187"/>
      <c r="H1125" s="187"/>
      <c r="I1125" s="199"/>
      <c r="J1125" s="187"/>
      <c r="K1125" s="187"/>
      <c r="L1125" s="187"/>
      <c r="P1125" s="199"/>
      <c r="Q1125" s="199"/>
      <c r="R1125" s="199"/>
    </row>
    <row r="1126" spans="1:24" ht="12.75" customHeight="1" x14ac:dyDescent="0.2">
      <c r="B1126" s="274"/>
      <c r="G1126" s="187"/>
      <c r="H1126" s="187"/>
      <c r="I1126" s="199"/>
      <c r="J1126" s="187"/>
      <c r="K1126" s="187"/>
      <c r="L1126" s="187"/>
      <c r="P1126" s="199"/>
      <c r="Q1126" s="199"/>
      <c r="R1126" s="199"/>
    </row>
    <row r="1127" spans="1:24" ht="12.75" customHeight="1" x14ac:dyDescent="0.2">
      <c r="B1127" s="274"/>
      <c r="G1127" s="187"/>
      <c r="H1127" s="187"/>
      <c r="I1127" s="199"/>
      <c r="J1127" s="187"/>
      <c r="K1127" s="187"/>
      <c r="L1127" s="187"/>
      <c r="P1127" s="199"/>
      <c r="Q1127" s="199"/>
      <c r="R1127" s="199"/>
    </row>
    <row r="1128" spans="1:24" s="157" customFormat="1" ht="24.95" customHeight="1" x14ac:dyDescent="0.2">
      <c r="A1128" s="245"/>
      <c r="B1128" s="274"/>
      <c r="C1128" s="245"/>
      <c r="D1128" s="246"/>
      <c r="E1128" s="245"/>
      <c r="F1128" s="245"/>
      <c r="G1128" s="187"/>
      <c r="H1128" s="187"/>
      <c r="I1128" s="199"/>
      <c r="J1128" s="187"/>
      <c r="K1128" s="187"/>
      <c r="L1128" s="187"/>
      <c r="M1128" s="199"/>
      <c r="N1128" s="199"/>
      <c r="O1128" s="199"/>
      <c r="P1128" s="199"/>
      <c r="Q1128" s="199"/>
      <c r="R1128" s="199"/>
      <c r="S1128" s="185"/>
      <c r="T1128" s="248"/>
      <c r="U1128" s="248"/>
      <c r="V1128" s="248"/>
      <c r="W1128" s="248"/>
      <c r="X1128" s="248"/>
    </row>
    <row r="1129" spans="1:24" s="153" customFormat="1" ht="12.75" customHeight="1" x14ac:dyDescent="0.2">
      <c r="A1129" s="245"/>
      <c r="B1129" s="274"/>
      <c r="C1129" s="245"/>
      <c r="D1129" s="246"/>
      <c r="E1129" s="245"/>
      <c r="F1129" s="245"/>
      <c r="G1129" s="187"/>
      <c r="H1129" s="187"/>
      <c r="I1129" s="199"/>
      <c r="J1129" s="187"/>
      <c r="K1129" s="187"/>
      <c r="L1129" s="187"/>
      <c r="M1129" s="199"/>
      <c r="N1129" s="199"/>
      <c r="O1129" s="199"/>
      <c r="P1129" s="199"/>
      <c r="Q1129" s="199"/>
      <c r="R1129" s="199"/>
      <c r="S1129" s="199"/>
      <c r="T1129" s="199"/>
      <c r="U1129" s="199"/>
      <c r="V1129" s="199"/>
      <c r="W1129" s="199"/>
      <c r="X1129" s="199"/>
    </row>
    <row r="1130" spans="1:24" s="153" customFormat="1" ht="12.75" customHeight="1" x14ac:dyDescent="0.2">
      <c r="A1130" s="259"/>
      <c r="B1130" s="203"/>
      <c r="C1130" s="259"/>
      <c r="D1130" s="259"/>
      <c r="E1130" s="259"/>
      <c r="F1130" s="259"/>
      <c r="G1130" s="187"/>
      <c r="H1130" s="184"/>
      <c r="I1130" s="185"/>
      <c r="J1130" s="184"/>
      <c r="K1130" s="184"/>
      <c r="L1130" s="184"/>
      <c r="M1130" s="185"/>
      <c r="N1130" s="185"/>
      <c r="O1130" s="185"/>
      <c r="P1130" s="185"/>
      <c r="Q1130" s="199"/>
      <c r="R1130" s="199"/>
      <c r="S1130" s="199"/>
      <c r="T1130" s="199"/>
      <c r="U1130" s="199"/>
      <c r="V1130" s="199"/>
      <c r="W1130" s="199"/>
      <c r="X1130" s="199"/>
    </row>
    <row r="1131" spans="1:24" s="153" customFormat="1" x14ac:dyDescent="0.2">
      <c r="A1131" s="245"/>
      <c r="B1131" s="274"/>
      <c r="C1131" s="245"/>
      <c r="D1131" s="246"/>
      <c r="E1131" s="245"/>
      <c r="F1131" s="245"/>
      <c r="G1131" s="187"/>
      <c r="H1131" s="187"/>
      <c r="I1131" s="199"/>
      <c r="J1131" s="187"/>
      <c r="K1131" s="187"/>
      <c r="L1131" s="187"/>
      <c r="M1131" s="199"/>
      <c r="N1131" s="199"/>
      <c r="O1131" s="199"/>
      <c r="P1131" s="199"/>
      <c r="Q1131" s="199"/>
      <c r="R1131" s="199"/>
      <c r="S1131" s="199"/>
      <c r="T1131" s="199"/>
      <c r="U1131" s="199"/>
      <c r="V1131" s="199"/>
      <c r="W1131" s="199"/>
      <c r="X1131" s="199"/>
    </row>
    <row r="1132" spans="1:24" s="153" customFormat="1" x14ac:dyDescent="0.2">
      <c r="A1132" s="245"/>
      <c r="B1132" s="274"/>
      <c r="C1132" s="245"/>
      <c r="D1132" s="246"/>
      <c r="E1132" s="245"/>
      <c r="F1132" s="245"/>
      <c r="G1132" s="187"/>
      <c r="H1132" s="187"/>
      <c r="I1132" s="199"/>
      <c r="J1132" s="187"/>
      <c r="K1132" s="187"/>
      <c r="L1132" s="187"/>
      <c r="M1132" s="199"/>
      <c r="N1132" s="199"/>
      <c r="O1132" s="199"/>
      <c r="P1132" s="199"/>
      <c r="Q1132" s="199"/>
      <c r="R1132" s="199"/>
      <c r="S1132" s="199"/>
      <c r="T1132" s="199"/>
      <c r="U1132" s="199"/>
      <c r="V1132" s="199"/>
      <c r="W1132" s="199"/>
      <c r="X1132" s="199"/>
    </row>
    <row r="1133" spans="1:24" s="153" customFormat="1" x14ac:dyDescent="0.2">
      <c r="A1133" s="245"/>
      <c r="B1133" s="200"/>
      <c r="C1133" s="245"/>
      <c r="D1133" s="246"/>
      <c r="E1133" s="245"/>
      <c r="F1133" s="245"/>
      <c r="G1133" s="187"/>
      <c r="H1133" s="187"/>
      <c r="I1133" s="199"/>
      <c r="J1133" s="187"/>
      <c r="K1133" s="187"/>
      <c r="L1133" s="187"/>
      <c r="M1133" s="199"/>
      <c r="N1133" s="199"/>
      <c r="O1133" s="199"/>
      <c r="P1133" s="275"/>
      <c r="Q1133" s="275"/>
      <c r="R1133" s="275"/>
      <c r="S1133" s="199"/>
      <c r="T1133" s="199"/>
      <c r="U1133" s="199"/>
      <c r="V1133" s="199"/>
      <c r="W1133" s="199"/>
      <c r="X1133" s="199"/>
    </row>
    <row r="1134" spans="1:24" s="153" customFormat="1" x14ac:dyDescent="0.2">
      <c r="A1134" s="245"/>
      <c r="B1134" s="200"/>
      <c r="C1134" s="245"/>
      <c r="D1134" s="246"/>
      <c r="E1134" s="245"/>
      <c r="F1134" s="245"/>
      <c r="G1134" s="187"/>
      <c r="H1134" s="187"/>
      <c r="I1134" s="199"/>
      <c r="J1134" s="187"/>
      <c r="K1134" s="187"/>
      <c r="L1134" s="187"/>
      <c r="M1134" s="199"/>
      <c r="N1134" s="199"/>
      <c r="O1134" s="199"/>
      <c r="P1134" s="275"/>
      <c r="Q1134" s="275"/>
      <c r="R1134" s="275"/>
      <c r="S1134" s="199"/>
      <c r="T1134" s="199"/>
      <c r="U1134" s="199"/>
      <c r="V1134" s="199"/>
      <c r="W1134" s="199"/>
      <c r="X1134" s="199"/>
    </row>
    <row r="1135" spans="1:24" s="153" customFormat="1" x14ac:dyDescent="0.2">
      <c r="A1135" s="245"/>
      <c r="B1135" s="200"/>
      <c r="C1135" s="245"/>
      <c r="D1135" s="246"/>
      <c r="E1135" s="245"/>
      <c r="F1135" s="245"/>
      <c r="G1135" s="187"/>
      <c r="H1135" s="187"/>
      <c r="I1135" s="199"/>
      <c r="J1135" s="187"/>
      <c r="K1135" s="187"/>
      <c r="L1135" s="187"/>
      <c r="M1135" s="199"/>
      <c r="N1135" s="199"/>
      <c r="O1135" s="199"/>
      <c r="P1135" s="275"/>
      <c r="Q1135" s="275"/>
      <c r="R1135" s="275"/>
      <c r="S1135" s="199"/>
      <c r="T1135" s="199"/>
      <c r="U1135" s="199"/>
      <c r="V1135" s="199"/>
      <c r="W1135" s="199"/>
      <c r="X1135" s="199"/>
    </row>
    <row r="1136" spans="1:24" s="153" customFormat="1" x14ac:dyDescent="0.2">
      <c r="A1136" s="245"/>
      <c r="B1136" s="200"/>
      <c r="C1136" s="245"/>
      <c r="D1136" s="246"/>
      <c r="E1136" s="245"/>
      <c r="F1136" s="245"/>
      <c r="G1136" s="187"/>
      <c r="H1136" s="187"/>
      <c r="I1136" s="199"/>
      <c r="J1136" s="187"/>
      <c r="K1136" s="187"/>
      <c r="L1136" s="187"/>
      <c r="M1136" s="199"/>
      <c r="N1136" s="199"/>
      <c r="O1136" s="199"/>
      <c r="P1136" s="275"/>
      <c r="Q1136" s="275"/>
      <c r="R1136" s="275"/>
      <c r="S1136" s="199"/>
      <c r="T1136" s="199"/>
      <c r="U1136" s="199"/>
      <c r="V1136" s="199"/>
      <c r="W1136" s="199"/>
      <c r="X1136" s="199"/>
    </row>
    <row r="1137" spans="1:24" s="153" customFormat="1" x14ac:dyDescent="0.2">
      <c r="A1137" s="245"/>
      <c r="B1137" s="200"/>
      <c r="C1137" s="245"/>
      <c r="D1137" s="246"/>
      <c r="E1137" s="245"/>
      <c r="F1137" s="245"/>
      <c r="G1137" s="187"/>
      <c r="H1137" s="187"/>
      <c r="I1137" s="199"/>
      <c r="J1137" s="187"/>
      <c r="K1137" s="187"/>
      <c r="L1137" s="187"/>
      <c r="M1137" s="199"/>
      <c r="N1137" s="199"/>
      <c r="O1137" s="199"/>
      <c r="P1137" s="275"/>
      <c r="Q1137" s="275"/>
      <c r="R1137" s="275"/>
      <c r="S1137" s="199"/>
      <c r="T1137" s="199"/>
      <c r="U1137" s="199"/>
      <c r="V1137" s="199"/>
      <c r="W1137" s="199"/>
      <c r="X1137" s="199"/>
    </row>
    <row r="1138" spans="1:24" s="153" customFormat="1" x14ac:dyDescent="0.2">
      <c r="A1138" s="245"/>
      <c r="B1138" s="200"/>
      <c r="C1138" s="245"/>
      <c r="D1138" s="246"/>
      <c r="E1138" s="245"/>
      <c r="F1138" s="245"/>
      <c r="G1138" s="187"/>
      <c r="H1138" s="187"/>
      <c r="I1138" s="199"/>
      <c r="J1138" s="187"/>
      <c r="K1138" s="187"/>
      <c r="L1138" s="187"/>
      <c r="M1138" s="199"/>
      <c r="N1138" s="199"/>
      <c r="O1138" s="199"/>
      <c r="P1138" s="275"/>
      <c r="Q1138" s="275"/>
      <c r="R1138" s="275"/>
      <c r="S1138" s="199"/>
      <c r="T1138" s="199"/>
      <c r="U1138" s="199"/>
      <c r="V1138" s="199"/>
      <c r="W1138" s="199"/>
      <c r="X1138" s="199"/>
    </row>
    <row r="1139" spans="1:24" s="153" customFormat="1" x14ac:dyDescent="0.2">
      <c r="A1139" s="245"/>
      <c r="B1139" s="200"/>
      <c r="C1139" s="245"/>
      <c r="D1139" s="246"/>
      <c r="E1139" s="245"/>
      <c r="F1139" s="245"/>
      <c r="G1139" s="187"/>
      <c r="H1139" s="187"/>
      <c r="I1139" s="199"/>
      <c r="J1139" s="187"/>
      <c r="K1139" s="187"/>
      <c r="L1139" s="187"/>
      <c r="M1139" s="199"/>
      <c r="N1139" s="199"/>
      <c r="O1139" s="199"/>
      <c r="P1139" s="275"/>
      <c r="Q1139" s="275"/>
      <c r="R1139" s="275"/>
      <c r="S1139" s="199"/>
      <c r="T1139" s="199"/>
      <c r="U1139" s="199"/>
      <c r="V1139" s="199"/>
      <c r="W1139" s="199"/>
      <c r="X1139" s="199"/>
    </row>
    <row r="1140" spans="1:24" s="153" customFormat="1" x14ac:dyDescent="0.2">
      <c r="A1140" s="245"/>
      <c r="B1140" s="200"/>
      <c r="C1140" s="245"/>
      <c r="D1140" s="246"/>
      <c r="E1140" s="245"/>
      <c r="F1140" s="245"/>
      <c r="G1140" s="187"/>
      <c r="H1140" s="187"/>
      <c r="I1140" s="199"/>
      <c r="J1140" s="187"/>
      <c r="K1140" s="187"/>
      <c r="L1140" s="187"/>
      <c r="M1140" s="199"/>
      <c r="N1140" s="199"/>
      <c r="O1140" s="199"/>
      <c r="P1140" s="275"/>
      <c r="Q1140" s="275"/>
      <c r="R1140" s="275"/>
      <c r="S1140" s="199"/>
      <c r="T1140" s="199"/>
      <c r="U1140" s="199"/>
      <c r="V1140" s="199"/>
      <c r="W1140" s="199"/>
      <c r="X1140" s="199"/>
    </row>
    <row r="1141" spans="1:24" s="153" customFormat="1" x14ac:dyDescent="0.2">
      <c r="A1141" s="245"/>
      <c r="B1141" s="200"/>
      <c r="C1141" s="245"/>
      <c r="D1141" s="246"/>
      <c r="E1141" s="245"/>
      <c r="F1141" s="245"/>
      <c r="G1141" s="187"/>
      <c r="H1141" s="187"/>
      <c r="I1141" s="199"/>
      <c r="J1141" s="187"/>
      <c r="K1141" s="187"/>
      <c r="L1141" s="187"/>
      <c r="M1141" s="199"/>
      <c r="N1141" s="199"/>
      <c r="O1141" s="199"/>
      <c r="P1141" s="275"/>
      <c r="Q1141" s="275"/>
      <c r="R1141" s="275"/>
      <c r="S1141" s="199"/>
      <c r="T1141" s="199"/>
      <c r="U1141" s="199"/>
      <c r="V1141" s="199"/>
      <c r="W1141" s="199"/>
      <c r="X1141" s="199"/>
    </row>
    <row r="1142" spans="1:24" s="153" customFormat="1" x14ac:dyDescent="0.2">
      <c r="A1142" s="245"/>
      <c r="B1142" s="200"/>
      <c r="C1142" s="245"/>
      <c r="D1142" s="246"/>
      <c r="E1142" s="245"/>
      <c r="F1142" s="245"/>
      <c r="G1142" s="187"/>
      <c r="H1142" s="187"/>
      <c r="I1142" s="199"/>
      <c r="J1142" s="187"/>
      <c r="K1142" s="187"/>
      <c r="L1142" s="187"/>
      <c r="M1142" s="199"/>
      <c r="N1142" s="199"/>
      <c r="O1142" s="199"/>
      <c r="P1142" s="275"/>
      <c r="Q1142" s="275"/>
      <c r="R1142" s="275"/>
      <c r="S1142" s="199"/>
      <c r="T1142" s="199"/>
      <c r="U1142" s="199"/>
      <c r="V1142" s="199"/>
      <c r="W1142" s="199"/>
      <c r="X1142" s="199"/>
    </row>
    <row r="1143" spans="1:24" s="153" customFormat="1" x14ac:dyDescent="0.2">
      <c r="A1143" s="245"/>
      <c r="B1143" s="200"/>
      <c r="C1143" s="245"/>
      <c r="D1143" s="246"/>
      <c r="E1143" s="245"/>
      <c r="F1143" s="245"/>
      <c r="G1143" s="187"/>
      <c r="H1143" s="187"/>
      <c r="I1143" s="199"/>
      <c r="J1143" s="187"/>
      <c r="K1143" s="187"/>
      <c r="L1143" s="187"/>
      <c r="M1143" s="199"/>
      <c r="N1143" s="199"/>
      <c r="O1143" s="199"/>
      <c r="P1143" s="275"/>
      <c r="Q1143" s="275"/>
      <c r="R1143" s="275"/>
      <c r="S1143" s="199"/>
      <c r="T1143" s="199"/>
      <c r="U1143" s="199"/>
      <c r="V1143" s="199"/>
      <c r="W1143" s="199"/>
      <c r="X1143" s="199"/>
    </row>
    <row r="1144" spans="1:24" s="153" customFormat="1" x14ac:dyDescent="0.2">
      <c r="A1144" s="245"/>
      <c r="B1144" s="200"/>
      <c r="C1144" s="245"/>
      <c r="D1144" s="246"/>
      <c r="E1144" s="245"/>
      <c r="F1144" s="245"/>
      <c r="G1144" s="187"/>
      <c r="H1144" s="187"/>
      <c r="I1144" s="199"/>
      <c r="J1144" s="187"/>
      <c r="K1144" s="187"/>
      <c r="L1144" s="187"/>
      <c r="M1144" s="199"/>
      <c r="N1144" s="199"/>
      <c r="O1144" s="199"/>
      <c r="P1144" s="275"/>
      <c r="Q1144" s="275"/>
      <c r="R1144" s="275"/>
      <c r="S1144" s="199"/>
      <c r="T1144" s="199"/>
      <c r="U1144" s="199"/>
      <c r="V1144" s="199"/>
      <c r="W1144" s="199"/>
      <c r="X1144" s="199"/>
    </row>
    <row r="1145" spans="1:24" s="159" customFormat="1" x14ac:dyDescent="0.2">
      <c r="A1145" s="245"/>
      <c r="B1145" s="200"/>
      <c r="C1145" s="245"/>
      <c r="D1145" s="246"/>
      <c r="E1145" s="245"/>
      <c r="F1145" s="245"/>
      <c r="G1145" s="187"/>
      <c r="H1145" s="187"/>
      <c r="I1145" s="199"/>
      <c r="J1145" s="187"/>
      <c r="K1145" s="187"/>
      <c r="L1145" s="187"/>
      <c r="M1145" s="199"/>
      <c r="N1145" s="199"/>
      <c r="O1145" s="199"/>
      <c r="P1145" s="275"/>
      <c r="Q1145" s="275"/>
      <c r="R1145" s="275"/>
      <c r="S1145" s="199"/>
      <c r="T1145" s="275"/>
      <c r="U1145" s="275"/>
      <c r="V1145" s="275"/>
      <c r="W1145" s="275"/>
      <c r="X1145" s="275"/>
    </row>
    <row r="1146" spans="1:24" s="159" customFormat="1" x14ac:dyDescent="0.2">
      <c r="A1146" s="245"/>
      <c r="B1146" s="274"/>
      <c r="C1146" s="245"/>
      <c r="D1146" s="246"/>
      <c r="E1146" s="245"/>
      <c r="F1146" s="245"/>
      <c r="G1146" s="187"/>
      <c r="H1146" s="187"/>
      <c r="I1146" s="199"/>
      <c r="J1146" s="187"/>
      <c r="K1146" s="187"/>
      <c r="L1146" s="187"/>
      <c r="M1146" s="199"/>
      <c r="N1146" s="199"/>
      <c r="O1146" s="199"/>
      <c r="P1146" s="275"/>
      <c r="Q1146" s="275"/>
      <c r="R1146" s="275"/>
      <c r="S1146" s="199"/>
      <c r="T1146" s="275"/>
      <c r="U1146" s="275"/>
      <c r="V1146" s="275"/>
      <c r="W1146" s="275"/>
      <c r="X1146" s="275"/>
    </row>
    <row r="1147" spans="1:24" s="159" customFormat="1" x14ac:dyDescent="0.2">
      <c r="A1147" s="245"/>
      <c r="B1147" s="274"/>
      <c r="C1147" s="245"/>
      <c r="D1147" s="246"/>
      <c r="E1147" s="245"/>
      <c r="F1147" s="245"/>
      <c r="G1147" s="187"/>
      <c r="H1147" s="187"/>
      <c r="I1147" s="199"/>
      <c r="J1147" s="187"/>
      <c r="K1147" s="187"/>
      <c r="L1147" s="187"/>
      <c r="M1147" s="199"/>
      <c r="N1147" s="199"/>
      <c r="O1147" s="199"/>
      <c r="P1147" s="275"/>
      <c r="Q1147" s="275"/>
      <c r="R1147" s="275"/>
      <c r="S1147" s="199"/>
      <c r="T1147" s="275"/>
      <c r="U1147" s="275"/>
      <c r="V1147" s="275"/>
      <c r="W1147" s="275"/>
      <c r="X1147" s="275"/>
    </row>
    <row r="1148" spans="1:24" s="159" customFormat="1" x14ac:dyDescent="0.2">
      <c r="A1148" s="245"/>
      <c r="B1148" s="200"/>
      <c r="C1148" s="245"/>
      <c r="D1148" s="246"/>
      <c r="E1148" s="245"/>
      <c r="F1148" s="245"/>
      <c r="G1148" s="187"/>
      <c r="H1148" s="187"/>
      <c r="I1148" s="199"/>
      <c r="J1148" s="187"/>
      <c r="K1148" s="187"/>
      <c r="L1148" s="187"/>
      <c r="M1148" s="199"/>
      <c r="N1148" s="199"/>
      <c r="O1148" s="199"/>
      <c r="P1148" s="275"/>
      <c r="Q1148" s="275"/>
      <c r="R1148" s="275"/>
      <c r="S1148" s="199"/>
      <c r="T1148" s="275"/>
      <c r="U1148" s="275"/>
      <c r="V1148" s="275"/>
      <c r="W1148" s="275"/>
      <c r="X1148" s="275"/>
    </row>
    <row r="1149" spans="1:24" s="159" customFormat="1" x14ac:dyDescent="0.2">
      <c r="A1149" s="245"/>
      <c r="B1149" s="200"/>
      <c r="C1149" s="245"/>
      <c r="D1149" s="246"/>
      <c r="E1149" s="245"/>
      <c r="F1149" s="245"/>
      <c r="G1149" s="187"/>
      <c r="H1149" s="187"/>
      <c r="I1149" s="199"/>
      <c r="J1149" s="187"/>
      <c r="K1149" s="187"/>
      <c r="L1149" s="187"/>
      <c r="M1149" s="199"/>
      <c r="N1149" s="199"/>
      <c r="O1149" s="199"/>
      <c r="P1149" s="275"/>
      <c r="Q1149" s="275"/>
      <c r="R1149" s="275"/>
      <c r="S1149" s="199"/>
      <c r="T1149" s="275"/>
      <c r="U1149" s="275"/>
      <c r="V1149" s="275"/>
      <c r="W1149" s="275"/>
      <c r="X1149" s="275"/>
    </row>
    <row r="1150" spans="1:24" s="159" customFormat="1" x14ac:dyDescent="0.2">
      <c r="A1150" s="245"/>
      <c r="B1150" s="274"/>
      <c r="C1150" s="245"/>
      <c r="D1150" s="246"/>
      <c r="E1150" s="245"/>
      <c r="F1150" s="245"/>
      <c r="G1150" s="187"/>
      <c r="H1150" s="187"/>
      <c r="I1150" s="199"/>
      <c r="J1150" s="187"/>
      <c r="K1150" s="187"/>
      <c r="L1150" s="187"/>
      <c r="M1150" s="199"/>
      <c r="N1150" s="199"/>
      <c r="O1150" s="199"/>
      <c r="P1150" s="275"/>
      <c r="Q1150" s="275"/>
      <c r="R1150" s="275"/>
      <c r="S1150" s="199"/>
      <c r="T1150" s="275"/>
      <c r="U1150" s="275"/>
      <c r="V1150" s="275"/>
      <c r="W1150" s="275"/>
      <c r="X1150" s="275"/>
    </row>
    <row r="1151" spans="1:24" s="159" customFormat="1" x14ac:dyDescent="0.2">
      <c r="A1151" s="245"/>
      <c r="B1151" s="200"/>
      <c r="C1151" s="245"/>
      <c r="D1151" s="246"/>
      <c r="E1151" s="245"/>
      <c r="F1151" s="245"/>
      <c r="G1151" s="187"/>
      <c r="H1151" s="187"/>
      <c r="I1151" s="199"/>
      <c r="J1151" s="187"/>
      <c r="K1151" s="187"/>
      <c r="L1151" s="187"/>
      <c r="M1151" s="199"/>
      <c r="N1151" s="199"/>
      <c r="O1151" s="199"/>
      <c r="P1151" s="275"/>
      <c r="Q1151" s="275"/>
      <c r="R1151" s="275"/>
      <c r="S1151" s="199"/>
      <c r="T1151" s="275"/>
      <c r="U1151" s="275"/>
      <c r="V1151" s="275"/>
      <c r="W1151" s="275"/>
      <c r="X1151" s="275"/>
    </row>
    <row r="1152" spans="1:24" s="159" customFormat="1" x14ac:dyDescent="0.2">
      <c r="A1152" s="828"/>
      <c r="B1152" s="828"/>
      <c r="C1152" s="828"/>
      <c r="D1152" s="828"/>
      <c r="E1152" s="828"/>
      <c r="F1152" s="828"/>
      <c r="G1152" s="187"/>
      <c r="H1152" s="184"/>
      <c r="I1152" s="185"/>
      <c r="J1152" s="184"/>
      <c r="K1152" s="184"/>
      <c r="L1152" s="184"/>
      <c r="M1152" s="185"/>
      <c r="N1152" s="185"/>
      <c r="O1152" s="185"/>
      <c r="P1152" s="275"/>
      <c r="Q1152" s="275"/>
      <c r="R1152" s="275"/>
      <c r="S1152" s="199"/>
      <c r="T1152" s="275"/>
      <c r="U1152" s="275"/>
      <c r="V1152" s="275"/>
      <c r="W1152" s="275"/>
      <c r="X1152" s="275"/>
    </row>
    <row r="1153" spans="1:24" s="159" customFormat="1" x14ac:dyDescent="0.2">
      <c r="A1153" s="245"/>
      <c r="B1153" s="274"/>
      <c r="C1153" s="245"/>
      <c r="D1153" s="246"/>
      <c r="E1153" s="245"/>
      <c r="F1153" s="245"/>
      <c r="G1153" s="187"/>
      <c r="H1153" s="187"/>
      <c r="I1153" s="199"/>
      <c r="J1153" s="187"/>
      <c r="K1153" s="187"/>
      <c r="L1153" s="187"/>
      <c r="M1153" s="199"/>
      <c r="N1153" s="199"/>
      <c r="O1153" s="199"/>
      <c r="P1153" s="275"/>
      <c r="Q1153" s="275"/>
      <c r="R1153" s="275"/>
      <c r="S1153" s="199"/>
      <c r="T1153" s="275"/>
      <c r="U1153" s="275"/>
      <c r="V1153" s="275"/>
      <c r="W1153" s="275"/>
      <c r="X1153" s="275"/>
    </row>
    <row r="1154" spans="1:24" s="159" customFormat="1" x14ac:dyDescent="0.2">
      <c r="A1154" s="245"/>
      <c r="B1154" s="274"/>
      <c r="C1154" s="245"/>
      <c r="D1154" s="246"/>
      <c r="E1154" s="245"/>
      <c r="F1154" s="245"/>
      <c r="G1154" s="187"/>
      <c r="H1154" s="187"/>
      <c r="I1154" s="199"/>
      <c r="J1154" s="187"/>
      <c r="K1154" s="187"/>
      <c r="L1154" s="187"/>
      <c r="M1154" s="199"/>
      <c r="N1154" s="199"/>
      <c r="O1154" s="199"/>
      <c r="P1154" s="275"/>
      <c r="Q1154" s="275"/>
      <c r="R1154" s="275"/>
      <c r="S1154" s="199"/>
      <c r="T1154" s="275"/>
      <c r="U1154" s="275"/>
      <c r="V1154" s="275"/>
      <c r="W1154" s="275"/>
      <c r="X1154" s="275"/>
    </row>
    <row r="1155" spans="1:24" s="159" customFormat="1" x14ac:dyDescent="0.2">
      <c r="A1155" s="245"/>
      <c r="B1155" s="274"/>
      <c r="C1155" s="245"/>
      <c r="D1155" s="246"/>
      <c r="E1155" s="245"/>
      <c r="F1155" s="245"/>
      <c r="G1155" s="187"/>
      <c r="H1155" s="187"/>
      <c r="I1155" s="199"/>
      <c r="J1155" s="187"/>
      <c r="K1155" s="187"/>
      <c r="L1155" s="187"/>
      <c r="M1155" s="199"/>
      <c r="N1155" s="199"/>
      <c r="O1155" s="199"/>
      <c r="P1155" s="275"/>
      <c r="Q1155" s="275"/>
      <c r="R1155" s="275"/>
      <c r="S1155" s="199"/>
      <c r="T1155" s="275"/>
      <c r="U1155" s="275"/>
      <c r="V1155" s="275"/>
      <c r="W1155" s="275"/>
      <c r="X1155" s="275"/>
    </row>
    <row r="1156" spans="1:24" s="159" customFormat="1" x14ac:dyDescent="0.2">
      <c r="A1156" s="245"/>
      <c r="B1156" s="274"/>
      <c r="C1156" s="245"/>
      <c r="D1156" s="246"/>
      <c r="E1156" s="245"/>
      <c r="F1156" s="245"/>
      <c r="G1156" s="187"/>
      <c r="H1156" s="187"/>
      <c r="I1156" s="199"/>
      <c r="J1156" s="187"/>
      <c r="K1156" s="187"/>
      <c r="L1156" s="187"/>
      <c r="M1156" s="199"/>
      <c r="N1156" s="199"/>
      <c r="O1156" s="199"/>
      <c r="P1156" s="275"/>
      <c r="Q1156" s="275"/>
      <c r="R1156" s="275"/>
      <c r="S1156" s="199"/>
      <c r="T1156" s="275"/>
      <c r="U1156" s="275"/>
      <c r="V1156" s="275"/>
      <c r="W1156" s="275"/>
      <c r="X1156" s="275"/>
    </row>
    <row r="1157" spans="1:24" s="159" customFormat="1" x14ac:dyDescent="0.2">
      <c r="A1157" s="245"/>
      <c r="B1157" s="274"/>
      <c r="C1157" s="245"/>
      <c r="D1157" s="246"/>
      <c r="E1157" s="245"/>
      <c r="F1157" s="245"/>
      <c r="G1157" s="187"/>
      <c r="H1157" s="187"/>
      <c r="I1157" s="199"/>
      <c r="J1157" s="187"/>
      <c r="K1157" s="187"/>
      <c r="L1157" s="187"/>
      <c r="M1157" s="199"/>
      <c r="N1157" s="199"/>
      <c r="O1157" s="199"/>
      <c r="P1157" s="275"/>
      <c r="Q1157" s="275"/>
      <c r="R1157" s="275"/>
      <c r="S1157" s="199"/>
      <c r="T1157" s="275"/>
      <c r="U1157" s="275"/>
      <c r="V1157" s="275"/>
      <c r="W1157" s="275"/>
      <c r="X1157" s="275"/>
    </row>
    <row r="1158" spans="1:24" s="159" customFormat="1" x14ac:dyDescent="0.2">
      <c r="A1158" s="245"/>
      <c r="B1158" s="274"/>
      <c r="C1158" s="245"/>
      <c r="D1158" s="246"/>
      <c r="E1158" s="245"/>
      <c r="F1158" s="245"/>
      <c r="G1158" s="187"/>
      <c r="H1158" s="187"/>
      <c r="I1158" s="199"/>
      <c r="J1158" s="187"/>
      <c r="K1158" s="187"/>
      <c r="L1158" s="187"/>
      <c r="M1158" s="199"/>
      <c r="N1158" s="199"/>
      <c r="O1158" s="199"/>
      <c r="P1158" s="275"/>
      <c r="Q1158" s="275"/>
      <c r="R1158" s="275"/>
      <c r="S1158" s="199"/>
      <c r="T1158" s="275"/>
      <c r="U1158" s="275"/>
      <c r="V1158" s="275"/>
      <c r="W1158" s="275"/>
      <c r="X1158" s="275"/>
    </row>
    <row r="1159" spans="1:24" s="159" customFormat="1" x14ac:dyDescent="0.2">
      <c r="A1159" s="245"/>
      <c r="B1159" s="274"/>
      <c r="C1159" s="245"/>
      <c r="D1159" s="246"/>
      <c r="E1159" s="245"/>
      <c r="F1159" s="245"/>
      <c r="G1159" s="187"/>
      <c r="H1159" s="187"/>
      <c r="I1159" s="199"/>
      <c r="J1159" s="187"/>
      <c r="K1159" s="187"/>
      <c r="L1159" s="187"/>
      <c r="M1159" s="199"/>
      <c r="N1159" s="199"/>
      <c r="O1159" s="199"/>
      <c r="P1159" s="275"/>
      <c r="Q1159" s="275"/>
      <c r="R1159" s="275"/>
      <c r="S1159" s="199"/>
      <c r="T1159" s="275"/>
      <c r="U1159" s="275"/>
      <c r="V1159" s="275"/>
      <c r="W1159" s="275"/>
      <c r="X1159" s="275"/>
    </row>
    <row r="1160" spans="1:24" s="159" customFormat="1" x14ac:dyDescent="0.2">
      <c r="A1160" s="245"/>
      <c r="B1160" s="274"/>
      <c r="C1160" s="245"/>
      <c r="D1160" s="246"/>
      <c r="E1160" s="245"/>
      <c r="F1160" s="245"/>
      <c r="G1160" s="187"/>
      <c r="H1160" s="187"/>
      <c r="I1160" s="199"/>
      <c r="J1160" s="187"/>
      <c r="K1160" s="187"/>
      <c r="L1160" s="187"/>
      <c r="M1160" s="199"/>
      <c r="N1160" s="199"/>
      <c r="O1160" s="199"/>
      <c r="P1160" s="275"/>
      <c r="Q1160" s="275"/>
      <c r="R1160" s="275"/>
      <c r="S1160" s="199"/>
      <c r="T1160" s="275"/>
      <c r="U1160" s="275"/>
      <c r="V1160" s="275"/>
      <c r="W1160" s="275"/>
      <c r="X1160" s="275"/>
    </row>
    <row r="1161" spans="1:24" s="159" customFormat="1" x14ac:dyDescent="0.2">
      <c r="A1161" s="828"/>
      <c r="B1161" s="828"/>
      <c r="C1161" s="828"/>
      <c r="D1161" s="828"/>
      <c r="E1161" s="828"/>
      <c r="F1161" s="828"/>
      <c r="G1161" s="187"/>
      <c r="H1161" s="184"/>
      <c r="I1161" s="185"/>
      <c r="J1161" s="184"/>
      <c r="K1161" s="184"/>
      <c r="L1161" s="184"/>
      <c r="M1161" s="185"/>
      <c r="N1161" s="185"/>
      <c r="O1161" s="185"/>
      <c r="P1161" s="275"/>
      <c r="Q1161" s="275"/>
      <c r="R1161" s="275"/>
      <c r="S1161" s="199"/>
      <c r="T1161" s="275"/>
      <c r="U1161" s="275"/>
      <c r="V1161" s="275"/>
      <c r="W1161" s="275"/>
      <c r="X1161" s="275"/>
    </row>
    <row r="1162" spans="1:24" s="159" customFormat="1" x14ac:dyDescent="0.2">
      <c r="A1162" s="245"/>
      <c r="B1162" s="200"/>
      <c r="C1162" s="245"/>
      <c r="D1162" s="246"/>
      <c r="E1162" s="245"/>
      <c r="F1162" s="245"/>
      <c r="G1162" s="187"/>
      <c r="H1162" s="187"/>
      <c r="I1162" s="199"/>
      <c r="J1162" s="187"/>
      <c r="K1162" s="187"/>
      <c r="L1162" s="187"/>
      <c r="M1162" s="199"/>
      <c r="N1162" s="199"/>
      <c r="O1162" s="199"/>
      <c r="P1162" s="275"/>
      <c r="Q1162" s="275"/>
      <c r="R1162" s="275"/>
      <c r="S1162" s="199"/>
      <c r="T1162" s="275"/>
      <c r="U1162" s="275"/>
      <c r="V1162" s="275"/>
      <c r="W1162" s="275"/>
      <c r="X1162" s="275"/>
    </row>
    <row r="1163" spans="1:24" s="159" customFormat="1" x14ac:dyDescent="0.2">
      <c r="A1163" s="245"/>
      <c r="B1163" s="200"/>
      <c r="C1163" s="245"/>
      <c r="D1163" s="246"/>
      <c r="E1163" s="245"/>
      <c r="F1163" s="245"/>
      <c r="G1163" s="187"/>
      <c r="H1163" s="187"/>
      <c r="I1163" s="199"/>
      <c r="J1163" s="187"/>
      <c r="K1163" s="187"/>
      <c r="L1163" s="187"/>
      <c r="M1163" s="199"/>
      <c r="N1163" s="199"/>
      <c r="O1163" s="199"/>
      <c r="P1163" s="275"/>
      <c r="Q1163" s="275"/>
      <c r="R1163" s="275"/>
      <c r="S1163" s="199"/>
      <c r="T1163" s="275"/>
      <c r="U1163" s="275"/>
      <c r="V1163" s="275"/>
      <c r="W1163" s="275"/>
      <c r="X1163" s="275"/>
    </row>
    <row r="1164" spans="1:24" s="159" customFormat="1" x14ac:dyDescent="0.2">
      <c r="A1164" s="245"/>
      <c r="B1164" s="200"/>
      <c r="C1164" s="245"/>
      <c r="D1164" s="246"/>
      <c r="E1164" s="245"/>
      <c r="F1164" s="245"/>
      <c r="G1164" s="187"/>
      <c r="H1164" s="187"/>
      <c r="I1164" s="199"/>
      <c r="J1164" s="187"/>
      <c r="K1164" s="187"/>
      <c r="L1164" s="187"/>
      <c r="M1164" s="199"/>
      <c r="N1164" s="199"/>
      <c r="O1164" s="199"/>
      <c r="P1164" s="275"/>
      <c r="Q1164" s="275"/>
      <c r="R1164" s="275"/>
      <c r="S1164" s="199"/>
      <c r="T1164" s="275"/>
      <c r="U1164" s="275"/>
      <c r="V1164" s="275"/>
      <c r="W1164" s="275"/>
      <c r="X1164" s="275"/>
    </row>
    <row r="1165" spans="1:24" s="159" customFormat="1" x14ac:dyDescent="0.2">
      <c r="A1165" s="245"/>
      <c r="B1165" s="200"/>
      <c r="C1165" s="245"/>
      <c r="D1165" s="246"/>
      <c r="E1165" s="245"/>
      <c r="F1165" s="245"/>
      <c r="G1165" s="187"/>
      <c r="H1165" s="187"/>
      <c r="I1165" s="199"/>
      <c r="J1165" s="187"/>
      <c r="K1165" s="187"/>
      <c r="L1165" s="187"/>
      <c r="M1165" s="199"/>
      <c r="N1165" s="199"/>
      <c r="O1165" s="199"/>
      <c r="P1165" s="275"/>
      <c r="Q1165" s="275"/>
      <c r="R1165" s="275"/>
      <c r="S1165" s="199"/>
      <c r="T1165" s="275"/>
      <c r="U1165" s="275"/>
      <c r="V1165" s="275"/>
      <c r="W1165" s="275"/>
      <c r="X1165" s="275"/>
    </row>
    <row r="1166" spans="1:24" s="159" customFormat="1" x14ac:dyDescent="0.2">
      <c r="A1166" s="245"/>
      <c r="B1166" s="200"/>
      <c r="C1166" s="245"/>
      <c r="D1166" s="246"/>
      <c r="E1166" s="245"/>
      <c r="F1166" s="245"/>
      <c r="G1166" s="187"/>
      <c r="H1166" s="187"/>
      <c r="I1166" s="199"/>
      <c r="J1166" s="187"/>
      <c r="K1166" s="187"/>
      <c r="L1166" s="187"/>
      <c r="M1166" s="199"/>
      <c r="N1166" s="199"/>
      <c r="O1166" s="199"/>
      <c r="P1166" s="275"/>
      <c r="Q1166" s="275"/>
      <c r="R1166" s="275"/>
      <c r="S1166" s="199"/>
      <c r="T1166" s="275"/>
      <c r="U1166" s="275"/>
      <c r="V1166" s="275"/>
      <c r="W1166" s="275"/>
      <c r="X1166" s="275"/>
    </row>
    <row r="1167" spans="1:24" s="159" customFormat="1" x14ac:dyDescent="0.2">
      <c r="A1167" s="245"/>
      <c r="B1167" s="200"/>
      <c r="C1167" s="245"/>
      <c r="D1167" s="246"/>
      <c r="E1167" s="245"/>
      <c r="F1167" s="245"/>
      <c r="G1167" s="187"/>
      <c r="H1167" s="187"/>
      <c r="I1167" s="199"/>
      <c r="J1167" s="187"/>
      <c r="K1167" s="187"/>
      <c r="L1167" s="187"/>
      <c r="M1167" s="199"/>
      <c r="N1167" s="199"/>
      <c r="O1167" s="199"/>
      <c r="P1167" s="275"/>
      <c r="Q1167" s="275"/>
      <c r="R1167" s="275"/>
      <c r="S1167" s="199"/>
      <c r="T1167" s="275"/>
      <c r="U1167" s="275"/>
      <c r="V1167" s="275"/>
      <c r="W1167" s="275"/>
      <c r="X1167" s="275"/>
    </row>
    <row r="1168" spans="1:24" s="159" customFormat="1" x14ac:dyDescent="0.2">
      <c r="A1168" s="245"/>
      <c r="B1168" s="200"/>
      <c r="C1168" s="245"/>
      <c r="D1168" s="246"/>
      <c r="E1168" s="245"/>
      <c r="F1168" s="245"/>
      <c r="G1168" s="187"/>
      <c r="H1168" s="187"/>
      <c r="I1168" s="199"/>
      <c r="J1168" s="187"/>
      <c r="K1168" s="187"/>
      <c r="L1168" s="187"/>
      <c r="M1168" s="199"/>
      <c r="N1168" s="199"/>
      <c r="O1168" s="199"/>
      <c r="P1168" s="275"/>
      <c r="Q1168" s="275"/>
      <c r="R1168" s="275"/>
      <c r="S1168" s="199"/>
      <c r="T1168" s="275"/>
      <c r="U1168" s="275"/>
      <c r="V1168" s="275"/>
      <c r="W1168" s="275"/>
      <c r="X1168" s="275"/>
    </row>
    <row r="1169" spans="1:24" s="159" customFormat="1" x14ac:dyDescent="0.2">
      <c r="A1169" s="245"/>
      <c r="B1169" s="200"/>
      <c r="C1169" s="245"/>
      <c r="D1169" s="246"/>
      <c r="E1169" s="245"/>
      <c r="F1169" s="245"/>
      <c r="G1169" s="187"/>
      <c r="H1169" s="187"/>
      <c r="I1169" s="199"/>
      <c r="J1169" s="187"/>
      <c r="K1169" s="187"/>
      <c r="L1169" s="187"/>
      <c r="M1169" s="199"/>
      <c r="N1169" s="199"/>
      <c r="O1169" s="199"/>
      <c r="P1169" s="275"/>
      <c r="Q1169" s="275"/>
      <c r="R1169" s="275"/>
      <c r="S1169" s="199"/>
      <c r="T1169" s="275"/>
      <c r="U1169" s="275"/>
      <c r="V1169" s="275"/>
      <c r="W1169" s="275"/>
      <c r="X1169" s="275"/>
    </row>
    <row r="1170" spans="1:24" s="159" customFormat="1" x14ac:dyDescent="0.2">
      <c r="A1170" s="245"/>
      <c r="B1170" s="200"/>
      <c r="C1170" s="245"/>
      <c r="D1170" s="246"/>
      <c r="E1170" s="245"/>
      <c r="F1170" s="245"/>
      <c r="G1170" s="187"/>
      <c r="H1170" s="187"/>
      <c r="I1170" s="199"/>
      <c r="J1170" s="187"/>
      <c r="K1170" s="187"/>
      <c r="L1170" s="187"/>
      <c r="M1170" s="199"/>
      <c r="N1170" s="199"/>
      <c r="O1170" s="199"/>
      <c r="P1170" s="275"/>
      <c r="Q1170" s="275"/>
      <c r="R1170" s="275"/>
      <c r="S1170" s="199"/>
      <c r="T1170" s="275"/>
      <c r="U1170" s="275"/>
      <c r="V1170" s="275"/>
      <c r="W1170" s="275"/>
      <c r="X1170" s="275"/>
    </row>
    <row r="1171" spans="1:24" s="159" customFormat="1" x14ac:dyDescent="0.2">
      <c r="A1171" s="245"/>
      <c r="B1171" s="200"/>
      <c r="C1171" s="245"/>
      <c r="D1171" s="246"/>
      <c r="E1171" s="245"/>
      <c r="F1171" s="245"/>
      <c r="G1171" s="187"/>
      <c r="H1171" s="187"/>
      <c r="I1171" s="199"/>
      <c r="J1171" s="187"/>
      <c r="K1171" s="187"/>
      <c r="L1171" s="187"/>
      <c r="M1171" s="199"/>
      <c r="N1171" s="199"/>
      <c r="O1171" s="199"/>
      <c r="P1171" s="275"/>
      <c r="Q1171" s="275"/>
      <c r="R1171" s="275"/>
      <c r="S1171" s="199"/>
      <c r="T1171" s="275"/>
      <c r="U1171" s="275"/>
      <c r="V1171" s="275"/>
      <c r="W1171" s="275"/>
      <c r="X1171" s="275"/>
    </row>
    <row r="1172" spans="1:24" s="159" customFormat="1" x14ac:dyDescent="0.2">
      <c r="A1172" s="828"/>
      <c r="B1172" s="828"/>
      <c r="C1172" s="828"/>
      <c r="D1172" s="828"/>
      <c r="E1172" s="828"/>
      <c r="F1172" s="828"/>
      <c r="G1172" s="187"/>
      <c r="H1172" s="184"/>
      <c r="I1172" s="185"/>
      <c r="J1172" s="184"/>
      <c r="K1172" s="184"/>
      <c r="L1172" s="184"/>
      <c r="M1172" s="185"/>
      <c r="N1172" s="185"/>
      <c r="O1172" s="185"/>
      <c r="P1172" s="275"/>
      <c r="Q1172" s="275"/>
      <c r="R1172" s="275"/>
      <c r="S1172" s="199"/>
      <c r="T1172" s="275"/>
      <c r="U1172" s="275"/>
      <c r="V1172" s="275"/>
      <c r="W1172" s="275"/>
      <c r="X1172" s="275"/>
    </row>
    <row r="1173" spans="1:24" s="159" customFormat="1" x14ac:dyDescent="0.2">
      <c r="A1173" s="254"/>
      <c r="B1173" s="274"/>
      <c r="C1173" s="254"/>
      <c r="D1173" s="261"/>
      <c r="E1173" s="245"/>
      <c r="F1173" s="245"/>
      <c r="G1173" s="188"/>
      <c r="H1173" s="188"/>
      <c r="I1173" s="247"/>
      <c r="J1173" s="188"/>
      <c r="K1173" s="188"/>
      <c r="L1173" s="188"/>
      <c r="M1173" s="247"/>
      <c r="N1173" s="247"/>
      <c r="O1173" s="247"/>
      <c r="P1173" s="275"/>
      <c r="Q1173" s="275"/>
      <c r="R1173" s="275"/>
      <c r="S1173" s="199"/>
      <c r="T1173" s="275"/>
      <c r="U1173" s="275"/>
      <c r="V1173" s="275"/>
      <c r="W1173" s="275"/>
      <c r="X1173" s="275"/>
    </row>
    <row r="1174" spans="1:24" s="159" customFormat="1" x14ac:dyDescent="0.2">
      <c r="A1174" s="254"/>
      <c r="B1174" s="274"/>
      <c r="C1174" s="254"/>
      <c r="D1174" s="261"/>
      <c r="E1174" s="245"/>
      <c r="F1174" s="245"/>
      <c r="G1174" s="188"/>
      <c r="H1174" s="188"/>
      <c r="I1174" s="247"/>
      <c r="J1174" s="188"/>
      <c r="K1174" s="188"/>
      <c r="L1174" s="188"/>
      <c r="M1174" s="247"/>
      <c r="N1174" s="247"/>
      <c r="O1174" s="247"/>
      <c r="P1174" s="275"/>
      <c r="Q1174" s="275"/>
      <c r="R1174" s="275"/>
      <c r="S1174" s="199"/>
      <c r="T1174" s="275"/>
      <c r="U1174" s="275"/>
      <c r="V1174" s="275"/>
      <c r="W1174" s="275"/>
      <c r="X1174" s="275"/>
    </row>
    <row r="1175" spans="1:24" s="159" customFormat="1" x14ac:dyDescent="0.2">
      <c r="A1175" s="254"/>
      <c r="B1175" s="274"/>
      <c r="C1175" s="254"/>
      <c r="D1175" s="261"/>
      <c r="E1175" s="245"/>
      <c r="F1175" s="245"/>
      <c r="G1175" s="188"/>
      <c r="H1175" s="188"/>
      <c r="I1175" s="247"/>
      <c r="J1175" s="188"/>
      <c r="K1175" s="188"/>
      <c r="L1175" s="188"/>
      <c r="M1175" s="247"/>
      <c r="N1175" s="247"/>
      <c r="O1175" s="247"/>
      <c r="P1175" s="275"/>
      <c r="Q1175" s="275"/>
      <c r="R1175" s="275"/>
      <c r="S1175" s="199"/>
      <c r="T1175" s="275"/>
      <c r="U1175" s="275"/>
      <c r="V1175" s="275"/>
      <c r="W1175" s="275"/>
      <c r="X1175" s="275"/>
    </row>
    <row r="1176" spans="1:24" s="159" customFormat="1" x14ac:dyDescent="0.2">
      <c r="A1176" s="254"/>
      <c r="B1176" s="274"/>
      <c r="C1176" s="254"/>
      <c r="D1176" s="261"/>
      <c r="E1176" s="245"/>
      <c r="F1176" s="245"/>
      <c r="G1176" s="188"/>
      <c r="H1176" s="188"/>
      <c r="I1176" s="247"/>
      <c r="J1176" s="188"/>
      <c r="K1176" s="188"/>
      <c r="L1176" s="188"/>
      <c r="M1176" s="247"/>
      <c r="N1176" s="247"/>
      <c r="O1176" s="247"/>
      <c r="P1176" s="275"/>
      <c r="Q1176" s="275"/>
      <c r="R1176" s="275"/>
      <c r="S1176" s="199"/>
      <c r="T1176" s="275"/>
      <c r="U1176" s="275"/>
      <c r="V1176" s="275"/>
      <c r="W1176" s="275"/>
      <c r="X1176" s="275"/>
    </row>
    <row r="1177" spans="1:24" s="159" customFormat="1" x14ac:dyDescent="0.2">
      <c r="A1177" s="254"/>
      <c r="B1177" s="274"/>
      <c r="C1177" s="254"/>
      <c r="D1177" s="261"/>
      <c r="E1177" s="245"/>
      <c r="F1177" s="245"/>
      <c r="G1177" s="187"/>
      <c r="H1177" s="187"/>
      <c r="I1177" s="199"/>
      <c r="J1177" s="187"/>
      <c r="K1177" s="187"/>
      <c r="L1177" s="187"/>
      <c r="M1177" s="199"/>
      <c r="N1177" s="199"/>
      <c r="O1177" s="199"/>
      <c r="P1177" s="275"/>
      <c r="Q1177" s="275"/>
      <c r="R1177" s="275"/>
      <c r="S1177" s="199"/>
      <c r="T1177" s="275"/>
      <c r="U1177" s="275"/>
      <c r="V1177" s="275"/>
      <c r="W1177" s="275"/>
      <c r="X1177" s="275"/>
    </row>
    <row r="1178" spans="1:24" x14ac:dyDescent="0.2">
      <c r="A1178" s="254"/>
      <c r="B1178" s="274"/>
      <c r="C1178" s="254"/>
      <c r="D1178" s="261"/>
      <c r="G1178" s="188"/>
      <c r="H1178" s="188"/>
      <c r="I1178" s="247"/>
      <c r="J1178" s="188"/>
      <c r="K1178" s="188"/>
      <c r="L1178" s="188"/>
      <c r="M1178" s="247"/>
      <c r="N1178" s="247"/>
      <c r="O1178" s="247"/>
      <c r="P1178" s="200"/>
      <c r="Q1178" s="200"/>
      <c r="R1178" s="200"/>
      <c r="S1178" s="200"/>
    </row>
    <row r="1179" spans="1:24" x14ac:dyDescent="0.2">
      <c r="A1179" s="254"/>
      <c r="B1179" s="274"/>
      <c r="C1179" s="254"/>
      <c r="D1179" s="261"/>
      <c r="G1179" s="188"/>
      <c r="H1179" s="188"/>
      <c r="I1179" s="247"/>
      <c r="J1179" s="188"/>
      <c r="K1179" s="188"/>
      <c r="L1179" s="188"/>
      <c r="M1179" s="247"/>
      <c r="N1179" s="247"/>
      <c r="O1179" s="247"/>
      <c r="P1179" s="200"/>
      <c r="Q1179" s="200"/>
      <c r="R1179" s="200"/>
      <c r="S1179" s="200"/>
    </row>
  </sheetData>
  <mergeCells count="182">
    <mergeCell ref="A952:F952"/>
    <mergeCell ref="A953:F953"/>
    <mergeCell ref="A1152:F1152"/>
    <mergeCell ref="A1161:F1161"/>
    <mergeCell ref="A1172:F1172"/>
    <mergeCell ref="Q6:Q7"/>
    <mergeCell ref="A905:F905"/>
    <mergeCell ref="A907:F907"/>
    <mergeCell ref="A912:F912"/>
    <mergeCell ref="A914:F914"/>
    <mergeCell ref="A827:F827"/>
    <mergeCell ref="A829:F829"/>
    <mergeCell ref="A830:F830"/>
    <mergeCell ref="A831:F831"/>
    <mergeCell ref="A835:F835"/>
    <mergeCell ref="A842:F842"/>
    <mergeCell ref="A847:F847"/>
    <mergeCell ref="A925:F925"/>
    <mergeCell ref="A948:F948"/>
    <mergeCell ref="A850:F850"/>
    <mergeCell ref="A858:F858"/>
    <mergeCell ref="A863:F863"/>
    <mergeCell ref="A875:F875"/>
    <mergeCell ref="A880:F880"/>
    <mergeCell ref="A902:F902"/>
    <mergeCell ref="A749:F749"/>
    <mergeCell ref="A753:F753"/>
    <mergeCell ref="A757:F757"/>
    <mergeCell ref="A778:F778"/>
    <mergeCell ref="A801:F801"/>
    <mergeCell ref="A804:F804"/>
    <mergeCell ref="A818:F818"/>
    <mergeCell ref="A821:F821"/>
    <mergeCell ref="A826:F826"/>
    <mergeCell ref="A613:F613"/>
    <mergeCell ref="A633:F633"/>
    <mergeCell ref="A635:F635"/>
    <mergeCell ref="A637:F637"/>
    <mergeCell ref="A656:F656"/>
    <mergeCell ref="A668:F668"/>
    <mergeCell ref="A671:F671"/>
    <mergeCell ref="A715:F715"/>
    <mergeCell ref="A743:F743"/>
    <mergeCell ref="A570:F570"/>
    <mergeCell ref="A572:F572"/>
    <mergeCell ref="A579:F579"/>
    <mergeCell ref="A568:F568"/>
    <mergeCell ref="A583:F583"/>
    <mergeCell ref="A593:F593"/>
    <mergeCell ref="A602:F602"/>
    <mergeCell ref="A606:F606"/>
    <mergeCell ref="A609:F609"/>
    <mergeCell ref="A509:F509"/>
    <mergeCell ref="A526:F526"/>
    <mergeCell ref="A531:F531"/>
    <mergeCell ref="A533:F533"/>
    <mergeCell ref="A539:F539"/>
    <mergeCell ref="A547:F547"/>
    <mergeCell ref="A561:F561"/>
    <mergeCell ref="A563:F563"/>
    <mergeCell ref="A566:F566"/>
    <mergeCell ref="A449:F449"/>
    <mergeCell ref="A453:F453"/>
    <mergeCell ref="A462:F462"/>
    <mergeCell ref="A465:F465"/>
    <mergeCell ref="A467:F467"/>
    <mergeCell ref="A470:F470"/>
    <mergeCell ref="A475:F475"/>
    <mergeCell ref="A494:F494"/>
    <mergeCell ref="A500:F500"/>
    <mergeCell ref="A419:F419"/>
    <mergeCell ref="A420:F420"/>
    <mergeCell ref="A433:F433"/>
    <mergeCell ref="A438:F438"/>
    <mergeCell ref="A440:F440"/>
    <mergeCell ref="A443:F443"/>
    <mergeCell ref="A445:F445"/>
    <mergeCell ref="A447:F447"/>
    <mergeCell ref="A448:F448"/>
    <mergeCell ref="A375:F375"/>
    <mergeCell ref="A378:F378"/>
    <mergeCell ref="A386:F386"/>
    <mergeCell ref="A391:F391"/>
    <mergeCell ref="A415:F415"/>
    <mergeCell ref="A324:F324"/>
    <mergeCell ref="A326:F326"/>
    <mergeCell ref="A329:F329"/>
    <mergeCell ref="A334:F334"/>
    <mergeCell ref="A349:F349"/>
    <mergeCell ref="A254:F254"/>
    <mergeCell ref="A261:F261"/>
    <mergeCell ref="A263:F263"/>
    <mergeCell ref="A267:F267"/>
    <mergeCell ref="A271:F271"/>
    <mergeCell ref="A278:F278"/>
    <mergeCell ref="A371:F371"/>
    <mergeCell ref="A283:F283"/>
    <mergeCell ref="A288:F288"/>
    <mergeCell ref="A292:F292"/>
    <mergeCell ref="A301:F301"/>
    <mergeCell ref="A319:F319"/>
    <mergeCell ref="A223:F223"/>
    <mergeCell ref="A235:F235"/>
    <mergeCell ref="A237:F237"/>
    <mergeCell ref="A240:F240"/>
    <mergeCell ref="A246:F246"/>
    <mergeCell ref="A199:F199"/>
    <mergeCell ref="A201:F201"/>
    <mergeCell ref="A208:F208"/>
    <mergeCell ref="A213:F213"/>
    <mergeCell ref="A218:F218"/>
    <mergeCell ref="A176:F176"/>
    <mergeCell ref="A183:F183"/>
    <mergeCell ref="A190:F190"/>
    <mergeCell ref="A193:F193"/>
    <mergeCell ref="A195:F195"/>
    <mergeCell ref="A150:F150"/>
    <mergeCell ref="A151:F151"/>
    <mergeCell ref="A152:F152"/>
    <mergeCell ref="A158:F158"/>
    <mergeCell ref="A161:F161"/>
    <mergeCell ref="A95:F95"/>
    <mergeCell ref="A98:F98"/>
    <mergeCell ref="A105:F105"/>
    <mergeCell ref="A107:F107"/>
    <mergeCell ref="A115:F115"/>
    <mergeCell ref="A128:F128"/>
    <mergeCell ref="A173:F173"/>
    <mergeCell ref="A131:F131"/>
    <mergeCell ref="A135:F135"/>
    <mergeCell ref="A139:F139"/>
    <mergeCell ref="A142:F142"/>
    <mergeCell ref="A146:F146"/>
    <mergeCell ref="A147:F147"/>
    <mergeCell ref="A59:F59"/>
    <mergeCell ref="A63:F63"/>
    <mergeCell ref="A65:F65"/>
    <mergeCell ref="A67:F67"/>
    <mergeCell ref="A72:F72"/>
    <mergeCell ref="A76:F76"/>
    <mergeCell ref="A83:F83"/>
    <mergeCell ref="A88:F88"/>
    <mergeCell ref="A92:F92"/>
    <mergeCell ref="A14:F14"/>
    <mergeCell ref="A15:F15"/>
    <mergeCell ref="A18:F18"/>
    <mergeCell ref="A26:F26"/>
    <mergeCell ref="A30:F30"/>
    <mergeCell ref="A35:F35"/>
    <mergeCell ref="A40:F40"/>
    <mergeCell ref="A42:F42"/>
    <mergeCell ref="A51:F51"/>
    <mergeCell ref="A10:F10"/>
    <mergeCell ref="A11:F11"/>
    <mergeCell ref="A12:F12"/>
    <mergeCell ref="A13:F13"/>
    <mergeCell ref="R6:R7"/>
    <mergeCell ref="C6:C8"/>
    <mergeCell ref="D6:D8"/>
    <mergeCell ref="K6:K7"/>
    <mergeCell ref="L6:L7"/>
    <mergeCell ref="N6:N7"/>
    <mergeCell ref="A1:R1"/>
    <mergeCell ref="A2:R2"/>
    <mergeCell ref="A4:A8"/>
    <mergeCell ref="B4:B8"/>
    <mergeCell ref="C4:D5"/>
    <mergeCell ref="E4:E8"/>
    <mergeCell ref="F4:F8"/>
    <mergeCell ref="G4:G7"/>
    <mergeCell ref="H4:H7"/>
    <mergeCell ref="I4:I7"/>
    <mergeCell ref="O6:O7"/>
    <mergeCell ref="J4:L4"/>
    <mergeCell ref="M4:O4"/>
    <mergeCell ref="P4:R4"/>
    <mergeCell ref="J5:J7"/>
    <mergeCell ref="K5:L5"/>
    <mergeCell ref="M5:M7"/>
    <mergeCell ref="N5:O5"/>
    <mergeCell ref="P5:P7"/>
    <mergeCell ref="Q5:R5"/>
  </mergeCells>
  <printOptions horizontalCentered="1"/>
  <pageMargins left="0.31496062992125984" right="0.31496062992125984" top="0.3543307086614173" bottom="0.3543307086614173" header="0.31496062992125984" footer="0.31496062992125984"/>
  <pageSetup paperSize="8" scale="57" fitToHeight="0" orientation="landscape" r:id="rId1"/>
  <headerFooter differentFirst="1" alignWithMargins="0">
    <oddHeader>&amp;C&amp;P</oddHeader>
  </headerFooter>
  <rowBreaks count="7" manualBreakCount="7">
    <brk id="39" max="17" man="1"/>
    <brk id="97" max="17" man="1"/>
    <brk id="157" max="17" man="1"/>
    <brk id="217" max="17" man="1"/>
    <brk id="277" max="17" man="1"/>
    <brk id="783" max="17" man="1"/>
    <brk id="848" max="17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87"/>
  <sheetViews>
    <sheetView view="pageBreakPreview" zoomScale="70" zoomScaleNormal="70" zoomScaleSheetLayoutView="70" workbookViewId="0">
      <pane xSplit="2" ySplit="7" topLeftCell="C95" activePane="bottomRight" state="frozen"/>
      <selection pane="topRight" activeCell="C1" sqref="C1"/>
      <selection pane="bottomLeft" activeCell="A8" sqref="A8"/>
      <selection pane="bottomRight" activeCell="T102" sqref="T102"/>
    </sheetView>
  </sheetViews>
  <sheetFormatPr defaultRowHeight="40.5" customHeight="1" outlineLevelRow="1" x14ac:dyDescent="0.3"/>
  <cols>
    <col min="1" max="1" width="4.42578125" style="474" customWidth="1"/>
    <col min="2" max="2" width="65.7109375" style="474" customWidth="1"/>
    <col min="3" max="3" width="15.7109375" style="474" customWidth="1"/>
    <col min="4" max="4" width="16.85546875" style="474" customWidth="1"/>
    <col min="5" max="5" width="13" style="474" customWidth="1"/>
    <col min="6" max="7" width="12.85546875" style="474" customWidth="1"/>
    <col min="8" max="8" width="17.7109375" style="505" customWidth="1"/>
    <col min="9" max="9" width="12.5703125" style="530" customWidth="1"/>
    <col min="10" max="10" width="14.85546875" style="530" customWidth="1"/>
    <col min="11" max="11" width="10.5703125" style="530" customWidth="1"/>
    <col min="12" max="13" width="10.5703125" style="530" bestFit="1" customWidth="1"/>
    <col min="14" max="14" width="10.5703125" style="531" customWidth="1"/>
    <col min="15" max="15" width="12.85546875" style="530" bestFit="1" customWidth="1"/>
    <col min="16" max="16" width="12.85546875" style="530" customWidth="1"/>
    <col min="17" max="17" width="9.85546875" style="530" customWidth="1"/>
    <col min="18" max="18" width="9.5703125" style="530" customWidth="1"/>
    <col min="19" max="19" width="10.5703125" style="530" bestFit="1" customWidth="1"/>
    <col min="20" max="20" width="12.85546875" style="531" bestFit="1" customWidth="1"/>
    <col min="21" max="21" width="12.5703125" style="474" customWidth="1"/>
    <col min="22" max="16384" width="9.140625" style="474"/>
  </cols>
  <sheetData>
    <row r="1" spans="1:21" ht="66.75" customHeight="1" x14ac:dyDescent="0.3">
      <c r="A1" s="829" t="s">
        <v>1424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829"/>
      <c r="P1" s="829"/>
      <c r="Q1" s="829"/>
      <c r="R1" s="829"/>
      <c r="S1" s="829"/>
      <c r="T1" s="829"/>
    </row>
    <row r="2" spans="1:21" ht="27.75" customHeight="1" x14ac:dyDescent="0.3">
      <c r="A2" s="830" t="s">
        <v>1473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  <c r="Q2" s="830"/>
      <c r="R2" s="830"/>
      <c r="S2" s="830"/>
      <c r="T2" s="830"/>
    </row>
    <row r="3" spans="1:21" ht="38.25" customHeight="1" x14ac:dyDescent="0.3">
      <c r="A3" s="831" t="s">
        <v>599</v>
      </c>
      <c r="B3" s="831" t="s">
        <v>1239</v>
      </c>
      <c r="C3" s="831" t="s">
        <v>1806</v>
      </c>
      <c r="D3" s="831"/>
      <c r="E3" s="831"/>
      <c r="F3" s="831"/>
      <c r="G3" s="831"/>
      <c r="H3" s="831"/>
      <c r="I3" s="832" t="s">
        <v>862</v>
      </c>
      <c r="J3" s="832"/>
      <c r="K3" s="832"/>
      <c r="L3" s="832"/>
      <c r="M3" s="832"/>
      <c r="N3" s="832"/>
      <c r="O3" s="832" t="s">
        <v>863</v>
      </c>
      <c r="P3" s="832"/>
      <c r="Q3" s="832"/>
      <c r="R3" s="832"/>
      <c r="S3" s="832"/>
      <c r="T3" s="832"/>
    </row>
    <row r="4" spans="1:21" ht="30.75" customHeight="1" x14ac:dyDescent="0.3">
      <c r="A4" s="831"/>
      <c r="B4" s="831"/>
      <c r="C4" s="564" t="s">
        <v>864</v>
      </c>
      <c r="D4" s="564" t="s">
        <v>865</v>
      </c>
      <c r="E4" s="564" t="s">
        <v>866</v>
      </c>
      <c r="F4" s="564" t="s">
        <v>986</v>
      </c>
      <c r="G4" s="564" t="s">
        <v>1867</v>
      </c>
      <c r="H4" s="564" t="s">
        <v>670</v>
      </c>
      <c r="I4" s="565" t="s">
        <v>864</v>
      </c>
      <c r="J4" s="565" t="s">
        <v>865</v>
      </c>
      <c r="K4" s="565" t="s">
        <v>866</v>
      </c>
      <c r="L4" s="565" t="s">
        <v>986</v>
      </c>
      <c r="M4" s="565" t="s">
        <v>1867</v>
      </c>
      <c r="N4" s="565" t="s">
        <v>670</v>
      </c>
      <c r="O4" s="565" t="s">
        <v>864</v>
      </c>
      <c r="P4" s="565" t="s">
        <v>865</v>
      </c>
      <c r="Q4" s="565" t="s">
        <v>866</v>
      </c>
      <c r="R4" s="565" t="s">
        <v>986</v>
      </c>
      <c r="S4" s="565" t="s">
        <v>1867</v>
      </c>
      <c r="T4" s="565" t="s">
        <v>670</v>
      </c>
    </row>
    <row r="5" spans="1:21" ht="20.25" customHeight="1" x14ac:dyDescent="0.3">
      <c r="A5" s="831"/>
      <c r="B5" s="831"/>
      <c r="C5" s="564" t="s">
        <v>664</v>
      </c>
      <c r="D5" s="564" t="s">
        <v>664</v>
      </c>
      <c r="E5" s="564" t="s">
        <v>664</v>
      </c>
      <c r="F5" s="564" t="s">
        <v>664</v>
      </c>
      <c r="G5" s="564" t="s">
        <v>664</v>
      </c>
      <c r="H5" s="564" t="s">
        <v>664</v>
      </c>
      <c r="I5" s="565" t="s">
        <v>665</v>
      </c>
      <c r="J5" s="565" t="s">
        <v>665</v>
      </c>
      <c r="K5" s="565" t="s">
        <v>665</v>
      </c>
      <c r="L5" s="565" t="s">
        <v>665</v>
      </c>
      <c r="M5" s="565" t="s">
        <v>665</v>
      </c>
      <c r="N5" s="565" t="s">
        <v>665</v>
      </c>
      <c r="O5" s="565" t="s">
        <v>663</v>
      </c>
      <c r="P5" s="565" t="s">
        <v>663</v>
      </c>
      <c r="Q5" s="565" t="s">
        <v>663</v>
      </c>
      <c r="R5" s="565" t="s">
        <v>663</v>
      </c>
      <c r="S5" s="565" t="s">
        <v>663</v>
      </c>
      <c r="T5" s="565" t="s">
        <v>663</v>
      </c>
    </row>
    <row r="6" spans="1:21" ht="23.25" customHeight="1" x14ac:dyDescent="0.3">
      <c r="A6" s="564">
        <v>1</v>
      </c>
      <c r="B6" s="564">
        <v>2</v>
      </c>
      <c r="C6" s="564">
        <v>3</v>
      </c>
      <c r="D6" s="564">
        <v>4</v>
      </c>
      <c r="E6" s="564">
        <v>5</v>
      </c>
      <c r="F6" s="564">
        <v>6</v>
      </c>
      <c r="G6" s="564">
        <v>7</v>
      </c>
      <c r="H6" s="564">
        <v>8</v>
      </c>
      <c r="I6" s="565">
        <v>9</v>
      </c>
      <c r="J6" s="565">
        <v>10</v>
      </c>
      <c r="K6" s="565">
        <v>11</v>
      </c>
      <c r="L6" s="565">
        <v>12</v>
      </c>
      <c r="M6" s="565">
        <v>13</v>
      </c>
      <c r="N6" s="565">
        <v>14</v>
      </c>
      <c r="O6" s="565">
        <v>15</v>
      </c>
      <c r="P6" s="565">
        <v>16</v>
      </c>
      <c r="Q6" s="565">
        <v>17</v>
      </c>
      <c r="R6" s="565">
        <v>18</v>
      </c>
      <c r="S6" s="565">
        <v>19</v>
      </c>
      <c r="T6" s="565">
        <v>20</v>
      </c>
    </row>
    <row r="7" spans="1:21" ht="40.5" customHeight="1" x14ac:dyDescent="0.3">
      <c r="A7" s="835" t="s">
        <v>881</v>
      </c>
      <c r="B7" s="835"/>
      <c r="C7" s="566">
        <f>SUM(C8:C72)</f>
        <v>19734.759999999998</v>
      </c>
      <c r="D7" s="566">
        <f>SUM(D8:D72)</f>
        <v>26617.01</v>
      </c>
      <c r="E7" s="566">
        <f>SUM(E8:E72)</f>
        <v>14985.2</v>
      </c>
      <c r="F7" s="566">
        <f>SUM(F8:F72)</f>
        <v>42547.88</v>
      </c>
      <c r="G7" s="566">
        <f>SUM(G8:G72)</f>
        <v>70456.02</v>
      </c>
      <c r="H7" s="566">
        <f>C7+D7+E7+F7+G7</f>
        <v>174340.87</v>
      </c>
      <c r="I7" s="567">
        <f>SUM(I8:I72)</f>
        <v>511</v>
      </c>
      <c r="J7" s="567">
        <f>SUM(J8:J72)</f>
        <v>634</v>
      </c>
      <c r="K7" s="567">
        <f>SUM(K8:K72)</f>
        <v>391</v>
      </c>
      <c r="L7" s="567">
        <f>SUM(L8:L72)</f>
        <v>1086</v>
      </c>
      <c r="M7" s="567">
        <f>SUM(M8:M72)</f>
        <v>1824</v>
      </c>
      <c r="N7" s="568">
        <f t="shared" ref="N7:N70" si="0">I7+J7+K7+L7+M7</f>
        <v>4446</v>
      </c>
      <c r="O7" s="567">
        <f>SUM(O8:O72)</f>
        <v>1302</v>
      </c>
      <c r="P7" s="567">
        <f>SUM(P8:P72)</f>
        <v>1592</v>
      </c>
      <c r="Q7" s="567">
        <f>SUM(Q8:Q72)</f>
        <v>923</v>
      </c>
      <c r="R7" s="567">
        <f>SUM(R8:R72)</f>
        <v>2781</v>
      </c>
      <c r="S7" s="567">
        <f>SUM(S8:S72)</f>
        <v>4499</v>
      </c>
      <c r="T7" s="568">
        <f>O7+P7+Q7+R7+S7</f>
        <v>11097</v>
      </c>
    </row>
    <row r="8" spans="1:21" ht="40.5" customHeight="1" outlineLevel="1" x14ac:dyDescent="0.3">
      <c r="A8" s="569">
        <v>1</v>
      </c>
      <c r="B8" s="570" t="s">
        <v>1240</v>
      </c>
      <c r="C8" s="571">
        <f>C103+C141</f>
        <v>0</v>
      </c>
      <c r="D8" s="571">
        <f>D103+D141</f>
        <v>193.9</v>
      </c>
      <c r="E8" s="571">
        <f>E103+E141</f>
        <v>571.83000000000004</v>
      </c>
      <c r="F8" s="571">
        <f>F103+F141</f>
        <v>1697.45</v>
      </c>
      <c r="G8" s="571">
        <f>G103+G141</f>
        <v>0</v>
      </c>
      <c r="H8" s="566">
        <f>C8+D8+E8+F8+G8</f>
        <v>2463.1799999999998</v>
      </c>
      <c r="I8" s="572">
        <f>I103+I141</f>
        <v>0</v>
      </c>
      <c r="J8" s="572">
        <f>J103+J141</f>
        <v>5</v>
      </c>
      <c r="K8" s="572">
        <f>K103+K141</f>
        <v>26</v>
      </c>
      <c r="L8" s="572">
        <f>L103+L141</f>
        <v>32</v>
      </c>
      <c r="M8" s="572">
        <f>M103+M141</f>
        <v>0</v>
      </c>
      <c r="N8" s="567">
        <f t="shared" si="0"/>
        <v>63</v>
      </c>
      <c r="O8" s="572">
        <f>O103+O141</f>
        <v>0</v>
      </c>
      <c r="P8" s="572">
        <f>P103+P141</f>
        <v>12</v>
      </c>
      <c r="Q8" s="572">
        <f>Q103+Q141</f>
        <v>42</v>
      </c>
      <c r="R8" s="572">
        <f>R103+R141</f>
        <v>84</v>
      </c>
      <c r="S8" s="572">
        <f>S103+S141</f>
        <v>0</v>
      </c>
      <c r="T8" s="567">
        <f>O8+P8+Q8+R8+S8</f>
        <v>138</v>
      </c>
      <c r="U8" s="489"/>
    </row>
    <row r="9" spans="1:21" ht="40.5" customHeight="1" outlineLevel="1" x14ac:dyDescent="0.3">
      <c r="A9" s="569">
        <v>2</v>
      </c>
      <c r="B9" s="570" t="s">
        <v>2049</v>
      </c>
      <c r="C9" s="571">
        <f>C142</f>
        <v>0</v>
      </c>
      <c r="D9" s="571">
        <f>D142</f>
        <v>0</v>
      </c>
      <c r="E9" s="571">
        <f>E142</f>
        <v>1371.2</v>
      </c>
      <c r="F9" s="571">
        <f>F142</f>
        <v>0</v>
      </c>
      <c r="G9" s="571">
        <f>G142</f>
        <v>503.6</v>
      </c>
      <c r="H9" s="566">
        <f>C9+D9+E9+F9+G9</f>
        <v>1874.8</v>
      </c>
      <c r="I9" s="572">
        <f>I142</f>
        <v>0</v>
      </c>
      <c r="J9" s="572">
        <f>J142</f>
        <v>0</v>
      </c>
      <c r="K9" s="572">
        <f>K142</f>
        <v>33</v>
      </c>
      <c r="L9" s="572">
        <f>L142</f>
        <v>0</v>
      </c>
      <c r="M9" s="572">
        <f>M142</f>
        <v>16</v>
      </c>
      <c r="N9" s="567">
        <f t="shared" si="0"/>
        <v>49</v>
      </c>
      <c r="O9" s="572">
        <f>O142</f>
        <v>0</v>
      </c>
      <c r="P9" s="572">
        <f>P142</f>
        <v>0</v>
      </c>
      <c r="Q9" s="572">
        <f>Q142</f>
        <v>85</v>
      </c>
      <c r="R9" s="572">
        <f>R142</f>
        <v>0</v>
      </c>
      <c r="S9" s="572">
        <f>S142</f>
        <v>40</v>
      </c>
      <c r="T9" s="567">
        <f t="shared" ref="T9:T71" si="1">O9+P9+Q9+R9+S9</f>
        <v>125</v>
      </c>
      <c r="U9" s="489"/>
    </row>
    <row r="10" spans="1:21" ht="40.5" customHeight="1" outlineLevel="1" x14ac:dyDescent="0.3">
      <c r="A10" s="569">
        <v>3</v>
      </c>
      <c r="B10" s="570" t="s">
        <v>2050</v>
      </c>
      <c r="C10" s="571">
        <f t="shared" ref="C10:G11" si="2">C143</f>
        <v>0</v>
      </c>
      <c r="D10" s="571">
        <f t="shared" si="2"/>
        <v>0</v>
      </c>
      <c r="E10" s="571">
        <f t="shared" si="2"/>
        <v>384.9</v>
      </c>
      <c r="F10" s="571">
        <f t="shared" si="2"/>
        <v>158.1</v>
      </c>
      <c r="G10" s="571">
        <f t="shared" si="2"/>
        <v>254.1</v>
      </c>
      <c r="H10" s="566">
        <f>C10+D10+E10+F10+G10</f>
        <v>797.1</v>
      </c>
      <c r="I10" s="572">
        <f>I143</f>
        <v>0</v>
      </c>
      <c r="J10" s="572">
        <f>J143</f>
        <v>0</v>
      </c>
      <c r="K10" s="572">
        <f t="shared" ref="K10:M10" si="3">K143</f>
        <v>11</v>
      </c>
      <c r="L10" s="572">
        <f t="shared" si="3"/>
        <v>5</v>
      </c>
      <c r="M10" s="572">
        <f t="shared" si="3"/>
        <v>10</v>
      </c>
      <c r="N10" s="567">
        <f t="shared" si="0"/>
        <v>26</v>
      </c>
      <c r="O10" s="572">
        <f t="shared" ref="O10:S11" si="4">O143</f>
        <v>0</v>
      </c>
      <c r="P10" s="572">
        <f t="shared" si="4"/>
        <v>0</v>
      </c>
      <c r="Q10" s="572">
        <f t="shared" si="4"/>
        <v>16</v>
      </c>
      <c r="R10" s="572">
        <f t="shared" si="4"/>
        <v>16</v>
      </c>
      <c r="S10" s="572">
        <f t="shared" si="4"/>
        <v>29</v>
      </c>
      <c r="T10" s="567">
        <f t="shared" si="1"/>
        <v>61</v>
      </c>
      <c r="U10" s="489"/>
    </row>
    <row r="11" spans="1:21" ht="40.5" customHeight="1" outlineLevel="1" x14ac:dyDescent="0.3">
      <c r="A11" s="569">
        <v>4</v>
      </c>
      <c r="B11" s="570" t="s">
        <v>2051</v>
      </c>
      <c r="C11" s="571">
        <f t="shared" si="2"/>
        <v>0</v>
      </c>
      <c r="D11" s="571">
        <f t="shared" si="2"/>
        <v>0</v>
      </c>
      <c r="E11" s="571">
        <f t="shared" si="2"/>
        <v>693.2</v>
      </c>
      <c r="F11" s="571">
        <f t="shared" si="2"/>
        <v>0</v>
      </c>
      <c r="G11" s="571">
        <f t="shared" si="2"/>
        <v>0</v>
      </c>
      <c r="H11" s="566">
        <f>C11+D11+E11+F11+G11</f>
        <v>693.2</v>
      </c>
      <c r="I11" s="572">
        <f>I144</f>
        <v>0</v>
      </c>
      <c r="J11" s="572">
        <f t="shared" ref="J11:M11" si="5">J144</f>
        <v>0</v>
      </c>
      <c r="K11" s="572">
        <f t="shared" si="5"/>
        <v>17</v>
      </c>
      <c r="L11" s="572">
        <f t="shared" si="5"/>
        <v>0</v>
      </c>
      <c r="M11" s="572">
        <f t="shared" si="5"/>
        <v>0</v>
      </c>
      <c r="N11" s="567">
        <f t="shared" si="0"/>
        <v>17</v>
      </c>
      <c r="O11" s="572">
        <f t="shared" si="4"/>
        <v>0</v>
      </c>
      <c r="P11" s="572">
        <f t="shared" si="4"/>
        <v>0</v>
      </c>
      <c r="Q11" s="572">
        <f t="shared" si="4"/>
        <v>40</v>
      </c>
      <c r="R11" s="572">
        <f t="shared" si="4"/>
        <v>0</v>
      </c>
      <c r="S11" s="572">
        <f t="shared" si="4"/>
        <v>0</v>
      </c>
      <c r="T11" s="567">
        <f t="shared" si="1"/>
        <v>40</v>
      </c>
      <c r="U11" s="489"/>
    </row>
    <row r="12" spans="1:21" ht="40.5" customHeight="1" outlineLevel="1" x14ac:dyDescent="0.3">
      <c r="A12" s="569">
        <v>5</v>
      </c>
      <c r="B12" s="573" t="s">
        <v>1885</v>
      </c>
      <c r="C12" s="571">
        <f>C74+C104</f>
        <v>837.5</v>
      </c>
      <c r="D12" s="571">
        <f t="shared" ref="D12:G12" si="6">D74+D104</f>
        <v>0</v>
      </c>
      <c r="E12" s="571">
        <f t="shared" si="6"/>
        <v>0</v>
      </c>
      <c r="F12" s="571">
        <f t="shared" si="6"/>
        <v>771.42</v>
      </c>
      <c r="G12" s="571">
        <f t="shared" si="6"/>
        <v>0</v>
      </c>
      <c r="H12" s="566">
        <f t="shared" ref="H12:H72" si="7">C12+D12+E12+F12+G12</f>
        <v>1608.92</v>
      </c>
      <c r="I12" s="572">
        <f>I74+I104</f>
        <v>16</v>
      </c>
      <c r="J12" s="572">
        <f t="shared" ref="J12:M12" si="8">J74+J104</f>
        <v>0</v>
      </c>
      <c r="K12" s="572">
        <f t="shared" si="8"/>
        <v>0</v>
      </c>
      <c r="L12" s="572">
        <f t="shared" si="8"/>
        <v>19</v>
      </c>
      <c r="M12" s="572">
        <f t="shared" si="8"/>
        <v>0</v>
      </c>
      <c r="N12" s="567">
        <f t="shared" si="0"/>
        <v>35</v>
      </c>
      <c r="O12" s="572">
        <f t="shared" ref="O12:S12" si="9">O74+O104</f>
        <v>50</v>
      </c>
      <c r="P12" s="572">
        <f t="shared" si="9"/>
        <v>0</v>
      </c>
      <c r="Q12" s="572">
        <f t="shared" si="9"/>
        <v>0</v>
      </c>
      <c r="R12" s="572">
        <f t="shared" si="9"/>
        <v>59</v>
      </c>
      <c r="S12" s="572">
        <f t="shared" si="9"/>
        <v>0</v>
      </c>
      <c r="T12" s="567">
        <f t="shared" si="1"/>
        <v>109</v>
      </c>
      <c r="U12" s="489"/>
    </row>
    <row r="13" spans="1:21" ht="40.5" customHeight="1" outlineLevel="1" x14ac:dyDescent="0.3">
      <c r="A13" s="569">
        <v>6</v>
      </c>
      <c r="B13" s="573" t="s">
        <v>1886</v>
      </c>
      <c r="C13" s="571">
        <f>C75+C105</f>
        <v>609.71</v>
      </c>
      <c r="D13" s="571">
        <f>D75+D105</f>
        <v>949.06</v>
      </c>
      <c r="E13" s="571">
        <f>E75+E105</f>
        <v>0</v>
      </c>
      <c r="F13" s="571">
        <f>F75+F105</f>
        <v>1320</v>
      </c>
      <c r="G13" s="571">
        <f>G75+G105</f>
        <v>0</v>
      </c>
      <c r="H13" s="566">
        <f t="shared" si="7"/>
        <v>2878.77</v>
      </c>
      <c r="I13" s="572">
        <f>I75+I105</f>
        <v>18</v>
      </c>
      <c r="J13" s="572">
        <f>J75+J105</f>
        <v>27</v>
      </c>
      <c r="K13" s="572">
        <f>K75+K105</f>
        <v>0</v>
      </c>
      <c r="L13" s="572">
        <f>L75+L105</f>
        <v>32</v>
      </c>
      <c r="M13" s="572">
        <f>M75+M105</f>
        <v>0</v>
      </c>
      <c r="N13" s="567">
        <f t="shared" si="0"/>
        <v>77</v>
      </c>
      <c r="O13" s="572">
        <f>O75+O105</f>
        <v>54</v>
      </c>
      <c r="P13" s="572">
        <f>P75+P105</f>
        <v>84</v>
      </c>
      <c r="Q13" s="572">
        <f>Q75+Q105</f>
        <v>0</v>
      </c>
      <c r="R13" s="572">
        <f>R75+R105</f>
        <v>110</v>
      </c>
      <c r="S13" s="572">
        <f>S75+S105</f>
        <v>0</v>
      </c>
      <c r="T13" s="567">
        <f t="shared" si="1"/>
        <v>248</v>
      </c>
      <c r="U13" s="489"/>
    </row>
    <row r="14" spans="1:21" ht="40.5" customHeight="1" outlineLevel="1" x14ac:dyDescent="0.3">
      <c r="A14" s="569">
        <v>7</v>
      </c>
      <c r="B14" s="574" t="s">
        <v>1887</v>
      </c>
      <c r="C14" s="575">
        <f>C76+C106+C145</f>
        <v>564.79999999999995</v>
      </c>
      <c r="D14" s="575">
        <f>D76+D106+D145</f>
        <v>89.3</v>
      </c>
      <c r="E14" s="575">
        <f>E76+E106+E145</f>
        <v>0</v>
      </c>
      <c r="F14" s="575">
        <f>F76+F106+F145</f>
        <v>0</v>
      </c>
      <c r="G14" s="575">
        <f>G76+G106+G145</f>
        <v>23.4</v>
      </c>
      <c r="H14" s="566">
        <f t="shared" si="7"/>
        <v>677.5</v>
      </c>
      <c r="I14" s="576">
        <f>I76+I106+I145</f>
        <v>9</v>
      </c>
      <c r="J14" s="576">
        <f>J76+J106+J145</f>
        <v>2</v>
      </c>
      <c r="K14" s="576">
        <f>K76+K106+K145</f>
        <v>0</v>
      </c>
      <c r="L14" s="576">
        <f>L76+L106+L145</f>
        <v>0</v>
      </c>
      <c r="M14" s="576">
        <f>M76+M106+M145</f>
        <v>1</v>
      </c>
      <c r="N14" s="567">
        <f t="shared" si="0"/>
        <v>12</v>
      </c>
      <c r="O14" s="576">
        <f>O76+O106+O145</f>
        <v>19</v>
      </c>
      <c r="P14" s="576">
        <f>P76+P106+P145</f>
        <v>4</v>
      </c>
      <c r="Q14" s="576">
        <f>Q76+Q106+Q145</f>
        <v>0</v>
      </c>
      <c r="R14" s="576">
        <f>R76+R106+R145</f>
        <v>0</v>
      </c>
      <c r="S14" s="576">
        <f>S76+S106+S145</f>
        <v>1</v>
      </c>
      <c r="T14" s="567">
        <f t="shared" si="1"/>
        <v>24</v>
      </c>
      <c r="U14" s="489"/>
    </row>
    <row r="15" spans="1:21" ht="40.5" customHeight="1" outlineLevel="1" x14ac:dyDescent="0.3">
      <c r="A15" s="569">
        <v>8</v>
      </c>
      <c r="B15" s="570" t="s">
        <v>1888</v>
      </c>
      <c r="C15" s="571">
        <f>C77+C107</f>
        <v>0</v>
      </c>
      <c r="D15" s="571">
        <f>D77+D107</f>
        <v>1538.44</v>
      </c>
      <c r="E15" s="571">
        <f>E77+E107</f>
        <v>40.5</v>
      </c>
      <c r="F15" s="571">
        <f>F107</f>
        <v>3160.9</v>
      </c>
      <c r="G15" s="571">
        <f>G77+G107</f>
        <v>0</v>
      </c>
      <c r="H15" s="566">
        <f t="shared" si="7"/>
        <v>4739.84</v>
      </c>
      <c r="I15" s="572">
        <f>I77+I107</f>
        <v>0</v>
      </c>
      <c r="J15" s="572">
        <f>J77+J107</f>
        <v>38</v>
      </c>
      <c r="K15" s="572">
        <f>K77+K107</f>
        <v>1</v>
      </c>
      <c r="L15" s="572">
        <f>L77+L107</f>
        <v>75</v>
      </c>
      <c r="M15" s="572">
        <f>M77+M107</f>
        <v>0</v>
      </c>
      <c r="N15" s="567">
        <f t="shared" si="0"/>
        <v>114</v>
      </c>
      <c r="O15" s="572">
        <f>O77+O107</f>
        <v>0</v>
      </c>
      <c r="P15" s="572">
        <f>P77+P107</f>
        <v>101</v>
      </c>
      <c r="Q15" s="572">
        <f>Q77+Q107</f>
        <v>6</v>
      </c>
      <c r="R15" s="572">
        <f>R77+R107</f>
        <v>166</v>
      </c>
      <c r="S15" s="572">
        <f>S77+S107</f>
        <v>0</v>
      </c>
      <c r="T15" s="567">
        <f t="shared" si="1"/>
        <v>273</v>
      </c>
      <c r="U15" s="489"/>
    </row>
    <row r="16" spans="1:21" ht="40.5" customHeight="1" outlineLevel="1" x14ac:dyDescent="0.3">
      <c r="A16" s="569">
        <v>9</v>
      </c>
      <c r="B16" s="570" t="s">
        <v>1876</v>
      </c>
      <c r="C16" s="571">
        <f>C146</f>
        <v>0</v>
      </c>
      <c r="D16" s="571">
        <f t="shared" ref="D16:G16" si="10">D146</f>
        <v>0</v>
      </c>
      <c r="E16" s="571">
        <f t="shared" si="10"/>
        <v>130.19999999999999</v>
      </c>
      <c r="F16" s="571">
        <f t="shared" si="10"/>
        <v>0</v>
      </c>
      <c r="G16" s="571">
        <f t="shared" si="10"/>
        <v>358.16</v>
      </c>
      <c r="H16" s="566">
        <f t="shared" si="7"/>
        <v>488.36</v>
      </c>
      <c r="I16" s="572">
        <f>I146</f>
        <v>0</v>
      </c>
      <c r="J16" s="572">
        <f t="shared" ref="J16:M16" si="11">J146</f>
        <v>0</v>
      </c>
      <c r="K16" s="572">
        <f t="shared" si="11"/>
        <v>3</v>
      </c>
      <c r="L16" s="572">
        <f t="shared" si="11"/>
        <v>0</v>
      </c>
      <c r="M16" s="572">
        <f t="shared" si="11"/>
        <v>8</v>
      </c>
      <c r="N16" s="567">
        <f t="shared" si="0"/>
        <v>11</v>
      </c>
      <c r="O16" s="572">
        <f>O146</f>
        <v>0</v>
      </c>
      <c r="P16" s="572">
        <f t="shared" ref="P16:S16" si="12">P146</f>
        <v>0</v>
      </c>
      <c r="Q16" s="572">
        <f t="shared" si="12"/>
        <v>9</v>
      </c>
      <c r="R16" s="572">
        <f t="shared" si="12"/>
        <v>0</v>
      </c>
      <c r="S16" s="572">
        <f t="shared" si="12"/>
        <v>22</v>
      </c>
      <c r="T16" s="567">
        <f t="shared" si="1"/>
        <v>31</v>
      </c>
      <c r="U16" s="489"/>
    </row>
    <row r="17" spans="1:21" ht="40.5" customHeight="1" outlineLevel="1" x14ac:dyDescent="0.3">
      <c r="A17" s="569">
        <v>10</v>
      </c>
      <c r="B17" s="573" t="s">
        <v>1092</v>
      </c>
      <c r="C17" s="571">
        <f>C108+C147</f>
        <v>0</v>
      </c>
      <c r="D17" s="571">
        <f>D108+D147</f>
        <v>5151.75</v>
      </c>
      <c r="E17" s="571">
        <f>E108+E147</f>
        <v>738.98</v>
      </c>
      <c r="F17" s="571">
        <f>F108+F147</f>
        <v>1521.7</v>
      </c>
      <c r="G17" s="571">
        <f>G108+G147</f>
        <v>0</v>
      </c>
      <c r="H17" s="566">
        <f t="shared" si="7"/>
        <v>7412.43</v>
      </c>
      <c r="I17" s="572">
        <f>I108+I147</f>
        <v>0</v>
      </c>
      <c r="J17" s="572">
        <f>J108+J147</f>
        <v>121</v>
      </c>
      <c r="K17" s="572">
        <f>K108+K147</f>
        <v>29</v>
      </c>
      <c r="L17" s="572">
        <f>L108+L147</f>
        <v>48</v>
      </c>
      <c r="M17" s="572">
        <f>M108+M147</f>
        <v>0</v>
      </c>
      <c r="N17" s="567">
        <f t="shared" si="0"/>
        <v>198</v>
      </c>
      <c r="O17" s="572">
        <f>O108+O147</f>
        <v>0</v>
      </c>
      <c r="P17" s="572">
        <f>P108+P147</f>
        <v>323</v>
      </c>
      <c r="Q17" s="572">
        <f>Q108+Q147</f>
        <v>69</v>
      </c>
      <c r="R17" s="572">
        <f>R108+R147</f>
        <v>125</v>
      </c>
      <c r="S17" s="572">
        <f>S108+S147</f>
        <v>0</v>
      </c>
      <c r="T17" s="567">
        <f t="shared" si="1"/>
        <v>517</v>
      </c>
      <c r="U17" s="489"/>
    </row>
    <row r="18" spans="1:21" ht="40.5" customHeight="1" outlineLevel="1" x14ac:dyDescent="0.3">
      <c r="A18" s="569">
        <v>11</v>
      </c>
      <c r="B18" s="573" t="s">
        <v>2052</v>
      </c>
      <c r="C18" s="577">
        <f>C78</f>
        <v>835.1</v>
      </c>
      <c r="D18" s="577">
        <v>0</v>
      </c>
      <c r="E18" s="577">
        <v>0</v>
      </c>
      <c r="F18" s="577">
        <v>0</v>
      </c>
      <c r="G18" s="577">
        <v>0</v>
      </c>
      <c r="H18" s="566">
        <f t="shared" si="7"/>
        <v>835.1</v>
      </c>
      <c r="I18" s="578">
        <v>20</v>
      </c>
      <c r="J18" s="579">
        <f>J78</f>
        <v>0</v>
      </c>
      <c r="K18" s="579">
        <f>K78</f>
        <v>0</v>
      </c>
      <c r="L18" s="579">
        <f>L78</f>
        <v>0</v>
      </c>
      <c r="M18" s="579">
        <f>M78</f>
        <v>0</v>
      </c>
      <c r="N18" s="567">
        <f t="shared" si="0"/>
        <v>20</v>
      </c>
      <c r="O18" s="579">
        <f>O78</f>
        <v>53</v>
      </c>
      <c r="P18" s="579">
        <f>P78</f>
        <v>0</v>
      </c>
      <c r="Q18" s="579">
        <f>Q78</f>
        <v>0</v>
      </c>
      <c r="R18" s="579">
        <f>R78</f>
        <v>0</v>
      </c>
      <c r="S18" s="579">
        <v>0</v>
      </c>
      <c r="T18" s="567">
        <f t="shared" si="1"/>
        <v>53</v>
      </c>
      <c r="U18" s="489"/>
    </row>
    <row r="19" spans="1:21" ht="40.5" customHeight="1" outlineLevel="1" x14ac:dyDescent="0.3">
      <c r="A19" s="569">
        <v>12</v>
      </c>
      <c r="B19" s="573" t="s">
        <v>1790</v>
      </c>
      <c r="C19" s="577">
        <f>C148</f>
        <v>0</v>
      </c>
      <c r="D19" s="577">
        <f t="shared" ref="D19:G19" si="13">D148</f>
        <v>0</v>
      </c>
      <c r="E19" s="577">
        <f t="shared" si="13"/>
        <v>0</v>
      </c>
      <c r="F19" s="577">
        <f t="shared" si="13"/>
        <v>1343.8</v>
      </c>
      <c r="G19" s="577">
        <f t="shared" si="13"/>
        <v>0</v>
      </c>
      <c r="H19" s="566">
        <f t="shared" si="7"/>
        <v>1343.8</v>
      </c>
      <c r="I19" s="578">
        <f>I148</f>
        <v>0</v>
      </c>
      <c r="J19" s="578">
        <f t="shared" ref="J19:M19" si="14">J148</f>
        <v>0</v>
      </c>
      <c r="K19" s="578">
        <f t="shared" si="14"/>
        <v>0</v>
      </c>
      <c r="L19" s="578">
        <f t="shared" si="14"/>
        <v>37</v>
      </c>
      <c r="M19" s="578">
        <f t="shared" si="14"/>
        <v>0</v>
      </c>
      <c r="N19" s="567">
        <f t="shared" si="0"/>
        <v>37</v>
      </c>
      <c r="O19" s="579">
        <f>O148</f>
        <v>0</v>
      </c>
      <c r="P19" s="579">
        <f t="shared" ref="P19:S19" si="15">P148</f>
        <v>0</v>
      </c>
      <c r="Q19" s="579">
        <f t="shared" si="15"/>
        <v>0</v>
      </c>
      <c r="R19" s="579">
        <f t="shared" si="15"/>
        <v>82</v>
      </c>
      <c r="S19" s="579">
        <f t="shared" si="15"/>
        <v>0</v>
      </c>
      <c r="T19" s="567">
        <f t="shared" si="1"/>
        <v>82</v>
      </c>
      <c r="U19" s="489"/>
    </row>
    <row r="20" spans="1:21" ht="40.5" customHeight="1" outlineLevel="1" x14ac:dyDescent="0.3">
      <c r="A20" s="569">
        <v>13</v>
      </c>
      <c r="B20" s="573" t="s">
        <v>867</v>
      </c>
      <c r="C20" s="577">
        <f>C79</f>
        <v>975</v>
      </c>
      <c r="D20" s="577">
        <v>0</v>
      </c>
      <c r="E20" s="577">
        <v>0</v>
      </c>
      <c r="F20" s="577">
        <v>0</v>
      </c>
      <c r="G20" s="577">
        <v>0</v>
      </c>
      <c r="H20" s="566">
        <f t="shared" si="7"/>
        <v>975</v>
      </c>
      <c r="I20" s="578">
        <v>20</v>
      </c>
      <c r="J20" s="579">
        <f>J79</f>
        <v>0</v>
      </c>
      <c r="K20" s="579">
        <f t="shared" ref="K20:S20" si="16">K79</f>
        <v>0</v>
      </c>
      <c r="L20" s="579">
        <f t="shared" si="16"/>
        <v>0</v>
      </c>
      <c r="M20" s="579">
        <f t="shared" si="16"/>
        <v>0</v>
      </c>
      <c r="N20" s="567">
        <f t="shared" si="0"/>
        <v>20</v>
      </c>
      <c r="O20" s="579">
        <f t="shared" si="16"/>
        <v>63</v>
      </c>
      <c r="P20" s="579">
        <f t="shared" si="16"/>
        <v>0</v>
      </c>
      <c r="Q20" s="579">
        <f t="shared" si="16"/>
        <v>0</v>
      </c>
      <c r="R20" s="579">
        <f t="shared" si="16"/>
        <v>0</v>
      </c>
      <c r="S20" s="579">
        <f t="shared" si="16"/>
        <v>0</v>
      </c>
      <c r="T20" s="567">
        <f t="shared" si="1"/>
        <v>63</v>
      </c>
      <c r="U20" s="489"/>
    </row>
    <row r="21" spans="1:21" ht="40.5" customHeight="1" outlineLevel="1" x14ac:dyDescent="0.3">
      <c r="A21" s="569">
        <v>14</v>
      </c>
      <c r="B21" s="573" t="s">
        <v>1093</v>
      </c>
      <c r="C21" s="571">
        <f>C109</f>
        <v>0</v>
      </c>
      <c r="D21" s="571">
        <f t="shared" ref="D21:G21" si="17">D109</f>
        <v>794.17</v>
      </c>
      <c r="E21" s="571">
        <f t="shared" si="17"/>
        <v>0</v>
      </c>
      <c r="F21" s="571">
        <f t="shared" si="17"/>
        <v>0</v>
      </c>
      <c r="G21" s="571">
        <f t="shared" si="17"/>
        <v>0</v>
      </c>
      <c r="H21" s="566">
        <f t="shared" si="7"/>
        <v>794.17</v>
      </c>
      <c r="I21" s="572">
        <f>I109</f>
        <v>0</v>
      </c>
      <c r="J21" s="572">
        <f t="shared" ref="J21:M21" si="18">J109</f>
        <v>21</v>
      </c>
      <c r="K21" s="572">
        <f t="shared" si="18"/>
        <v>0</v>
      </c>
      <c r="L21" s="572">
        <f t="shared" si="18"/>
        <v>0</v>
      </c>
      <c r="M21" s="572">
        <f t="shared" si="18"/>
        <v>0</v>
      </c>
      <c r="N21" s="567">
        <f t="shared" si="0"/>
        <v>21</v>
      </c>
      <c r="O21" s="572">
        <f>O109</f>
        <v>0</v>
      </c>
      <c r="P21" s="572">
        <f t="shared" ref="P21:S21" si="19">P109</f>
        <v>51</v>
      </c>
      <c r="Q21" s="572">
        <f t="shared" si="19"/>
        <v>0</v>
      </c>
      <c r="R21" s="572">
        <f t="shared" si="19"/>
        <v>0</v>
      </c>
      <c r="S21" s="572">
        <f t="shared" si="19"/>
        <v>0</v>
      </c>
      <c r="T21" s="567">
        <f t="shared" si="1"/>
        <v>51</v>
      </c>
      <c r="U21" s="489"/>
    </row>
    <row r="22" spans="1:21" ht="40.5" customHeight="1" outlineLevel="1" x14ac:dyDescent="0.3">
      <c r="A22" s="569">
        <v>15</v>
      </c>
      <c r="B22" s="573" t="s">
        <v>1889</v>
      </c>
      <c r="C22" s="577">
        <f>C80+C110</f>
        <v>74.900000000000006</v>
      </c>
      <c r="D22" s="577">
        <f>D80+D110</f>
        <v>135.19999999999999</v>
      </c>
      <c r="E22" s="577">
        <f>E80+E110</f>
        <v>673.6</v>
      </c>
      <c r="F22" s="577">
        <f>F80+F110</f>
        <v>92.6</v>
      </c>
      <c r="G22" s="577">
        <f>G80+G110</f>
        <v>0</v>
      </c>
      <c r="H22" s="566">
        <f t="shared" si="7"/>
        <v>976.3</v>
      </c>
      <c r="I22" s="578">
        <f>I80+I110</f>
        <v>1</v>
      </c>
      <c r="J22" s="578">
        <f>J80+J110</f>
        <v>4</v>
      </c>
      <c r="K22" s="578">
        <f>K80+K110</f>
        <v>15</v>
      </c>
      <c r="L22" s="578">
        <f>L80+L110</f>
        <v>3</v>
      </c>
      <c r="M22" s="578">
        <f>M80+M110</f>
        <v>0</v>
      </c>
      <c r="N22" s="567">
        <f t="shared" si="0"/>
        <v>23</v>
      </c>
      <c r="O22" s="578">
        <f>O80+O110</f>
        <v>7</v>
      </c>
      <c r="P22" s="578">
        <f>P80+P110</f>
        <v>4</v>
      </c>
      <c r="Q22" s="578">
        <f>Q80+Q110</f>
        <v>28</v>
      </c>
      <c r="R22" s="578">
        <f>R80+R110</f>
        <v>10</v>
      </c>
      <c r="S22" s="578">
        <f>S80+S110</f>
        <v>0</v>
      </c>
      <c r="T22" s="567">
        <f t="shared" si="1"/>
        <v>49</v>
      </c>
      <c r="U22" s="489"/>
    </row>
    <row r="23" spans="1:21" ht="40.5" customHeight="1" outlineLevel="1" x14ac:dyDescent="0.3">
      <c r="A23" s="569">
        <v>16</v>
      </c>
      <c r="B23" s="573" t="s">
        <v>868</v>
      </c>
      <c r="C23" s="571">
        <f>C112</f>
        <v>0</v>
      </c>
      <c r="D23" s="571">
        <f>D112</f>
        <v>0</v>
      </c>
      <c r="E23" s="571">
        <f t="shared" ref="E23:G23" si="20">E112</f>
        <v>0</v>
      </c>
      <c r="F23" s="571">
        <f t="shared" si="20"/>
        <v>2433.23</v>
      </c>
      <c r="G23" s="571">
        <f t="shared" si="20"/>
        <v>0</v>
      </c>
      <c r="H23" s="566">
        <f t="shared" si="7"/>
        <v>2433.23</v>
      </c>
      <c r="I23" s="572">
        <f>I112</f>
        <v>0</v>
      </c>
      <c r="J23" s="572">
        <f t="shared" ref="J23:M23" si="21">J112</f>
        <v>0</v>
      </c>
      <c r="K23" s="572">
        <f t="shared" si="21"/>
        <v>0</v>
      </c>
      <c r="L23" s="572">
        <f t="shared" si="21"/>
        <v>84</v>
      </c>
      <c r="M23" s="572">
        <f t="shared" si="21"/>
        <v>0</v>
      </c>
      <c r="N23" s="567">
        <f t="shared" si="0"/>
        <v>84</v>
      </c>
      <c r="O23" s="572">
        <f>O112</f>
        <v>0</v>
      </c>
      <c r="P23" s="572">
        <f t="shared" ref="P23:S23" si="22">P112</f>
        <v>0</v>
      </c>
      <c r="Q23" s="572">
        <f t="shared" si="22"/>
        <v>0</v>
      </c>
      <c r="R23" s="572">
        <f t="shared" si="22"/>
        <v>239</v>
      </c>
      <c r="S23" s="572">
        <f t="shared" si="22"/>
        <v>0</v>
      </c>
      <c r="T23" s="567">
        <f t="shared" si="1"/>
        <v>239</v>
      </c>
      <c r="U23" s="489"/>
    </row>
    <row r="24" spans="1:21" ht="40.5" customHeight="1" outlineLevel="1" x14ac:dyDescent="0.3">
      <c r="A24" s="569">
        <v>17</v>
      </c>
      <c r="B24" s="573" t="s">
        <v>1890</v>
      </c>
      <c r="C24" s="577">
        <f>C81+C113+C149</f>
        <v>554.20000000000005</v>
      </c>
      <c r="D24" s="577">
        <f>D81+D113+D149</f>
        <v>333.1</v>
      </c>
      <c r="E24" s="577">
        <f>E81+E113+E149</f>
        <v>30.7</v>
      </c>
      <c r="F24" s="577">
        <f>F81+F113+F149</f>
        <v>870.3</v>
      </c>
      <c r="G24" s="577">
        <f>G81+G113+G149</f>
        <v>0</v>
      </c>
      <c r="H24" s="566">
        <f t="shared" si="7"/>
        <v>1788.3</v>
      </c>
      <c r="I24" s="578">
        <f>I81+I113+I149</f>
        <v>11</v>
      </c>
      <c r="J24" s="578">
        <f>J81+J113+J149</f>
        <v>9</v>
      </c>
      <c r="K24" s="578">
        <f>K81+K113+K149</f>
        <v>1</v>
      </c>
      <c r="L24" s="578">
        <f>L81+L113+L149</f>
        <v>19</v>
      </c>
      <c r="M24" s="578">
        <f>M81+M113+M149</f>
        <v>0</v>
      </c>
      <c r="N24" s="567">
        <f t="shared" si="0"/>
        <v>40</v>
      </c>
      <c r="O24" s="578">
        <f>O81+O113+O149</f>
        <v>24</v>
      </c>
      <c r="P24" s="578">
        <f>P81+P113+P149</f>
        <v>24</v>
      </c>
      <c r="Q24" s="578">
        <f>Q81+Q113+Q149</f>
        <v>1</v>
      </c>
      <c r="R24" s="578">
        <f>R81+R113+R149</f>
        <v>53</v>
      </c>
      <c r="S24" s="578">
        <f>S81+S113+S149</f>
        <v>0</v>
      </c>
      <c r="T24" s="580">
        <f>O24+P24+Q24+R24+S24</f>
        <v>102</v>
      </c>
      <c r="U24" s="489"/>
    </row>
    <row r="25" spans="1:21" ht="40.5" customHeight="1" outlineLevel="1" x14ac:dyDescent="0.3">
      <c r="A25" s="569">
        <v>18</v>
      </c>
      <c r="B25" s="573" t="s">
        <v>1891</v>
      </c>
      <c r="C25" s="581">
        <f>C82</f>
        <v>1679</v>
      </c>
      <c r="D25" s="581">
        <f t="shared" ref="D25:G25" si="23">D82</f>
        <v>0</v>
      </c>
      <c r="E25" s="581">
        <f t="shared" si="23"/>
        <v>0</v>
      </c>
      <c r="F25" s="581">
        <f t="shared" si="23"/>
        <v>0</v>
      </c>
      <c r="G25" s="581">
        <f t="shared" si="23"/>
        <v>0</v>
      </c>
      <c r="H25" s="566">
        <f t="shared" si="7"/>
        <v>1679</v>
      </c>
      <c r="I25" s="578">
        <f>I82</f>
        <v>53</v>
      </c>
      <c r="J25" s="578">
        <f t="shared" ref="J25:M25" si="24">J82</f>
        <v>0</v>
      </c>
      <c r="K25" s="578">
        <f t="shared" si="24"/>
        <v>0</v>
      </c>
      <c r="L25" s="578">
        <f t="shared" si="24"/>
        <v>0</v>
      </c>
      <c r="M25" s="578">
        <f t="shared" si="24"/>
        <v>0</v>
      </c>
      <c r="N25" s="567">
        <f t="shared" si="0"/>
        <v>53</v>
      </c>
      <c r="O25" s="578">
        <f>O82</f>
        <v>104</v>
      </c>
      <c r="P25" s="578">
        <f t="shared" ref="P25:S25" si="25">P82</f>
        <v>0</v>
      </c>
      <c r="Q25" s="578">
        <f t="shared" si="25"/>
        <v>0</v>
      </c>
      <c r="R25" s="578">
        <f t="shared" si="25"/>
        <v>0</v>
      </c>
      <c r="S25" s="578">
        <f t="shared" si="25"/>
        <v>0</v>
      </c>
      <c r="T25" s="567">
        <f t="shared" si="1"/>
        <v>104</v>
      </c>
      <c r="U25" s="489"/>
    </row>
    <row r="26" spans="1:21" ht="40.5" customHeight="1" outlineLevel="1" x14ac:dyDescent="0.3">
      <c r="A26" s="569">
        <v>19</v>
      </c>
      <c r="B26" s="570" t="s">
        <v>1877</v>
      </c>
      <c r="C26" s="571">
        <f>C150</f>
        <v>0</v>
      </c>
      <c r="D26" s="571">
        <f>D150</f>
        <v>0</v>
      </c>
      <c r="E26" s="571">
        <f>E150</f>
        <v>640.79</v>
      </c>
      <c r="F26" s="571">
        <f>F150</f>
        <v>0</v>
      </c>
      <c r="G26" s="571">
        <f>G150</f>
        <v>5796.91</v>
      </c>
      <c r="H26" s="566">
        <f t="shared" si="7"/>
        <v>6437.7</v>
      </c>
      <c r="I26" s="572">
        <f>I150</f>
        <v>0</v>
      </c>
      <c r="J26" s="572">
        <f>J150</f>
        <v>0</v>
      </c>
      <c r="K26" s="572">
        <f>K150</f>
        <v>12</v>
      </c>
      <c r="L26" s="572">
        <f>L150</f>
        <v>0</v>
      </c>
      <c r="M26" s="572">
        <f>M150</f>
        <v>111</v>
      </c>
      <c r="N26" s="567">
        <f t="shared" si="0"/>
        <v>123</v>
      </c>
      <c r="O26" s="572">
        <f>O150</f>
        <v>0</v>
      </c>
      <c r="P26" s="572">
        <f>P150</f>
        <v>0</v>
      </c>
      <c r="Q26" s="572">
        <f>Q150</f>
        <v>27</v>
      </c>
      <c r="R26" s="572">
        <f>R150</f>
        <v>0</v>
      </c>
      <c r="S26" s="572">
        <f>S150</f>
        <v>273</v>
      </c>
      <c r="T26" s="567">
        <f t="shared" si="1"/>
        <v>300</v>
      </c>
      <c r="U26" s="489"/>
    </row>
    <row r="27" spans="1:21" ht="40.5" customHeight="1" outlineLevel="1" x14ac:dyDescent="0.3">
      <c r="A27" s="569">
        <v>20</v>
      </c>
      <c r="B27" s="573" t="s">
        <v>1848</v>
      </c>
      <c r="C27" s="577">
        <f>C83+C111+C151</f>
        <v>1109.5999999999999</v>
      </c>
      <c r="D27" s="577">
        <f>D83+D111+D151</f>
        <v>897.4</v>
      </c>
      <c r="E27" s="577">
        <f>E83+E111+E151</f>
        <v>888.5</v>
      </c>
      <c r="F27" s="577">
        <f>F83+F111+F151</f>
        <v>0</v>
      </c>
      <c r="G27" s="577">
        <f>G83+G111+G151</f>
        <v>0</v>
      </c>
      <c r="H27" s="566">
        <f t="shared" si="7"/>
        <v>2895.5</v>
      </c>
      <c r="I27" s="578">
        <f>I83+I111+I151</f>
        <v>31</v>
      </c>
      <c r="J27" s="578">
        <f>J83+J111+J151</f>
        <v>26</v>
      </c>
      <c r="K27" s="578">
        <f>K83+K111+K151</f>
        <v>15</v>
      </c>
      <c r="L27" s="578">
        <f>L83+L111+L151</f>
        <v>0</v>
      </c>
      <c r="M27" s="578">
        <f>M83+M111+M151</f>
        <v>0</v>
      </c>
      <c r="N27" s="567">
        <f t="shared" si="0"/>
        <v>72</v>
      </c>
      <c r="O27" s="578">
        <f>O83+O111+O151</f>
        <v>66</v>
      </c>
      <c r="P27" s="578">
        <f>P83+P111+P151</f>
        <v>86</v>
      </c>
      <c r="Q27" s="578">
        <f>Q83+Q111+Q151</f>
        <v>54</v>
      </c>
      <c r="R27" s="578">
        <f>R83+R111+R151</f>
        <v>0</v>
      </c>
      <c r="S27" s="578">
        <f>S83+S111+S151</f>
        <v>0</v>
      </c>
      <c r="T27" s="580">
        <f>O27+P27+Q27+R27+S27</f>
        <v>206</v>
      </c>
      <c r="U27" s="489"/>
    </row>
    <row r="28" spans="1:21" ht="40.5" customHeight="1" outlineLevel="1" x14ac:dyDescent="0.3">
      <c r="A28" s="569">
        <v>21</v>
      </c>
      <c r="B28" s="573" t="s">
        <v>1716</v>
      </c>
      <c r="C28" s="577">
        <f>C152</f>
        <v>0</v>
      </c>
      <c r="D28" s="577">
        <f t="shared" ref="D28:G28" si="26">D152</f>
        <v>0</v>
      </c>
      <c r="E28" s="577">
        <f t="shared" si="26"/>
        <v>225.9</v>
      </c>
      <c r="F28" s="577">
        <f t="shared" si="26"/>
        <v>0</v>
      </c>
      <c r="G28" s="577">
        <f t="shared" si="26"/>
        <v>1251.5</v>
      </c>
      <c r="H28" s="566">
        <f t="shared" si="7"/>
        <v>1477.4</v>
      </c>
      <c r="I28" s="578">
        <f>I152</f>
        <v>0</v>
      </c>
      <c r="J28" s="578">
        <f t="shared" ref="J28:M28" si="27">J152</f>
        <v>0</v>
      </c>
      <c r="K28" s="578">
        <f t="shared" si="27"/>
        <v>6</v>
      </c>
      <c r="L28" s="578">
        <f t="shared" si="27"/>
        <v>0</v>
      </c>
      <c r="M28" s="578">
        <f t="shared" si="27"/>
        <v>39</v>
      </c>
      <c r="N28" s="567">
        <f t="shared" si="0"/>
        <v>45</v>
      </c>
      <c r="O28" s="578">
        <f>O152</f>
        <v>0</v>
      </c>
      <c r="P28" s="578">
        <f t="shared" ref="P28:S28" si="28">P152</f>
        <v>0</v>
      </c>
      <c r="Q28" s="578">
        <f t="shared" si="28"/>
        <v>19</v>
      </c>
      <c r="R28" s="578">
        <f t="shared" si="28"/>
        <v>0</v>
      </c>
      <c r="S28" s="578">
        <f t="shared" si="28"/>
        <v>113</v>
      </c>
      <c r="T28" s="567">
        <f t="shared" si="1"/>
        <v>132</v>
      </c>
      <c r="U28" s="489"/>
    </row>
    <row r="29" spans="1:21" ht="40.5" customHeight="1" outlineLevel="1" x14ac:dyDescent="0.3">
      <c r="A29" s="569">
        <v>22</v>
      </c>
      <c r="B29" s="573" t="s">
        <v>1443</v>
      </c>
      <c r="C29" s="577">
        <f>C114+C153</f>
        <v>0</v>
      </c>
      <c r="D29" s="577">
        <f>D114+D153</f>
        <v>82.6</v>
      </c>
      <c r="E29" s="577">
        <f>E114+E153</f>
        <v>418.3</v>
      </c>
      <c r="F29" s="577">
        <f>F114+F153</f>
        <v>1431.3</v>
      </c>
      <c r="G29" s="577">
        <f>G114+G153</f>
        <v>0</v>
      </c>
      <c r="H29" s="566">
        <f t="shared" si="7"/>
        <v>1932.2</v>
      </c>
      <c r="I29" s="578">
        <f>I114+I153</f>
        <v>0</v>
      </c>
      <c r="J29" s="578">
        <f>J114+J153</f>
        <v>2</v>
      </c>
      <c r="K29" s="578">
        <f>K114+K153</f>
        <v>10</v>
      </c>
      <c r="L29" s="578">
        <f>L114+L153</f>
        <v>28</v>
      </c>
      <c r="M29" s="578">
        <f>M114+M153</f>
        <v>0</v>
      </c>
      <c r="N29" s="567">
        <f t="shared" si="0"/>
        <v>40</v>
      </c>
      <c r="O29" s="578">
        <f>O114+O153</f>
        <v>0</v>
      </c>
      <c r="P29" s="578">
        <f>P114+P153</f>
        <v>4</v>
      </c>
      <c r="Q29" s="578">
        <f>Q114+Q153</f>
        <v>21</v>
      </c>
      <c r="R29" s="578">
        <f>R114+R153</f>
        <v>103</v>
      </c>
      <c r="S29" s="578">
        <f>S114+S153</f>
        <v>0</v>
      </c>
      <c r="T29" s="567">
        <f t="shared" si="1"/>
        <v>128</v>
      </c>
      <c r="U29" s="489"/>
    </row>
    <row r="30" spans="1:21" ht="40.5" customHeight="1" outlineLevel="1" x14ac:dyDescent="0.3">
      <c r="A30" s="569">
        <v>23</v>
      </c>
      <c r="B30" s="574" t="s">
        <v>2053</v>
      </c>
      <c r="C30" s="577">
        <f>C84</f>
        <v>115.3</v>
      </c>
      <c r="D30" s="577">
        <v>0</v>
      </c>
      <c r="E30" s="577">
        <v>0</v>
      </c>
      <c r="F30" s="577">
        <v>0</v>
      </c>
      <c r="G30" s="577">
        <v>0</v>
      </c>
      <c r="H30" s="566">
        <f t="shared" si="7"/>
        <v>115.3</v>
      </c>
      <c r="I30" s="578">
        <v>2</v>
      </c>
      <c r="J30" s="582">
        <v>0</v>
      </c>
      <c r="K30" s="582">
        <v>0</v>
      </c>
      <c r="L30" s="582">
        <v>0</v>
      </c>
      <c r="M30" s="582">
        <v>0</v>
      </c>
      <c r="N30" s="567">
        <f t="shared" si="0"/>
        <v>2</v>
      </c>
      <c r="O30" s="578">
        <v>7</v>
      </c>
      <c r="P30" s="579">
        <v>0</v>
      </c>
      <c r="Q30" s="579">
        <v>0</v>
      </c>
      <c r="R30" s="579">
        <v>0</v>
      </c>
      <c r="S30" s="579">
        <v>0</v>
      </c>
      <c r="T30" s="567">
        <f t="shared" si="1"/>
        <v>7</v>
      </c>
      <c r="U30" s="489"/>
    </row>
    <row r="31" spans="1:21" ht="40.5" customHeight="1" outlineLevel="1" x14ac:dyDescent="0.3">
      <c r="A31" s="569">
        <v>24</v>
      </c>
      <c r="B31" s="573" t="s">
        <v>2054</v>
      </c>
      <c r="C31" s="571">
        <f>C115+C154</f>
        <v>0</v>
      </c>
      <c r="D31" s="571">
        <f>D115+D154</f>
        <v>0</v>
      </c>
      <c r="E31" s="571">
        <f>E115+E154</f>
        <v>20.6</v>
      </c>
      <c r="F31" s="571">
        <f>F115+F154</f>
        <v>1613.4</v>
      </c>
      <c r="G31" s="571">
        <f>G115+G154</f>
        <v>0</v>
      </c>
      <c r="H31" s="566">
        <f t="shared" si="7"/>
        <v>1634</v>
      </c>
      <c r="I31" s="572">
        <f>I115+I154</f>
        <v>0</v>
      </c>
      <c r="J31" s="572">
        <f>J115+J154</f>
        <v>0</v>
      </c>
      <c r="K31" s="572">
        <f>K115+K154</f>
        <v>1</v>
      </c>
      <c r="L31" s="572">
        <f>L115+L154</f>
        <v>36</v>
      </c>
      <c r="M31" s="572">
        <f>M115+M154</f>
        <v>0</v>
      </c>
      <c r="N31" s="567">
        <f t="shared" si="0"/>
        <v>37</v>
      </c>
      <c r="O31" s="572">
        <f>O115+O154</f>
        <v>0</v>
      </c>
      <c r="P31" s="572">
        <f>P115+P154</f>
        <v>0</v>
      </c>
      <c r="Q31" s="572">
        <f>Q115+Q154</f>
        <v>2</v>
      </c>
      <c r="R31" s="572">
        <f>R115+R154</f>
        <v>125</v>
      </c>
      <c r="S31" s="572">
        <f>S115+S154</f>
        <v>0</v>
      </c>
      <c r="T31" s="567">
        <f t="shared" si="1"/>
        <v>127</v>
      </c>
      <c r="U31" s="489"/>
    </row>
    <row r="32" spans="1:21" ht="40.5" customHeight="1" outlineLevel="1" x14ac:dyDescent="0.3">
      <c r="A32" s="569">
        <v>25</v>
      </c>
      <c r="B32" s="573" t="s">
        <v>1910</v>
      </c>
      <c r="C32" s="571">
        <f>C116</f>
        <v>0</v>
      </c>
      <c r="D32" s="571">
        <f>D116</f>
        <v>0</v>
      </c>
      <c r="E32" s="571">
        <f>E116</f>
        <v>0</v>
      </c>
      <c r="F32" s="571">
        <f t="shared" ref="F32:G32" si="29">F116</f>
        <v>5892.6</v>
      </c>
      <c r="G32" s="571">
        <f t="shared" si="29"/>
        <v>0</v>
      </c>
      <c r="H32" s="566">
        <f t="shared" si="7"/>
        <v>5892.6</v>
      </c>
      <c r="I32" s="572">
        <f>I116</f>
        <v>0</v>
      </c>
      <c r="J32" s="572">
        <f t="shared" ref="J32:S32" si="30">J116</f>
        <v>0</v>
      </c>
      <c r="K32" s="572">
        <f t="shared" si="30"/>
        <v>0</v>
      </c>
      <c r="L32" s="572">
        <f t="shared" si="30"/>
        <v>172</v>
      </c>
      <c r="M32" s="572">
        <f t="shared" si="30"/>
        <v>0</v>
      </c>
      <c r="N32" s="567">
        <f t="shared" si="0"/>
        <v>172</v>
      </c>
      <c r="O32" s="572">
        <f t="shared" si="30"/>
        <v>0</v>
      </c>
      <c r="P32" s="572">
        <f t="shared" si="30"/>
        <v>0</v>
      </c>
      <c r="Q32" s="572">
        <f t="shared" si="30"/>
        <v>0</v>
      </c>
      <c r="R32" s="572">
        <f t="shared" si="30"/>
        <v>400</v>
      </c>
      <c r="S32" s="572">
        <f t="shared" si="30"/>
        <v>0</v>
      </c>
      <c r="T32" s="567">
        <f t="shared" si="1"/>
        <v>400</v>
      </c>
      <c r="U32" s="489"/>
    </row>
    <row r="33" spans="1:21" ht="40.5" customHeight="1" outlineLevel="1" x14ac:dyDescent="0.3">
      <c r="A33" s="569">
        <v>26</v>
      </c>
      <c r="B33" s="573" t="s">
        <v>1911</v>
      </c>
      <c r="C33" s="571">
        <f>C118</f>
        <v>0</v>
      </c>
      <c r="D33" s="571">
        <f t="shared" ref="D33:G33" si="31">D118</f>
        <v>1206.75</v>
      </c>
      <c r="E33" s="571">
        <f t="shared" si="31"/>
        <v>0</v>
      </c>
      <c r="F33" s="571">
        <f t="shared" si="31"/>
        <v>0</v>
      </c>
      <c r="G33" s="571">
        <f t="shared" si="31"/>
        <v>0</v>
      </c>
      <c r="H33" s="566">
        <f t="shared" si="7"/>
        <v>1206.75</v>
      </c>
      <c r="I33" s="572">
        <f>I118</f>
        <v>0</v>
      </c>
      <c r="J33" s="572">
        <f t="shared" ref="J33:M33" si="32">J118</f>
        <v>36</v>
      </c>
      <c r="K33" s="572">
        <f t="shared" si="32"/>
        <v>0</v>
      </c>
      <c r="L33" s="572">
        <f t="shared" si="32"/>
        <v>0</v>
      </c>
      <c r="M33" s="572">
        <f t="shared" si="32"/>
        <v>0</v>
      </c>
      <c r="N33" s="567">
        <f t="shared" si="0"/>
        <v>36</v>
      </c>
      <c r="O33" s="572">
        <f>O118</f>
        <v>0</v>
      </c>
      <c r="P33" s="572">
        <f t="shared" ref="P33:S33" si="33">P118</f>
        <v>72</v>
      </c>
      <c r="Q33" s="572">
        <f t="shared" si="33"/>
        <v>0</v>
      </c>
      <c r="R33" s="572">
        <f t="shared" si="33"/>
        <v>0</v>
      </c>
      <c r="S33" s="572">
        <f t="shared" si="33"/>
        <v>0</v>
      </c>
      <c r="T33" s="567">
        <f t="shared" si="1"/>
        <v>72</v>
      </c>
      <c r="U33" s="489"/>
    </row>
    <row r="34" spans="1:21" ht="40.5" customHeight="1" outlineLevel="1" x14ac:dyDescent="0.3">
      <c r="A34" s="569">
        <v>27</v>
      </c>
      <c r="B34" s="573" t="s">
        <v>1878</v>
      </c>
      <c r="C34" s="571">
        <f>C160</f>
        <v>0</v>
      </c>
      <c r="D34" s="571">
        <f>D160</f>
        <v>0</v>
      </c>
      <c r="E34" s="571">
        <f>E160</f>
        <v>0</v>
      </c>
      <c r="F34" s="571">
        <f>F160</f>
        <v>0</v>
      </c>
      <c r="G34" s="571">
        <f>G160</f>
        <v>545.6</v>
      </c>
      <c r="H34" s="566">
        <f t="shared" si="7"/>
        <v>545.6</v>
      </c>
      <c r="I34" s="572">
        <f>I160</f>
        <v>0</v>
      </c>
      <c r="J34" s="572">
        <f>J160</f>
        <v>0</v>
      </c>
      <c r="K34" s="572">
        <f>K160</f>
        <v>0</v>
      </c>
      <c r="L34" s="572">
        <f>L160</f>
        <v>0</v>
      </c>
      <c r="M34" s="572">
        <f>M160</f>
        <v>19</v>
      </c>
      <c r="N34" s="567">
        <f t="shared" si="0"/>
        <v>19</v>
      </c>
      <c r="O34" s="572">
        <f>O160</f>
        <v>0</v>
      </c>
      <c r="P34" s="572">
        <f>P160</f>
        <v>0</v>
      </c>
      <c r="Q34" s="572">
        <f>Q160</f>
        <v>0</v>
      </c>
      <c r="R34" s="572">
        <f>R160</f>
        <v>0</v>
      </c>
      <c r="S34" s="572">
        <f>S160</f>
        <v>45</v>
      </c>
      <c r="T34" s="567">
        <f t="shared" si="1"/>
        <v>45</v>
      </c>
      <c r="U34" s="489"/>
    </row>
    <row r="35" spans="1:21" ht="40.5" customHeight="1" outlineLevel="1" x14ac:dyDescent="0.3">
      <c r="A35" s="569">
        <v>28</v>
      </c>
      <c r="B35" s="574" t="s">
        <v>2055</v>
      </c>
      <c r="C35" s="571">
        <f>C85+C156</f>
        <v>251.1</v>
      </c>
      <c r="D35" s="571">
        <f>D85+D156</f>
        <v>0</v>
      </c>
      <c r="E35" s="571">
        <f>E85+E156</f>
        <v>2848.4</v>
      </c>
      <c r="F35" s="571">
        <f>F85+F156</f>
        <v>0</v>
      </c>
      <c r="G35" s="571">
        <f>G85+G156</f>
        <v>0</v>
      </c>
      <c r="H35" s="566">
        <f t="shared" si="7"/>
        <v>3099.5</v>
      </c>
      <c r="I35" s="572">
        <f>I85+I156</f>
        <v>6</v>
      </c>
      <c r="J35" s="572">
        <f>J85+J156</f>
        <v>0</v>
      </c>
      <c r="K35" s="572">
        <f>K85+K156</f>
        <v>67</v>
      </c>
      <c r="L35" s="572">
        <f>L85+L156</f>
        <v>0</v>
      </c>
      <c r="M35" s="572">
        <f>M85+M156</f>
        <v>0</v>
      </c>
      <c r="N35" s="567">
        <f t="shared" si="0"/>
        <v>73</v>
      </c>
      <c r="O35" s="572">
        <f>O85+O156</f>
        <v>17</v>
      </c>
      <c r="P35" s="572">
        <f>P85+P156</f>
        <v>0</v>
      </c>
      <c r="Q35" s="572">
        <f>Q85+Q156</f>
        <v>191</v>
      </c>
      <c r="R35" s="572">
        <f>R85+R156</f>
        <v>0</v>
      </c>
      <c r="S35" s="572">
        <f>S85+S156</f>
        <v>0</v>
      </c>
      <c r="T35" s="567">
        <f t="shared" si="1"/>
        <v>208</v>
      </c>
      <c r="U35" s="489"/>
    </row>
    <row r="36" spans="1:21" ht="40.5" customHeight="1" outlineLevel="1" x14ac:dyDescent="0.3">
      <c r="A36" s="569">
        <v>29</v>
      </c>
      <c r="B36" s="574" t="s">
        <v>1892</v>
      </c>
      <c r="C36" s="571">
        <f>C86+C119+C155</f>
        <v>1642.5</v>
      </c>
      <c r="D36" s="571">
        <f>D86+D119+D155</f>
        <v>1574.7</v>
      </c>
      <c r="E36" s="571">
        <f>E86+E119+E155</f>
        <v>41.1</v>
      </c>
      <c r="F36" s="571">
        <f>F86+F119+F155</f>
        <v>64.7</v>
      </c>
      <c r="G36" s="571">
        <f>G86+G119+G155</f>
        <v>1035.9000000000001</v>
      </c>
      <c r="H36" s="566">
        <f t="shared" si="7"/>
        <v>4358.8999999999996</v>
      </c>
      <c r="I36" s="572">
        <f>I86+I119+I155</f>
        <v>43</v>
      </c>
      <c r="J36" s="572">
        <f>J86+J119+J155</f>
        <v>33</v>
      </c>
      <c r="K36" s="572">
        <f>K86+K119+K155</f>
        <v>1</v>
      </c>
      <c r="L36" s="572">
        <f>L86+L119+L155</f>
        <v>1</v>
      </c>
      <c r="M36" s="572">
        <f>M86+M119+M155</f>
        <v>22</v>
      </c>
      <c r="N36" s="567">
        <f t="shared" si="0"/>
        <v>100</v>
      </c>
      <c r="O36" s="572">
        <f>O86+O119+O155</f>
        <v>94</v>
      </c>
      <c r="P36" s="572">
        <f>P86+P119+P155</f>
        <v>83</v>
      </c>
      <c r="Q36" s="572">
        <f>Q86+Q119+Q155</f>
        <v>1</v>
      </c>
      <c r="R36" s="572">
        <f>R86+R119+R155</f>
        <v>7</v>
      </c>
      <c r="S36" s="572">
        <f>S86+S119+S155</f>
        <v>62</v>
      </c>
      <c r="T36" s="580">
        <f>O36+P36+Q36+R36+S36</f>
        <v>247</v>
      </c>
      <c r="U36" s="489"/>
    </row>
    <row r="37" spans="1:21" ht="40.5" customHeight="1" outlineLevel="1" x14ac:dyDescent="0.3">
      <c r="A37" s="569">
        <v>30</v>
      </c>
      <c r="B37" s="570" t="s">
        <v>2056</v>
      </c>
      <c r="C37" s="571">
        <f>C120+C157</f>
        <v>0</v>
      </c>
      <c r="D37" s="571">
        <f>D120+D157</f>
        <v>1210.2</v>
      </c>
      <c r="E37" s="571">
        <f>E120+E157</f>
        <v>70</v>
      </c>
      <c r="F37" s="571">
        <f>F120+F157</f>
        <v>0</v>
      </c>
      <c r="G37" s="571">
        <f>G120+G157</f>
        <v>0</v>
      </c>
      <c r="H37" s="566">
        <f t="shared" si="7"/>
        <v>1280.2</v>
      </c>
      <c r="I37" s="572">
        <f>I120+I157</f>
        <v>0</v>
      </c>
      <c r="J37" s="572">
        <f>J120+J157</f>
        <v>21</v>
      </c>
      <c r="K37" s="572">
        <f>K120+K157</f>
        <v>3</v>
      </c>
      <c r="L37" s="572">
        <f>L120+L157</f>
        <v>0</v>
      </c>
      <c r="M37" s="572">
        <f>M120+M157</f>
        <v>0</v>
      </c>
      <c r="N37" s="567">
        <f t="shared" si="0"/>
        <v>24</v>
      </c>
      <c r="O37" s="572">
        <f>O120+O157</f>
        <v>0</v>
      </c>
      <c r="P37" s="572">
        <f>P120+P157</f>
        <v>63</v>
      </c>
      <c r="Q37" s="572">
        <f>Q120+Q157</f>
        <v>6</v>
      </c>
      <c r="R37" s="572">
        <f>R120+R157</f>
        <v>0</v>
      </c>
      <c r="S37" s="572">
        <f>S120+S157</f>
        <v>0</v>
      </c>
      <c r="T37" s="567">
        <f t="shared" si="1"/>
        <v>69</v>
      </c>
      <c r="U37" s="489"/>
    </row>
    <row r="38" spans="1:21" ht="40.5" customHeight="1" outlineLevel="1" x14ac:dyDescent="0.3">
      <c r="A38" s="569">
        <v>31</v>
      </c>
      <c r="B38" s="570" t="s">
        <v>1893</v>
      </c>
      <c r="C38" s="571">
        <f>C87+C121+C158</f>
        <v>860.3</v>
      </c>
      <c r="D38" s="571">
        <f>D87+D121+D158</f>
        <v>813</v>
      </c>
      <c r="E38" s="571">
        <f>E87+E121+E158</f>
        <v>311.60000000000002</v>
      </c>
      <c r="F38" s="571">
        <f>F87+F121+F158</f>
        <v>1843.5</v>
      </c>
      <c r="G38" s="571">
        <f>G87+G121+G158</f>
        <v>432.8</v>
      </c>
      <c r="H38" s="566">
        <f t="shared" si="7"/>
        <v>4261.2</v>
      </c>
      <c r="I38" s="572">
        <f>I87+I121+I158</f>
        <v>21</v>
      </c>
      <c r="J38" s="572">
        <f>J87+J121+J158</f>
        <v>19</v>
      </c>
      <c r="K38" s="572">
        <f>K87+K121+K158</f>
        <v>7</v>
      </c>
      <c r="L38" s="572">
        <f>L87+L121+L158</f>
        <v>43</v>
      </c>
      <c r="M38" s="572">
        <f>M87+M121+M158</f>
        <v>11</v>
      </c>
      <c r="N38" s="567">
        <f t="shared" si="0"/>
        <v>101</v>
      </c>
      <c r="O38" s="572">
        <f>O87+O121+O158</f>
        <v>55</v>
      </c>
      <c r="P38" s="572">
        <f>P87+P121+P158</f>
        <v>32</v>
      </c>
      <c r="Q38" s="572">
        <f>Q87+Q121+Q158</f>
        <v>12</v>
      </c>
      <c r="R38" s="572">
        <f>R87+R121+R158</f>
        <v>101</v>
      </c>
      <c r="S38" s="572">
        <f>S87+S121+S158</f>
        <v>32</v>
      </c>
      <c r="T38" s="580">
        <f>O38+P38+Q38+R38+S38</f>
        <v>232</v>
      </c>
      <c r="U38" s="489"/>
    </row>
    <row r="39" spans="1:21" ht="40.5" customHeight="1" outlineLevel="1" x14ac:dyDescent="0.3">
      <c r="A39" s="569">
        <v>32</v>
      </c>
      <c r="B39" s="570" t="s">
        <v>1879</v>
      </c>
      <c r="C39" s="571">
        <f>C159</f>
        <v>0</v>
      </c>
      <c r="D39" s="571">
        <f>D159</f>
        <v>0</v>
      </c>
      <c r="E39" s="571">
        <f>E159</f>
        <v>0</v>
      </c>
      <c r="F39" s="571">
        <f>F159</f>
        <v>0</v>
      </c>
      <c r="G39" s="571">
        <f>G159</f>
        <v>2862.8</v>
      </c>
      <c r="H39" s="566">
        <f t="shared" si="7"/>
        <v>2862.8</v>
      </c>
      <c r="I39" s="572">
        <f>I159</f>
        <v>0</v>
      </c>
      <c r="J39" s="572">
        <f>J159</f>
        <v>0</v>
      </c>
      <c r="K39" s="572">
        <f>K159</f>
        <v>0</v>
      </c>
      <c r="L39" s="572">
        <f>L159</f>
        <v>0</v>
      </c>
      <c r="M39" s="572">
        <f>M159</f>
        <v>62</v>
      </c>
      <c r="N39" s="567">
        <f t="shared" si="0"/>
        <v>62</v>
      </c>
      <c r="O39" s="572">
        <f>O159</f>
        <v>0</v>
      </c>
      <c r="P39" s="572">
        <f>P159</f>
        <v>0</v>
      </c>
      <c r="Q39" s="572">
        <f>Q159</f>
        <v>0</v>
      </c>
      <c r="R39" s="572">
        <f>R159</f>
        <v>0</v>
      </c>
      <c r="S39" s="572">
        <f>S159</f>
        <v>161</v>
      </c>
      <c r="T39" s="567">
        <f t="shared" si="1"/>
        <v>161</v>
      </c>
      <c r="U39" s="489"/>
    </row>
    <row r="40" spans="1:21" ht="40.5" customHeight="1" outlineLevel="1" x14ac:dyDescent="0.3">
      <c r="A40" s="569">
        <v>33</v>
      </c>
      <c r="B40" s="574" t="s">
        <v>1791</v>
      </c>
      <c r="C40" s="571">
        <f>C161</f>
        <v>0</v>
      </c>
      <c r="D40" s="571">
        <f>D161</f>
        <v>0</v>
      </c>
      <c r="E40" s="571">
        <f>E161</f>
        <v>0</v>
      </c>
      <c r="F40" s="571">
        <f>F161</f>
        <v>0</v>
      </c>
      <c r="G40" s="571">
        <f>G161</f>
        <v>1074.0999999999999</v>
      </c>
      <c r="H40" s="566">
        <f t="shared" si="7"/>
        <v>1074.0999999999999</v>
      </c>
      <c r="I40" s="572">
        <f>I161</f>
        <v>0</v>
      </c>
      <c r="J40" s="572">
        <f>J161</f>
        <v>0</v>
      </c>
      <c r="K40" s="572">
        <f>K161</f>
        <v>0</v>
      </c>
      <c r="L40" s="572">
        <f>L161</f>
        <v>0</v>
      </c>
      <c r="M40" s="572">
        <f>M161</f>
        <v>20</v>
      </c>
      <c r="N40" s="567">
        <f t="shared" si="0"/>
        <v>20</v>
      </c>
      <c r="O40" s="572">
        <f>O161</f>
        <v>0</v>
      </c>
      <c r="P40" s="572">
        <f>P161</f>
        <v>0</v>
      </c>
      <c r="Q40" s="572">
        <f>Q161</f>
        <v>0</v>
      </c>
      <c r="R40" s="572">
        <f>R161</f>
        <v>0</v>
      </c>
      <c r="S40" s="572">
        <f>S161</f>
        <v>53</v>
      </c>
      <c r="T40" s="567">
        <f t="shared" si="1"/>
        <v>53</v>
      </c>
      <c r="U40" s="489"/>
    </row>
    <row r="41" spans="1:21" ht="40.5" customHeight="1" outlineLevel="1" x14ac:dyDescent="0.3">
      <c r="A41" s="569">
        <v>34</v>
      </c>
      <c r="B41" s="570" t="s">
        <v>2057</v>
      </c>
      <c r="C41" s="571">
        <f>C122</f>
        <v>0</v>
      </c>
      <c r="D41" s="571">
        <f t="shared" ref="D41:G41" si="34">D122</f>
        <v>0</v>
      </c>
      <c r="E41" s="571">
        <f t="shared" si="34"/>
        <v>0</v>
      </c>
      <c r="F41" s="571">
        <f t="shared" si="34"/>
        <v>0</v>
      </c>
      <c r="G41" s="571">
        <f t="shared" si="34"/>
        <v>585.1</v>
      </c>
      <c r="H41" s="566">
        <f t="shared" si="7"/>
        <v>585.1</v>
      </c>
      <c r="I41" s="572">
        <f>I122</f>
        <v>0</v>
      </c>
      <c r="J41" s="572">
        <f t="shared" ref="J41:S41" si="35">J122</f>
        <v>0</v>
      </c>
      <c r="K41" s="572">
        <f t="shared" si="35"/>
        <v>0</v>
      </c>
      <c r="L41" s="572">
        <f t="shared" si="35"/>
        <v>0</v>
      </c>
      <c r="M41" s="572">
        <f t="shared" si="35"/>
        <v>15</v>
      </c>
      <c r="N41" s="567">
        <f t="shared" si="0"/>
        <v>15</v>
      </c>
      <c r="O41" s="572">
        <f t="shared" si="35"/>
        <v>0</v>
      </c>
      <c r="P41" s="572">
        <f t="shared" si="35"/>
        <v>0</v>
      </c>
      <c r="Q41" s="572">
        <f t="shared" si="35"/>
        <v>0</v>
      </c>
      <c r="R41" s="572">
        <f t="shared" si="35"/>
        <v>0</v>
      </c>
      <c r="S41" s="572">
        <f t="shared" si="35"/>
        <v>33</v>
      </c>
      <c r="T41" s="567">
        <f t="shared" si="1"/>
        <v>33</v>
      </c>
      <c r="U41" s="489"/>
    </row>
    <row r="42" spans="1:21" ht="40.5" customHeight="1" outlineLevel="1" x14ac:dyDescent="0.3">
      <c r="A42" s="569">
        <v>35</v>
      </c>
      <c r="B42" s="573" t="s">
        <v>2058</v>
      </c>
      <c r="C42" s="571">
        <f>C123+C162</f>
        <v>0</v>
      </c>
      <c r="D42" s="571">
        <f>D123+D162</f>
        <v>0</v>
      </c>
      <c r="E42" s="571">
        <f>E123+E162</f>
        <v>0</v>
      </c>
      <c r="F42" s="571">
        <f>F123+F162</f>
        <v>164.05</v>
      </c>
      <c r="G42" s="571">
        <f>G123+G162</f>
        <v>8778.9</v>
      </c>
      <c r="H42" s="566">
        <f t="shared" si="7"/>
        <v>8942.9500000000007</v>
      </c>
      <c r="I42" s="572">
        <f>I123+I162</f>
        <v>0</v>
      </c>
      <c r="J42" s="572">
        <f>J123+J162</f>
        <v>0</v>
      </c>
      <c r="K42" s="572">
        <f>K123+K162</f>
        <v>0</v>
      </c>
      <c r="L42" s="572">
        <f>L123+L162</f>
        <v>4</v>
      </c>
      <c r="M42" s="572">
        <f>M123+M162</f>
        <v>221</v>
      </c>
      <c r="N42" s="567">
        <f t="shared" si="0"/>
        <v>225</v>
      </c>
      <c r="O42" s="572">
        <f>O123+O162</f>
        <v>0</v>
      </c>
      <c r="P42" s="572">
        <f>P123+P162</f>
        <v>0</v>
      </c>
      <c r="Q42" s="572">
        <f>Q123+Q162</f>
        <v>0</v>
      </c>
      <c r="R42" s="572">
        <f>R123+R162</f>
        <v>16</v>
      </c>
      <c r="S42" s="572">
        <f>S123+S162</f>
        <v>531</v>
      </c>
      <c r="T42" s="567">
        <f t="shared" si="1"/>
        <v>547</v>
      </c>
      <c r="U42" s="489"/>
    </row>
    <row r="43" spans="1:21" ht="40.5" customHeight="1" outlineLevel="1" x14ac:dyDescent="0.3">
      <c r="A43" s="569">
        <v>36</v>
      </c>
      <c r="B43" s="573" t="s">
        <v>878</v>
      </c>
      <c r="C43" s="571">
        <f>C163</f>
        <v>0</v>
      </c>
      <c r="D43" s="571">
        <f>D163</f>
        <v>0</v>
      </c>
      <c r="E43" s="571">
        <f>E163</f>
        <v>0</v>
      </c>
      <c r="F43" s="571">
        <f>F163</f>
        <v>0</v>
      </c>
      <c r="G43" s="571">
        <f>G163</f>
        <v>2479.6</v>
      </c>
      <c r="H43" s="566">
        <f t="shared" si="7"/>
        <v>2479.6</v>
      </c>
      <c r="I43" s="572">
        <f>I163</f>
        <v>0</v>
      </c>
      <c r="J43" s="572">
        <f>J163</f>
        <v>0</v>
      </c>
      <c r="K43" s="572">
        <f>K163</f>
        <v>0</v>
      </c>
      <c r="L43" s="572">
        <f>L163</f>
        <v>0</v>
      </c>
      <c r="M43" s="572">
        <f>M163</f>
        <v>57</v>
      </c>
      <c r="N43" s="567">
        <f t="shared" si="0"/>
        <v>57</v>
      </c>
      <c r="O43" s="572">
        <f>O163</f>
        <v>0</v>
      </c>
      <c r="P43" s="572">
        <f>P163</f>
        <v>0</v>
      </c>
      <c r="Q43" s="572">
        <f>Q163</f>
        <v>0</v>
      </c>
      <c r="R43" s="572">
        <f>R163</f>
        <v>0</v>
      </c>
      <c r="S43" s="572">
        <f>S163</f>
        <v>130</v>
      </c>
      <c r="T43" s="567">
        <f t="shared" si="1"/>
        <v>130</v>
      </c>
      <c r="U43" s="489"/>
    </row>
    <row r="44" spans="1:21" ht="40.5" customHeight="1" outlineLevel="1" x14ac:dyDescent="0.3">
      <c r="A44" s="569">
        <v>37</v>
      </c>
      <c r="B44" s="573" t="s">
        <v>987</v>
      </c>
      <c r="C44" s="571">
        <f>C124</f>
        <v>0</v>
      </c>
      <c r="D44" s="571">
        <f t="shared" ref="D44:G44" si="36">D124</f>
        <v>0</v>
      </c>
      <c r="E44" s="571">
        <f t="shared" si="36"/>
        <v>0</v>
      </c>
      <c r="F44" s="571">
        <f t="shared" si="36"/>
        <v>906</v>
      </c>
      <c r="G44" s="571">
        <f t="shared" si="36"/>
        <v>0</v>
      </c>
      <c r="H44" s="566">
        <f t="shared" si="7"/>
        <v>906</v>
      </c>
      <c r="I44" s="572">
        <f>I124</f>
        <v>0</v>
      </c>
      <c r="J44" s="572">
        <f t="shared" ref="J44:S44" si="37">J124</f>
        <v>0</v>
      </c>
      <c r="K44" s="572">
        <f t="shared" si="37"/>
        <v>0</v>
      </c>
      <c r="L44" s="572">
        <f t="shared" si="37"/>
        <v>19</v>
      </c>
      <c r="M44" s="572">
        <f t="shared" si="37"/>
        <v>0</v>
      </c>
      <c r="N44" s="567">
        <f t="shared" si="0"/>
        <v>19</v>
      </c>
      <c r="O44" s="572">
        <f t="shared" si="37"/>
        <v>0</v>
      </c>
      <c r="P44" s="572">
        <f t="shared" si="37"/>
        <v>0</v>
      </c>
      <c r="Q44" s="572">
        <f t="shared" si="37"/>
        <v>0</v>
      </c>
      <c r="R44" s="572">
        <f t="shared" si="37"/>
        <v>71</v>
      </c>
      <c r="S44" s="572">
        <f t="shared" si="37"/>
        <v>0</v>
      </c>
      <c r="T44" s="567">
        <f t="shared" si="1"/>
        <v>71</v>
      </c>
      <c r="U44" s="489"/>
    </row>
    <row r="45" spans="1:21" ht="40.5" customHeight="1" outlineLevel="1" x14ac:dyDescent="0.3">
      <c r="A45" s="569">
        <v>38</v>
      </c>
      <c r="B45" s="573" t="s">
        <v>1396</v>
      </c>
      <c r="C45" s="571">
        <f>C164</f>
        <v>0</v>
      </c>
      <c r="D45" s="571">
        <f t="shared" ref="D45:G45" si="38">D164</f>
        <v>0</v>
      </c>
      <c r="E45" s="571">
        <f t="shared" si="38"/>
        <v>613.4</v>
      </c>
      <c r="F45" s="571">
        <f t="shared" si="38"/>
        <v>0</v>
      </c>
      <c r="G45" s="571">
        <f t="shared" si="38"/>
        <v>0</v>
      </c>
      <c r="H45" s="566">
        <f t="shared" si="7"/>
        <v>613.4</v>
      </c>
      <c r="I45" s="572">
        <f>I164</f>
        <v>0</v>
      </c>
      <c r="J45" s="572">
        <f t="shared" ref="J45:M45" si="39">J164</f>
        <v>0</v>
      </c>
      <c r="K45" s="572">
        <f t="shared" si="39"/>
        <v>14</v>
      </c>
      <c r="L45" s="572">
        <f t="shared" si="39"/>
        <v>0</v>
      </c>
      <c r="M45" s="572">
        <f t="shared" si="39"/>
        <v>0</v>
      </c>
      <c r="N45" s="567">
        <f t="shared" si="0"/>
        <v>14</v>
      </c>
      <c r="O45" s="572">
        <f>O164</f>
        <v>0</v>
      </c>
      <c r="P45" s="572">
        <f t="shared" ref="P45:S45" si="40">P164</f>
        <v>0</v>
      </c>
      <c r="Q45" s="572">
        <f t="shared" si="40"/>
        <v>40</v>
      </c>
      <c r="R45" s="572">
        <f t="shared" si="40"/>
        <v>0</v>
      </c>
      <c r="S45" s="572">
        <f t="shared" si="40"/>
        <v>0</v>
      </c>
      <c r="T45" s="567">
        <f t="shared" si="1"/>
        <v>40</v>
      </c>
      <c r="U45" s="489"/>
    </row>
    <row r="46" spans="1:21" ht="40.5" customHeight="1" outlineLevel="1" x14ac:dyDescent="0.3">
      <c r="A46" s="569">
        <v>39</v>
      </c>
      <c r="B46" s="573" t="s">
        <v>880</v>
      </c>
      <c r="C46" s="571">
        <f>C88+C125</f>
        <v>1047.4000000000001</v>
      </c>
      <c r="D46" s="571">
        <f>D88+D125</f>
        <v>0</v>
      </c>
      <c r="E46" s="571">
        <f>E88+E125</f>
        <v>0</v>
      </c>
      <c r="F46" s="571">
        <f>F88+F125</f>
        <v>2025.9</v>
      </c>
      <c r="G46" s="571">
        <f>G88+G125</f>
        <v>0</v>
      </c>
      <c r="H46" s="566">
        <f t="shared" si="7"/>
        <v>3073.3</v>
      </c>
      <c r="I46" s="572">
        <f>I88+I125</f>
        <v>24</v>
      </c>
      <c r="J46" s="572">
        <f>J88+J125</f>
        <v>0</v>
      </c>
      <c r="K46" s="572">
        <f>K88+K125</f>
        <v>0</v>
      </c>
      <c r="L46" s="572">
        <f>L88+L125</f>
        <v>50</v>
      </c>
      <c r="M46" s="572">
        <f>M88+M125</f>
        <v>0</v>
      </c>
      <c r="N46" s="567">
        <f t="shared" si="0"/>
        <v>74</v>
      </c>
      <c r="O46" s="572">
        <f>O88+O125</f>
        <v>65</v>
      </c>
      <c r="P46" s="572">
        <f>P88+P125</f>
        <v>0</v>
      </c>
      <c r="Q46" s="572">
        <f>Q88+Q125</f>
        <v>0</v>
      </c>
      <c r="R46" s="572">
        <f>R88+R125</f>
        <v>110</v>
      </c>
      <c r="S46" s="572">
        <f>S88+S125</f>
        <v>0</v>
      </c>
      <c r="T46" s="567">
        <f t="shared" si="1"/>
        <v>175</v>
      </c>
      <c r="U46" s="489"/>
    </row>
    <row r="47" spans="1:21" ht="40.5" customHeight="1" outlineLevel="1" x14ac:dyDescent="0.3">
      <c r="A47" s="569">
        <v>40</v>
      </c>
      <c r="B47" s="574" t="s">
        <v>1458</v>
      </c>
      <c r="C47" s="571">
        <f>C126+C165</f>
        <v>0</v>
      </c>
      <c r="D47" s="571">
        <f>D126+D165</f>
        <v>2143</v>
      </c>
      <c r="E47" s="571">
        <f>E126+E165</f>
        <v>0</v>
      </c>
      <c r="F47" s="571">
        <f>F126+F165</f>
        <v>2771.2</v>
      </c>
      <c r="G47" s="571">
        <f>G126+G165</f>
        <v>8771.4500000000007</v>
      </c>
      <c r="H47" s="566">
        <f t="shared" si="7"/>
        <v>13685.65</v>
      </c>
      <c r="I47" s="572">
        <f>I126+I165</f>
        <v>0</v>
      </c>
      <c r="J47" s="572">
        <f>J126+J165</f>
        <v>50</v>
      </c>
      <c r="K47" s="572">
        <f>K126+K165</f>
        <v>0</v>
      </c>
      <c r="L47" s="572">
        <f>L126+L165</f>
        <v>60</v>
      </c>
      <c r="M47" s="572">
        <f>M126+M165</f>
        <v>206</v>
      </c>
      <c r="N47" s="567">
        <f t="shared" si="0"/>
        <v>316</v>
      </c>
      <c r="O47" s="572">
        <f>O126+O165</f>
        <v>0</v>
      </c>
      <c r="P47" s="572">
        <f>P126+P165</f>
        <v>122</v>
      </c>
      <c r="Q47" s="572">
        <f>Q126+Q165</f>
        <v>0</v>
      </c>
      <c r="R47" s="572">
        <f>R126+R165</f>
        <v>136</v>
      </c>
      <c r="S47" s="572">
        <f>S126+S165</f>
        <v>511</v>
      </c>
      <c r="T47" s="567">
        <f t="shared" si="1"/>
        <v>769</v>
      </c>
      <c r="U47" s="489"/>
    </row>
    <row r="48" spans="1:21" ht="40.5" customHeight="1" outlineLevel="1" x14ac:dyDescent="0.3">
      <c r="A48" s="569">
        <v>41</v>
      </c>
      <c r="B48" s="573" t="s">
        <v>1894</v>
      </c>
      <c r="C48" s="571">
        <f>C89</f>
        <v>1051</v>
      </c>
      <c r="D48" s="571">
        <v>0</v>
      </c>
      <c r="E48" s="571">
        <v>0</v>
      </c>
      <c r="F48" s="571">
        <v>0</v>
      </c>
      <c r="G48" s="571">
        <v>0</v>
      </c>
      <c r="H48" s="566">
        <f t="shared" si="7"/>
        <v>1051</v>
      </c>
      <c r="I48" s="572">
        <v>23</v>
      </c>
      <c r="J48" s="583">
        <v>0</v>
      </c>
      <c r="K48" s="583">
        <v>0</v>
      </c>
      <c r="L48" s="583">
        <v>0</v>
      </c>
      <c r="M48" s="583">
        <v>0</v>
      </c>
      <c r="N48" s="567">
        <f t="shared" si="0"/>
        <v>23</v>
      </c>
      <c r="O48" s="572">
        <v>58</v>
      </c>
      <c r="P48" s="565">
        <v>0</v>
      </c>
      <c r="Q48" s="565">
        <v>0</v>
      </c>
      <c r="R48" s="565">
        <v>0</v>
      </c>
      <c r="S48" s="565">
        <v>0</v>
      </c>
      <c r="T48" s="567">
        <f t="shared" si="1"/>
        <v>58</v>
      </c>
      <c r="U48" s="489"/>
    </row>
    <row r="49" spans="1:21" ht="40.5" customHeight="1" outlineLevel="1" x14ac:dyDescent="0.3">
      <c r="A49" s="569">
        <v>42</v>
      </c>
      <c r="B49" s="573" t="s">
        <v>1895</v>
      </c>
      <c r="C49" s="571">
        <f>C90</f>
        <v>634.38</v>
      </c>
      <c r="D49" s="571">
        <f t="shared" ref="D49:G50" si="41">D90</f>
        <v>0</v>
      </c>
      <c r="E49" s="571">
        <f t="shared" si="41"/>
        <v>0</v>
      </c>
      <c r="F49" s="571">
        <f t="shared" si="41"/>
        <v>0</v>
      </c>
      <c r="G49" s="571">
        <f t="shared" si="41"/>
        <v>0</v>
      </c>
      <c r="H49" s="566">
        <f t="shared" si="7"/>
        <v>634.38</v>
      </c>
      <c r="I49" s="572">
        <f>I90</f>
        <v>23</v>
      </c>
      <c r="J49" s="572">
        <f t="shared" ref="J49:M50" si="42">J90</f>
        <v>0</v>
      </c>
      <c r="K49" s="572">
        <f t="shared" si="42"/>
        <v>0</v>
      </c>
      <c r="L49" s="572">
        <f t="shared" si="42"/>
        <v>0</v>
      </c>
      <c r="M49" s="572">
        <f t="shared" si="42"/>
        <v>0</v>
      </c>
      <c r="N49" s="567">
        <f t="shared" si="0"/>
        <v>23</v>
      </c>
      <c r="O49" s="572">
        <f>O90</f>
        <v>53</v>
      </c>
      <c r="P49" s="572">
        <f t="shared" ref="P49:S50" si="43">P90</f>
        <v>0</v>
      </c>
      <c r="Q49" s="572">
        <f t="shared" si="43"/>
        <v>0</v>
      </c>
      <c r="R49" s="572">
        <f t="shared" si="43"/>
        <v>0</v>
      </c>
      <c r="S49" s="572">
        <f t="shared" si="43"/>
        <v>0</v>
      </c>
      <c r="T49" s="567">
        <f t="shared" si="1"/>
        <v>53</v>
      </c>
      <c r="U49" s="489"/>
    </row>
    <row r="50" spans="1:21" ht="40.5" customHeight="1" outlineLevel="1" x14ac:dyDescent="0.3">
      <c r="A50" s="569">
        <v>43</v>
      </c>
      <c r="B50" s="573" t="s">
        <v>1896</v>
      </c>
      <c r="C50" s="571">
        <f>C91</f>
        <v>1090.7</v>
      </c>
      <c r="D50" s="571">
        <f t="shared" si="41"/>
        <v>0</v>
      </c>
      <c r="E50" s="571">
        <f t="shared" si="41"/>
        <v>0</v>
      </c>
      <c r="F50" s="571">
        <f t="shared" si="41"/>
        <v>0</v>
      </c>
      <c r="G50" s="571">
        <f t="shared" si="41"/>
        <v>0</v>
      </c>
      <c r="H50" s="566">
        <f t="shared" si="7"/>
        <v>1090.7</v>
      </c>
      <c r="I50" s="572">
        <f>I91</f>
        <v>26</v>
      </c>
      <c r="J50" s="572">
        <f t="shared" si="42"/>
        <v>0</v>
      </c>
      <c r="K50" s="572">
        <f t="shared" si="42"/>
        <v>0</v>
      </c>
      <c r="L50" s="572">
        <f t="shared" si="42"/>
        <v>0</v>
      </c>
      <c r="M50" s="572">
        <f t="shared" si="42"/>
        <v>0</v>
      </c>
      <c r="N50" s="567">
        <f t="shared" si="0"/>
        <v>26</v>
      </c>
      <c r="O50" s="572">
        <f>O91</f>
        <v>76</v>
      </c>
      <c r="P50" s="572">
        <f t="shared" si="43"/>
        <v>0</v>
      </c>
      <c r="Q50" s="572">
        <f t="shared" si="43"/>
        <v>0</v>
      </c>
      <c r="R50" s="572">
        <f t="shared" si="43"/>
        <v>0</v>
      </c>
      <c r="S50" s="572">
        <f t="shared" si="43"/>
        <v>0</v>
      </c>
      <c r="T50" s="567">
        <f t="shared" si="1"/>
        <v>76</v>
      </c>
      <c r="U50" s="489"/>
    </row>
    <row r="51" spans="1:21" ht="40.5" customHeight="1" outlineLevel="1" x14ac:dyDescent="0.3">
      <c r="A51" s="569">
        <v>44</v>
      </c>
      <c r="B51" s="573" t="s">
        <v>1028</v>
      </c>
      <c r="C51" s="571">
        <f>C128+C167</f>
        <v>0</v>
      </c>
      <c r="D51" s="571">
        <f>D128+D167</f>
        <v>0</v>
      </c>
      <c r="E51" s="571">
        <f>E128+E167</f>
        <v>0</v>
      </c>
      <c r="F51" s="571">
        <f>F128+F167</f>
        <v>7307.4</v>
      </c>
      <c r="G51" s="571">
        <f>G128+G167</f>
        <v>0</v>
      </c>
      <c r="H51" s="566">
        <f t="shared" si="7"/>
        <v>7307.4</v>
      </c>
      <c r="I51" s="572">
        <f>I128+I167</f>
        <v>0</v>
      </c>
      <c r="J51" s="572">
        <f>J128+J167</f>
        <v>0</v>
      </c>
      <c r="K51" s="572">
        <f>K128+K167</f>
        <v>0</v>
      </c>
      <c r="L51" s="572">
        <f>L128+L167</f>
        <v>181</v>
      </c>
      <c r="M51" s="572">
        <f>M128+M167</f>
        <v>0</v>
      </c>
      <c r="N51" s="567">
        <f t="shared" si="0"/>
        <v>181</v>
      </c>
      <c r="O51" s="572">
        <f>O128+O167</f>
        <v>0</v>
      </c>
      <c r="P51" s="572">
        <f>P128+P167</f>
        <v>0</v>
      </c>
      <c r="Q51" s="572">
        <f>Q128+Q167</f>
        <v>0</v>
      </c>
      <c r="R51" s="572">
        <f>R128+R167</f>
        <v>437</v>
      </c>
      <c r="S51" s="572">
        <f>S128+S167</f>
        <v>0</v>
      </c>
      <c r="T51" s="567">
        <f t="shared" si="1"/>
        <v>437</v>
      </c>
      <c r="U51" s="489"/>
    </row>
    <row r="52" spans="1:21" ht="40.5" customHeight="1" outlineLevel="1" x14ac:dyDescent="0.3">
      <c r="A52" s="569">
        <v>45</v>
      </c>
      <c r="B52" s="573" t="s">
        <v>1316</v>
      </c>
      <c r="C52" s="571">
        <f>C127+C166</f>
        <v>0</v>
      </c>
      <c r="D52" s="571">
        <f>D127+D166</f>
        <v>239.5</v>
      </c>
      <c r="E52" s="571">
        <f>E127+E166</f>
        <v>1820.61</v>
      </c>
      <c r="F52" s="571">
        <f>F127+F166</f>
        <v>177.5</v>
      </c>
      <c r="G52" s="571">
        <f>G127+G166</f>
        <v>2890.7</v>
      </c>
      <c r="H52" s="566">
        <f t="shared" si="7"/>
        <v>5128.3100000000004</v>
      </c>
      <c r="I52" s="572">
        <f>I127+I166</f>
        <v>0</v>
      </c>
      <c r="J52" s="572">
        <f>J127+J166</f>
        <v>5</v>
      </c>
      <c r="K52" s="572">
        <f>K127+K166</f>
        <v>51</v>
      </c>
      <c r="L52" s="572">
        <f>L127+L166</f>
        <v>6</v>
      </c>
      <c r="M52" s="572">
        <f>M127+M166</f>
        <v>72</v>
      </c>
      <c r="N52" s="567">
        <f t="shared" si="0"/>
        <v>134</v>
      </c>
      <c r="O52" s="572">
        <f>O127+O166</f>
        <v>0</v>
      </c>
      <c r="P52" s="572">
        <f>P127+P166</f>
        <v>19</v>
      </c>
      <c r="Q52" s="572">
        <f>Q127+Q166</f>
        <v>122</v>
      </c>
      <c r="R52" s="572">
        <f>R127+R166</f>
        <v>14</v>
      </c>
      <c r="S52" s="572">
        <f>S127+S166</f>
        <v>211</v>
      </c>
      <c r="T52" s="580">
        <f>O52+P52+Q52+R52+S52</f>
        <v>366</v>
      </c>
      <c r="U52" s="489"/>
    </row>
    <row r="53" spans="1:21" ht="40.5" customHeight="1" outlineLevel="1" x14ac:dyDescent="0.3">
      <c r="A53" s="569">
        <v>46</v>
      </c>
      <c r="B53" s="573" t="s">
        <v>872</v>
      </c>
      <c r="C53" s="571">
        <f>C92+C129+C168</f>
        <v>884.9</v>
      </c>
      <c r="D53" s="571">
        <f>D92+D129+D168</f>
        <v>2572.98</v>
      </c>
      <c r="E53" s="571">
        <f>E92+E129+E168</f>
        <v>0</v>
      </c>
      <c r="F53" s="571">
        <f>F92+F129+F168</f>
        <v>0</v>
      </c>
      <c r="G53" s="571">
        <f>G92+G129+G168</f>
        <v>3302</v>
      </c>
      <c r="H53" s="566">
        <f t="shared" si="7"/>
        <v>6759.88</v>
      </c>
      <c r="I53" s="572">
        <f>I92+I129+I168</f>
        <v>23</v>
      </c>
      <c r="J53" s="572">
        <f>J92+J129+J168</f>
        <v>61</v>
      </c>
      <c r="K53" s="572">
        <f>K92+K129+K168</f>
        <v>0</v>
      </c>
      <c r="L53" s="572">
        <f>L92+L129+L168</f>
        <v>0</v>
      </c>
      <c r="M53" s="572">
        <f>M92+M129+M168</f>
        <v>82</v>
      </c>
      <c r="N53" s="567">
        <f t="shared" si="0"/>
        <v>166</v>
      </c>
      <c r="O53" s="572">
        <f>O92+O129+O168</f>
        <v>61</v>
      </c>
      <c r="P53" s="572">
        <f>P92+P129+P168</f>
        <v>124</v>
      </c>
      <c r="Q53" s="572">
        <f>Q92+Q129+Q168</f>
        <v>0</v>
      </c>
      <c r="R53" s="572">
        <f>R92+R129+R168</f>
        <v>0</v>
      </c>
      <c r="S53" s="572">
        <f>S92+S129+S168</f>
        <v>250</v>
      </c>
      <c r="T53" s="567">
        <f t="shared" si="1"/>
        <v>435</v>
      </c>
      <c r="U53" s="489"/>
    </row>
    <row r="54" spans="1:21" ht="40.5" customHeight="1" outlineLevel="1" x14ac:dyDescent="0.3">
      <c r="A54" s="569">
        <v>47</v>
      </c>
      <c r="B54" s="574" t="s">
        <v>1428</v>
      </c>
      <c r="C54" s="571">
        <f>C117</f>
        <v>0</v>
      </c>
      <c r="D54" s="571">
        <f>D117</f>
        <v>499.7</v>
      </c>
      <c r="E54" s="571">
        <f>E117</f>
        <v>0</v>
      </c>
      <c r="F54" s="571">
        <f>F117</f>
        <v>0</v>
      </c>
      <c r="G54" s="571">
        <f>G117</f>
        <v>0</v>
      </c>
      <c r="H54" s="566">
        <f t="shared" si="7"/>
        <v>499.7</v>
      </c>
      <c r="I54" s="572">
        <f>I117</f>
        <v>0</v>
      </c>
      <c r="J54" s="572">
        <f>J117</f>
        <v>12</v>
      </c>
      <c r="K54" s="572">
        <f>K117</f>
        <v>0</v>
      </c>
      <c r="L54" s="572">
        <f>L117</f>
        <v>0</v>
      </c>
      <c r="M54" s="572">
        <f>M117</f>
        <v>0</v>
      </c>
      <c r="N54" s="567">
        <f t="shared" si="0"/>
        <v>12</v>
      </c>
      <c r="O54" s="572">
        <f>O117</f>
        <v>0</v>
      </c>
      <c r="P54" s="572">
        <f>P117</f>
        <v>43</v>
      </c>
      <c r="Q54" s="572">
        <f>Q117</f>
        <v>0</v>
      </c>
      <c r="R54" s="572">
        <f>R117</f>
        <v>0</v>
      </c>
      <c r="S54" s="572">
        <f>S117</f>
        <v>0</v>
      </c>
      <c r="T54" s="567">
        <f t="shared" si="1"/>
        <v>43</v>
      </c>
      <c r="U54" s="489"/>
    </row>
    <row r="55" spans="1:21" ht="40.5" customHeight="1" outlineLevel="1" x14ac:dyDescent="0.3">
      <c r="A55" s="569">
        <v>48</v>
      </c>
      <c r="B55" s="573" t="s">
        <v>871</v>
      </c>
      <c r="C55" s="571">
        <f>C134</f>
        <v>0</v>
      </c>
      <c r="D55" s="571">
        <f>D134</f>
        <v>189.2</v>
      </c>
      <c r="E55" s="571">
        <f>E134</f>
        <v>318.99</v>
      </c>
      <c r="F55" s="571">
        <f>F134</f>
        <v>25.53</v>
      </c>
      <c r="G55" s="571">
        <f>G134</f>
        <v>0</v>
      </c>
      <c r="H55" s="566">
        <f t="shared" si="7"/>
        <v>533.72</v>
      </c>
      <c r="I55" s="572">
        <f>I134</f>
        <v>0</v>
      </c>
      <c r="J55" s="572">
        <f>J134</f>
        <v>6</v>
      </c>
      <c r="K55" s="572">
        <f>K134</f>
        <v>8</v>
      </c>
      <c r="L55" s="572">
        <f>L134</f>
        <v>1</v>
      </c>
      <c r="M55" s="572">
        <f>M134</f>
        <v>0</v>
      </c>
      <c r="N55" s="567">
        <f t="shared" si="0"/>
        <v>15</v>
      </c>
      <c r="O55" s="572">
        <f>O134</f>
        <v>0</v>
      </c>
      <c r="P55" s="572">
        <f>P134</f>
        <v>6</v>
      </c>
      <c r="Q55" s="572">
        <f>Q134</f>
        <v>12</v>
      </c>
      <c r="R55" s="572">
        <f>R134</f>
        <v>2</v>
      </c>
      <c r="S55" s="572">
        <f>S134</f>
        <v>0</v>
      </c>
      <c r="T55" s="567">
        <f t="shared" si="1"/>
        <v>20</v>
      </c>
      <c r="U55" s="489"/>
    </row>
    <row r="56" spans="1:21" ht="40.5" customHeight="1" outlineLevel="1" x14ac:dyDescent="0.3">
      <c r="A56" s="569">
        <v>49</v>
      </c>
      <c r="B56" s="570" t="s">
        <v>869</v>
      </c>
      <c r="C56" s="571">
        <f>C130</f>
        <v>0</v>
      </c>
      <c r="D56" s="571">
        <f>D130</f>
        <v>552.20000000000005</v>
      </c>
      <c r="E56" s="571">
        <f>E130</f>
        <v>0</v>
      </c>
      <c r="F56" s="571">
        <f>F130</f>
        <v>0</v>
      </c>
      <c r="G56" s="571">
        <f>G130</f>
        <v>229</v>
      </c>
      <c r="H56" s="566">
        <f t="shared" si="7"/>
        <v>781.2</v>
      </c>
      <c r="I56" s="572">
        <f>I130</f>
        <v>0</v>
      </c>
      <c r="J56" s="572">
        <f>J130</f>
        <v>18</v>
      </c>
      <c r="K56" s="572">
        <f>K130</f>
        <v>0</v>
      </c>
      <c r="L56" s="572">
        <f>L130</f>
        <v>0</v>
      </c>
      <c r="M56" s="572">
        <f>M130</f>
        <v>8</v>
      </c>
      <c r="N56" s="567">
        <f t="shared" si="0"/>
        <v>26</v>
      </c>
      <c r="O56" s="572">
        <f>O130</f>
        <v>0</v>
      </c>
      <c r="P56" s="572">
        <f>P130</f>
        <v>45</v>
      </c>
      <c r="Q56" s="572">
        <f>Q130</f>
        <v>0</v>
      </c>
      <c r="R56" s="572">
        <f>R130</f>
        <v>0</v>
      </c>
      <c r="S56" s="572">
        <f>S130</f>
        <v>18</v>
      </c>
      <c r="T56" s="567">
        <f t="shared" si="1"/>
        <v>63</v>
      </c>
      <c r="U56" s="489"/>
    </row>
    <row r="57" spans="1:21" ht="40.5" customHeight="1" outlineLevel="1" x14ac:dyDescent="0.3">
      <c r="A57" s="569">
        <v>50</v>
      </c>
      <c r="B57" s="573" t="s">
        <v>873</v>
      </c>
      <c r="C57" s="571">
        <f>C131+C169</f>
        <v>0</v>
      </c>
      <c r="D57" s="571">
        <f>D131+D169</f>
        <v>0</v>
      </c>
      <c r="E57" s="571">
        <f>E131+E169</f>
        <v>0</v>
      </c>
      <c r="F57" s="571">
        <f>F131+F169</f>
        <v>0</v>
      </c>
      <c r="G57" s="571">
        <f>G131+G169</f>
        <v>6917.9</v>
      </c>
      <c r="H57" s="566">
        <f t="shared" si="7"/>
        <v>6917.9</v>
      </c>
      <c r="I57" s="572">
        <f>I131+I169</f>
        <v>0</v>
      </c>
      <c r="J57" s="572">
        <f>J131+J169</f>
        <v>0</v>
      </c>
      <c r="K57" s="572">
        <f>K131+K169</f>
        <v>0</v>
      </c>
      <c r="L57" s="572">
        <f>L131+L169</f>
        <v>0</v>
      </c>
      <c r="M57" s="572">
        <f>M131+M169</f>
        <v>149</v>
      </c>
      <c r="N57" s="567">
        <f t="shared" si="0"/>
        <v>149</v>
      </c>
      <c r="O57" s="572">
        <f>O131+O169</f>
        <v>0</v>
      </c>
      <c r="P57" s="572">
        <f>P131+P169</f>
        <v>0</v>
      </c>
      <c r="Q57" s="572">
        <f>Q131+Q169</f>
        <v>0</v>
      </c>
      <c r="R57" s="572">
        <f>R131+R169</f>
        <v>0</v>
      </c>
      <c r="S57" s="572">
        <f>S131+S169</f>
        <v>291</v>
      </c>
      <c r="T57" s="567">
        <f t="shared" si="1"/>
        <v>291</v>
      </c>
      <c r="U57" s="489"/>
    </row>
    <row r="58" spans="1:21" ht="40.5" customHeight="1" outlineLevel="1" x14ac:dyDescent="0.3">
      <c r="A58" s="569">
        <v>51</v>
      </c>
      <c r="B58" s="570" t="s">
        <v>1897</v>
      </c>
      <c r="C58" s="571">
        <f>C93+C133</f>
        <v>788.6</v>
      </c>
      <c r="D58" s="571">
        <f>D93+D133</f>
        <v>881.8</v>
      </c>
      <c r="E58" s="571">
        <f>E93+E133</f>
        <v>0</v>
      </c>
      <c r="F58" s="571">
        <f>F93+F133</f>
        <v>0</v>
      </c>
      <c r="G58" s="571">
        <f>G93+G133</f>
        <v>0</v>
      </c>
      <c r="H58" s="566">
        <f t="shared" si="7"/>
        <v>1670.4</v>
      </c>
      <c r="I58" s="572">
        <f>I93+I133</f>
        <v>26</v>
      </c>
      <c r="J58" s="572">
        <f>J93+J133</f>
        <v>19</v>
      </c>
      <c r="K58" s="572">
        <f>K93+K133</f>
        <v>0</v>
      </c>
      <c r="L58" s="572">
        <f>L93+L133</f>
        <v>0</v>
      </c>
      <c r="M58" s="572">
        <f>M93+M133</f>
        <v>0</v>
      </c>
      <c r="N58" s="567">
        <f t="shared" si="0"/>
        <v>45</v>
      </c>
      <c r="O58" s="572">
        <f>O93+O133</f>
        <v>57</v>
      </c>
      <c r="P58" s="572">
        <f>P93+P133</f>
        <v>37</v>
      </c>
      <c r="Q58" s="572">
        <f>Q93+Q133</f>
        <v>0</v>
      </c>
      <c r="R58" s="572">
        <f>R93+R133</f>
        <v>0</v>
      </c>
      <c r="S58" s="572">
        <f>S93+S133</f>
        <v>0</v>
      </c>
      <c r="T58" s="567">
        <f t="shared" si="1"/>
        <v>94</v>
      </c>
      <c r="U58" s="489"/>
    </row>
    <row r="59" spans="1:21" ht="40.5" customHeight="1" outlineLevel="1" x14ac:dyDescent="0.3">
      <c r="A59" s="569">
        <v>52</v>
      </c>
      <c r="B59" s="573" t="s">
        <v>1898</v>
      </c>
      <c r="C59" s="571">
        <v>0</v>
      </c>
      <c r="D59" s="571">
        <v>0</v>
      </c>
      <c r="E59" s="571">
        <v>0</v>
      </c>
      <c r="F59" s="571">
        <v>0</v>
      </c>
      <c r="G59" s="571">
        <v>0</v>
      </c>
      <c r="H59" s="566">
        <f t="shared" si="7"/>
        <v>0</v>
      </c>
      <c r="I59" s="572">
        <v>0</v>
      </c>
      <c r="J59" s="583">
        <v>0</v>
      </c>
      <c r="K59" s="583">
        <v>0</v>
      </c>
      <c r="L59" s="583">
        <v>0</v>
      </c>
      <c r="M59" s="583">
        <v>0</v>
      </c>
      <c r="N59" s="567">
        <f t="shared" si="0"/>
        <v>0</v>
      </c>
      <c r="O59" s="572">
        <v>0</v>
      </c>
      <c r="P59" s="565">
        <v>0</v>
      </c>
      <c r="Q59" s="565">
        <v>0</v>
      </c>
      <c r="R59" s="565">
        <v>0</v>
      </c>
      <c r="S59" s="565">
        <v>0</v>
      </c>
      <c r="T59" s="567">
        <f t="shared" si="1"/>
        <v>0</v>
      </c>
      <c r="U59" s="489"/>
    </row>
    <row r="60" spans="1:21" ht="40.5" customHeight="1" outlineLevel="1" x14ac:dyDescent="0.3">
      <c r="A60" s="569">
        <v>53</v>
      </c>
      <c r="B60" s="570" t="s">
        <v>1899</v>
      </c>
      <c r="C60" s="571">
        <v>0</v>
      </c>
      <c r="D60" s="571">
        <v>0</v>
      </c>
      <c r="E60" s="571">
        <v>0</v>
      </c>
      <c r="F60" s="571">
        <v>0</v>
      </c>
      <c r="G60" s="571">
        <v>0</v>
      </c>
      <c r="H60" s="566">
        <f t="shared" si="7"/>
        <v>0</v>
      </c>
      <c r="I60" s="572">
        <v>0</v>
      </c>
      <c r="J60" s="583">
        <v>0</v>
      </c>
      <c r="K60" s="583">
        <v>0</v>
      </c>
      <c r="L60" s="583">
        <v>0</v>
      </c>
      <c r="M60" s="583">
        <v>0</v>
      </c>
      <c r="N60" s="567">
        <f t="shared" si="0"/>
        <v>0</v>
      </c>
      <c r="O60" s="572">
        <v>0</v>
      </c>
      <c r="P60" s="565">
        <v>0</v>
      </c>
      <c r="Q60" s="565">
        <v>0</v>
      </c>
      <c r="R60" s="565">
        <v>0</v>
      </c>
      <c r="S60" s="565">
        <v>0</v>
      </c>
      <c r="T60" s="567">
        <f t="shared" si="1"/>
        <v>0</v>
      </c>
      <c r="U60" s="489"/>
    </row>
    <row r="61" spans="1:21" ht="40.5" customHeight="1" outlineLevel="1" x14ac:dyDescent="0.3">
      <c r="A61" s="569">
        <v>54</v>
      </c>
      <c r="B61" s="570" t="s">
        <v>1792</v>
      </c>
      <c r="C61" s="571">
        <f>C132+C170</f>
        <v>0</v>
      </c>
      <c r="D61" s="571">
        <f>D132+D170</f>
        <v>0</v>
      </c>
      <c r="E61" s="571">
        <f>E132+E170</f>
        <v>62.9</v>
      </c>
      <c r="F61" s="571">
        <f>F132+F170</f>
        <v>1114.3</v>
      </c>
      <c r="G61" s="571">
        <f>G132+G170</f>
        <v>11195.81</v>
      </c>
      <c r="H61" s="566">
        <f t="shared" si="7"/>
        <v>12373.01</v>
      </c>
      <c r="I61" s="572">
        <f>I132+I170</f>
        <v>0</v>
      </c>
      <c r="J61" s="572">
        <f>J132+J170</f>
        <v>0</v>
      </c>
      <c r="K61" s="572">
        <f>K132+K170</f>
        <v>1</v>
      </c>
      <c r="L61" s="572">
        <f>L132+L170</f>
        <v>26</v>
      </c>
      <c r="M61" s="572">
        <f>M132+M170</f>
        <v>381</v>
      </c>
      <c r="N61" s="567">
        <f t="shared" si="0"/>
        <v>408</v>
      </c>
      <c r="O61" s="572">
        <f>O132+O170</f>
        <v>0</v>
      </c>
      <c r="P61" s="572">
        <f>P132+P170</f>
        <v>0</v>
      </c>
      <c r="Q61" s="572">
        <f>Q132+Q170</f>
        <v>1</v>
      </c>
      <c r="R61" s="572">
        <f>R132+R170</f>
        <v>57</v>
      </c>
      <c r="S61" s="572">
        <f>S132+S170</f>
        <v>975</v>
      </c>
      <c r="T61" s="567">
        <f t="shared" si="1"/>
        <v>1033</v>
      </c>
      <c r="U61" s="489"/>
    </row>
    <row r="62" spans="1:21" ht="40.5" customHeight="1" outlineLevel="1" x14ac:dyDescent="0.3">
      <c r="A62" s="569">
        <v>55</v>
      </c>
      <c r="B62" s="570" t="s">
        <v>1900</v>
      </c>
      <c r="C62" s="571">
        <f>C94+C135</f>
        <v>116.6</v>
      </c>
      <c r="D62" s="571">
        <f>D94+D135</f>
        <v>322.89999999999998</v>
      </c>
      <c r="E62" s="571">
        <f>E94+E135</f>
        <v>0</v>
      </c>
      <c r="F62" s="571">
        <f>F94+F135</f>
        <v>0</v>
      </c>
      <c r="G62" s="571">
        <f>G94+G135</f>
        <v>0</v>
      </c>
      <c r="H62" s="566">
        <f t="shared" si="7"/>
        <v>439.5</v>
      </c>
      <c r="I62" s="572">
        <f>I94+I135</f>
        <v>2</v>
      </c>
      <c r="J62" s="572">
        <f>J94+J135</f>
        <v>6</v>
      </c>
      <c r="K62" s="572">
        <f>K94+K135</f>
        <v>0</v>
      </c>
      <c r="L62" s="572">
        <f>L94+L135</f>
        <v>0</v>
      </c>
      <c r="M62" s="572">
        <f>M94+M135</f>
        <v>0</v>
      </c>
      <c r="N62" s="567">
        <f t="shared" si="0"/>
        <v>8</v>
      </c>
      <c r="O62" s="572">
        <f>O94+O135</f>
        <v>4</v>
      </c>
      <c r="P62" s="572">
        <f>P94+P135</f>
        <v>23</v>
      </c>
      <c r="Q62" s="572">
        <f>Q94+Q135</f>
        <v>0</v>
      </c>
      <c r="R62" s="572">
        <f>R94+R135</f>
        <v>0</v>
      </c>
      <c r="S62" s="572">
        <f>S94+S135</f>
        <v>0</v>
      </c>
      <c r="T62" s="567">
        <f t="shared" si="1"/>
        <v>27</v>
      </c>
      <c r="U62" s="489"/>
    </row>
    <row r="63" spans="1:21" ht="40.5" customHeight="1" outlineLevel="1" x14ac:dyDescent="0.3">
      <c r="A63" s="569">
        <v>56</v>
      </c>
      <c r="B63" s="573" t="s">
        <v>1901</v>
      </c>
      <c r="C63" s="571">
        <f>C136</f>
        <v>0</v>
      </c>
      <c r="D63" s="571">
        <f t="shared" ref="D63:G63" si="44">D136</f>
        <v>1628.16</v>
      </c>
      <c r="E63" s="571">
        <f t="shared" si="44"/>
        <v>0</v>
      </c>
      <c r="F63" s="571">
        <f t="shared" si="44"/>
        <v>0</v>
      </c>
      <c r="G63" s="571">
        <f t="shared" si="44"/>
        <v>0</v>
      </c>
      <c r="H63" s="566">
        <f t="shared" si="7"/>
        <v>1628.16</v>
      </c>
      <c r="I63" s="572">
        <f>I136</f>
        <v>0</v>
      </c>
      <c r="J63" s="572">
        <f t="shared" ref="J63:M63" si="45">J136</f>
        <v>31</v>
      </c>
      <c r="K63" s="572">
        <f t="shared" si="45"/>
        <v>0</v>
      </c>
      <c r="L63" s="572">
        <f t="shared" si="45"/>
        <v>0</v>
      </c>
      <c r="M63" s="572">
        <f t="shared" si="45"/>
        <v>0</v>
      </c>
      <c r="N63" s="567">
        <f t="shared" si="0"/>
        <v>31</v>
      </c>
      <c r="O63" s="572">
        <f>O136</f>
        <v>0</v>
      </c>
      <c r="P63" s="572">
        <f t="shared" ref="P63:S63" si="46">P136</f>
        <v>62</v>
      </c>
      <c r="Q63" s="572">
        <f t="shared" si="46"/>
        <v>0</v>
      </c>
      <c r="R63" s="572">
        <f t="shared" si="46"/>
        <v>0</v>
      </c>
      <c r="S63" s="572">
        <f t="shared" si="46"/>
        <v>0</v>
      </c>
      <c r="T63" s="567">
        <f t="shared" si="1"/>
        <v>62</v>
      </c>
      <c r="U63" s="489"/>
    </row>
    <row r="64" spans="1:21" ht="40.5" customHeight="1" outlineLevel="1" x14ac:dyDescent="0.3">
      <c r="A64" s="569">
        <v>57</v>
      </c>
      <c r="B64" s="573" t="s">
        <v>1902</v>
      </c>
      <c r="C64" s="571">
        <f>C95+C137+C171</f>
        <v>938.57</v>
      </c>
      <c r="D64" s="571">
        <f>D95+D137+D171</f>
        <v>236.9</v>
      </c>
      <c r="E64" s="571">
        <f>E95+E137+E171</f>
        <v>509.4</v>
      </c>
      <c r="F64" s="571">
        <f>F95+F137+F171</f>
        <v>207.3</v>
      </c>
      <c r="G64" s="571">
        <f>G95+G137+G171</f>
        <v>0</v>
      </c>
      <c r="H64" s="566">
        <f t="shared" si="7"/>
        <v>1892.17</v>
      </c>
      <c r="I64" s="572">
        <f>I95+I137+I171</f>
        <v>27</v>
      </c>
      <c r="J64" s="572">
        <f>J95+J137+J171</f>
        <v>6</v>
      </c>
      <c r="K64" s="572">
        <f>K95+K137+K171</f>
        <v>20</v>
      </c>
      <c r="L64" s="572">
        <f>L95+L137+L171</f>
        <v>11</v>
      </c>
      <c r="M64" s="572">
        <f>M95+M137+M171</f>
        <v>0</v>
      </c>
      <c r="N64" s="567">
        <f t="shared" si="0"/>
        <v>64</v>
      </c>
      <c r="O64" s="572">
        <f>O95+O137+O171</f>
        <v>76</v>
      </c>
      <c r="P64" s="572">
        <f>P95+P137+P171</f>
        <v>13</v>
      </c>
      <c r="Q64" s="572">
        <f>Q95+Q137+Q171</f>
        <v>40</v>
      </c>
      <c r="R64" s="572">
        <f>R95+R137+R171</f>
        <v>22</v>
      </c>
      <c r="S64" s="572">
        <f>S95+S137+S171</f>
        <v>0</v>
      </c>
      <c r="T64" s="567">
        <f t="shared" si="1"/>
        <v>151</v>
      </c>
      <c r="U64" s="489"/>
    </row>
    <row r="65" spans="1:21" ht="40.5" customHeight="1" outlineLevel="1" x14ac:dyDescent="0.3">
      <c r="A65" s="569">
        <v>58</v>
      </c>
      <c r="B65" s="573" t="s">
        <v>1880</v>
      </c>
      <c r="C65" s="571">
        <f>C172</f>
        <v>0</v>
      </c>
      <c r="D65" s="571">
        <f>D172</f>
        <v>0</v>
      </c>
      <c r="E65" s="571">
        <f>E172</f>
        <v>484.4</v>
      </c>
      <c r="F65" s="571">
        <f>F172</f>
        <v>18.899999999999999</v>
      </c>
      <c r="G65" s="571">
        <f>G172</f>
        <v>1859.6</v>
      </c>
      <c r="H65" s="566">
        <f t="shared" si="7"/>
        <v>2362.9</v>
      </c>
      <c r="I65" s="572">
        <f>I172</f>
        <v>0</v>
      </c>
      <c r="J65" s="572">
        <f t="shared" ref="J65:M65" si="47">J172</f>
        <v>0</v>
      </c>
      <c r="K65" s="572">
        <f t="shared" si="47"/>
        <v>10</v>
      </c>
      <c r="L65" s="572">
        <f t="shared" si="47"/>
        <v>1</v>
      </c>
      <c r="M65" s="572">
        <f t="shared" si="47"/>
        <v>49</v>
      </c>
      <c r="N65" s="567">
        <f t="shared" si="0"/>
        <v>60</v>
      </c>
      <c r="O65" s="572">
        <f t="shared" ref="O65:S65" si="48">O172</f>
        <v>0</v>
      </c>
      <c r="P65" s="572">
        <f t="shared" si="48"/>
        <v>0</v>
      </c>
      <c r="Q65" s="572">
        <f t="shared" si="48"/>
        <v>12</v>
      </c>
      <c r="R65" s="572">
        <f t="shared" si="48"/>
        <v>1</v>
      </c>
      <c r="S65" s="572">
        <f t="shared" si="48"/>
        <v>141</v>
      </c>
      <c r="T65" s="567">
        <f t="shared" si="1"/>
        <v>154</v>
      </c>
      <c r="U65" s="503"/>
    </row>
    <row r="66" spans="1:21" ht="40.5" customHeight="1" outlineLevel="1" x14ac:dyDescent="0.3">
      <c r="A66" s="569">
        <v>59</v>
      </c>
      <c r="B66" s="573" t="s">
        <v>1903</v>
      </c>
      <c r="C66" s="571">
        <f>C96</f>
        <v>1233.3</v>
      </c>
      <c r="D66" s="571">
        <v>0</v>
      </c>
      <c r="E66" s="571">
        <v>0</v>
      </c>
      <c r="F66" s="571">
        <v>0</v>
      </c>
      <c r="G66" s="571">
        <v>0</v>
      </c>
      <c r="H66" s="566">
        <f t="shared" si="7"/>
        <v>1233.3</v>
      </c>
      <c r="I66" s="572">
        <v>37</v>
      </c>
      <c r="J66" s="583">
        <v>0</v>
      </c>
      <c r="K66" s="583">
        <v>0</v>
      </c>
      <c r="L66" s="583">
        <v>0</v>
      </c>
      <c r="M66" s="583">
        <v>0</v>
      </c>
      <c r="N66" s="567">
        <f t="shared" si="0"/>
        <v>37</v>
      </c>
      <c r="O66" s="572">
        <v>110</v>
      </c>
      <c r="P66" s="565">
        <v>0</v>
      </c>
      <c r="Q66" s="565">
        <v>0</v>
      </c>
      <c r="R66" s="565">
        <v>0</v>
      </c>
      <c r="S66" s="565">
        <v>0</v>
      </c>
      <c r="T66" s="567">
        <f t="shared" si="1"/>
        <v>110</v>
      </c>
      <c r="U66" s="489"/>
    </row>
    <row r="67" spans="1:21" ht="40.5" customHeight="1" outlineLevel="1" x14ac:dyDescent="0.3">
      <c r="A67" s="569">
        <v>60</v>
      </c>
      <c r="B67" s="570" t="s">
        <v>1904</v>
      </c>
      <c r="C67" s="571">
        <f>C98</f>
        <v>0</v>
      </c>
      <c r="D67" s="571">
        <f t="shared" ref="D67:G67" si="49">D98</f>
        <v>1211.8</v>
      </c>
      <c r="E67" s="571">
        <f t="shared" si="49"/>
        <v>0</v>
      </c>
      <c r="F67" s="571">
        <f t="shared" si="49"/>
        <v>0</v>
      </c>
      <c r="G67" s="571">
        <f t="shared" si="49"/>
        <v>0</v>
      </c>
      <c r="H67" s="566">
        <f t="shared" si="7"/>
        <v>1211.8</v>
      </c>
      <c r="I67" s="572">
        <f>I98</f>
        <v>0</v>
      </c>
      <c r="J67" s="572">
        <f t="shared" ref="J67:M67" si="50">J98</f>
        <v>25</v>
      </c>
      <c r="K67" s="572">
        <f t="shared" si="50"/>
        <v>0</v>
      </c>
      <c r="L67" s="572">
        <f t="shared" si="50"/>
        <v>0</v>
      </c>
      <c r="M67" s="572">
        <f t="shared" si="50"/>
        <v>0</v>
      </c>
      <c r="N67" s="567">
        <f t="shared" si="0"/>
        <v>25</v>
      </c>
      <c r="O67" s="572">
        <f>O98</f>
        <v>0</v>
      </c>
      <c r="P67" s="572">
        <f t="shared" ref="P67:S67" si="51">P98</f>
        <v>68</v>
      </c>
      <c r="Q67" s="572">
        <f t="shared" si="51"/>
        <v>0</v>
      </c>
      <c r="R67" s="572">
        <f t="shared" si="51"/>
        <v>0</v>
      </c>
      <c r="S67" s="572">
        <f t="shared" si="51"/>
        <v>0</v>
      </c>
      <c r="T67" s="567">
        <f t="shared" si="1"/>
        <v>68</v>
      </c>
      <c r="U67" s="489"/>
    </row>
    <row r="68" spans="1:21" ht="40.5" customHeight="1" outlineLevel="1" x14ac:dyDescent="0.3">
      <c r="A68" s="569">
        <v>61</v>
      </c>
      <c r="B68" s="570" t="s">
        <v>1905</v>
      </c>
      <c r="C68" s="571">
        <v>0</v>
      </c>
      <c r="D68" s="571">
        <f>D99</f>
        <v>1169.3</v>
      </c>
      <c r="E68" s="571">
        <v>0</v>
      </c>
      <c r="F68" s="571">
        <v>0</v>
      </c>
      <c r="G68" s="571">
        <v>0</v>
      </c>
      <c r="H68" s="566">
        <f t="shared" si="7"/>
        <v>1169.3</v>
      </c>
      <c r="I68" s="572">
        <v>0</v>
      </c>
      <c r="J68" s="583">
        <v>31</v>
      </c>
      <c r="K68" s="583">
        <v>0</v>
      </c>
      <c r="L68" s="583">
        <v>0</v>
      </c>
      <c r="M68" s="583">
        <v>0</v>
      </c>
      <c r="N68" s="567">
        <f t="shared" si="0"/>
        <v>31</v>
      </c>
      <c r="O68" s="572">
        <v>0</v>
      </c>
      <c r="P68" s="565">
        <v>87</v>
      </c>
      <c r="Q68" s="565">
        <v>0</v>
      </c>
      <c r="R68" s="565">
        <v>0</v>
      </c>
      <c r="S68" s="565">
        <v>0</v>
      </c>
      <c r="T68" s="567">
        <f t="shared" si="1"/>
        <v>87</v>
      </c>
      <c r="U68" s="489"/>
    </row>
    <row r="69" spans="1:21" ht="40.5" customHeight="1" outlineLevel="1" x14ac:dyDescent="0.3">
      <c r="A69" s="569">
        <v>62</v>
      </c>
      <c r="B69" s="570" t="s">
        <v>1906</v>
      </c>
      <c r="C69" s="571">
        <v>710.2</v>
      </c>
      <c r="D69" s="571">
        <v>0</v>
      </c>
      <c r="E69" s="571">
        <v>0</v>
      </c>
      <c r="F69" s="571">
        <v>0</v>
      </c>
      <c r="G69" s="571">
        <v>0</v>
      </c>
      <c r="H69" s="566">
        <f t="shared" si="7"/>
        <v>710.2</v>
      </c>
      <c r="I69" s="572">
        <v>20</v>
      </c>
      <c r="J69" s="583">
        <v>0</v>
      </c>
      <c r="K69" s="583">
        <v>0</v>
      </c>
      <c r="L69" s="583">
        <v>0</v>
      </c>
      <c r="M69" s="583">
        <v>0</v>
      </c>
      <c r="N69" s="567">
        <f t="shared" si="0"/>
        <v>20</v>
      </c>
      <c r="O69" s="572">
        <v>49</v>
      </c>
      <c r="P69" s="565">
        <v>0</v>
      </c>
      <c r="Q69" s="565">
        <v>0</v>
      </c>
      <c r="R69" s="565">
        <v>0</v>
      </c>
      <c r="S69" s="565">
        <v>0</v>
      </c>
      <c r="T69" s="567">
        <f t="shared" si="1"/>
        <v>49</v>
      </c>
      <c r="U69" s="489"/>
    </row>
    <row r="70" spans="1:21" ht="40.5" customHeight="1" outlineLevel="1" x14ac:dyDescent="0.3">
      <c r="A70" s="569">
        <v>63</v>
      </c>
      <c r="B70" s="570" t="s">
        <v>1793</v>
      </c>
      <c r="C70" s="571">
        <f>C138+C173</f>
        <v>0</v>
      </c>
      <c r="D70" s="571">
        <f>D138+D173</f>
        <v>0</v>
      </c>
      <c r="E70" s="571">
        <f>E138+E173</f>
        <v>0</v>
      </c>
      <c r="F70" s="571">
        <f>F138+F173</f>
        <v>2476.5</v>
      </c>
      <c r="G70" s="571">
        <f>G138+G173</f>
        <v>7337.19</v>
      </c>
      <c r="H70" s="566">
        <f t="shared" si="7"/>
        <v>9813.69</v>
      </c>
      <c r="I70" s="572">
        <f>I138+I173</f>
        <v>0</v>
      </c>
      <c r="J70" s="572">
        <f>J138+J173</f>
        <v>0</v>
      </c>
      <c r="K70" s="572">
        <f>K138+K173</f>
        <v>0</v>
      </c>
      <c r="L70" s="572">
        <f>L138+L173</f>
        <v>61</v>
      </c>
      <c r="M70" s="572">
        <f>M138+M173</f>
        <v>211</v>
      </c>
      <c r="N70" s="567">
        <f t="shared" si="0"/>
        <v>272</v>
      </c>
      <c r="O70" s="572">
        <f>O138+O173</f>
        <v>0</v>
      </c>
      <c r="P70" s="572">
        <f>P138+P173</f>
        <v>0</v>
      </c>
      <c r="Q70" s="572">
        <f>Q138+Q173</f>
        <v>0</v>
      </c>
      <c r="R70" s="572">
        <f>R138+R173</f>
        <v>148</v>
      </c>
      <c r="S70" s="572">
        <f>S138+S173</f>
        <v>459</v>
      </c>
      <c r="T70" s="567">
        <f t="shared" si="1"/>
        <v>607</v>
      </c>
      <c r="U70" s="489"/>
    </row>
    <row r="71" spans="1:21" ht="40.5" customHeight="1" outlineLevel="1" x14ac:dyDescent="0.3">
      <c r="A71" s="569">
        <v>64</v>
      </c>
      <c r="B71" s="573" t="s">
        <v>1117</v>
      </c>
      <c r="C71" s="571">
        <f>C100+C174</f>
        <v>345.1</v>
      </c>
      <c r="D71" s="571">
        <f>D100+D174</f>
        <v>0</v>
      </c>
      <c r="E71" s="571">
        <f>E100+E174</f>
        <v>1075.2</v>
      </c>
      <c r="F71" s="571">
        <f>F100+F174</f>
        <v>0</v>
      </c>
      <c r="G71" s="571">
        <f>G100+G174</f>
        <v>0</v>
      </c>
      <c r="H71" s="566">
        <f t="shared" si="7"/>
        <v>1420.3</v>
      </c>
      <c r="I71" s="572">
        <f>I100+I174</f>
        <v>11</v>
      </c>
      <c r="J71" s="572">
        <f>J100+J174</f>
        <v>0</v>
      </c>
      <c r="K71" s="572">
        <f>K100+K174</f>
        <v>29</v>
      </c>
      <c r="L71" s="572">
        <f>L100+L174</f>
        <v>0</v>
      </c>
      <c r="M71" s="572">
        <f>M100+M174</f>
        <v>0</v>
      </c>
      <c r="N71" s="567">
        <f t="shared" ref="N71:N72" si="52">I71+J71+K71+L71+M71</f>
        <v>40</v>
      </c>
      <c r="O71" s="572">
        <f>O100+O174</f>
        <v>25</v>
      </c>
      <c r="P71" s="572">
        <f>P100+P174</f>
        <v>0</v>
      </c>
      <c r="Q71" s="572">
        <f>Q100+Q174</f>
        <v>67</v>
      </c>
      <c r="R71" s="572">
        <f>R100+R174</f>
        <v>0</v>
      </c>
      <c r="S71" s="572">
        <f>S100+S174</f>
        <v>0</v>
      </c>
      <c r="T71" s="567">
        <f t="shared" si="1"/>
        <v>92</v>
      </c>
      <c r="U71" s="489"/>
    </row>
    <row r="72" spans="1:21" ht="40.5" customHeight="1" outlineLevel="1" x14ac:dyDescent="0.3">
      <c r="A72" s="569">
        <v>65</v>
      </c>
      <c r="B72" s="573" t="s">
        <v>1116</v>
      </c>
      <c r="C72" s="571">
        <f>C101+C139+C175</f>
        <v>785</v>
      </c>
      <c r="D72" s="571">
        <f>D101+D139+D175</f>
        <v>0</v>
      </c>
      <c r="E72" s="571">
        <f>E101+E139+E175</f>
        <v>0</v>
      </c>
      <c r="F72" s="571">
        <f>F101+F139+F175</f>
        <v>1138.3</v>
      </c>
      <c r="G72" s="571">
        <f>G101+G139+G175</f>
        <v>1969.9</v>
      </c>
      <c r="H72" s="566">
        <f t="shared" si="7"/>
        <v>3893.2</v>
      </c>
      <c r="I72" s="572">
        <f>I101+I139+I175</f>
        <v>18</v>
      </c>
      <c r="J72" s="572">
        <f>J101+J139+J175</f>
        <v>0</v>
      </c>
      <c r="K72" s="572">
        <f>K101+K139+K175</f>
        <v>0</v>
      </c>
      <c r="L72" s="572">
        <f>L101+L139+L175</f>
        <v>32</v>
      </c>
      <c r="M72" s="572">
        <f>M101+M139+M175</f>
        <v>54</v>
      </c>
      <c r="N72" s="567">
        <f t="shared" si="52"/>
        <v>104</v>
      </c>
      <c r="O72" s="572">
        <f>O101+O139+O175</f>
        <v>55</v>
      </c>
      <c r="P72" s="572">
        <f>P101+P139+P175</f>
        <v>0</v>
      </c>
      <c r="Q72" s="572">
        <f>Q101+Q139+Q175</f>
        <v>0</v>
      </c>
      <c r="R72" s="572">
        <f>R101+R139+R175</f>
        <v>87</v>
      </c>
      <c r="S72" s="572">
        <f>S101+S139+S175</f>
        <v>118</v>
      </c>
      <c r="T72" s="580">
        <f>O72+P72+Q72+R72+S72</f>
        <v>260</v>
      </c>
      <c r="U72" s="489"/>
    </row>
    <row r="73" spans="1:21" ht="40.5" customHeight="1" x14ac:dyDescent="0.3">
      <c r="A73" s="833" t="s">
        <v>1881</v>
      </c>
      <c r="B73" s="833"/>
      <c r="C73" s="566">
        <f>SUM(C74:C101)</f>
        <v>19734.759999999998</v>
      </c>
      <c r="D73" s="566">
        <f t="shared" ref="D73:T73" si="53">SUM(D74:D101)</f>
        <v>4105.6899999999996</v>
      </c>
      <c r="E73" s="566">
        <f t="shared" si="53"/>
        <v>0</v>
      </c>
      <c r="F73" s="566">
        <f t="shared" si="53"/>
        <v>0</v>
      </c>
      <c r="G73" s="566">
        <f t="shared" si="53"/>
        <v>0</v>
      </c>
      <c r="H73" s="566">
        <f t="shared" si="53"/>
        <v>23840.45</v>
      </c>
      <c r="I73" s="567">
        <f t="shared" si="53"/>
        <v>511</v>
      </c>
      <c r="J73" s="567">
        <f t="shared" si="53"/>
        <v>101</v>
      </c>
      <c r="K73" s="567">
        <f t="shared" si="53"/>
        <v>0</v>
      </c>
      <c r="L73" s="567">
        <f t="shared" si="53"/>
        <v>0</v>
      </c>
      <c r="M73" s="567">
        <f t="shared" si="53"/>
        <v>0</v>
      </c>
      <c r="N73" s="567">
        <f t="shared" si="53"/>
        <v>612</v>
      </c>
      <c r="O73" s="567">
        <f t="shared" si="53"/>
        <v>1302</v>
      </c>
      <c r="P73" s="567">
        <f t="shared" si="53"/>
        <v>277</v>
      </c>
      <c r="Q73" s="567">
        <f t="shared" si="53"/>
        <v>0</v>
      </c>
      <c r="R73" s="567">
        <f t="shared" si="53"/>
        <v>0</v>
      </c>
      <c r="S73" s="567">
        <f t="shared" si="53"/>
        <v>0</v>
      </c>
      <c r="T73" s="567">
        <f t="shared" si="53"/>
        <v>1579</v>
      </c>
    </row>
    <row r="74" spans="1:21" ht="40.5" customHeight="1" outlineLevel="1" x14ac:dyDescent="0.3">
      <c r="A74" s="569">
        <v>1</v>
      </c>
      <c r="B74" s="570" t="s">
        <v>1885</v>
      </c>
      <c r="C74" s="571">
        <v>837.5</v>
      </c>
      <c r="D74" s="571">
        <v>0</v>
      </c>
      <c r="E74" s="571">
        <v>0</v>
      </c>
      <c r="F74" s="571">
        <v>0</v>
      </c>
      <c r="G74" s="571">
        <v>0</v>
      </c>
      <c r="H74" s="566">
        <f t="shared" ref="H74:H101" si="54">C74+D74+E74+F74+G74</f>
        <v>837.5</v>
      </c>
      <c r="I74" s="565">
        <v>16</v>
      </c>
      <c r="J74" s="565">
        <v>0</v>
      </c>
      <c r="K74" s="565">
        <v>0</v>
      </c>
      <c r="L74" s="565">
        <v>0</v>
      </c>
      <c r="M74" s="565">
        <v>0</v>
      </c>
      <c r="N74" s="567">
        <f t="shared" ref="N74:N137" si="55">I74+J74+K74+L74+M74</f>
        <v>16</v>
      </c>
      <c r="O74" s="565">
        <v>50</v>
      </c>
      <c r="P74" s="565">
        <v>0</v>
      </c>
      <c r="Q74" s="565">
        <v>0</v>
      </c>
      <c r="R74" s="565">
        <v>0</v>
      </c>
      <c r="S74" s="565">
        <v>0</v>
      </c>
      <c r="T74" s="567">
        <f t="shared" ref="T74:T85" si="56">O74+P74+Q74+R74+S74</f>
        <v>50</v>
      </c>
    </row>
    <row r="75" spans="1:21" ht="40.5" customHeight="1" outlineLevel="1" x14ac:dyDescent="0.3">
      <c r="A75" s="569">
        <v>2</v>
      </c>
      <c r="B75" s="573" t="s">
        <v>1886</v>
      </c>
      <c r="C75" s="581">
        <v>609.71</v>
      </c>
      <c r="D75" s="581">
        <v>692.99</v>
      </c>
      <c r="E75" s="571">
        <v>0</v>
      </c>
      <c r="F75" s="571">
        <v>0</v>
      </c>
      <c r="G75" s="571">
        <v>0</v>
      </c>
      <c r="H75" s="566">
        <f t="shared" si="54"/>
        <v>1302.7</v>
      </c>
      <c r="I75" s="565">
        <v>18</v>
      </c>
      <c r="J75" s="565">
        <v>19</v>
      </c>
      <c r="K75" s="565">
        <v>0</v>
      </c>
      <c r="L75" s="565">
        <v>0</v>
      </c>
      <c r="M75" s="565">
        <v>0</v>
      </c>
      <c r="N75" s="567">
        <f t="shared" si="55"/>
        <v>37</v>
      </c>
      <c r="O75" s="565">
        <v>54</v>
      </c>
      <c r="P75" s="565">
        <v>62</v>
      </c>
      <c r="Q75" s="565">
        <v>0</v>
      </c>
      <c r="R75" s="565">
        <v>0</v>
      </c>
      <c r="S75" s="565">
        <v>0</v>
      </c>
      <c r="T75" s="567">
        <f t="shared" si="56"/>
        <v>116</v>
      </c>
    </row>
    <row r="76" spans="1:21" ht="40.5" customHeight="1" outlineLevel="1" x14ac:dyDescent="0.3">
      <c r="A76" s="569">
        <v>3</v>
      </c>
      <c r="B76" s="574" t="s">
        <v>1887</v>
      </c>
      <c r="C76" s="575">
        <v>564.79999999999995</v>
      </c>
      <c r="D76" s="581">
        <v>0</v>
      </c>
      <c r="E76" s="571">
        <v>0</v>
      </c>
      <c r="F76" s="571">
        <v>0</v>
      </c>
      <c r="G76" s="571">
        <v>0</v>
      </c>
      <c r="H76" s="566">
        <f t="shared" si="54"/>
        <v>564.79999999999995</v>
      </c>
      <c r="I76" s="565">
        <v>9</v>
      </c>
      <c r="J76" s="565">
        <v>0</v>
      </c>
      <c r="K76" s="565">
        <v>0</v>
      </c>
      <c r="L76" s="565">
        <v>0</v>
      </c>
      <c r="M76" s="565">
        <v>0</v>
      </c>
      <c r="N76" s="567">
        <f t="shared" si="55"/>
        <v>9</v>
      </c>
      <c r="O76" s="565">
        <v>19</v>
      </c>
      <c r="P76" s="565">
        <v>0</v>
      </c>
      <c r="Q76" s="565">
        <v>0</v>
      </c>
      <c r="R76" s="565">
        <v>0</v>
      </c>
      <c r="S76" s="565">
        <v>0</v>
      </c>
      <c r="T76" s="567">
        <f t="shared" si="56"/>
        <v>19</v>
      </c>
    </row>
    <row r="77" spans="1:21" ht="40.5" customHeight="1" outlineLevel="1" x14ac:dyDescent="0.3">
      <c r="A77" s="569">
        <v>4</v>
      </c>
      <c r="B77" s="574" t="s">
        <v>1888</v>
      </c>
      <c r="C77" s="581">
        <v>0</v>
      </c>
      <c r="D77" s="577">
        <v>872.2</v>
      </c>
      <c r="E77" s="571">
        <v>0</v>
      </c>
      <c r="F77" s="571">
        <v>0</v>
      </c>
      <c r="G77" s="571">
        <v>0</v>
      </c>
      <c r="H77" s="566">
        <f t="shared" si="54"/>
        <v>872.2</v>
      </c>
      <c r="I77" s="565">
        <v>0</v>
      </c>
      <c r="J77" s="565">
        <v>21</v>
      </c>
      <c r="K77" s="565">
        <v>0</v>
      </c>
      <c r="L77" s="565">
        <v>0</v>
      </c>
      <c r="M77" s="565">
        <v>0</v>
      </c>
      <c r="N77" s="567">
        <f t="shared" si="55"/>
        <v>21</v>
      </c>
      <c r="O77" s="565">
        <v>0</v>
      </c>
      <c r="P77" s="565">
        <v>47</v>
      </c>
      <c r="Q77" s="565">
        <v>0</v>
      </c>
      <c r="R77" s="565">
        <v>0</v>
      </c>
      <c r="S77" s="565">
        <v>0</v>
      </c>
      <c r="T77" s="580">
        <f t="shared" si="56"/>
        <v>47</v>
      </c>
    </row>
    <row r="78" spans="1:21" ht="40.5" customHeight="1" outlineLevel="1" x14ac:dyDescent="0.3">
      <c r="A78" s="569">
        <v>5</v>
      </c>
      <c r="B78" s="574" t="s">
        <v>2052</v>
      </c>
      <c r="C78" s="577">
        <v>835.1</v>
      </c>
      <c r="D78" s="581">
        <v>0</v>
      </c>
      <c r="E78" s="571">
        <v>0</v>
      </c>
      <c r="F78" s="571">
        <v>0</v>
      </c>
      <c r="G78" s="571">
        <v>0</v>
      </c>
      <c r="H78" s="566">
        <f t="shared" si="54"/>
        <v>835.1</v>
      </c>
      <c r="I78" s="565">
        <v>20</v>
      </c>
      <c r="J78" s="565">
        <v>0</v>
      </c>
      <c r="K78" s="565">
        <v>0</v>
      </c>
      <c r="L78" s="565">
        <v>0</v>
      </c>
      <c r="M78" s="565">
        <v>0</v>
      </c>
      <c r="N78" s="567">
        <f t="shared" si="55"/>
        <v>20</v>
      </c>
      <c r="O78" s="565">
        <v>53</v>
      </c>
      <c r="P78" s="565">
        <v>0</v>
      </c>
      <c r="Q78" s="565">
        <v>0</v>
      </c>
      <c r="R78" s="565">
        <v>0</v>
      </c>
      <c r="S78" s="565">
        <v>0</v>
      </c>
      <c r="T78" s="580">
        <f t="shared" si="56"/>
        <v>53</v>
      </c>
    </row>
    <row r="79" spans="1:21" ht="40.5" customHeight="1" outlineLevel="1" x14ac:dyDescent="0.3">
      <c r="A79" s="569">
        <v>6</v>
      </c>
      <c r="B79" s="574" t="s">
        <v>867</v>
      </c>
      <c r="C79" s="577">
        <v>975</v>
      </c>
      <c r="D79" s="581">
        <v>0</v>
      </c>
      <c r="E79" s="571">
        <v>0</v>
      </c>
      <c r="F79" s="571">
        <v>0</v>
      </c>
      <c r="G79" s="571">
        <v>0</v>
      </c>
      <c r="H79" s="566">
        <f t="shared" si="54"/>
        <v>975</v>
      </c>
      <c r="I79" s="565">
        <v>20</v>
      </c>
      <c r="J79" s="565">
        <v>0</v>
      </c>
      <c r="K79" s="565">
        <v>0</v>
      </c>
      <c r="L79" s="565">
        <v>0</v>
      </c>
      <c r="M79" s="565">
        <v>0</v>
      </c>
      <c r="N79" s="567">
        <f t="shared" si="55"/>
        <v>20</v>
      </c>
      <c r="O79" s="565">
        <v>63</v>
      </c>
      <c r="P79" s="565">
        <v>0</v>
      </c>
      <c r="Q79" s="565">
        <v>0</v>
      </c>
      <c r="R79" s="565">
        <v>0</v>
      </c>
      <c r="S79" s="565">
        <v>0</v>
      </c>
      <c r="T79" s="580">
        <f t="shared" si="56"/>
        <v>63</v>
      </c>
    </row>
    <row r="80" spans="1:21" ht="40.5" customHeight="1" outlineLevel="1" x14ac:dyDescent="0.3">
      <c r="A80" s="569">
        <v>7</v>
      </c>
      <c r="B80" s="574" t="s">
        <v>1889</v>
      </c>
      <c r="C80" s="577">
        <v>74.900000000000006</v>
      </c>
      <c r="D80" s="581">
        <v>0</v>
      </c>
      <c r="E80" s="571">
        <v>0</v>
      </c>
      <c r="F80" s="571">
        <v>0</v>
      </c>
      <c r="G80" s="571">
        <v>0</v>
      </c>
      <c r="H80" s="566">
        <f t="shared" si="54"/>
        <v>74.900000000000006</v>
      </c>
      <c r="I80" s="565">
        <v>1</v>
      </c>
      <c r="J80" s="565">
        <v>0</v>
      </c>
      <c r="K80" s="565">
        <v>0</v>
      </c>
      <c r="L80" s="565">
        <v>0</v>
      </c>
      <c r="M80" s="565">
        <v>0</v>
      </c>
      <c r="N80" s="567">
        <f t="shared" si="55"/>
        <v>1</v>
      </c>
      <c r="O80" s="565">
        <v>7</v>
      </c>
      <c r="P80" s="565">
        <v>0</v>
      </c>
      <c r="Q80" s="565">
        <v>0</v>
      </c>
      <c r="R80" s="565">
        <v>0</v>
      </c>
      <c r="S80" s="565">
        <v>0</v>
      </c>
      <c r="T80" s="580">
        <f t="shared" si="56"/>
        <v>7</v>
      </c>
    </row>
    <row r="81" spans="1:20" ht="40.5" customHeight="1" outlineLevel="1" x14ac:dyDescent="0.3">
      <c r="A81" s="569">
        <v>8</v>
      </c>
      <c r="B81" s="573" t="s">
        <v>1890</v>
      </c>
      <c r="C81" s="577">
        <v>554.20000000000005</v>
      </c>
      <c r="D81" s="581">
        <v>159.4</v>
      </c>
      <c r="E81" s="571">
        <v>0</v>
      </c>
      <c r="F81" s="571">
        <v>0</v>
      </c>
      <c r="G81" s="571">
        <v>0</v>
      </c>
      <c r="H81" s="566">
        <f t="shared" si="54"/>
        <v>713.6</v>
      </c>
      <c r="I81" s="565">
        <v>11</v>
      </c>
      <c r="J81" s="565">
        <v>5</v>
      </c>
      <c r="K81" s="565">
        <v>0</v>
      </c>
      <c r="L81" s="565">
        <v>0</v>
      </c>
      <c r="M81" s="565">
        <v>0</v>
      </c>
      <c r="N81" s="567">
        <f t="shared" si="55"/>
        <v>16</v>
      </c>
      <c r="O81" s="565">
        <v>24</v>
      </c>
      <c r="P81" s="565">
        <v>13</v>
      </c>
      <c r="Q81" s="565">
        <v>0</v>
      </c>
      <c r="R81" s="565">
        <v>0</v>
      </c>
      <c r="S81" s="565">
        <v>0</v>
      </c>
      <c r="T81" s="580">
        <f t="shared" si="56"/>
        <v>37</v>
      </c>
    </row>
    <row r="82" spans="1:20" ht="40.5" customHeight="1" outlineLevel="1" x14ac:dyDescent="0.3">
      <c r="A82" s="569">
        <v>9</v>
      </c>
      <c r="B82" s="574" t="s">
        <v>1907</v>
      </c>
      <c r="C82" s="581">
        <v>1679</v>
      </c>
      <c r="D82" s="581">
        <v>0</v>
      </c>
      <c r="E82" s="571">
        <v>0</v>
      </c>
      <c r="F82" s="571">
        <v>0</v>
      </c>
      <c r="G82" s="571">
        <v>0</v>
      </c>
      <c r="H82" s="566">
        <f t="shared" si="54"/>
        <v>1679</v>
      </c>
      <c r="I82" s="565">
        <v>53</v>
      </c>
      <c r="J82" s="565">
        <v>0</v>
      </c>
      <c r="K82" s="565">
        <v>0</v>
      </c>
      <c r="L82" s="565">
        <v>0</v>
      </c>
      <c r="M82" s="565">
        <v>0</v>
      </c>
      <c r="N82" s="567">
        <f t="shared" si="55"/>
        <v>53</v>
      </c>
      <c r="O82" s="565">
        <v>104</v>
      </c>
      <c r="P82" s="565">
        <v>0</v>
      </c>
      <c r="Q82" s="565">
        <v>0</v>
      </c>
      <c r="R82" s="565">
        <v>0</v>
      </c>
      <c r="S82" s="565">
        <v>0</v>
      </c>
      <c r="T82" s="580">
        <f t="shared" si="56"/>
        <v>104</v>
      </c>
    </row>
    <row r="83" spans="1:20" s="505" customFormat="1" ht="40.5" customHeight="1" outlineLevel="1" x14ac:dyDescent="0.3">
      <c r="A83" s="569">
        <v>10</v>
      </c>
      <c r="B83" s="574" t="s">
        <v>1848</v>
      </c>
      <c r="C83" s="577">
        <v>1109.5999999999999</v>
      </c>
      <c r="D83" s="581">
        <v>0</v>
      </c>
      <c r="E83" s="571">
        <v>0</v>
      </c>
      <c r="F83" s="571">
        <v>0</v>
      </c>
      <c r="G83" s="571">
        <v>0</v>
      </c>
      <c r="H83" s="566">
        <f t="shared" si="54"/>
        <v>1109.5999999999999</v>
      </c>
      <c r="I83" s="565">
        <v>31</v>
      </c>
      <c r="J83" s="565">
        <v>0</v>
      </c>
      <c r="K83" s="565">
        <v>0</v>
      </c>
      <c r="L83" s="565">
        <v>0</v>
      </c>
      <c r="M83" s="565">
        <v>0</v>
      </c>
      <c r="N83" s="567">
        <f t="shared" si="55"/>
        <v>31</v>
      </c>
      <c r="O83" s="565">
        <v>66</v>
      </c>
      <c r="P83" s="565">
        <v>0</v>
      </c>
      <c r="Q83" s="565">
        <v>0</v>
      </c>
      <c r="R83" s="565">
        <v>0</v>
      </c>
      <c r="S83" s="565">
        <v>0</v>
      </c>
      <c r="T83" s="580">
        <f t="shared" si="56"/>
        <v>66</v>
      </c>
    </row>
    <row r="84" spans="1:20" ht="40.5" customHeight="1" outlineLevel="1" x14ac:dyDescent="0.3">
      <c r="A84" s="569">
        <v>11</v>
      </c>
      <c r="B84" s="574" t="s">
        <v>2053</v>
      </c>
      <c r="C84" s="577">
        <v>115.3</v>
      </c>
      <c r="D84" s="581">
        <v>0</v>
      </c>
      <c r="E84" s="571">
        <v>0</v>
      </c>
      <c r="F84" s="571">
        <v>0</v>
      </c>
      <c r="G84" s="571">
        <v>0</v>
      </c>
      <c r="H84" s="566">
        <f t="shared" si="54"/>
        <v>115.3</v>
      </c>
      <c r="I84" s="565">
        <v>2</v>
      </c>
      <c r="J84" s="565">
        <v>0</v>
      </c>
      <c r="K84" s="565">
        <v>0</v>
      </c>
      <c r="L84" s="565">
        <v>0</v>
      </c>
      <c r="M84" s="565">
        <v>0</v>
      </c>
      <c r="N84" s="567">
        <f t="shared" si="55"/>
        <v>2</v>
      </c>
      <c r="O84" s="565">
        <v>7</v>
      </c>
      <c r="P84" s="565">
        <v>0</v>
      </c>
      <c r="Q84" s="565">
        <v>0</v>
      </c>
      <c r="R84" s="565">
        <v>0</v>
      </c>
      <c r="S84" s="565">
        <v>0</v>
      </c>
      <c r="T84" s="580">
        <f t="shared" si="56"/>
        <v>7</v>
      </c>
    </row>
    <row r="85" spans="1:20" ht="40.5" customHeight="1" outlineLevel="1" x14ac:dyDescent="0.3">
      <c r="A85" s="569">
        <v>12</v>
      </c>
      <c r="B85" s="574" t="s">
        <v>2055</v>
      </c>
      <c r="C85" s="581">
        <v>251.1</v>
      </c>
      <c r="D85" s="577">
        <v>0</v>
      </c>
      <c r="E85" s="571">
        <v>0</v>
      </c>
      <c r="F85" s="571">
        <v>0</v>
      </c>
      <c r="G85" s="571">
        <v>0</v>
      </c>
      <c r="H85" s="566">
        <f t="shared" si="54"/>
        <v>251.1</v>
      </c>
      <c r="I85" s="565">
        <v>6</v>
      </c>
      <c r="J85" s="565">
        <v>0</v>
      </c>
      <c r="K85" s="565">
        <v>0</v>
      </c>
      <c r="L85" s="565">
        <v>0</v>
      </c>
      <c r="M85" s="565">
        <v>0</v>
      </c>
      <c r="N85" s="567">
        <f t="shared" si="55"/>
        <v>6</v>
      </c>
      <c r="O85" s="565">
        <v>17</v>
      </c>
      <c r="P85" s="565">
        <v>0</v>
      </c>
      <c r="Q85" s="565">
        <v>0</v>
      </c>
      <c r="R85" s="565">
        <v>0</v>
      </c>
      <c r="S85" s="565">
        <v>0</v>
      </c>
      <c r="T85" s="567">
        <f t="shared" si="56"/>
        <v>17</v>
      </c>
    </row>
    <row r="86" spans="1:20" ht="40.5" customHeight="1" outlineLevel="1" x14ac:dyDescent="0.3">
      <c r="A86" s="569">
        <v>13</v>
      </c>
      <c r="B86" s="574" t="s">
        <v>1892</v>
      </c>
      <c r="C86" s="577">
        <v>1642.5</v>
      </c>
      <c r="D86" s="581">
        <v>0</v>
      </c>
      <c r="E86" s="571">
        <v>0</v>
      </c>
      <c r="F86" s="571">
        <v>0</v>
      </c>
      <c r="G86" s="571">
        <v>0</v>
      </c>
      <c r="H86" s="566">
        <f t="shared" si="54"/>
        <v>1642.5</v>
      </c>
      <c r="I86" s="565">
        <v>43</v>
      </c>
      <c r="J86" s="565">
        <v>0</v>
      </c>
      <c r="K86" s="565">
        <v>0</v>
      </c>
      <c r="L86" s="565">
        <v>0</v>
      </c>
      <c r="M86" s="565">
        <v>0</v>
      </c>
      <c r="N86" s="567">
        <f t="shared" si="55"/>
        <v>43</v>
      </c>
      <c r="O86" s="565">
        <v>94</v>
      </c>
      <c r="P86" s="565">
        <v>0</v>
      </c>
      <c r="Q86" s="565">
        <v>0</v>
      </c>
      <c r="R86" s="565">
        <v>0</v>
      </c>
      <c r="S86" s="565">
        <v>0</v>
      </c>
      <c r="T86" s="580">
        <f>O86+P86+Q86+R86+S86</f>
        <v>94</v>
      </c>
    </row>
    <row r="87" spans="1:20" ht="40.5" customHeight="1" outlineLevel="1" x14ac:dyDescent="0.3">
      <c r="A87" s="569">
        <v>14</v>
      </c>
      <c r="B87" s="574" t="s">
        <v>1908</v>
      </c>
      <c r="C87" s="577">
        <v>860.3</v>
      </c>
      <c r="D87" s="581">
        <v>0</v>
      </c>
      <c r="E87" s="571">
        <v>0</v>
      </c>
      <c r="F87" s="571">
        <v>0</v>
      </c>
      <c r="G87" s="571">
        <v>0</v>
      </c>
      <c r="H87" s="566">
        <f t="shared" si="54"/>
        <v>860.3</v>
      </c>
      <c r="I87" s="565">
        <v>21</v>
      </c>
      <c r="J87" s="565">
        <v>0</v>
      </c>
      <c r="K87" s="565">
        <v>0</v>
      </c>
      <c r="L87" s="565">
        <v>0</v>
      </c>
      <c r="M87" s="565">
        <v>0</v>
      </c>
      <c r="N87" s="567">
        <f t="shared" si="55"/>
        <v>21</v>
      </c>
      <c r="O87" s="565">
        <v>55</v>
      </c>
      <c r="P87" s="565">
        <v>0</v>
      </c>
      <c r="Q87" s="565">
        <v>0</v>
      </c>
      <c r="R87" s="565">
        <v>0</v>
      </c>
      <c r="S87" s="565">
        <v>0</v>
      </c>
      <c r="T87" s="580">
        <f>O87+P87+Q87+R87+S87</f>
        <v>55</v>
      </c>
    </row>
    <row r="88" spans="1:20" ht="40.5" customHeight="1" outlineLevel="1" x14ac:dyDescent="0.3">
      <c r="A88" s="569">
        <v>15</v>
      </c>
      <c r="B88" s="574" t="s">
        <v>880</v>
      </c>
      <c r="C88" s="577">
        <v>1047.4000000000001</v>
      </c>
      <c r="D88" s="581">
        <v>0</v>
      </c>
      <c r="E88" s="571">
        <v>0</v>
      </c>
      <c r="F88" s="571">
        <v>0</v>
      </c>
      <c r="G88" s="571">
        <v>0</v>
      </c>
      <c r="H88" s="566">
        <f t="shared" si="54"/>
        <v>1047.4000000000001</v>
      </c>
      <c r="I88" s="565">
        <v>24</v>
      </c>
      <c r="J88" s="565">
        <v>0</v>
      </c>
      <c r="K88" s="565">
        <v>0</v>
      </c>
      <c r="L88" s="565">
        <v>0</v>
      </c>
      <c r="M88" s="565">
        <v>0</v>
      </c>
      <c r="N88" s="567">
        <f t="shared" si="55"/>
        <v>24</v>
      </c>
      <c r="O88" s="565">
        <v>65</v>
      </c>
      <c r="P88" s="565">
        <v>0</v>
      </c>
      <c r="Q88" s="565">
        <v>0</v>
      </c>
      <c r="R88" s="565">
        <v>0</v>
      </c>
      <c r="S88" s="565">
        <v>0</v>
      </c>
      <c r="T88" s="567">
        <f t="shared" ref="T88" si="57">O88+P88+Q88+R88+S88</f>
        <v>65</v>
      </c>
    </row>
    <row r="89" spans="1:20" ht="40.5" customHeight="1" outlineLevel="1" x14ac:dyDescent="0.3">
      <c r="A89" s="569">
        <v>16</v>
      </c>
      <c r="B89" s="574" t="s">
        <v>1894</v>
      </c>
      <c r="C89" s="577">
        <v>1051</v>
      </c>
      <c r="D89" s="581">
        <v>0</v>
      </c>
      <c r="E89" s="571">
        <v>0</v>
      </c>
      <c r="F89" s="571">
        <v>0</v>
      </c>
      <c r="G89" s="571">
        <v>0</v>
      </c>
      <c r="H89" s="566">
        <f t="shared" si="54"/>
        <v>1051</v>
      </c>
      <c r="I89" s="565">
        <v>23</v>
      </c>
      <c r="J89" s="565">
        <v>0</v>
      </c>
      <c r="K89" s="565">
        <v>0</v>
      </c>
      <c r="L89" s="565">
        <v>0</v>
      </c>
      <c r="M89" s="565">
        <v>0</v>
      </c>
      <c r="N89" s="567">
        <f t="shared" si="55"/>
        <v>23</v>
      </c>
      <c r="O89" s="565">
        <v>58</v>
      </c>
      <c r="P89" s="565">
        <v>0</v>
      </c>
      <c r="Q89" s="565">
        <v>0</v>
      </c>
      <c r="R89" s="565">
        <v>0</v>
      </c>
      <c r="S89" s="565">
        <v>0</v>
      </c>
      <c r="T89" s="580">
        <f>O89+P89+Q89+R89+S89</f>
        <v>58</v>
      </c>
    </row>
    <row r="90" spans="1:20" ht="40.5" customHeight="1" outlineLevel="1" x14ac:dyDescent="0.3">
      <c r="A90" s="569">
        <v>17</v>
      </c>
      <c r="B90" s="574" t="s">
        <v>1895</v>
      </c>
      <c r="C90" s="577">
        <v>634.38</v>
      </c>
      <c r="D90" s="581">
        <v>0</v>
      </c>
      <c r="E90" s="571">
        <v>0</v>
      </c>
      <c r="F90" s="571">
        <v>0</v>
      </c>
      <c r="G90" s="571">
        <v>0</v>
      </c>
      <c r="H90" s="566">
        <f t="shared" si="54"/>
        <v>634.38</v>
      </c>
      <c r="I90" s="565">
        <v>23</v>
      </c>
      <c r="J90" s="565">
        <v>0</v>
      </c>
      <c r="K90" s="565">
        <v>0</v>
      </c>
      <c r="L90" s="565">
        <v>0</v>
      </c>
      <c r="M90" s="565">
        <v>0</v>
      </c>
      <c r="N90" s="567">
        <f t="shared" si="55"/>
        <v>23</v>
      </c>
      <c r="O90" s="565">
        <v>53</v>
      </c>
      <c r="P90" s="565">
        <v>0</v>
      </c>
      <c r="Q90" s="565">
        <v>0</v>
      </c>
      <c r="R90" s="565">
        <v>0</v>
      </c>
      <c r="S90" s="565">
        <v>0</v>
      </c>
      <c r="T90" s="567">
        <f t="shared" ref="T90" si="58">O90+P90+Q90+R90+S90</f>
        <v>53</v>
      </c>
    </row>
    <row r="91" spans="1:20" ht="40.5" customHeight="1" outlineLevel="1" x14ac:dyDescent="0.3">
      <c r="A91" s="569">
        <v>18</v>
      </c>
      <c r="B91" s="574" t="s">
        <v>1896</v>
      </c>
      <c r="C91" s="577">
        <v>1090.7</v>
      </c>
      <c r="D91" s="581">
        <v>0</v>
      </c>
      <c r="E91" s="571">
        <v>0</v>
      </c>
      <c r="F91" s="571">
        <v>0</v>
      </c>
      <c r="G91" s="571">
        <v>0</v>
      </c>
      <c r="H91" s="566">
        <f t="shared" si="54"/>
        <v>1090.7</v>
      </c>
      <c r="I91" s="565">
        <v>26</v>
      </c>
      <c r="J91" s="565">
        <v>0</v>
      </c>
      <c r="K91" s="565">
        <v>0</v>
      </c>
      <c r="L91" s="565">
        <v>0</v>
      </c>
      <c r="M91" s="565">
        <v>0</v>
      </c>
      <c r="N91" s="567">
        <f t="shared" si="55"/>
        <v>26</v>
      </c>
      <c r="O91" s="565">
        <v>76</v>
      </c>
      <c r="P91" s="565">
        <v>0</v>
      </c>
      <c r="Q91" s="565">
        <v>0</v>
      </c>
      <c r="R91" s="565">
        <v>0</v>
      </c>
      <c r="S91" s="565">
        <v>0</v>
      </c>
      <c r="T91" s="580">
        <f>O91+P91+Q91+R91+S91</f>
        <v>76</v>
      </c>
    </row>
    <row r="92" spans="1:20" ht="40.5" customHeight="1" outlineLevel="1" x14ac:dyDescent="0.3">
      <c r="A92" s="569">
        <v>19</v>
      </c>
      <c r="B92" s="574" t="s">
        <v>872</v>
      </c>
      <c r="C92" s="581">
        <v>884.9</v>
      </c>
      <c r="D92" s="577">
        <v>0</v>
      </c>
      <c r="E92" s="571">
        <v>0</v>
      </c>
      <c r="F92" s="571">
        <v>0</v>
      </c>
      <c r="G92" s="571">
        <v>0</v>
      </c>
      <c r="H92" s="566">
        <f t="shared" si="54"/>
        <v>884.9</v>
      </c>
      <c r="I92" s="565">
        <v>23</v>
      </c>
      <c r="J92" s="565">
        <v>0</v>
      </c>
      <c r="K92" s="565">
        <v>0</v>
      </c>
      <c r="L92" s="565">
        <v>0</v>
      </c>
      <c r="M92" s="565">
        <v>0</v>
      </c>
      <c r="N92" s="567">
        <f t="shared" si="55"/>
        <v>23</v>
      </c>
      <c r="O92" s="565">
        <v>61</v>
      </c>
      <c r="P92" s="565">
        <v>0</v>
      </c>
      <c r="Q92" s="565">
        <v>0</v>
      </c>
      <c r="R92" s="565">
        <v>0</v>
      </c>
      <c r="S92" s="565">
        <v>0</v>
      </c>
      <c r="T92" s="567">
        <f t="shared" ref="T92:T94" si="59">O92+P92+Q92+R92+S92</f>
        <v>61</v>
      </c>
    </row>
    <row r="93" spans="1:20" ht="40.5" customHeight="1" outlineLevel="1" x14ac:dyDescent="0.3">
      <c r="A93" s="569">
        <v>20</v>
      </c>
      <c r="B93" s="570" t="s">
        <v>1897</v>
      </c>
      <c r="C93" s="577">
        <v>788.6</v>
      </c>
      <c r="D93" s="581">
        <v>0</v>
      </c>
      <c r="E93" s="571">
        <v>0</v>
      </c>
      <c r="F93" s="571">
        <v>0</v>
      </c>
      <c r="G93" s="571">
        <v>0</v>
      </c>
      <c r="H93" s="566">
        <f t="shared" si="54"/>
        <v>788.6</v>
      </c>
      <c r="I93" s="565">
        <v>26</v>
      </c>
      <c r="J93" s="565">
        <v>0</v>
      </c>
      <c r="K93" s="565">
        <v>0</v>
      </c>
      <c r="L93" s="565">
        <v>0</v>
      </c>
      <c r="M93" s="565">
        <v>0</v>
      </c>
      <c r="N93" s="567">
        <f t="shared" si="55"/>
        <v>26</v>
      </c>
      <c r="O93" s="565">
        <v>57</v>
      </c>
      <c r="P93" s="565">
        <v>0</v>
      </c>
      <c r="Q93" s="565">
        <v>0</v>
      </c>
      <c r="R93" s="565">
        <v>0</v>
      </c>
      <c r="S93" s="565">
        <v>0</v>
      </c>
      <c r="T93" s="567">
        <f t="shared" si="59"/>
        <v>57</v>
      </c>
    </row>
    <row r="94" spans="1:20" ht="40.5" customHeight="1" outlineLevel="1" x14ac:dyDescent="0.3">
      <c r="A94" s="569">
        <v>21</v>
      </c>
      <c r="B94" s="574" t="s">
        <v>1900</v>
      </c>
      <c r="C94" s="577">
        <v>116.6</v>
      </c>
      <c r="D94" s="581">
        <v>0</v>
      </c>
      <c r="E94" s="571">
        <v>0</v>
      </c>
      <c r="F94" s="571">
        <v>0</v>
      </c>
      <c r="G94" s="571">
        <v>0</v>
      </c>
      <c r="H94" s="566">
        <f t="shared" si="54"/>
        <v>116.6</v>
      </c>
      <c r="I94" s="565">
        <v>2</v>
      </c>
      <c r="J94" s="565">
        <v>0</v>
      </c>
      <c r="K94" s="565">
        <v>0</v>
      </c>
      <c r="L94" s="565">
        <v>0</v>
      </c>
      <c r="M94" s="565">
        <v>0</v>
      </c>
      <c r="N94" s="567">
        <f t="shared" si="55"/>
        <v>2</v>
      </c>
      <c r="O94" s="565">
        <v>4</v>
      </c>
      <c r="P94" s="565">
        <v>0</v>
      </c>
      <c r="Q94" s="565">
        <v>0</v>
      </c>
      <c r="R94" s="565">
        <v>0</v>
      </c>
      <c r="S94" s="565">
        <v>0</v>
      </c>
      <c r="T94" s="567">
        <f t="shared" si="59"/>
        <v>4</v>
      </c>
    </row>
    <row r="95" spans="1:20" ht="40.5" customHeight="1" outlineLevel="1" x14ac:dyDescent="0.3">
      <c r="A95" s="569">
        <v>22</v>
      </c>
      <c r="B95" s="574" t="s">
        <v>1902</v>
      </c>
      <c r="C95" s="577">
        <v>938.57</v>
      </c>
      <c r="D95" s="581">
        <v>0</v>
      </c>
      <c r="E95" s="571">
        <v>0</v>
      </c>
      <c r="F95" s="571">
        <v>0</v>
      </c>
      <c r="G95" s="571">
        <v>0</v>
      </c>
      <c r="H95" s="566">
        <f t="shared" si="54"/>
        <v>938.57</v>
      </c>
      <c r="I95" s="565">
        <v>27</v>
      </c>
      <c r="J95" s="565">
        <v>0</v>
      </c>
      <c r="K95" s="565">
        <v>0</v>
      </c>
      <c r="L95" s="565">
        <v>0</v>
      </c>
      <c r="M95" s="565">
        <v>0</v>
      </c>
      <c r="N95" s="567">
        <f t="shared" si="55"/>
        <v>27</v>
      </c>
      <c r="O95" s="565">
        <v>76</v>
      </c>
      <c r="P95" s="565">
        <v>0</v>
      </c>
      <c r="Q95" s="565">
        <v>0</v>
      </c>
      <c r="R95" s="565">
        <v>0</v>
      </c>
      <c r="S95" s="565">
        <v>0</v>
      </c>
      <c r="T95" s="580">
        <f>O95+P95+Q95+R95+S95</f>
        <v>76</v>
      </c>
    </row>
    <row r="96" spans="1:20" ht="40.5" customHeight="1" outlineLevel="1" x14ac:dyDescent="0.3">
      <c r="A96" s="569">
        <v>23</v>
      </c>
      <c r="B96" s="573" t="s">
        <v>1903</v>
      </c>
      <c r="C96" s="577">
        <v>1233.3</v>
      </c>
      <c r="D96" s="581">
        <v>0</v>
      </c>
      <c r="E96" s="571">
        <v>0</v>
      </c>
      <c r="F96" s="571">
        <v>0</v>
      </c>
      <c r="G96" s="571">
        <v>0</v>
      </c>
      <c r="H96" s="566">
        <f t="shared" si="54"/>
        <v>1233.3</v>
      </c>
      <c r="I96" s="565">
        <v>37</v>
      </c>
      <c r="J96" s="565">
        <v>0</v>
      </c>
      <c r="K96" s="565">
        <v>0</v>
      </c>
      <c r="L96" s="565">
        <v>0</v>
      </c>
      <c r="M96" s="565">
        <v>0</v>
      </c>
      <c r="N96" s="567">
        <f t="shared" si="55"/>
        <v>37</v>
      </c>
      <c r="O96" s="565">
        <v>110</v>
      </c>
      <c r="P96" s="565">
        <v>0</v>
      </c>
      <c r="Q96" s="565">
        <v>0</v>
      </c>
      <c r="R96" s="565">
        <v>0</v>
      </c>
      <c r="S96" s="565">
        <v>0</v>
      </c>
      <c r="T96" s="580">
        <f>O96+P96+Q96+R96+S96</f>
        <v>110</v>
      </c>
    </row>
    <row r="97" spans="1:21" ht="40.5" customHeight="1" outlineLevel="1" x14ac:dyDescent="0.3">
      <c r="A97" s="569">
        <v>24</v>
      </c>
      <c r="B97" s="574" t="s">
        <v>1906</v>
      </c>
      <c r="C97" s="577">
        <v>710.2</v>
      </c>
      <c r="D97" s="581">
        <v>0</v>
      </c>
      <c r="E97" s="581">
        <v>0</v>
      </c>
      <c r="F97" s="581">
        <v>0</v>
      </c>
      <c r="G97" s="581">
        <v>0</v>
      </c>
      <c r="H97" s="566">
        <f t="shared" si="54"/>
        <v>710.2</v>
      </c>
      <c r="I97" s="565">
        <v>20</v>
      </c>
      <c r="J97" s="565">
        <v>0</v>
      </c>
      <c r="K97" s="565">
        <v>0</v>
      </c>
      <c r="L97" s="565">
        <v>0</v>
      </c>
      <c r="M97" s="565">
        <v>0</v>
      </c>
      <c r="N97" s="567">
        <f t="shared" si="55"/>
        <v>20</v>
      </c>
      <c r="O97" s="565">
        <v>49</v>
      </c>
      <c r="P97" s="565">
        <v>0</v>
      </c>
      <c r="Q97" s="565">
        <v>0</v>
      </c>
      <c r="R97" s="565">
        <v>0</v>
      </c>
      <c r="S97" s="565">
        <v>0</v>
      </c>
      <c r="T97" s="580">
        <f>O97+P97+Q97+R97+S97</f>
        <v>49</v>
      </c>
    </row>
    <row r="98" spans="1:21" ht="40.5" customHeight="1" outlineLevel="1" x14ac:dyDescent="0.3">
      <c r="A98" s="569">
        <v>25</v>
      </c>
      <c r="B98" s="574" t="s">
        <v>1904</v>
      </c>
      <c r="C98" s="581">
        <v>0</v>
      </c>
      <c r="D98" s="581">
        <v>1211.8</v>
      </c>
      <c r="E98" s="571">
        <v>0</v>
      </c>
      <c r="F98" s="571">
        <v>0</v>
      </c>
      <c r="G98" s="571">
        <v>0</v>
      </c>
      <c r="H98" s="566">
        <f t="shared" si="54"/>
        <v>1211.8</v>
      </c>
      <c r="I98" s="565">
        <v>0</v>
      </c>
      <c r="J98" s="565">
        <v>25</v>
      </c>
      <c r="K98" s="565">
        <v>0</v>
      </c>
      <c r="L98" s="565">
        <v>0</v>
      </c>
      <c r="M98" s="565">
        <v>0</v>
      </c>
      <c r="N98" s="567">
        <f t="shared" si="55"/>
        <v>25</v>
      </c>
      <c r="O98" s="565">
        <v>0</v>
      </c>
      <c r="P98" s="565">
        <v>68</v>
      </c>
      <c r="Q98" s="565">
        <v>0</v>
      </c>
      <c r="R98" s="565">
        <v>0</v>
      </c>
      <c r="S98" s="565">
        <v>0</v>
      </c>
      <c r="T98" s="567">
        <f t="shared" ref="T98" si="60">O98+P98+Q98+R98+S98</f>
        <v>68</v>
      </c>
    </row>
    <row r="99" spans="1:21" ht="40.5" customHeight="1" outlineLevel="1" x14ac:dyDescent="0.3">
      <c r="A99" s="569">
        <v>26</v>
      </c>
      <c r="B99" s="574" t="s">
        <v>1905</v>
      </c>
      <c r="C99" s="581">
        <v>0</v>
      </c>
      <c r="D99" s="577">
        <v>1169.3</v>
      </c>
      <c r="E99" s="571">
        <v>0</v>
      </c>
      <c r="F99" s="571">
        <v>0</v>
      </c>
      <c r="G99" s="571">
        <v>0</v>
      </c>
      <c r="H99" s="566">
        <f t="shared" si="54"/>
        <v>1169.3</v>
      </c>
      <c r="I99" s="565">
        <v>0</v>
      </c>
      <c r="J99" s="565">
        <v>31</v>
      </c>
      <c r="K99" s="565">
        <v>0</v>
      </c>
      <c r="L99" s="565">
        <v>0</v>
      </c>
      <c r="M99" s="565">
        <v>0</v>
      </c>
      <c r="N99" s="567">
        <f t="shared" si="55"/>
        <v>31</v>
      </c>
      <c r="O99" s="565">
        <v>0</v>
      </c>
      <c r="P99" s="565">
        <v>87</v>
      </c>
      <c r="Q99" s="565">
        <v>0</v>
      </c>
      <c r="R99" s="565">
        <v>0</v>
      </c>
      <c r="S99" s="565">
        <v>0</v>
      </c>
      <c r="T99" s="580">
        <f>O99+P99+Q99+R99+S99</f>
        <v>87</v>
      </c>
    </row>
    <row r="100" spans="1:21" ht="40.5" customHeight="1" outlineLevel="1" x14ac:dyDescent="0.3">
      <c r="A100" s="569">
        <v>27</v>
      </c>
      <c r="B100" s="574" t="s">
        <v>1117</v>
      </c>
      <c r="C100" s="577">
        <v>345.1</v>
      </c>
      <c r="D100" s="581">
        <v>0</v>
      </c>
      <c r="E100" s="571">
        <v>0</v>
      </c>
      <c r="F100" s="571">
        <v>0</v>
      </c>
      <c r="G100" s="571">
        <v>0</v>
      </c>
      <c r="H100" s="566">
        <f t="shared" si="54"/>
        <v>345.1</v>
      </c>
      <c r="I100" s="565">
        <v>11</v>
      </c>
      <c r="J100" s="565">
        <v>0</v>
      </c>
      <c r="K100" s="565">
        <v>0</v>
      </c>
      <c r="L100" s="565">
        <v>0</v>
      </c>
      <c r="M100" s="565">
        <v>0</v>
      </c>
      <c r="N100" s="567">
        <f t="shared" si="55"/>
        <v>11</v>
      </c>
      <c r="O100" s="565">
        <v>25</v>
      </c>
      <c r="P100" s="565">
        <v>0</v>
      </c>
      <c r="Q100" s="565">
        <v>0</v>
      </c>
      <c r="R100" s="565">
        <v>0</v>
      </c>
      <c r="S100" s="565">
        <v>0</v>
      </c>
      <c r="T100" s="567">
        <f t="shared" ref="T100" si="61">O100+P100+Q100+R100+S100</f>
        <v>25</v>
      </c>
    </row>
    <row r="101" spans="1:21" ht="40.5" customHeight="1" outlineLevel="1" x14ac:dyDescent="0.3">
      <c r="A101" s="569">
        <v>28</v>
      </c>
      <c r="B101" s="574" t="s">
        <v>1116</v>
      </c>
      <c r="C101" s="577">
        <v>785</v>
      </c>
      <c r="D101" s="581">
        <v>0</v>
      </c>
      <c r="E101" s="571">
        <v>0</v>
      </c>
      <c r="F101" s="571">
        <v>0</v>
      </c>
      <c r="G101" s="571">
        <v>0</v>
      </c>
      <c r="H101" s="566">
        <f t="shared" si="54"/>
        <v>785</v>
      </c>
      <c r="I101" s="565">
        <v>18</v>
      </c>
      <c r="J101" s="565">
        <v>0</v>
      </c>
      <c r="K101" s="565">
        <v>0</v>
      </c>
      <c r="L101" s="565">
        <v>0</v>
      </c>
      <c r="M101" s="565">
        <v>0</v>
      </c>
      <c r="N101" s="567">
        <f t="shared" si="55"/>
        <v>18</v>
      </c>
      <c r="O101" s="565">
        <v>55</v>
      </c>
      <c r="P101" s="565">
        <v>0</v>
      </c>
      <c r="Q101" s="565">
        <v>0</v>
      </c>
      <c r="R101" s="565">
        <v>0</v>
      </c>
      <c r="S101" s="565">
        <v>0</v>
      </c>
      <c r="T101" s="580">
        <f>O101+P101+Q101+R101+S101</f>
        <v>55</v>
      </c>
    </row>
    <row r="102" spans="1:21" ht="40.5" customHeight="1" x14ac:dyDescent="0.3">
      <c r="A102" s="833" t="s">
        <v>1882</v>
      </c>
      <c r="B102" s="834"/>
      <c r="C102" s="566">
        <f t="shared" ref="C102:T102" si="62">SUM(C103:C139)</f>
        <v>0</v>
      </c>
      <c r="D102" s="566">
        <f t="shared" si="62"/>
        <v>22511.32</v>
      </c>
      <c r="E102" s="566">
        <f t="shared" si="62"/>
        <v>4348.97</v>
      </c>
      <c r="F102" s="566">
        <f t="shared" si="62"/>
        <v>26762.26</v>
      </c>
      <c r="G102" s="566">
        <f t="shared" si="62"/>
        <v>19292</v>
      </c>
      <c r="H102" s="706">
        <f t="shared" si="62"/>
        <v>72914.55</v>
      </c>
      <c r="I102" s="567">
        <f t="shared" si="62"/>
        <v>0</v>
      </c>
      <c r="J102" s="567">
        <f t="shared" si="62"/>
        <v>533</v>
      </c>
      <c r="K102" s="567">
        <f t="shared" si="62"/>
        <v>117</v>
      </c>
      <c r="L102" s="567">
        <f t="shared" si="62"/>
        <v>695</v>
      </c>
      <c r="M102" s="567">
        <f t="shared" si="62"/>
        <v>560</v>
      </c>
      <c r="N102" s="707">
        <f t="shared" si="62"/>
        <v>1905</v>
      </c>
      <c r="O102" s="567">
        <f t="shared" si="62"/>
        <v>0</v>
      </c>
      <c r="P102" s="567">
        <f t="shared" si="62"/>
        <v>1315</v>
      </c>
      <c r="Q102" s="567">
        <f t="shared" si="62"/>
        <v>250</v>
      </c>
      <c r="R102" s="567">
        <f t="shared" si="62"/>
        <v>1799</v>
      </c>
      <c r="S102" s="567">
        <f t="shared" si="62"/>
        <v>1292</v>
      </c>
      <c r="T102" s="707">
        <f t="shared" si="62"/>
        <v>4656</v>
      </c>
    </row>
    <row r="103" spans="1:21" ht="40.5" customHeight="1" outlineLevel="1" x14ac:dyDescent="0.3">
      <c r="A103" s="569">
        <v>1</v>
      </c>
      <c r="B103" s="570" t="s">
        <v>1240</v>
      </c>
      <c r="C103" s="581">
        <v>0</v>
      </c>
      <c r="D103" s="577">
        <v>193.9</v>
      </c>
      <c r="E103" s="571">
        <v>177.45</v>
      </c>
      <c r="F103" s="581">
        <v>405.63</v>
      </c>
      <c r="G103" s="581">
        <v>0</v>
      </c>
      <c r="H103" s="566">
        <f t="shared" ref="H103:H139" si="63">C103+D103+E103+F103+G103</f>
        <v>776.98</v>
      </c>
      <c r="I103" s="579">
        <v>0</v>
      </c>
      <c r="J103" s="578">
        <v>5</v>
      </c>
      <c r="K103" s="572">
        <v>11</v>
      </c>
      <c r="L103" s="579">
        <v>8</v>
      </c>
      <c r="M103" s="579">
        <v>0</v>
      </c>
      <c r="N103" s="567">
        <f t="shared" si="55"/>
        <v>24</v>
      </c>
      <c r="O103" s="579">
        <v>0</v>
      </c>
      <c r="P103" s="578">
        <v>12</v>
      </c>
      <c r="Q103" s="572">
        <v>26</v>
      </c>
      <c r="R103" s="579">
        <v>12</v>
      </c>
      <c r="S103" s="579">
        <v>0</v>
      </c>
      <c r="T103" s="584">
        <f t="shared" ref="T103:T112" si="64">O103+P103+Q103+R103+S103</f>
        <v>50</v>
      </c>
    </row>
    <row r="104" spans="1:21" ht="40.5" customHeight="1" outlineLevel="1" x14ac:dyDescent="0.3">
      <c r="A104" s="569">
        <v>2</v>
      </c>
      <c r="B104" s="570" t="s">
        <v>1885</v>
      </c>
      <c r="C104" s="571">
        <v>0</v>
      </c>
      <c r="D104" s="571">
        <v>0</v>
      </c>
      <c r="E104" s="571">
        <v>0</v>
      </c>
      <c r="F104" s="571">
        <v>771.42</v>
      </c>
      <c r="G104" s="581">
        <v>0</v>
      </c>
      <c r="H104" s="566">
        <f t="shared" si="63"/>
        <v>771.42</v>
      </c>
      <c r="I104" s="565">
        <v>0</v>
      </c>
      <c r="J104" s="565">
        <v>0</v>
      </c>
      <c r="K104" s="565">
        <v>0</v>
      </c>
      <c r="L104" s="565">
        <v>19</v>
      </c>
      <c r="M104" s="579">
        <v>0</v>
      </c>
      <c r="N104" s="567">
        <f t="shared" si="55"/>
        <v>19</v>
      </c>
      <c r="O104" s="565">
        <v>0</v>
      </c>
      <c r="P104" s="579">
        <v>0</v>
      </c>
      <c r="Q104" s="565">
        <v>0</v>
      </c>
      <c r="R104" s="565">
        <v>59</v>
      </c>
      <c r="S104" s="579">
        <v>0</v>
      </c>
      <c r="T104" s="584">
        <f t="shared" si="64"/>
        <v>59</v>
      </c>
    </row>
    <row r="105" spans="1:21" ht="40.5" customHeight="1" outlineLevel="1" x14ac:dyDescent="0.3">
      <c r="A105" s="569">
        <v>3</v>
      </c>
      <c r="B105" s="573" t="s">
        <v>1886</v>
      </c>
      <c r="C105" s="581">
        <v>0</v>
      </c>
      <c r="D105" s="577">
        <v>256.07</v>
      </c>
      <c r="E105" s="571">
        <v>0</v>
      </c>
      <c r="F105" s="571">
        <v>1320</v>
      </c>
      <c r="G105" s="581">
        <v>0</v>
      </c>
      <c r="H105" s="566">
        <f t="shared" si="63"/>
        <v>1576.07</v>
      </c>
      <c r="I105" s="579">
        <v>0</v>
      </c>
      <c r="J105" s="579">
        <v>8</v>
      </c>
      <c r="K105" s="565">
        <v>0</v>
      </c>
      <c r="L105" s="579">
        <v>32</v>
      </c>
      <c r="M105" s="579">
        <v>0</v>
      </c>
      <c r="N105" s="567">
        <f t="shared" si="55"/>
        <v>40</v>
      </c>
      <c r="O105" s="579">
        <v>0</v>
      </c>
      <c r="P105" s="579">
        <v>22</v>
      </c>
      <c r="Q105" s="565">
        <v>0</v>
      </c>
      <c r="R105" s="579">
        <v>110</v>
      </c>
      <c r="S105" s="579">
        <v>0</v>
      </c>
      <c r="T105" s="584">
        <f t="shared" si="64"/>
        <v>132</v>
      </c>
    </row>
    <row r="106" spans="1:21" ht="40.5" customHeight="1" outlineLevel="1" x14ac:dyDescent="0.3">
      <c r="A106" s="569">
        <v>4</v>
      </c>
      <c r="B106" s="574" t="s">
        <v>1887</v>
      </c>
      <c r="C106" s="581">
        <v>0</v>
      </c>
      <c r="D106" s="581">
        <v>89.3</v>
      </c>
      <c r="E106" s="571">
        <v>0</v>
      </c>
      <c r="F106" s="581">
        <v>0</v>
      </c>
      <c r="G106" s="581">
        <v>0</v>
      </c>
      <c r="H106" s="566">
        <f t="shared" si="63"/>
        <v>89.3</v>
      </c>
      <c r="I106" s="579">
        <v>0</v>
      </c>
      <c r="J106" s="579">
        <v>2</v>
      </c>
      <c r="K106" s="565">
        <v>0</v>
      </c>
      <c r="L106" s="579">
        <v>0</v>
      </c>
      <c r="M106" s="579">
        <v>0</v>
      </c>
      <c r="N106" s="567">
        <f t="shared" si="55"/>
        <v>2</v>
      </c>
      <c r="O106" s="579">
        <v>0</v>
      </c>
      <c r="P106" s="579">
        <v>4</v>
      </c>
      <c r="Q106" s="565">
        <v>0</v>
      </c>
      <c r="R106" s="579">
        <v>0</v>
      </c>
      <c r="S106" s="579">
        <v>0</v>
      </c>
      <c r="T106" s="580">
        <f t="shared" si="64"/>
        <v>4</v>
      </c>
    </row>
    <row r="107" spans="1:21" ht="40.5" customHeight="1" outlineLevel="1" x14ac:dyDescent="0.3">
      <c r="A107" s="569">
        <v>5</v>
      </c>
      <c r="B107" s="574" t="s">
        <v>1888</v>
      </c>
      <c r="C107" s="581">
        <v>0</v>
      </c>
      <c r="D107" s="581">
        <v>666.24</v>
      </c>
      <c r="E107" s="571">
        <v>40.5</v>
      </c>
      <c r="F107" s="571">
        <v>3160.9</v>
      </c>
      <c r="G107" s="581">
        <v>0</v>
      </c>
      <c r="H107" s="566">
        <f t="shared" si="63"/>
        <v>3867.64</v>
      </c>
      <c r="I107" s="579">
        <v>0</v>
      </c>
      <c r="J107" s="579">
        <v>17</v>
      </c>
      <c r="K107" s="579">
        <v>1</v>
      </c>
      <c r="L107" s="579">
        <v>75</v>
      </c>
      <c r="M107" s="579">
        <v>0</v>
      </c>
      <c r="N107" s="567">
        <f t="shared" si="55"/>
        <v>93</v>
      </c>
      <c r="O107" s="579">
        <v>0</v>
      </c>
      <c r="P107" s="579">
        <v>54</v>
      </c>
      <c r="Q107" s="579">
        <v>6</v>
      </c>
      <c r="R107" s="579">
        <v>166</v>
      </c>
      <c r="S107" s="579">
        <v>0</v>
      </c>
      <c r="T107" s="580">
        <f t="shared" si="64"/>
        <v>226</v>
      </c>
    </row>
    <row r="108" spans="1:21" ht="40.5" customHeight="1" outlineLevel="1" x14ac:dyDescent="0.3">
      <c r="A108" s="569">
        <v>6</v>
      </c>
      <c r="B108" s="573" t="s">
        <v>1092</v>
      </c>
      <c r="C108" s="571">
        <v>0</v>
      </c>
      <c r="D108" s="571">
        <v>5151.75</v>
      </c>
      <c r="E108" s="571">
        <v>0</v>
      </c>
      <c r="F108" s="571">
        <v>0</v>
      </c>
      <c r="G108" s="581">
        <v>0</v>
      </c>
      <c r="H108" s="566">
        <f t="shared" si="63"/>
        <v>5151.75</v>
      </c>
      <c r="I108" s="572">
        <v>0</v>
      </c>
      <c r="J108" s="572">
        <v>121</v>
      </c>
      <c r="K108" s="572">
        <v>0</v>
      </c>
      <c r="L108" s="572">
        <v>0</v>
      </c>
      <c r="M108" s="579">
        <v>0</v>
      </c>
      <c r="N108" s="567">
        <f t="shared" si="55"/>
        <v>121</v>
      </c>
      <c r="O108" s="572">
        <v>0</v>
      </c>
      <c r="P108" s="572">
        <v>323</v>
      </c>
      <c r="Q108" s="572">
        <v>0</v>
      </c>
      <c r="R108" s="572">
        <v>0</v>
      </c>
      <c r="S108" s="579">
        <v>0</v>
      </c>
      <c r="T108" s="580">
        <f t="shared" si="64"/>
        <v>323</v>
      </c>
      <c r="U108" s="489"/>
    </row>
    <row r="109" spans="1:21" ht="40.5" customHeight="1" outlineLevel="1" x14ac:dyDescent="0.3">
      <c r="A109" s="569">
        <v>7</v>
      </c>
      <c r="B109" s="574" t="s">
        <v>1221</v>
      </c>
      <c r="C109" s="581">
        <v>0</v>
      </c>
      <c r="D109" s="581">
        <v>794.17</v>
      </c>
      <c r="E109" s="571">
        <v>0</v>
      </c>
      <c r="F109" s="581">
        <v>0</v>
      </c>
      <c r="G109" s="581">
        <v>0</v>
      </c>
      <c r="H109" s="566">
        <f t="shared" si="63"/>
        <v>794.17</v>
      </c>
      <c r="I109" s="579">
        <v>0</v>
      </c>
      <c r="J109" s="579">
        <v>21</v>
      </c>
      <c r="K109" s="565">
        <v>0</v>
      </c>
      <c r="L109" s="579">
        <v>0</v>
      </c>
      <c r="M109" s="579">
        <v>0</v>
      </c>
      <c r="N109" s="567">
        <f t="shared" si="55"/>
        <v>21</v>
      </c>
      <c r="O109" s="579">
        <v>0</v>
      </c>
      <c r="P109" s="579">
        <v>51</v>
      </c>
      <c r="Q109" s="565">
        <v>0</v>
      </c>
      <c r="R109" s="579">
        <v>0</v>
      </c>
      <c r="S109" s="579">
        <v>0</v>
      </c>
      <c r="T109" s="580">
        <f t="shared" si="64"/>
        <v>51</v>
      </c>
    </row>
    <row r="110" spans="1:21" ht="40.5" customHeight="1" outlineLevel="1" x14ac:dyDescent="0.3">
      <c r="A110" s="569">
        <v>8</v>
      </c>
      <c r="B110" s="574" t="s">
        <v>1889</v>
      </c>
      <c r="C110" s="577">
        <v>0</v>
      </c>
      <c r="D110" s="581">
        <v>135.19999999999999</v>
      </c>
      <c r="E110" s="571">
        <v>673.6</v>
      </c>
      <c r="F110" s="571">
        <v>92.6</v>
      </c>
      <c r="G110" s="581">
        <v>0</v>
      </c>
      <c r="H110" s="566">
        <f t="shared" si="63"/>
        <v>901.4</v>
      </c>
      <c r="I110" s="565">
        <v>0</v>
      </c>
      <c r="J110" s="579">
        <v>4</v>
      </c>
      <c r="K110" s="579">
        <v>15</v>
      </c>
      <c r="L110" s="565">
        <v>3</v>
      </c>
      <c r="M110" s="579">
        <v>0</v>
      </c>
      <c r="N110" s="567">
        <f t="shared" si="55"/>
        <v>22</v>
      </c>
      <c r="O110" s="565">
        <v>0</v>
      </c>
      <c r="P110" s="579">
        <v>4</v>
      </c>
      <c r="Q110" s="579">
        <v>28</v>
      </c>
      <c r="R110" s="565">
        <v>10</v>
      </c>
      <c r="S110" s="579">
        <v>0</v>
      </c>
      <c r="T110" s="580">
        <f t="shared" si="64"/>
        <v>42</v>
      </c>
    </row>
    <row r="111" spans="1:21" ht="40.5" customHeight="1" outlineLevel="1" x14ac:dyDescent="0.3">
      <c r="A111" s="569">
        <v>9</v>
      </c>
      <c r="B111" s="574" t="s">
        <v>1848</v>
      </c>
      <c r="C111" s="581">
        <v>0</v>
      </c>
      <c r="D111" s="581">
        <v>897.4</v>
      </c>
      <c r="E111" s="571">
        <v>506</v>
      </c>
      <c r="F111" s="581">
        <v>0</v>
      </c>
      <c r="G111" s="581">
        <v>0</v>
      </c>
      <c r="H111" s="566">
        <f t="shared" si="63"/>
        <v>1403.4</v>
      </c>
      <c r="I111" s="579">
        <v>0</v>
      </c>
      <c r="J111" s="565">
        <v>26</v>
      </c>
      <c r="K111" s="565">
        <v>8</v>
      </c>
      <c r="L111" s="579">
        <v>0</v>
      </c>
      <c r="M111" s="579">
        <v>0</v>
      </c>
      <c r="N111" s="567">
        <f t="shared" si="55"/>
        <v>34</v>
      </c>
      <c r="O111" s="579">
        <v>0</v>
      </c>
      <c r="P111" s="565">
        <v>86</v>
      </c>
      <c r="Q111" s="565">
        <v>19</v>
      </c>
      <c r="R111" s="579">
        <v>0</v>
      </c>
      <c r="S111" s="579">
        <v>0</v>
      </c>
      <c r="T111" s="580">
        <f t="shared" si="64"/>
        <v>105</v>
      </c>
    </row>
    <row r="112" spans="1:21" ht="40.5" customHeight="1" outlineLevel="1" x14ac:dyDescent="0.3">
      <c r="A112" s="569">
        <v>10</v>
      </c>
      <c r="B112" s="574" t="s">
        <v>1909</v>
      </c>
      <c r="C112" s="581">
        <v>0</v>
      </c>
      <c r="D112" s="581">
        <v>0</v>
      </c>
      <c r="E112" s="571">
        <v>0</v>
      </c>
      <c r="F112" s="571">
        <v>2433.23</v>
      </c>
      <c r="G112" s="581">
        <v>0</v>
      </c>
      <c r="H112" s="566">
        <f t="shared" si="63"/>
        <v>2433.23</v>
      </c>
      <c r="I112" s="579">
        <v>0</v>
      </c>
      <c r="J112" s="579">
        <v>0</v>
      </c>
      <c r="K112" s="565">
        <v>0</v>
      </c>
      <c r="L112" s="579">
        <v>84</v>
      </c>
      <c r="M112" s="579">
        <v>0</v>
      </c>
      <c r="N112" s="567">
        <f t="shared" si="55"/>
        <v>84</v>
      </c>
      <c r="O112" s="579">
        <v>0</v>
      </c>
      <c r="P112" s="579">
        <v>0</v>
      </c>
      <c r="Q112" s="565">
        <v>0</v>
      </c>
      <c r="R112" s="579">
        <v>239</v>
      </c>
      <c r="S112" s="579">
        <v>0</v>
      </c>
      <c r="T112" s="567">
        <f t="shared" si="64"/>
        <v>239</v>
      </c>
    </row>
    <row r="113" spans="1:20" ht="40.5" customHeight="1" outlineLevel="1" x14ac:dyDescent="0.3">
      <c r="A113" s="569">
        <v>11</v>
      </c>
      <c r="B113" s="573" t="s">
        <v>1890</v>
      </c>
      <c r="C113" s="581">
        <v>0</v>
      </c>
      <c r="D113" s="581">
        <v>173.7</v>
      </c>
      <c r="E113" s="571">
        <v>0</v>
      </c>
      <c r="F113" s="571">
        <v>838.8</v>
      </c>
      <c r="G113" s="581">
        <v>0</v>
      </c>
      <c r="H113" s="566">
        <f t="shared" si="63"/>
        <v>1012.5</v>
      </c>
      <c r="I113" s="579">
        <v>0</v>
      </c>
      <c r="J113" s="579">
        <v>4</v>
      </c>
      <c r="K113" s="572">
        <v>0</v>
      </c>
      <c r="L113" s="572">
        <v>18</v>
      </c>
      <c r="M113" s="579">
        <v>0</v>
      </c>
      <c r="N113" s="567">
        <f t="shared" si="55"/>
        <v>22</v>
      </c>
      <c r="O113" s="579">
        <v>0</v>
      </c>
      <c r="P113" s="579">
        <v>11</v>
      </c>
      <c r="Q113" s="572">
        <v>0</v>
      </c>
      <c r="R113" s="572">
        <v>52</v>
      </c>
      <c r="S113" s="579">
        <v>0</v>
      </c>
      <c r="T113" s="580">
        <f>O113+P113+Q113+R113+S113</f>
        <v>63</v>
      </c>
    </row>
    <row r="114" spans="1:20" ht="40.5" customHeight="1" outlineLevel="1" x14ac:dyDescent="0.3">
      <c r="A114" s="569">
        <v>12</v>
      </c>
      <c r="B114" s="573" t="s">
        <v>1443</v>
      </c>
      <c r="C114" s="581">
        <v>0</v>
      </c>
      <c r="D114" s="571">
        <v>82.6</v>
      </c>
      <c r="E114" s="571">
        <v>138.5</v>
      </c>
      <c r="F114" s="571">
        <v>906.6</v>
      </c>
      <c r="G114" s="581">
        <v>0</v>
      </c>
      <c r="H114" s="566">
        <f t="shared" si="63"/>
        <v>1127.7</v>
      </c>
      <c r="I114" s="579">
        <v>0</v>
      </c>
      <c r="J114" s="565">
        <v>2</v>
      </c>
      <c r="K114" s="572">
        <v>4</v>
      </c>
      <c r="L114" s="572">
        <v>18</v>
      </c>
      <c r="M114" s="579">
        <v>0</v>
      </c>
      <c r="N114" s="567">
        <f t="shared" si="55"/>
        <v>24</v>
      </c>
      <c r="O114" s="579">
        <v>0</v>
      </c>
      <c r="P114" s="565">
        <v>4</v>
      </c>
      <c r="Q114" s="572">
        <v>6</v>
      </c>
      <c r="R114" s="572">
        <v>51</v>
      </c>
      <c r="S114" s="579">
        <v>0</v>
      </c>
      <c r="T114" s="567">
        <f t="shared" ref="T114:T126" si="65">O114+P114+Q114+R114+S114</f>
        <v>61</v>
      </c>
    </row>
    <row r="115" spans="1:20" ht="40.5" customHeight="1" outlineLevel="1" x14ac:dyDescent="0.3">
      <c r="A115" s="569">
        <v>13</v>
      </c>
      <c r="B115" s="574" t="s">
        <v>2054</v>
      </c>
      <c r="C115" s="581">
        <v>0</v>
      </c>
      <c r="D115" s="571">
        <v>0</v>
      </c>
      <c r="E115" s="571">
        <v>0</v>
      </c>
      <c r="F115" s="571">
        <v>1312.7</v>
      </c>
      <c r="G115" s="581">
        <v>0</v>
      </c>
      <c r="H115" s="566">
        <f t="shared" si="63"/>
        <v>1312.7</v>
      </c>
      <c r="I115" s="579">
        <v>0</v>
      </c>
      <c r="J115" s="565">
        <v>0</v>
      </c>
      <c r="K115" s="572">
        <v>0</v>
      </c>
      <c r="L115" s="572">
        <v>25</v>
      </c>
      <c r="M115" s="579">
        <v>0</v>
      </c>
      <c r="N115" s="567">
        <f t="shared" si="55"/>
        <v>25</v>
      </c>
      <c r="O115" s="579">
        <v>0</v>
      </c>
      <c r="P115" s="565">
        <v>0</v>
      </c>
      <c r="Q115" s="572">
        <v>0</v>
      </c>
      <c r="R115" s="572">
        <v>85</v>
      </c>
      <c r="S115" s="579">
        <v>0</v>
      </c>
      <c r="T115" s="580">
        <f t="shared" si="65"/>
        <v>85</v>
      </c>
    </row>
    <row r="116" spans="1:20" ht="40.5" customHeight="1" outlineLevel="1" x14ac:dyDescent="0.3">
      <c r="A116" s="569">
        <v>14</v>
      </c>
      <c r="B116" s="574" t="s">
        <v>1910</v>
      </c>
      <c r="C116" s="581">
        <v>0</v>
      </c>
      <c r="D116" s="571">
        <v>0</v>
      </c>
      <c r="E116" s="571">
        <v>0</v>
      </c>
      <c r="F116" s="581">
        <v>5892.6</v>
      </c>
      <c r="G116" s="581">
        <v>0</v>
      </c>
      <c r="H116" s="566">
        <f t="shared" si="63"/>
        <v>5892.6</v>
      </c>
      <c r="I116" s="579">
        <v>0</v>
      </c>
      <c r="J116" s="565">
        <v>0</v>
      </c>
      <c r="K116" s="565">
        <v>0</v>
      </c>
      <c r="L116" s="565">
        <v>172</v>
      </c>
      <c r="M116" s="579">
        <v>0</v>
      </c>
      <c r="N116" s="567">
        <f t="shared" si="55"/>
        <v>172</v>
      </c>
      <c r="O116" s="579">
        <v>0</v>
      </c>
      <c r="P116" s="565">
        <v>0</v>
      </c>
      <c r="Q116" s="565">
        <v>0</v>
      </c>
      <c r="R116" s="565">
        <v>400</v>
      </c>
      <c r="S116" s="579">
        <v>0</v>
      </c>
      <c r="T116" s="580">
        <f t="shared" si="65"/>
        <v>400</v>
      </c>
    </row>
    <row r="117" spans="1:20" ht="40.5" customHeight="1" outlineLevel="1" x14ac:dyDescent="0.3">
      <c r="A117" s="569">
        <v>15</v>
      </c>
      <c r="B117" s="574" t="s">
        <v>1428</v>
      </c>
      <c r="C117" s="581">
        <v>0</v>
      </c>
      <c r="D117" s="571">
        <v>499.7</v>
      </c>
      <c r="E117" s="571">
        <v>0</v>
      </c>
      <c r="F117" s="581">
        <v>0</v>
      </c>
      <c r="G117" s="581">
        <v>0</v>
      </c>
      <c r="H117" s="566">
        <f t="shared" si="63"/>
        <v>499.7</v>
      </c>
      <c r="I117" s="579">
        <v>0</v>
      </c>
      <c r="J117" s="572">
        <v>12</v>
      </c>
      <c r="K117" s="565">
        <v>0</v>
      </c>
      <c r="L117" s="579">
        <v>0</v>
      </c>
      <c r="M117" s="579">
        <v>0</v>
      </c>
      <c r="N117" s="567">
        <f t="shared" si="55"/>
        <v>12</v>
      </c>
      <c r="O117" s="579">
        <v>0</v>
      </c>
      <c r="P117" s="572">
        <v>43</v>
      </c>
      <c r="Q117" s="565">
        <v>0</v>
      </c>
      <c r="R117" s="579">
        <v>0</v>
      </c>
      <c r="S117" s="579">
        <v>0</v>
      </c>
      <c r="T117" s="580">
        <f t="shared" si="65"/>
        <v>43</v>
      </c>
    </row>
    <row r="118" spans="1:20" ht="40.5" customHeight="1" outlineLevel="1" x14ac:dyDescent="0.3">
      <c r="A118" s="569">
        <v>16</v>
      </c>
      <c r="B118" s="574" t="s">
        <v>1911</v>
      </c>
      <c r="C118" s="581">
        <v>0</v>
      </c>
      <c r="D118" s="571">
        <v>1206.75</v>
      </c>
      <c r="E118" s="571">
        <v>0</v>
      </c>
      <c r="F118" s="581">
        <v>0</v>
      </c>
      <c r="G118" s="581">
        <v>0</v>
      </c>
      <c r="H118" s="566">
        <f t="shared" si="63"/>
        <v>1206.75</v>
      </c>
      <c r="I118" s="579">
        <v>0</v>
      </c>
      <c r="J118" s="565">
        <v>36</v>
      </c>
      <c r="K118" s="565">
        <v>0</v>
      </c>
      <c r="L118" s="579">
        <v>0</v>
      </c>
      <c r="M118" s="579">
        <v>0</v>
      </c>
      <c r="N118" s="567">
        <f t="shared" si="55"/>
        <v>36</v>
      </c>
      <c r="O118" s="579">
        <v>0</v>
      </c>
      <c r="P118" s="565">
        <v>72</v>
      </c>
      <c r="Q118" s="565">
        <v>0</v>
      </c>
      <c r="R118" s="579">
        <v>0</v>
      </c>
      <c r="S118" s="579">
        <v>0</v>
      </c>
      <c r="T118" s="580">
        <f t="shared" si="65"/>
        <v>72</v>
      </c>
    </row>
    <row r="119" spans="1:20" ht="40.5" customHeight="1" outlineLevel="1" x14ac:dyDescent="0.3">
      <c r="A119" s="569">
        <v>17</v>
      </c>
      <c r="B119" s="574" t="s">
        <v>1892</v>
      </c>
      <c r="C119" s="581">
        <v>0</v>
      </c>
      <c r="D119" s="571">
        <v>1574.7</v>
      </c>
      <c r="E119" s="571">
        <v>41.1</v>
      </c>
      <c r="F119" s="581">
        <v>64.7</v>
      </c>
      <c r="G119" s="581">
        <v>0</v>
      </c>
      <c r="H119" s="566">
        <f t="shared" si="63"/>
        <v>1680.5</v>
      </c>
      <c r="I119" s="579">
        <v>0</v>
      </c>
      <c r="J119" s="572">
        <v>33</v>
      </c>
      <c r="K119" s="565">
        <v>1</v>
      </c>
      <c r="L119" s="579">
        <v>1</v>
      </c>
      <c r="M119" s="579">
        <v>0</v>
      </c>
      <c r="N119" s="567">
        <f t="shared" si="55"/>
        <v>35</v>
      </c>
      <c r="O119" s="579">
        <v>0</v>
      </c>
      <c r="P119" s="572">
        <v>83</v>
      </c>
      <c r="Q119" s="565">
        <v>1</v>
      </c>
      <c r="R119" s="579">
        <v>7</v>
      </c>
      <c r="S119" s="579">
        <v>0</v>
      </c>
      <c r="T119" s="580">
        <f t="shared" si="65"/>
        <v>91</v>
      </c>
    </row>
    <row r="120" spans="1:20" ht="40.5" customHeight="1" outlineLevel="1" x14ac:dyDescent="0.3">
      <c r="A120" s="569">
        <v>18</v>
      </c>
      <c r="B120" s="570" t="s">
        <v>1912</v>
      </c>
      <c r="C120" s="581">
        <v>0</v>
      </c>
      <c r="D120" s="571">
        <v>1210.2</v>
      </c>
      <c r="E120" s="571">
        <v>0</v>
      </c>
      <c r="F120" s="581">
        <v>0</v>
      </c>
      <c r="G120" s="581">
        <v>0</v>
      </c>
      <c r="H120" s="566">
        <f t="shared" si="63"/>
        <v>1210.2</v>
      </c>
      <c r="I120" s="579">
        <v>0</v>
      </c>
      <c r="J120" s="572">
        <v>21</v>
      </c>
      <c r="K120" s="565">
        <v>0</v>
      </c>
      <c r="L120" s="579">
        <v>0</v>
      </c>
      <c r="M120" s="579">
        <v>0</v>
      </c>
      <c r="N120" s="567">
        <f t="shared" si="55"/>
        <v>21</v>
      </c>
      <c r="O120" s="579">
        <v>0</v>
      </c>
      <c r="P120" s="572">
        <v>63</v>
      </c>
      <c r="Q120" s="565">
        <v>0</v>
      </c>
      <c r="R120" s="579">
        <v>0</v>
      </c>
      <c r="S120" s="579">
        <v>0</v>
      </c>
      <c r="T120" s="580">
        <f t="shared" si="65"/>
        <v>63</v>
      </c>
    </row>
    <row r="121" spans="1:20" ht="40.5" customHeight="1" outlineLevel="1" x14ac:dyDescent="0.3">
      <c r="A121" s="569">
        <v>19</v>
      </c>
      <c r="B121" s="574" t="s">
        <v>1908</v>
      </c>
      <c r="C121" s="581">
        <v>0</v>
      </c>
      <c r="D121" s="571">
        <v>813</v>
      </c>
      <c r="E121" s="571">
        <v>311.60000000000002</v>
      </c>
      <c r="F121" s="581">
        <v>1104.7</v>
      </c>
      <c r="G121" s="581">
        <v>432.8</v>
      </c>
      <c r="H121" s="566">
        <f t="shared" si="63"/>
        <v>2662.1</v>
      </c>
      <c r="I121" s="579">
        <v>0</v>
      </c>
      <c r="J121" s="572">
        <v>19</v>
      </c>
      <c r="K121" s="565">
        <v>7</v>
      </c>
      <c r="L121" s="579">
        <v>23</v>
      </c>
      <c r="M121" s="579">
        <v>11</v>
      </c>
      <c r="N121" s="567">
        <f t="shared" si="55"/>
        <v>60</v>
      </c>
      <c r="O121" s="579">
        <v>0</v>
      </c>
      <c r="P121" s="572">
        <v>32</v>
      </c>
      <c r="Q121" s="565">
        <v>12</v>
      </c>
      <c r="R121" s="579">
        <v>63</v>
      </c>
      <c r="S121" s="579">
        <v>32</v>
      </c>
      <c r="T121" s="580">
        <f t="shared" si="65"/>
        <v>139</v>
      </c>
    </row>
    <row r="122" spans="1:20" ht="40.5" customHeight="1" outlineLevel="1" x14ac:dyDescent="0.3">
      <c r="A122" s="569">
        <v>20</v>
      </c>
      <c r="B122" s="574" t="s">
        <v>2057</v>
      </c>
      <c r="C122" s="581">
        <v>0</v>
      </c>
      <c r="D122" s="581">
        <v>0</v>
      </c>
      <c r="E122" s="571">
        <v>0</v>
      </c>
      <c r="F122" s="571">
        <v>0</v>
      </c>
      <c r="G122" s="581">
        <v>585.1</v>
      </c>
      <c r="H122" s="566">
        <f t="shared" si="63"/>
        <v>585.1</v>
      </c>
      <c r="I122" s="579">
        <v>0</v>
      </c>
      <c r="J122" s="579">
        <v>0</v>
      </c>
      <c r="K122" s="565">
        <v>0</v>
      </c>
      <c r="L122" s="579">
        <v>0</v>
      </c>
      <c r="M122" s="579">
        <v>15</v>
      </c>
      <c r="N122" s="567">
        <f t="shared" si="55"/>
        <v>15</v>
      </c>
      <c r="O122" s="579">
        <v>0</v>
      </c>
      <c r="P122" s="579">
        <v>0</v>
      </c>
      <c r="Q122" s="565">
        <v>0</v>
      </c>
      <c r="R122" s="579">
        <v>0</v>
      </c>
      <c r="S122" s="579">
        <v>33</v>
      </c>
      <c r="T122" s="580">
        <f t="shared" si="65"/>
        <v>33</v>
      </c>
    </row>
    <row r="123" spans="1:20" ht="40.5" customHeight="1" outlineLevel="1" x14ac:dyDescent="0.3">
      <c r="A123" s="569">
        <v>21</v>
      </c>
      <c r="B123" s="574" t="s">
        <v>2058</v>
      </c>
      <c r="C123" s="581">
        <v>0</v>
      </c>
      <c r="D123" s="571">
        <v>0</v>
      </c>
      <c r="E123" s="575">
        <v>0</v>
      </c>
      <c r="F123" s="571">
        <v>164.05</v>
      </c>
      <c r="G123" s="581">
        <v>1998.24</v>
      </c>
      <c r="H123" s="566">
        <f t="shared" si="63"/>
        <v>2162.29</v>
      </c>
      <c r="I123" s="579">
        <v>0</v>
      </c>
      <c r="J123" s="572">
        <v>0</v>
      </c>
      <c r="K123" s="572">
        <v>0</v>
      </c>
      <c r="L123" s="572">
        <v>4</v>
      </c>
      <c r="M123" s="579">
        <v>56</v>
      </c>
      <c r="N123" s="567">
        <f t="shared" si="55"/>
        <v>60</v>
      </c>
      <c r="O123" s="579">
        <v>0</v>
      </c>
      <c r="P123" s="572">
        <v>0</v>
      </c>
      <c r="Q123" s="572">
        <v>0</v>
      </c>
      <c r="R123" s="572">
        <v>16</v>
      </c>
      <c r="S123" s="579">
        <v>141</v>
      </c>
      <c r="T123" s="567">
        <f t="shared" si="65"/>
        <v>157</v>
      </c>
    </row>
    <row r="124" spans="1:20" ht="40.5" customHeight="1" outlineLevel="1" x14ac:dyDescent="0.3">
      <c r="A124" s="569">
        <v>22</v>
      </c>
      <c r="B124" s="574" t="s">
        <v>987</v>
      </c>
      <c r="C124" s="581">
        <v>0</v>
      </c>
      <c r="D124" s="571">
        <v>0</v>
      </c>
      <c r="E124" s="575">
        <v>0</v>
      </c>
      <c r="F124" s="581">
        <v>906</v>
      </c>
      <c r="G124" s="581">
        <v>0</v>
      </c>
      <c r="H124" s="566">
        <f t="shared" si="63"/>
        <v>906</v>
      </c>
      <c r="I124" s="579">
        <v>0</v>
      </c>
      <c r="J124" s="565">
        <v>0</v>
      </c>
      <c r="K124" s="565">
        <v>0</v>
      </c>
      <c r="L124" s="579">
        <v>19</v>
      </c>
      <c r="M124" s="579">
        <v>0</v>
      </c>
      <c r="N124" s="567">
        <f t="shared" si="55"/>
        <v>19</v>
      </c>
      <c r="O124" s="579">
        <v>0</v>
      </c>
      <c r="P124" s="565">
        <v>0</v>
      </c>
      <c r="Q124" s="565">
        <v>0</v>
      </c>
      <c r="R124" s="579">
        <v>71</v>
      </c>
      <c r="S124" s="579">
        <v>0</v>
      </c>
      <c r="T124" s="567">
        <f t="shared" si="65"/>
        <v>71</v>
      </c>
    </row>
    <row r="125" spans="1:20" ht="40.5" customHeight="1" outlineLevel="1" x14ac:dyDescent="0.3">
      <c r="A125" s="569">
        <v>23</v>
      </c>
      <c r="B125" s="574" t="s">
        <v>880</v>
      </c>
      <c r="C125" s="581">
        <v>0</v>
      </c>
      <c r="D125" s="581">
        <v>0</v>
      </c>
      <c r="E125" s="571">
        <v>0</v>
      </c>
      <c r="F125" s="581">
        <v>2025.9</v>
      </c>
      <c r="G125" s="581">
        <v>0</v>
      </c>
      <c r="H125" s="566">
        <f t="shared" si="63"/>
        <v>2025.9</v>
      </c>
      <c r="I125" s="579">
        <v>0</v>
      </c>
      <c r="J125" s="579">
        <v>0</v>
      </c>
      <c r="K125" s="572">
        <v>0</v>
      </c>
      <c r="L125" s="579">
        <v>50</v>
      </c>
      <c r="M125" s="579">
        <v>0</v>
      </c>
      <c r="N125" s="567">
        <f t="shared" si="55"/>
        <v>50</v>
      </c>
      <c r="O125" s="579">
        <v>0</v>
      </c>
      <c r="P125" s="579">
        <v>0</v>
      </c>
      <c r="Q125" s="572">
        <v>0</v>
      </c>
      <c r="R125" s="579">
        <v>110</v>
      </c>
      <c r="S125" s="579">
        <v>0</v>
      </c>
      <c r="T125" s="567">
        <f t="shared" si="65"/>
        <v>110</v>
      </c>
    </row>
    <row r="126" spans="1:20" ht="40.5" customHeight="1" outlineLevel="1" x14ac:dyDescent="0.3">
      <c r="A126" s="569">
        <v>24</v>
      </c>
      <c r="B126" s="574" t="s">
        <v>1458</v>
      </c>
      <c r="C126" s="581">
        <v>0</v>
      </c>
      <c r="D126" s="581">
        <v>2143</v>
      </c>
      <c r="E126" s="571">
        <v>0</v>
      </c>
      <c r="F126" s="581">
        <v>0</v>
      </c>
      <c r="G126" s="581">
        <v>0</v>
      </c>
      <c r="H126" s="566">
        <f t="shared" si="63"/>
        <v>2143</v>
      </c>
      <c r="I126" s="579">
        <v>0</v>
      </c>
      <c r="J126" s="572">
        <v>50</v>
      </c>
      <c r="K126" s="572">
        <v>0</v>
      </c>
      <c r="L126" s="579">
        <v>0</v>
      </c>
      <c r="M126" s="579">
        <v>0</v>
      </c>
      <c r="N126" s="567">
        <f t="shared" si="55"/>
        <v>50</v>
      </c>
      <c r="O126" s="579">
        <v>0</v>
      </c>
      <c r="P126" s="572">
        <v>122</v>
      </c>
      <c r="Q126" s="572">
        <v>0</v>
      </c>
      <c r="R126" s="579">
        <v>0</v>
      </c>
      <c r="S126" s="579">
        <v>0</v>
      </c>
      <c r="T126" s="567">
        <f t="shared" si="65"/>
        <v>122</v>
      </c>
    </row>
    <row r="127" spans="1:20" ht="40.5" customHeight="1" outlineLevel="1" x14ac:dyDescent="0.3">
      <c r="A127" s="569">
        <v>25</v>
      </c>
      <c r="B127" s="574" t="s">
        <v>1316</v>
      </c>
      <c r="C127" s="581">
        <v>0</v>
      </c>
      <c r="D127" s="571">
        <v>239.5</v>
      </c>
      <c r="E127" s="571">
        <v>1777.63</v>
      </c>
      <c r="F127" s="571">
        <v>177.5</v>
      </c>
      <c r="G127" s="581">
        <v>1561.84</v>
      </c>
      <c r="H127" s="566">
        <f t="shared" si="63"/>
        <v>3756.47</v>
      </c>
      <c r="I127" s="579">
        <v>0</v>
      </c>
      <c r="J127" s="579">
        <v>5</v>
      </c>
      <c r="K127" s="572">
        <v>49</v>
      </c>
      <c r="L127" s="579">
        <v>6</v>
      </c>
      <c r="M127" s="579">
        <v>40</v>
      </c>
      <c r="N127" s="567">
        <f t="shared" si="55"/>
        <v>100</v>
      </c>
      <c r="O127" s="579">
        <v>0</v>
      </c>
      <c r="P127" s="579">
        <v>19</v>
      </c>
      <c r="Q127" s="572">
        <v>118</v>
      </c>
      <c r="R127" s="579">
        <v>14</v>
      </c>
      <c r="S127" s="579">
        <v>115</v>
      </c>
      <c r="T127" s="580">
        <f>O127+P127+Q127+R127+S127</f>
        <v>266</v>
      </c>
    </row>
    <row r="128" spans="1:20" ht="40.5" customHeight="1" outlineLevel="1" x14ac:dyDescent="0.3">
      <c r="A128" s="569">
        <v>26</v>
      </c>
      <c r="B128" s="574" t="s">
        <v>1028</v>
      </c>
      <c r="C128" s="581">
        <v>0</v>
      </c>
      <c r="D128" s="577">
        <v>0</v>
      </c>
      <c r="E128" s="571">
        <v>0</v>
      </c>
      <c r="F128" s="581">
        <v>2712.2</v>
      </c>
      <c r="G128" s="581">
        <v>0</v>
      </c>
      <c r="H128" s="566">
        <f t="shared" si="63"/>
        <v>2712.2</v>
      </c>
      <c r="I128" s="579">
        <v>0</v>
      </c>
      <c r="J128" s="579">
        <v>0</v>
      </c>
      <c r="K128" s="572">
        <v>0</v>
      </c>
      <c r="L128" s="579">
        <v>69</v>
      </c>
      <c r="M128" s="579">
        <v>0</v>
      </c>
      <c r="N128" s="567">
        <f t="shared" si="55"/>
        <v>69</v>
      </c>
      <c r="O128" s="579">
        <v>0</v>
      </c>
      <c r="P128" s="579">
        <v>0</v>
      </c>
      <c r="Q128" s="572">
        <v>0</v>
      </c>
      <c r="R128" s="579">
        <v>168</v>
      </c>
      <c r="S128" s="579">
        <v>0</v>
      </c>
      <c r="T128" s="567">
        <f t="shared" ref="T128:T131" si="66">O128+P128+Q128+R128+S128</f>
        <v>168</v>
      </c>
    </row>
    <row r="129" spans="1:22" ht="40.5" customHeight="1" outlineLevel="1" x14ac:dyDescent="0.3">
      <c r="A129" s="569">
        <v>27</v>
      </c>
      <c r="B129" s="574" t="s">
        <v>872</v>
      </c>
      <c r="C129" s="581">
        <v>0</v>
      </c>
      <c r="D129" s="577">
        <v>2572.98</v>
      </c>
      <c r="E129" s="571">
        <v>0</v>
      </c>
      <c r="F129" s="571">
        <v>0</v>
      </c>
      <c r="G129" s="581">
        <v>0</v>
      </c>
      <c r="H129" s="566">
        <f t="shared" si="63"/>
        <v>2572.98</v>
      </c>
      <c r="I129" s="579">
        <v>0</v>
      </c>
      <c r="J129" s="578">
        <v>61</v>
      </c>
      <c r="K129" s="565">
        <v>0</v>
      </c>
      <c r="L129" s="579">
        <v>0</v>
      </c>
      <c r="M129" s="579">
        <v>0</v>
      </c>
      <c r="N129" s="567">
        <f t="shared" si="55"/>
        <v>61</v>
      </c>
      <c r="O129" s="579">
        <v>0</v>
      </c>
      <c r="P129" s="578">
        <v>124</v>
      </c>
      <c r="Q129" s="565">
        <v>0</v>
      </c>
      <c r="R129" s="579">
        <v>0</v>
      </c>
      <c r="S129" s="579">
        <v>0</v>
      </c>
      <c r="T129" s="567">
        <f t="shared" si="66"/>
        <v>124</v>
      </c>
    </row>
    <row r="130" spans="1:22" ht="40.5" customHeight="1" outlineLevel="1" x14ac:dyDescent="0.3">
      <c r="A130" s="569">
        <v>28</v>
      </c>
      <c r="B130" s="574" t="s">
        <v>869</v>
      </c>
      <c r="C130" s="581">
        <v>0</v>
      </c>
      <c r="D130" s="581">
        <v>552.20000000000005</v>
      </c>
      <c r="E130" s="571">
        <v>0</v>
      </c>
      <c r="F130" s="571">
        <v>0</v>
      </c>
      <c r="G130" s="571">
        <v>229</v>
      </c>
      <c r="H130" s="566">
        <f t="shared" si="63"/>
        <v>781.2</v>
      </c>
      <c r="I130" s="579">
        <v>0</v>
      </c>
      <c r="J130" s="579">
        <v>18</v>
      </c>
      <c r="K130" s="572">
        <v>0</v>
      </c>
      <c r="L130" s="572">
        <v>0</v>
      </c>
      <c r="M130" s="579">
        <v>8</v>
      </c>
      <c r="N130" s="567">
        <f t="shared" si="55"/>
        <v>26</v>
      </c>
      <c r="O130" s="579">
        <v>0</v>
      </c>
      <c r="P130" s="579">
        <v>45</v>
      </c>
      <c r="Q130" s="579">
        <v>0</v>
      </c>
      <c r="R130" s="579">
        <v>0</v>
      </c>
      <c r="S130" s="579">
        <v>18</v>
      </c>
      <c r="T130" s="567">
        <f t="shared" si="66"/>
        <v>63</v>
      </c>
    </row>
    <row r="131" spans="1:22" ht="40.5" customHeight="1" outlineLevel="1" x14ac:dyDescent="0.3">
      <c r="A131" s="569">
        <v>29</v>
      </c>
      <c r="B131" s="574" t="s">
        <v>873</v>
      </c>
      <c r="C131" s="581">
        <v>0</v>
      </c>
      <c r="D131" s="581">
        <v>0</v>
      </c>
      <c r="E131" s="571">
        <v>0</v>
      </c>
      <c r="F131" s="571">
        <v>0</v>
      </c>
      <c r="G131" s="581">
        <v>4130</v>
      </c>
      <c r="H131" s="566">
        <f t="shared" si="63"/>
        <v>4130</v>
      </c>
      <c r="I131" s="579">
        <v>0</v>
      </c>
      <c r="J131" s="579">
        <v>0</v>
      </c>
      <c r="K131" s="565">
        <v>0</v>
      </c>
      <c r="L131" s="579">
        <v>0</v>
      </c>
      <c r="M131" s="579">
        <v>89</v>
      </c>
      <c r="N131" s="567">
        <f t="shared" si="55"/>
        <v>89</v>
      </c>
      <c r="O131" s="579">
        <v>0</v>
      </c>
      <c r="P131" s="579">
        <v>0</v>
      </c>
      <c r="Q131" s="565">
        <v>0</v>
      </c>
      <c r="R131" s="579">
        <v>0</v>
      </c>
      <c r="S131" s="579">
        <v>171</v>
      </c>
      <c r="T131" s="567">
        <f t="shared" si="66"/>
        <v>171</v>
      </c>
    </row>
    <row r="132" spans="1:22" ht="40.5" customHeight="1" outlineLevel="1" x14ac:dyDescent="0.3">
      <c r="A132" s="569">
        <v>30</v>
      </c>
      <c r="B132" s="574" t="s">
        <v>1792</v>
      </c>
      <c r="C132" s="581">
        <v>0</v>
      </c>
      <c r="D132" s="581">
        <v>0</v>
      </c>
      <c r="E132" s="571">
        <v>62.9</v>
      </c>
      <c r="F132" s="571">
        <v>1114.3</v>
      </c>
      <c r="G132" s="705">
        <v>5502.63</v>
      </c>
      <c r="H132" s="566">
        <f t="shared" si="63"/>
        <v>6679.83</v>
      </c>
      <c r="I132" s="579">
        <v>0</v>
      </c>
      <c r="J132" s="579">
        <v>0</v>
      </c>
      <c r="K132" s="565">
        <v>1</v>
      </c>
      <c r="L132" s="579">
        <v>26</v>
      </c>
      <c r="M132" s="704">
        <v>188</v>
      </c>
      <c r="N132" s="567">
        <f t="shared" si="55"/>
        <v>215</v>
      </c>
      <c r="O132" s="579">
        <v>0</v>
      </c>
      <c r="P132" s="579">
        <v>0</v>
      </c>
      <c r="Q132" s="565">
        <v>1</v>
      </c>
      <c r="R132" s="579">
        <v>57</v>
      </c>
      <c r="S132" s="579">
        <v>462</v>
      </c>
      <c r="T132" s="580">
        <f>O132+P132+Q132+R132+S132</f>
        <v>520</v>
      </c>
    </row>
    <row r="133" spans="1:22" ht="40.5" customHeight="1" outlineLevel="1" x14ac:dyDescent="0.3">
      <c r="A133" s="569">
        <v>31</v>
      </c>
      <c r="B133" s="570" t="s">
        <v>1897</v>
      </c>
      <c r="C133" s="581">
        <v>0</v>
      </c>
      <c r="D133" s="577">
        <v>881.8</v>
      </c>
      <c r="E133" s="571">
        <v>0</v>
      </c>
      <c r="F133" s="571">
        <v>0</v>
      </c>
      <c r="G133" s="581">
        <v>0</v>
      </c>
      <c r="H133" s="566">
        <f t="shared" si="63"/>
        <v>881.8</v>
      </c>
      <c r="I133" s="579">
        <v>0</v>
      </c>
      <c r="J133" s="579">
        <v>19</v>
      </c>
      <c r="K133" s="565">
        <v>0</v>
      </c>
      <c r="L133" s="579">
        <v>0</v>
      </c>
      <c r="M133" s="579">
        <v>0</v>
      </c>
      <c r="N133" s="567">
        <f t="shared" si="55"/>
        <v>19</v>
      </c>
      <c r="O133" s="579">
        <v>0</v>
      </c>
      <c r="P133" s="579">
        <v>37</v>
      </c>
      <c r="Q133" s="565">
        <v>0</v>
      </c>
      <c r="R133" s="579">
        <v>0</v>
      </c>
      <c r="S133" s="579">
        <v>0</v>
      </c>
      <c r="T133" s="567">
        <f t="shared" ref="T133:T138" si="67">O133+P133+Q133+R133+S133</f>
        <v>37</v>
      </c>
    </row>
    <row r="134" spans="1:22" ht="40.5" customHeight="1" outlineLevel="1" x14ac:dyDescent="0.3">
      <c r="A134" s="569">
        <v>32</v>
      </c>
      <c r="B134" s="574" t="s">
        <v>871</v>
      </c>
      <c r="C134" s="581">
        <v>0</v>
      </c>
      <c r="D134" s="581">
        <v>189.2</v>
      </c>
      <c r="E134" s="571">
        <v>318.99</v>
      </c>
      <c r="F134" s="581">
        <v>25.53</v>
      </c>
      <c r="G134" s="581">
        <v>0</v>
      </c>
      <c r="H134" s="566">
        <f t="shared" si="63"/>
        <v>533.72</v>
      </c>
      <c r="I134" s="579">
        <v>0</v>
      </c>
      <c r="J134" s="579">
        <v>6</v>
      </c>
      <c r="K134" s="572">
        <v>8</v>
      </c>
      <c r="L134" s="579">
        <v>1</v>
      </c>
      <c r="M134" s="579">
        <v>0</v>
      </c>
      <c r="N134" s="567">
        <f t="shared" si="55"/>
        <v>15</v>
      </c>
      <c r="O134" s="579">
        <v>0</v>
      </c>
      <c r="P134" s="579">
        <v>6</v>
      </c>
      <c r="Q134" s="572">
        <v>12</v>
      </c>
      <c r="R134" s="579">
        <v>2</v>
      </c>
      <c r="S134" s="579">
        <v>0</v>
      </c>
      <c r="T134" s="567">
        <f t="shared" si="67"/>
        <v>20</v>
      </c>
    </row>
    <row r="135" spans="1:22" ht="40.5" customHeight="1" outlineLevel="1" x14ac:dyDescent="0.3">
      <c r="A135" s="569">
        <v>33</v>
      </c>
      <c r="B135" s="574" t="s">
        <v>1900</v>
      </c>
      <c r="C135" s="581">
        <v>0</v>
      </c>
      <c r="D135" s="581">
        <v>322.89999999999998</v>
      </c>
      <c r="E135" s="571">
        <v>0</v>
      </c>
      <c r="F135" s="581">
        <v>0</v>
      </c>
      <c r="G135" s="581">
        <v>0</v>
      </c>
      <c r="H135" s="566">
        <f t="shared" si="63"/>
        <v>322.89999999999998</v>
      </c>
      <c r="I135" s="579">
        <v>0</v>
      </c>
      <c r="J135" s="579">
        <v>6</v>
      </c>
      <c r="K135" s="565">
        <v>0</v>
      </c>
      <c r="L135" s="579">
        <v>0</v>
      </c>
      <c r="M135" s="579">
        <v>0</v>
      </c>
      <c r="N135" s="567">
        <f t="shared" si="55"/>
        <v>6</v>
      </c>
      <c r="O135" s="579">
        <v>0</v>
      </c>
      <c r="P135" s="579">
        <v>23</v>
      </c>
      <c r="Q135" s="565">
        <v>0</v>
      </c>
      <c r="R135" s="579">
        <v>0</v>
      </c>
      <c r="S135" s="579">
        <v>0</v>
      </c>
      <c r="T135" s="567">
        <f t="shared" si="67"/>
        <v>23</v>
      </c>
    </row>
    <row r="136" spans="1:22" ht="40.5" customHeight="1" outlineLevel="1" x14ac:dyDescent="0.3">
      <c r="A136" s="569">
        <v>34</v>
      </c>
      <c r="B136" s="574" t="s">
        <v>1901</v>
      </c>
      <c r="C136" s="581">
        <v>0</v>
      </c>
      <c r="D136" s="577">
        <v>1628.16</v>
      </c>
      <c r="E136" s="571">
        <v>0</v>
      </c>
      <c r="F136" s="581">
        <v>0</v>
      </c>
      <c r="G136" s="581">
        <v>0</v>
      </c>
      <c r="H136" s="566">
        <f t="shared" si="63"/>
        <v>1628.16</v>
      </c>
      <c r="I136" s="579">
        <v>0</v>
      </c>
      <c r="J136" s="579">
        <v>31</v>
      </c>
      <c r="K136" s="565">
        <v>0</v>
      </c>
      <c r="L136" s="579">
        <v>0</v>
      </c>
      <c r="M136" s="579">
        <v>0</v>
      </c>
      <c r="N136" s="567">
        <f t="shared" si="55"/>
        <v>31</v>
      </c>
      <c r="O136" s="579">
        <v>0</v>
      </c>
      <c r="P136" s="579">
        <v>62</v>
      </c>
      <c r="Q136" s="565">
        <v>0</v>
      </c>
      <c r="R136" s="579">
        <v>0</v>
      </c>
      <c r="S136" s="579">
        <v>0</v>
      </c>
      <c r="T136" s="567">
        <f t="shared" si="67"/>
        <v>62</v>
      </c>
    </row>
    <row r="137" spans="1:22" ht="40.5" customHeight="1" outlineLevel="1" x14ac:dyDescent="0.3">
      <c r="A137" s="569">
        <v>35</v>
      </c>
      <c r="B137" s="574" t="s">
        <v>1902</v>
      </c>
      <c r="C137" s="581">
        <v>0</v>
      </c>
      <c r="D137" s="581">
        <v>236.9</v>
      </c>
      <c r="E137" s="571">
        <v>300.7</v>
      </c>
      <c r="F137" s="581">
        <v>194.6</v>
      </c>
      <c r="G137" s="581">
        <v>0</v>
      </c>
      <c r="H137" s="566">
        <f t="shared" si="63"/>
        <v>732.2</v>
      </c>
      <c r="I137" s="579">
        <v>0</v>
      </c>
      <c r="J137" s="579">
        <v>6</v>
      </c>
      <c r="K137" s="572">
        <v>12</v>
      </c>
      <c r="L137" s="579">
        <v>10</v>
      </c>
      <c r="M137" s="579">
        <v>0</v>
      </c>
      <c r="N137" s="567">
        <f t="shared" si="55"/>
        <v>28</v>
      </c>
      <c r="O137" s="579">
        <v>0</v>
      </c>
      <c r="P137" s="579">
        <v>13</v>
      </c>
      <c r="Q137" s="572">
        <v>21</v>
      </c>
      <c r="R137" s="579">
        <v>20</v>
      </c>
      <c r="S137" s="579">
        <v>0</v>
      </c>
      <c r="T137" s="567">
        <f t="shared" si="67"/>
        <v>54</v>
      </c>
    </row>
    <row r="138" spans="1:22" ht="40.5" customHeight="1" outlineLevel="1" x14ac:dyDescent="0.3">
      <c r="A138" s="569">
        <v>36</v>
      </c>
      <c r="B138" s="574" t="s">
        <v>1793</v>
      </c>
      <c r="C138" s="581">
        <v>0</v>
      </c>
      <c r="D138" s="571">
        <v>0</v>
      </c>
      <c r="E138" s="571">
        <v>0</v>
      </c>
      <c r="F138" s="571">
        <v>0</v>
      </c>
      <c r="G138" s="571">
        <v>4852.3900000000003</v>
      </c>
      <c r="H138" s="566">
        <f t="shared" si="63"/>
        <v>4852.3900000000003</v>
      </c>
      <c r="I138" s="579">
        <v>0</v>
      </c>
      <c r="J138" s="572">
        <v>0</v>
      </c>
      <c r="K138" s="565">
        <v>0</v>
      </c>
      <c r="L138" s="579">
        <v>0</v>
      </c>
      <c r="M138" s="579">
        <v>153</v>
      </c>
      <c r="N138" s="567">
        <f t="shared" ref="N138:N175" si="68">I138+J138+K138+L138+M138</f>
        <v>153</v>
      </c>
      <c r="O138" s="579">
        <v>0</v>
      </c>
      <c r="P138" s="572">
        <v>0</v>
      </c>
      <c r="Q138" s="565">
        <v>0</v>
      </c>
      <c r="R138" s="579">
        <v>0</v>
      </c>
      <c r="S138" s="579">
        <v>320</v>
      </c>
      <c r="T138" s="567">
        <f t="shared" si="67"/>
        <v>320</v>
      </c>
    </row>
    <row r="139" spans="1:22" ht="40.5" customHeight="1" outlineLevel="1" x14ac:dyDescent="0.3">
      <c r="A139" s="569">
        <v>37</v>
      </c>
      <c r="B139" s="574" t="s">
        <v>1116</v>
      </c>
      <c r="C139" s="581">
        <v>0</v>
      </c>
      <c r="D139" s="577">
        <v>0</v>
      </c>
      <c r="E139" s="571">
        <v>0</v>
      </c>
      <c r="F139" s="571">
        <v>1138.3</v>
      </c>
      <c r="G139" s="581">
        <v>0</v>
      </c>
      <c r="H139" s="566">
        <f t="shared" si="63"/>
        <v>1138.3</v>
      </c>
      <c r="I139" s="579">
        <v>0</v>
      </c>
      <c r="J139" s="579">
        <v>0</v>
      </c>
      <c r="K139" s="572">
        <v>0</v>
      </c>
      <c r="L139" s="572">
        <v>32</v>
      </c>
      <c r="M139" s="579">
        <v>0</v>
      </c>
      <c r="N139" s="567">
        <f t="shared" si="68"/>
        <v>32</v>
      </c>
      <c r="O139" s="579">
        <v>0</v>
      </c>
      <c r="P139" s="579">
        <v>0</v>
      </c>
      <c r="Q139" s="572">
        <v>0</v>
      </c>
      <c r="R139" s="572">
        <v>87</v>
      </c>
      <c r="S139" s="579">
        <v>0</v>
      </c>
      <c r="T139" s="580">
        <f>O139+P139+Q139+R139+S139</f>
        <v>87</v>
      </c>
    </row>
    <row r="140" spans="1:22" ht="40.5" customHeight="1" x14ac:dyDescent="0.3">
      <c r="A140" s="833" t="s">
        <v>1883</v>
      </c>
      <c r="B140" s="834"/>
      <c r="C140" s="566">
        <f t="shared" ref="C140:T140" si="69">SUM(C141:C175)</f>
        <v>0</v>
      </c>
      <c r="D140" s="566">
        <f t="shared" si="69"/>
        <v>0</v>
      </c>
      <c r="E140" s="566">
        <f t="shared" si="69"/>
        <v>10636.23</v>
      </c>
      <c r="F140" s="566">
        <f t="shared" si="69"/>
        <v>15785.62</v>
      </c>
      <c r="G140" s="566">
        <f t="shared" si="69"/>
        <v>51164.02</v>
      </c>
      <c r="H140" s="566">
        <f t="shared" si="69"/>
        <v>77585.87</v>
      </c>
      <c r="I140" s="567">
        <f t="shared" si="69"/>
        <v>0</v>
      </c>
      <c r="J140" s="567">
        <f t="shared" si="69"/>
        <v>0</v>
      </c>
      <c r="K140" s="567">
        <f t="shared" si="69"/>
        <v>274</v>
      </c>
      <c r="L140" s="567">
        <f t="shared" si="69"/>
        <v>391</v>
      </c>
      <c r="M140" s="567">
        <f t="shared" si="69"/>
        <v>1264</v>
      </c>
      <c r="N140" s="567">
        <f t="shared" si="69"/>
        <v>1929</v>
      </c>
      <c r="O140" s="567">
        <f t="shared" si="69"/>
        <v>0</v>
      </c>
      <c r="P140" s="567">
        <f t="shared" si="69"/>
        <v>0</v>
      </c>
      <c r="Q140" s="567">
        <f t="shared" si="69"/>
        <v>673</v>
      </c>
      <c r="R140" s="567">
        <f t="shared" si="69"/>
        <v>982</v>
      </c>
      <c r="S140" s="567">
        <f t="shared" si="69"/>
        <v>3207</v>
      </c>
      <c r="T140" s="567">
        <f t="shared" si="69"/>
        <v>4862</v>
      </c>
    </row>
    <row r="141" spans="1:22" ht="40.5" customHeight="1" outlineLevel="1" x14ac:dyDescent="0.3">
      <c r="A141" s="569">
        <v>1</v>
      </c>
      <c r="B141" s="570" t="s">
        <v>1240</v>
      </c>
      <c r="C141" s="571">
        <v>0</v>
      </c>
      <c r="D141" s="571">
        <v>0</v>
      </c>
      <c r="E141" s="571">
        <v>394.38</v>
      </c>
      <c r="F141" s="571">
        <v>1291.82</v>
      </c>
      <c r="G141" s="571">
        <v>0</v>
      </c>
      <c r="H141" s="566">
        <f>C141+D141+F141+E141+G141</f>
        <v>1686.2</v>
      </c>
      <c r="I141" s="565">
        <v>0</v>
      </c>
      <c r="J141" s="565">
        <v>0</v>
      </c>
      <c r="K141" s="565">
        <v>15</v>
      </c>
      <c r="L141" s="565">
        <v>24</v>
      </c>
      <c r="M141" s="565">
        <v>0</v>
      </c>
      <c r="N141" s="567">
        <f t="shared" si="68"/>
        <v>39</v>
      </c>
      <c r="O141" s="572">
        <v>0</v>
      </c>
      <c r="P141" s="572">
        <v>0</v>
      </c>
      <c r="Q141" s="572">
        <v>16</v>
      </c>
      <c r="R141" s="572">
        <v>72</v>
      </c>
      <c r="S141" s="572">
        <v>0</v>
      </c>
      <c r="T141" s="580">
        <f>O141+P141+Q141+R141+S141</f>
        <v>88</v>
      </c>
    </row>
    <row r="142" spans="1:22" ht="40.5" customHeight="1" outlineLevel="1" x14ac:dyDescent="0.3">
      <c r="A142" s="569">
        <v>2</v>
      </c>
      <c r="B142" s="570" t="s">
        <v>2049</v>
      </c>
      <c r="C142" s="571">
        <v>0</v>
      </c>
      <c r="D142" s="571">
        <v>0</v>
      </c>
      <c r="E142" s="571">
        <v>1371.2</v>
      </c>
      <c r="F142" s="571">
        <v>0</v>
      </c>
      <c r="G142" s="571">
        <v>503.6</v>
      </c>
      <c r="H142" s="566">
        <f>C142+D142+F142+E142+G142</f>
        <v>1874.8</v>
      </c>
      <c r="I142" s="565">
        <v>0</v>
      </c>
      <c r="J142" s="565">
        <v>0</v>
      </c>
      <c r="K142" s="565">
        <v>33</v>
      </c>
      <c r="L142" s="565">
        <v>0</v>
      </c>
      <c r="M142" s="565">
        <v>16</v>
      </c>
      <c r="N142" s="567">
        <v>49</v>
      </c>
      <c r="O142" s="572">
        <v>0</v>
      </c>
      <c r="P142" s="572">
        <v>0</v>
      </c>
      <c r="Q142" s="572">
        <v>85</v>
      </c>
      <c r="R142" s="572">
        <v>0</v>
      </c>
      <c r="S142" s="572">
        <v>40</v>
      </c>
      <c r="T142" s="580">
        <v>125</v>
      </c>
      <c r="V142" s="522"/>
    </row>
    <row r="143" spans="1:22" ht="40.5" customHeight="1" outlineLevel="1" x14ac:dyDescent="0.3">
      <c r="A143" s="569">
        <v>3</v>
      </c>
      <c r="B143" s="570" t="s">
        <v>2050</v>
      </c>
      <c r="C143" s="571">
        <v>0</v>
      </c>
      <c r="D143" s="571">
        <v>0</v>
      </c>
      <c r="E143" s="571">
        <v>384.9</v>
      </c>
      <c r="F143" s="571">
        <v>158.1</v>
      </c>
      <c r="G143" s="571">
        <v>254.1</v>
      </c>
      <c r="H143" s="566">
        <f>C143+D143+F143+E143+G143</f>
        <v>797.1</v>
      </c>
      <c r="I143" s="565">
        <v>0</v>
      </c>
      <c r="J143" s="565">
        <v>0</v>
      </c>
      <c r="K143" s="565">
        <v>11</v>
      </c>
      <c r="L143" s="565">
        <v>5</v>
      </c>
      <c r="M143" s="565">
        <v>10</v>
      </c>
      <c r="N143" s="567">
        <f t="shared" si="68"/>
        <v>26</v>
      </c>
      <c r="O143" s="572">
        <v>0</v>
      </c>
      <c r="P143" s="572">
        <v>0</v>
      </c>
      <c r="Q143" s="572">
        <v>16</v>
      </c>
      <c r="R143" s="572">
        <v>16</v>
      </c>
      <c r="S143" s="572">
        <v>29</v>
      </c>
      <c r="T143" s="580">
        <f>O143+P143+Q143+R143+S143</f>
        <v>61</v>
      </c>
    </row>
    <row r="144" spans="1:22" ht="40.5" customHeight="1" outlineLevel="1" x14ac:dyDescent="0.3">
      <c r="A144" s="569">
        <v>4</v>
      </c>
      <c r="B144" s="570" t="s">
        <v>2051</v>
      </c>
      <c r="C144" s="571">
        <v>0</v>
      </c>
      <c r="D144" s="571">
        <v>0</v>
      </c>
      <c r="E144" s="571">
        <v>693.2</v>
      </c>
      <c r="F144" s="571">
        <v>0</v>
      </c>
      <c r="G144" s="571">
        <v>0</v>
      </c>
      <c r="H144" s="566">
        <f>C144+D144+F144+E144+G144</f>
        <v>693.2</v>
      </c>
      <c r="I144" s="565">
        <v>0</v>
      </c>
      <c r="J144" s="565">
        <v>0</v>
      </c>
      <c r="K144" s="565">
        <v>17</v>
      </c>
      <c r="L144" s="565">
        <v>0</v>
      </c>
      <c r="M144" s="565">
        <v>0</v>
      </c>
      <c r="N144" s="567">
        <f t="shared" si="68"/>
        <v>17</v>
      </c>
      <c r="O144" s="572">
        <v>0</v>
      </c>
      <c r="P144" s="572">
        <v>0</v>
      </c>
      <c r="Q144" s="572">
        <v>40</v>
      </c>
      <c r="R144" s="572">
        <v>0</v>
      </c>
      <c r="S144" s="572">
        <v>0</v>
      </c>
      <c r="T144" s="580">
        <f>O144+P144+Q144+R144+S144</f>
        <v>40</v>
      </c>
    </row>
    <row r="145" spans="1:20" ht="40.5" customHeight="1" outlineLevel="1" x14ac:dyDescent="0.3">
      <c r="A145" s="569">
        <v>5</v>
      </c>
      <c r="B145" s="574" t="s">
        <v>1887</v>
      </c>
      <c r="C145" s="571">
        <v>0</v>
      </c>
      <c r="D145" s="571">
        <v>0</v>
      </c>
      <c r="E145" s="571">
        <v>0</v>
      </c>
      <c r="F145" s="571">
        <v>0</v>
      </c>
      <c r="G145" s="571">
        <v>23.4</v>
      </c>
      <c r="H145" s="566">
        <f t="shared" ref="H145" si="70">C145+D145+E145+F145+G145</f>
        <v>23.4</v>
      </c>
      <c r="I145" s="565">
        <v>0</v>
      </c>
      <c r="J145" s="565">
        <v>0</v>
      </c>
      <c r="K145" s="565">
        <v>0</v>
      </c>
      <c r="L145" s="565">
        <v>0</v>
      </c>
      <c r="M145" s="565">
        <v>1</v>
      </c>
      <c r="N145" s="567">
        <f t="shared" si="68"/>
        <v>1</v>
      </c>
      <c r="O145" s="565">
        <v>0</v>
      </c>
      <c r="P145" s="565">
        <v>0</v>
      </c>
      <c r="Q145" s="565">
        <v>0</v>
      </c>
      <c r="R145" s="565">
        <v>0</v>
      </c>
      <c r="S145" s="565">
        <v>1</v>
      </c>
      <c r="T145" s="567">
        <f t="shared" ref="T145" si="71">O145+P145+Q145+R145+S145</f>
        <v>1</v>
      </c>
    </row>
    <row r="146" spans="1:20" ht="40.5" customHeight="1" outlineLevel="1" x14ac:dyDescent="0.3">
      <c r="A146" s="569">
        <v>6</v>
      </c>
      <c r="B146" s="574" t="s">
        <v>1876</v>
      </c>
      <c r="C146" s="581">
        <v>0</v>
      </c>
      <c r="D146" s="581">
        <v>0</v>
      </c>
      <c r="E146" s="571">
        <v>130.19999999999999</v>
      </c>
      <c r="F146" s="571">
        <v>0</v>
      </c>
      <c r="G146" s="571">
        <v>358.16</v>
      </c>
      <c r="H146" s="566">
        <f>C146+D146+E146+F146+G146</f>
        <v>488.36</v>
      </c>
      <c r="I146" s="579">
        <v>0</v>
      </c>
      <c r="J146" s="579">
        <v>0</v>
      </c>
      <c r="K146" s="579">
        <v>3</v>
      </c>
      <c r="L146" s="579">
        <v>0</v>
      </c>
      <c r="M146" s="579">
        <v>8</v>
      </c>
      <c r="N146" s="567">
        <f t="shared" si="68"/>
        <v>11</v>
      </c>
      <c r="O146" s="579">
        <v>0</v>
      </c>
      <c r="P146" s="579">
        <v>0</v>
      </c>
      <c r="Q146" s="579">
        <v>9</v>
      </c>
      <c r="R146" s="579">
        <v>0</v>
      </c>
      <c r="S146" s="579">
        <v>22</v>
      </c>
      <c r="T146" s="580">
        <f>O146+P146+Q146+R146+S146</f>
        <v>31</v>
      </c>
    </row>
    <row r="147" spans="1:20" ht="40.5" customHeight="1" outlineLevel="1" x14ac:dyDescent="0.3">
      <c r="A147" s="569">
        <v>7</v>
      </c>
      <c r="B147" s="573" t="s">
        <v>1092</v>
      </c>
      <c r="C147" s="581">
        <v>0</v>
      </c>
      <c r="D147" s="581">
        <v>0</v>
      </c>
      <c r="E147" s="571">
        <v>738.98</v>
      </c>
      <c r="F147" s="571">
        <v>1521.7</v>
      </c>
      <c r="G147" s="571">
        <v>0</v>
      </c>
      <c r="H147" s="566">
        <f t="shared" ref="H147:H175" si="72">C147+D147+E147+F147+G147</f>
        <v>2260.6799999999998</v>
      </c>
      <c r="I147" s="579">
        <v>0</v>
      </c>
      <c r="J147" s="579">
        <v>0</v>
      </c>
      <c r="K147" s="579">
        <v>29</v>
      </c>
      <c r="L147" s="572">
        <v>48</v>
      </c>
      <c r="M147" s="572">
        <v>0</v>
      </c>
      <c r="N147" s="567">
        <f t="shared" si="68"/>
        <v>77</v>
      </c>
      <c r="O147" s="579">
        <v>0</v>
      </c>
      <c r="P147" s="579">
        <v>0</v>
      </c>
      <c r="Q147" s="579">
        <v>69</v>
      </c>
      <c r="R147" s="565">
        <v>125</v>
      </c>
      <c r="S147" s="565">
        <v>0</v>
      </c>
      <c r="T147" s="567">
        <f t="shared" ref="T147:T148" si="73">O147+P147+Q147+R147+S147</f>
        <v>194</v>
      </c>
    </row>
    <row r="148" spans="1:20" ht="40.5" customHeight="1" outlineLevel="1" x14ac:dyDescent="0.3">
      <c r="A148" s="569">
        <v>8</v>
      </c>
      <c r="B148" s="574" t="s">
        <v>1790</v>
      </c>
      <c r="C148" s="581">
        <v>0</v>
      </c>
      <c r="D148" s="581">
        <v>0</v>
      </c>
      <c r="E148" s="571">
        <v>0</v>
      </c>
      <c r="F148" s="571">
        <v>1343.8</v>
      </c>
      <c r="G148" s="571">
        <v>0</v>
      </c>
      <c r="H148" s="566">
        <f t="shared" si="72"/>
        <v>1343.8</v>
      </c>
      <c r="I148" s="579">
        <v>0</v>
      </c>
      <c r="J148" s="579">
        <v>0</v>
      </c>
      <c r="K148" s="579">
        <v>0</v>
      </c>
      <c r="L148" s="579">
        <v>37</v>
      </c>
      <c r="M148" s="565">
        <v>0</v>
      </c>
      <c r="N148" s="567">
        <f t="shared" si="68"/>
        <v>37</v>
      </c>
      <c r="O148" s="579">
        <v>0</v>
      </c>
      <c r="P148" s="579">
        <v>0</v>
      </c>
      <c r="Q148" s="579">
        <v>0</v>
      </c>
      <c r="R148" s="565">
        <v>82</v>
      </c>
      <c r="S148" s="565">
        <v>0</v>
      </c>
      <c r="T148" s="567">
        <f t="shared" si="73"/>
        <v>82</v>
      </c>
    </row>
    <row r="149" spans="1:20" ht="40.5" customHeight="1" outlineLevel="1" x14ac:dyDescent="0.3">
      <c r="A149" s="569">
        <v>9</v>
      </c>
      <c r="B149" s="573" t="s">
        <v>1890</v>
      </c>
      <c r="C149" s="581">
        <v>0</v>
      </c>
      <c r="D149" s="581">
        <v>0</v>
      </c>
      <c r="E149" s="571">
        <v>30.7</v>
      </c>
      <c r="F149" s="571">
        <v>31.5</v>
      </c>
      <c r="G149" s="571">
        <v>0</v>
      </c>
      <c r="H149" s="566">
        <f t="shared" si="72"/>
        <v>62.2</v>
      </c>
      <c r="I149" s="579">
        <v>0</v>
      </c>
      <c r="J149" s="579">
        <v>0</v>
      </c>
      <c r="K149" s="579">
        <v>1</v>
      </c>
      <c r="L149" s="579">
        <v>1</v>
      </c>
      <c r="M149" s="565">
        <v>0</v>
      </c>
      <c r="N149" s="567">
        <f t="shared" si="68"/>
        <v>2</v>
      </c>
      <c r="O149" s="579">
        <v>0</v>
      </c>
      <c r="P149" s="579">
        <v>0</v>
      </c>
      <c r="Q149" s="579">
        <v>1</v>
      </c>
      <c r="R149" s="565">
        <v>1</v>
      </c>
      <c r="S149" s="565">
        <v>0</v>
      </c>
      <c r="T149" s="580">
        <f>O149+P149+Q149+R149+S149</f>
        <v>2</v>
      </c>
    </row>
    <row r="150" spans="1:20" ht="40.5" customHeight="1" outlineLevel="1" x14ac:dyDescent="0.3">
      <c r="A150" s="569">
        <v>10</v>
      </c>
      <c r="B150" s="573" t="s">
        <v>1877</v>
      </c>
      <c r="C150" s="581">
        <v>0</v>
      </c>
      <c r="D150" s="581">
        <v>0</v>
      </c>
      <c r="E150" s="581">
        <v>640.79</v>
      </c>
      <c r="F150" s="571">
        <v>0</v>
      </c>
      <c r="G150" s="571">
        <v>5796.91</v>
      </c>
      <c r="H150" s="566">
        <f t="shared" si="72"/>
        <v>6437.7</v>
      </c>
      <c r="I150" s="579">
        <v>0</v>
      </c>
      <c r="J150" s="579">
        <v>0</v>
      </c>
      <c r="K150" s="579">
        <v>12</v>
      </c>
      <c r="L150" s="579">
        <v>0</v>
      </c>
      <c r="M150" s="579">
        <v>111</v>
      </c>
      <c r="N150" s="567">
        <f t="shared" si="68"/>
        <v>123</v>
      </c>
      <c r="O150" s="579">
        <v>0</v>
      </c>
      <c r="P150" s="579">
        <v>0</v>
      </c>
      <c r="Q150" s="579">
        <v>27</v>
      </c>
      <c r="R150" s="579">
        <v>0</v>
      </c>
      <c r="S150" s="579">
        <v>273</v>
      </c>
      <c r="T150" s="567">
        <f t="shared" ref="T150" si="74">O150+P150+Q150+R150+S150</f>
        <v>300</v>
      </c>
    </row>
    <row r="151" spans="1:20" ht="40.5" customHeight="1" outlineLevel="1" x14ac:dyDescent="0.3">
      <c r="A151" s="569">
        <v>11</v>
      </c>
      <c r="B151" s="574" t="s">
        <v>1848</v>
      </c>
      <c r="C151" s="581">
        <v>0</v>
      </c>
      <c r="D151" s="581">
        <v>0</v>
      </c>
      <c r="E151" s="581">
        <v>382.5</v>
      </c>
      <c r="F151" s="571">
        <v>0</v>
      </c>
      <c r="G151" s="571">
        <v>0</v>
      </c>
      <c r="H151" s="566">
        <f t="shared" si="72"/>
        <v>382.5</v>
      </c>
      <c r="I151" s="579">
        <v>0</v>
      </c>
      <c r="J151" s="579">
        <v>0</v>
      </c>
      <c r="K151" s="579">
        <v>7</v>
      </c>
      <c r="L151" s="565">
        <v>0</v>
      </c>
      <c r="M151" s="565">
        <v>0</v>
      </c>
      <c r="N151" s="567">
        <f t="shared" si="68"/>
        <v>7</v>
      </c>
      <c r="O151" s="579">
        <v>0</v>
      </c>
      <c r="P151" s="579">
        <v>0</v>
      </c>
      <c r="Q151" s="579">
        <v>35</v>
      </c>
      <c r="R151" s="565">
        <v>0</v>
      </c>
      <c r="S151" s="565">
        <v>0</v>
      </c>
      <c r="T151" s="580">
        <f>O151+P151+Q151+R151+S151</f>
        <v>35</v>
      </c>
    </row>
    <row r="152" spans="1:20" ht="40.5" customHeight="1" outlineLevel="1" x14ac:dyDescent="0.3">
      <c r="A152" s="569">
        <v>12</v>
      </c>
      <c r="B152" s="574" t="s">
        <v>1716</v>
      </c>
      <c r="C152" s="581">
        <v>0</v>
      </c>
      <c r="D152" s="581">
        <v>0</v>
      </c>
      <c r="E152" s="581">
        <v>225.9</v>
      </c>
      <c r="F152" s="571">
        <v>0</v>
      </c>
      <c r="G152" s="571">
        <v>1251.5</v>
      </c>
      <c r="H152" s="566">
        <f t="shared" si="72"/>
        <v>1477.4</v>
      </c>
      <c r="I152" s="579">
        <v>0</v>
      </c>
      <c r="J152" s="579">
        <v>0</v>
      </c>
      <c r="K152" s="579">
        <v>6</v>
      </c>
      <c r="L152" s="565">
        <v>0</v>
      </c>
      <c r="M152" s="565">
        <v>39</v>
      </c>
      <c r="N152" s="567">
        <f t="shared" si="68"/>
        <v>45</v>
      </c>
      <c r="O152" s="579">
        <v>0</v>
      </c>
      <c r="P152" s="579">
        <v>0</v>
      </c>
      <c r="Q152" s="579">
        <v>19</v>
      </c>
      <c r="R152" s="565">
        <v>0</v>
      </c>
      <c r="S152" s="565">
        <v>113</v>
      </c>
      <c r="T152" s="567">
        <f t="shared" ref="T152:T154" si="75">O152+P152+Q152+R152+S152</f>
        <v>132</v>
      </c>
    </row>
    <row r="153" spans="1:20" ht="40.5" customHeight="1" outlineLevel="1" x14ac:dyDescent="0.3">
      <c r="A153" s="569">
        <v>13</v>
      </c>
      <c r="B153" s="573" t="s">
        <v>1443</v>
      </c>
      <c r="C153" s="581">
        <v>0</v>
      </c>
      <c r="D153" s="581">
        <v>0</v>
      </c>
      <c r="E153" s="571">
        <v>279.8</v>
      </c>
      <c r="F153" s="571">
        <v>524.70000000000005</v>
      </c>
      <c r="G153" s="571">
        <v>0</v>
      </c>
      <c r="H153" s="566">
        <f t="shared" si="72"/>
        <v>804.5</v>
      </c>
      <c r="I153" s="579">
        <v>0</v>
      </c>
      <c r="J153" s="579">
        <v>0</v>
      </c>
      <c r="K153" s="565">
        <v>6</v>
      </c>
      <c r="L153" s="565">
        <v>10</v>
      </c>
      <c r="M153" s="565">
        <v>0</v>
      </c>
      <c r="N153" s="567">
        <f t="shared" si="68"/>
        <v>16</v>
      </c>
      <c r="O153" s="579">
        <v>0</v>
      </c>
      <c r="P153" s="579">
        <v>0</v>
      </c>
      <c r="Q153" s="565">
        <v>15</v>
      </c>
      <c r="R153" s="565">
        <v>52</v>
      </c>
      <c r="S153" s="565">
        <v>0</v>
      </c>
      <c r="T153" s="567">
        <f t="shared" si="75"/>
        <v>67</v>
      </c>
    </row>
    <row r="154" spans="1:20" ht="40.5" customHeight="1" outlineLevel="1" x14ac:dyDescent="0.3">
      <c r="A154" s="569">
        <v>14</v>
      </c>
      <c r="B154" s="574" t="s">
        <v>2054</v>
      </c>
      <c r="C154" s="581">
        <v>0</v>
      </c>
      <c r="D154" s="581">
        <v>0</v>
      </c>
      <c r="E154" s="571">
        <v>20.6</v>
      </c>
      <c r="F154" s="571">
        <v>300.7</v>
      </c>
      <c r="G154" s="571">
        <v>0</v>
      </c>
      <c r="H154" s="566">
        <f t="shared" si="72"/>
        <v>321.3</v>
      </c>
      <c r="I154" s="579">
        <v>0</v>
      </c>
      <c r="J154" s="579">
        <v>0</v>
      </c>
      <c r="K154" s="572">
        <v>1</v>
      </c>
      <c r="L154" s="572">
        <v>11</v>
      </c>
      <c r="M154" s="572">
        <v>0</v>
      </c>
      <c r="N154" s="567">
        <f t="shared" si="68"/>
        <v>12</v>
      </c>
      <c r="O154" s="579">
        <v>0</v>
      </c>
      <c r="P154" s="579">
        <v>0</v>
      </c>
      <c r="Q154" s="572">
        <v>2</v>
      </c>
      <c r="R154" s="572">
        <v>40</v>
      </c>
      <c r="S154" s="572">
        <v>0</v>
      </c>
      <c r="T154" s="567">
        <f t="shared" si="75"/>
        <v>42</v>
      </c>
    </row>
    <row r="155" spans="1:20" ht="40.5" customHeight="1" outlineLevel="1" x14ac:dyDescent="0.3">
      <c r="A155" s="569">
        <v>15</v>
      </c>
      <c r="B155" s="574" t="s">
        <v>1892</v>
      </c>
      <c r="C155" s="581">
        <v>0</v>
      </c>
      <c r="D155" s="581">
        <v>0</v>
      </c>
      <c r="E155" s="571">
        <v>0</v>
      </c>
      <c r="F155" s="571">
        <v>0</v>
      </c>
      <c r="G155" s="571">
        <v>1035.9000000000001</v>
      </c>
      <c r="H155" s="566">
        <f t="shared" si="72"/>
        <v>1035.9000000000001</v>
      </c>
      <c r="I155" s="579">
        <v>0</v>
      </c>
      <c r="J155" s="579">
        <v>0</v>
      </c>
      <c r="K155" s="579">
        <v>0</v>
      </c>
      <c r="L155" s="565">
        <v>0</v>
      </c>
      <c r="M155" s="565">
        <v>22</v>
      </c>
      <c r="N155" s="567">
        <f t="shared" si="68"/>
        <v>22</v>
      </c>
      <c r="O155" s="579">
        <v>0</v>
      </c>
      <c r="P155" s="579">
        <v>0</v>
      </c>
      <c r="Q155" s="579">
        <v>0</v>
      </c>
      <c r="R155" s="565">
        <v>0</v>
      </c>
      <c r="S155" s="565">
        <v>62</v>
      </c>
      <c r="T155" s="580">
        <f>O155+P155+Q155+R155+S155</f>
        <v>62</v>
      </c>
    </row>
    <row r="156" spans="1:20" ht="40.5" customHeight="1" outlineLevel="1" x14ac:dyDescent="0.3">
      <c r="A156" s="569">
        <v>16</v>
      </c>
      <c r="B156" s="574" t="s">
        <v>2055</v>
      </c>
      <c r="C156" s="581">
        <v>0</v>
      </c>
      <c r="D156" s="581">
        <v>0</v>
      </c>
      <c r="E156" s="571">
        <v>2848.4</v>
      </c>
      <c r="F156" s="571">
        <v>0</v>
      </c>
      <c r="G156" s="571">
        <v>0</v>
      </c>
      <c r="H156" s="566">
        <f t="shared" si="72"/>
        <v>2848.4</v>
      </c>
      <c r="I156" s="579">
        <v>0</v>
      </c>
      <c r="J156" s="579">
        <v>0</v>
      </c>
      <c r="K156" s="579">
        <v>67</v>
      </c>
      <c r="L156" s="565">
        <v>0</v>
      </c>
      <c r="M156" s="565">
        <v>0</v>
      </c>
      <c r="N156" s="567">
        <f t="shared" si="68"/>
        <v>67</v>
      </c>
      <c r="O156" s="579">
        <v>0</v>
      </c>
      <c r="P156" s="579">
        <v>0</v>
      </c>
      <c r="Q156" s="579">
        <v>191</v>
      </c>
      <c r="R156" s="565">
        <v>0</v>
      </c>
      <c r="S156" s="565">
        <v>0</v>
      </c>
      <c r="T156" s="567">
        <f t="shared" ref="T156:T157" si="76">O156+P156+Q156+R156+S156</f>
        <v>191</v>
      </c>
    </row>
    <row r="157" spans="1:20" ht="40.5" customHeight="1" outlineLevel="1" x14ac:dyDescent="0.3">
      <c r="A157" s="569">
        <v>17</v>
      </c>
      <c r="B157" s="570" t="s">
        <v>1095</v>
      </c>
      <c r="C157" s="581">
        <v>0</v>
      </c>
      <c r="D157" s="581">
        <v>0</v>
      </c>
      <c r="E157" s="571">
        <v>70</v>
      </c>
      <c r="F157" s="571">
        <v>0</v>
      </c>
      <c r="G157" s="571">
        <v>0</v>
      </c>
      <c r="H157" s="566">
        <f t="shared" si="72"/>
        <v>70</v>
      </c>
      <c r="I157" s="579">
        <v>0</v>
      </c>
      <c r="J157" s="579">
        <v>0</v>
      </c>
      <c r="K157" s="579">
        <v>3</v>
      </c>
      <c r="L157" s="565">
        <v>0</v>
      </c>
      <c r="M157" s="565">
        <v>0</v>
      </c>
      <c r="N157" s="567">
        <f t="shared" si="68"/>
        <v>3</v>
      </c>
      <c r="O157" s="579">
        <v>0</v>
      </c>
      <c r="P157" s="579">
        <v>0</v>
      </c>
      <c r="Q157" s="579">
        <v>6</v>
      </c>
      <c r="R157" s="565">
        <v>0</v>
      </c>
      <c r="S157" s="565">
        <v>0</v>
      </c>
      <c r="T157" s="567">
        <f t="shared" si="76"/>
        <v>6</v>
      </c>
    </row>
    <row r="158" spans="1:20" ht="40.5" customHeight="1" outlineLevel="1" x14ac:dyDescent="0.3">
      <c r="A158" s="569">
        <v>18</v>
      </c>
      <c r="B158" s="574" t="s">
        <v>1908</v>
      </c>
      <c r="C158" s="581">
        <v>0</v>
      </c>
      <c r="D158" s="581">
        <v>0</v>
      </c>
      <c r="E158" s="581">
        <v>0</v>
      </c>
      <c r="F158" s="581">
        <v>738.8</v>
      </c>
      <c r="G158" s="571">
        <v>0</v>
      </c>
      <c r="H158" s="566">
        <f t="shared" si="72"/>
        <v>738.8</v>
      </c>
      <c r="I158" s="579">
        <v>0</v>
      </c>
      <c r="J158" s="579">
        <v>0</v>
      </c>
      <c r="K158" s="579">
        <v>0</v>
      </c>
      <c r="L158" s="579">
        <v>20</v>
      </c>
      <c r="M158" s="565">
        <v>0</v>
      </c>
      <c r="N158" s="567">
        <f t="shared" si="68"/>
        <v>20</v>
      </c>
      <c r="O158" s="579">
        <v>0</v>
      </c>
      <c r="P158" s="579">
        <v>0</v>
      </c>
      <c r="Q158" s="579">
        <v>0</v>
      </c>
      <c r="R158" s="579">
        <v>38</v>
      </c>
      <c r="S158" s="565">
        <v>0</v>
      </c>
      <c r="T158" s="580">
        <f>O158+P158+Q158+R158+S158</f>
        <v>38</v>
      </c>
    </row>
    <row r="159" spans="1:20" ht="40.5" customHeight="1" outlineLevel="1" x14ac:dyDescent="0.3">
      <c r="A159" s="569">
        <v>19</v>
      </c>
      <c r="B159" s="574" t="s">
        <v>2059</v>
      </c>
      <c r="C159" s="581">
        <v>0</v>
      </c>
      <c r="D159" s="581">
        <v>0</v>
      </c>
      <c r="E159" s="581">
        <v>0</v>
      </c>
      <c r="F159" s="571">
        <v>0</v>
      </c>
      <c r="G159" s="571">
        <v>2862.8</v>
      </c>
      <c r="H159" s="566">
        <f t="shared" si="72"/>
        <v>2862.8</v>
      </c>
      <c r="I159" s="579">
        <v>0</v>
      </c>
      <c r="J159" s="579">
        <v>0</v>
      </c>
      <c r="K159" s="579">
        <v>0</v>
      </c>
      <c r="L159" s="579">
        <v>0</v>
      </c>
      <c r="M159" s="565">
        <v>62</v>
      </c>
      <c r="N159" s="567">
        <f t="shared" si="68"/>
        <v>62</v>
      </c>
      <c r="O159" s="579">
        <v>0</v>
      </c>
      <c r="P159" s="579">
        <v>0</v>
      </c>
      <c r="Q159" s="579">
        <v>0</v>
      </c>
      <c r="R159" s="579">
        <v>0</v>
      </c>
      <c r="S159" s="565">
        <v>161</v>
      </c>
      <c r="T159" s="567">
        <f t="shared" ref="T159:T165" si="77">O159+P159+Q159+R159+S159</f>
        <v>161</v>
      </c>
    </row>
    <row r="160" spans="1:20" s="475" customFormat="1" ht="40.5" customHeight="1" outlineLevel="1" x14ac:dyDescent="0.2">
      <c r="A160" s="569">
        <v>20</v>
      </c>
      <c r="B160" s="574" t="s">
        <v>1878</v>
      </c>
      <c r="C160" s="581">
        <v>0</v>
      </c>
      <c r="D160" s="581">
        <v>0</v>
      </c>
      <c r="E160" s="571">
        <v>0</v>
      </c>
      <c r="F160" s="571">
        <v>0</v>
      </c>
      <c r="G160" s="571">
        <v>545.6</v>
      </c>
      <c r="H160" s="566">
        <f t="shared" si="72"/>
        <v>545.6</v>
      </c>
      <c r="I160" s="579">
        <v>0</v>
      </c>
      <c r="J160" s="579">
        <v>0</v>
      </c>
      <c r="K160" s="579">
        <v>0</v>
      </c>
      <c r="L160" s="579">
        <v>0</v>
      </c>
      <c r="M160" s="579">
        <v>19</v>
      </c>
      <c r="N160" s="567">
        <f t="shared" si="68"/>
        <v>19</v>
      </c>
      <c r="O160" s="579">
        <v>0</v>
      </c>
      <c r="P160" s="579">
        <v>0</v>
      </c>
      <c r="Q160" s="579">
        <v>0</v>
      </c>
      <c r="R160" s="579">
        <v>0</v>
      </c>
      <c r="S160" s="579">
        <v>45</v>
      </c>
      <c r="T160" s="567">
        <f t="shared" si="77"/>
        <v>45</v>
      </c>
    </row>
    <row r="161" spans="1:20" s="475" customFormat="1" ht="40.5" customHeight="1" outlineLevel="1" x14ac:dyDescent="0.2">
      <c r="A161" s="569">
        <v>21</v>
      </c>
      <c r="B161" s="574" t="s">
        <v>1791</v>
      </c>
      <c r="C161" s="581">
        <v>0</v>
      </c>
      <c r="D161" s="581">
        <v>0</v>
      </c>
      <c r="E161" s="581">
        <v>0</v>
      </c>
      <c r="F161" s="571">
        <v>0</v>
      </c>
      <c r="G161" s="571">
        <v>1074.0999999999999</v>
      </c>
      <c r="H161" s="566">
        <f t="shared" si="72"/>
        <v>1074.0999999999999</v>
      </c>
      <c r="I161" s="579">
        <v>0</v>
      </c>
      <c r="J161" s="579">
        <v>0</v>
      </c>
      <c r="K161" s="579">
        <v>0</v>
      </c>
      <c r="L161" s="579">
        <v>0</v>
      </c>
      <c r="M161" s="579">
        <v>20</v>
      </c>
      <c r="N161" s="567">
        <f t="shared" si="68"/>
        <v>20</v>
      </c>
      <c r="O161" s="579">
        <v>0</v>
      </c>
      <c r="P161" s="579">
        <v>0</v>
      </c>
      <c r="Q161" s="579">
        <v>0</v>
      </c>
      <c r="R161" s="579">
        <v>0</v>
      </c>
      <c r="S161" s="579">
        <v>53</v>
      </c>
      <c r="T161" s="567">
        <f t="shared" si="77"/>
        <v>53</v>
      </c>
    </row>
    <row r="162" spans="1:20" s="475" customFormat="1" ht="40.5" customHeight="1" outlineLevel="1" x14ac:dyDescent="0.2">
      <c r="A162" s="569">
        <v>22</v>
      </c>
      <c r="B162" s="574" t="s">
        <v>2058</v>
      </c>
      <c r="C162" s="581">
        <v>0</v>
      </c>
      <c r="D162" s="581">
        <v>0</v>
      </c>
      <c r="E162" s="581">
        <v>0</v>
      </c>
      <c r="F162" s="571">
        <v>0</v>
      </c>
      <c r="G162" s="571">
        <v>6780.66</v>
      </c>
      <c r="H162" s="566">
        <f t="shared" si="72"/>
        <v>6780.66</v>
      </c>
      <c r="I162" s="579">
        <v>0</v>
      </c>
      <c r="J162" s="579">
        <v>0</v>
      </c>
      <c r="K162" s="579">
        <v>0</v>
      </c>
      <c r="L162" s="579">
        <v>0</v>
      </c>
      <c r="M162" s="579">
        <v>165</v>
      </c>
      <c r="N162" s="567">
        <f t="shared" si="68"/>
        <v>165</v>
      </c>
      <c r="O162" s="579">
        <v>0</v>
      </c>
      <c r="P162" s="579">
        <v>0</v>
      </c>
      <c r="Q162" s="579">
        <v>0</v>
      </c>
      <c r="R162" s="579">
        <v>0</v>
      </c>
      <c r="S162" s="579">
        <v>390</v>
      </c>
      <c r="T162" s="567">
        <f t="shared" si="77"/>
        <v>390</v>
      </c>
    </row>
    <row r="163" spans="1:20" s="475" customFormat="1" ht="40.5" customHeight="1" outlineLevel="1" x14ac:dyDescent="0.2">
      <c r="A163" s="569">
        <v>23</v>
      </c>
      <c r="B163" s="574" t="s">
        <v>878</v>
      </c>
      <c r="C163" s="581">
        <v>0</v>
      </c>
      <c r="D163" s="581">
        <v>0</v>
      </c>
      <c r="E163" s="581">
        <v>0</v>
      </c>
      <c r="F163" s="571">
        <v>0</v>
      </c>
      <c r="G163" s="571">
        <v>2479.6</v>
      </c>
      <c r="H163" s="566">
        <f t="shared" si="72"/>
        <v>2479.6</v>
      </c>
      <c r="I163" s="579">
        <v>0</v>
      </c>
      <c r="J163" s="579">
        <v>0</v>
      </c>
      <c r="K163" s="579">
        <v>0</v>
      </c>
      <c r="L163" s="579">
        <v>0</v>
      </c>
      <c r="M163" s="579">
        <v>57</v>
      </c>
      <c r="N163" s="567">
        <f t="shared" si="68"/>
        <v>57</v>
      </c>
      <c r="O163" s="579">
        <v>0</v>
      </c>
      <c r="P163" s="579">
        <v>0</v>
      </c>
      <c r="Q163" s="579">
        <v>0</v>
      </c>
      <c r="R163" s="579">
        <v>0</v>
      </c>
      <c r="S163" s="579">
        <v>130</v>
      </c>
      <c r="T163" s="567">
        <f t="shared" si="77"/>
        <v>130</v>
      </c>
    </row>
    <row r="164" spans="1:20" ht="40.5" customHeight="1" outlineLevel="1" x14ac:dyDescent="0.3">
      <c r="A164" s="569">
        <v>24</v>
      </c>
      <c r="B164" s="574" t="s">
        <v>1396</v>
      </c>
      <c r="C164" s="581">
        <v>0</v>
      </c>
      <c r="D164" s="581">
        <v>0</v>
      </c>
      <c r="E164" s="581">
        <v>613.4</v>
      </c>
      <c r="F164" s="571">
        <v>0</v>
      </c>
      <c r="G164" s="571">
        <v>0</v>
      </c>
      <c r="H164" s="566">
        <f t="shared" si="72"/>
        <v>613.4</v>
      </c>
      <c r="I164" s="579">
        <v>0</v>
      </c>
      <c r="J164" s="579">
        <v>0</v>
      </c>
      <c r="K164" s="579">
        <v>14</v>
      </c>
      <c r="L164" s="565">
        <v>0</v>
      </c>
      <c r="M164" s="565">
        <v>0</v>
      </c>
      <c r="N164" s="567">
        <f t="shared" si="68"/>
        <v>14</v>
      </c>
      <c r="O164" s="579">
        <v>0</v>
      </c>
      <c r="P164" s="579">
        <v>0</v>
      </c>
      <c r="Q164" s="579">
        <v>40</v>
      </c>
      <c r="R164" s="565">
        <v>0</v>
      </c>
      <c r="S164" s="565">
        <v>0</v>
      </c>
      <c r="T164" s="567">
        <f t="shared" si="77"/>
        <v>40</v>
      </c>
    </row>
    <row r="165" spans="1:20" ht="40.5" customHeight="1" outlineLevel="1" x14ac:dyDescent="0.3">
      <c r="A165" s="569">
        <v>25</v>
      </c>
      <c r="B165" s="574" t="s">
        <v>1458</v>
      </c>
      <c r="C165" s="581">
        <v>0</v>
      </c>
      <c r="D165" s="581">
        <v>0</v>
      </c>
      <c r="E165" s="571">
        <v>0</v>
      </c>
      <c r="F165" s="571">
        <v>2771.2</v>
      </c>
      <c r="G165" s="571">
        <v>8771.4500000000007</v>
      </c>
      <c r="H165" s="566">
        <f t="shared" si="72"/>
        <v>11542.65</v>
      </c>
      <c r="I165" s="579">
        <v>0</v>
      </c>
      <c r="J165" s="579">
        <v>0</v>
      </c>
      <c r="K165" s="579">
        <v>0</v>
      </c>
      <c r="L165" s="565">
        <v>60</v>
      </c>
      <c r="M165" s="565">
        <v>206</v>
      </c>
      <c r="N165" s="567">
        <f t="shared" si="68"/>
        <v>266</v>
      </c>
      <c r="O165" s="579">
        <v>0</v>
      </c>
      <c r="P165" s="579">
        <v>0</v>
      </c>
      <c r="Q165" s="579">
        <v>0</v>
      </c>
      <c r="R165" s="565">
        <v>136</v>
      </c>
      <c r="S165" s="565">
        <v>511</v>
      </c>
      <c r="T165" s="567">
        <f t="shared" si="77"/>
        <v>647</v>
      </c>
    </row>
    <row r="166" spans="1:20" ht="40.5" customHeight="1" outlineLevel="1" x14ac:dyDescent="0.3">
      <c r="A166" s="569">
        <v>26</v>
      </c>
      <c r="B166" s="573" t="s">
        <v>1316</v>
      </c>
      <c r="C166" s="581">
        <v>0</v>
      </c>
      <c r="D166" s="581">
        <v>0</v>
      </c>
      <c r="E166" s="581">
        <v>42.98</v>
      </c>
      <c r="F166" s="571">
        <v>0</v>
      </c>
      <c r="G166" s="571">
        <v>1328.86</v>
      </c>
      <c r="H166" s="566">
        <f t="shared" si="72"/>
        <v>1371.84</v>
      </c>
      <c r="I166" s="579">
        <v>0</v>
      </c>
      <c r="J166" s="579">
        <v>0</v>
      </c>
      <c r="K166" s="579">
        <v>2</v>
      </c>
      <c r="L166" s="565">
        <v>0</v>
      </c>
      <c r="M166" s="565">
        <v>32</v>
      </c>
      <c r="N166" s="567">
        <f t="shared" si="68"/>
        <v>34</v>
      </c>
      <c r="O166" s="579">
        <v>0</v>
      </c>
      <c r="P166" s="579">
        <v>0</v>
      </c>
      <c r="Q166" s="579">
        <v>4</v>
      </c>
      <c r="R166" s="565">
        <v>0</v>
      </c>
      <c r="S166" s="565">
        <v>96</v>
      </c>
      <c r="T166" s="580">
        <f>O166+P166+Q166+R166+S166</f>
        <v>100</v>
      </c>
    </row>
    <row r="167" spans="1:20" ht="40.5" customHeight="1" outlineLevel="1" x14ac:dyDescent="0.3">
      <c r="A167" s="569">
        <v>27</v>
      </c>
      <c r="B167" s="574" t="s">
        <v>1028</v>
      </c>
      <c r="C167" s="581">
        <v>0</v>
      </c>
      <c r="D167" s="581">
        <v>0</v>
      </c>
      <c r="E167" s="581">
        <v>0</v>
      </c>
      <c r="F167" s="571">
        <v>4595.2</v>
      </c>
      <c r="G167" s="571">
        <v>0</v>
      </c>
      <c r="H167" s="566">
        <f t="shared" si="72"/>
        <v>4595.2</v>
      </c>
      <c r="I167" s="579">
        <v>0</v>
      </c>
      <c r="J167" s="579">
        <v>0</v>
      </c>
      <c r="K167" s="579">
        <v>0</v>
      </c>
      <c r="L167" s="565">
        <v>112</v>
      </c>
      <c r="M167" s="565">
        <v>0</v>
      </c>
      <c r="N167" s="567">
        <f t="shared" si="68"/>
        <v>112</v>
      </c>
      <c r="O167" s="579">
        <v>0</v>
      </c>
      <c r="P167" s="579">
        <v>0</v>
      </c>
      <c r="Q167" s="579">
        <v>0</v>
      </c>
      <c r="R167" s="565">
        <v>269</v>
      </c>
      <c r="S167" s="565">
        <v>0</v>
      </c>
      <c r="T167" s="567">
        <f t="shared" ref="T167:T169" si="78">O167+P167+Q167+R167+S167</f>
        <v>269</v>
      </c>
    </row>
    <row r="168" spans="1:20" ht="40.5" customHeight="1" outlineLevel="1" x14ac:dyDescent="0.3">
      <c r="A168" s="569">
        <v>28</v>
      </c>
      <c r="B168" s="574" t="s">
        <v>872</v>
      </c>
      <c r="C168" s="581">
        <v>0</v>
      </c>
      <c r="D168" s="581">
        <v>0</v>
      </c>
      <c r="E168" s="571">
        <v>0</v>
      </c>
      <c r="F168" s="571">
        <v>0</v>
      </c>
      <c r="G168" s="571">
        <v>3302</v>
      </c>
      <c r="H168" s="566">
        <f t="shared" si="72"/>
        <v>3302</v>
      </c>
      <c r="I168" s="579">
        <v>0</v>
      </c>
      <c r="J168" s="579">
        <v>0</v>
      </c>
      <c r="K168" s="572">
        <v>0</v>
      </c>
      <c r="L168" s="572">
        <v>0</v>
      </c>
      <c r="M168" s="572">
        <v>82</v>
      </c>
      <c r="N168" s="567">
        <f t="shared" si="68"/>
        <v>82</v>
      </c>
      <c r="O168" s="579">
        <v>0</v>
      </c>
      <c r="P168" s="579">
        <v>0</v>
      </c>
      <c r="Q168" s="572">
        <v>0</v>
      </c>
      <c r="R168" s="572">
        <v>0</v>
      </c>
      <c r="S168" s="572">
        <v>250</v>
      </c>
      <c r="T168" s="567">
        <f t="shared" si="78"/>
        <v>250</v>
      </c>
    </row>
    <row r="169" spans="1:20" ht="40.5" customHeight="1" outlineLevel="1" x14ac:dyDescent="0.3">
      <c r="A169" s="569">
        <v>29</v>
      </c>
      <c r="B169" s="574" t="s">
        <v>873</v>
      </c>
      <c r="C169" s="581">
        <v>0</v>
      </c>
      <c r="D169" s="581">
        <v>0</v>
      </c>
      <c r="E169" s="581">
        <v>0</v>
      </c>
      <c r="F169" s="571">
        <v>0</v>
      </c>
      <c r="G169" s="571">
        <v>2787.9</v>
      </c>
      <c r="H169" s="566">
        <f t="shared" si="72"/>
        <v>2787.9</v>
      </c>
      <c r="I169" s="579">
        <v>0</v>
      </c>
      <c r="J169" s="579">
        <v>0</v>
      </c>
      <c r="K169" s="579">
        <v>0</v>
      </c>
      <c r="L169" s="565">
        <v>0</v>
      </c>
      <c r="M169" s="565">
        <v>60</v>
      </c>
      <c r="N169" s="567">
        <f t="shared" si="68"/>
        <v>60</v>
      </c>
      <c r="O169" s="579">
        <v>0</v>
      </c>
      <c r="P169" s="579">
        <v>0</v>
      </c>
      <c r="Q169" s="579">
        <v>0</v>
      </c>
      <c r="R169" s="565">
        <v>0</v>
      </c>
      <c r="S169" s="565">
        <v>120</v>
      </c>
      <c r="T169" s="567">
        <f t="shared" si="78"/>
        <v>120</v>
      </c>
    </row>
    <row r="170" spans="1:20" ht="40.5" customHeight="1" outlineLevel="1" x14ac:dyDescent="0.3">
      <c r="A170" s="569">
        <v>30</v>
      </c>
      <c r="B170" s="570" t="s">
        <v>1792</v>
      </c>
      <c r="C170" s="581">
        <v>0</v>
      </c>
      <c r="D170" s="581">
        <v>0</v>
      </c>
      <c r="E170" s="571">
        <v>0</v>
      </c>
      <c r="F170" s="571">
        <v>0</v>
      </c>
      <c r="G170" s="571">
        <v>5693.18</v>
      </c>
      <c r="H170" s="566">
        <f t="shared" si="72"/>
        <v>5693.18</v>
      </c>
      <c r="I170" s="579">
        <v>0</v>
      </c>
      <c r="J170" s="579">
        <v>0</v>
      </c>
      <c r="K170" s="579">
        <v>0</v>
      </c>
      <c r="L170" s="565">
        <v>0</v>
      </c>
      <c r="M170" s="565">
        <v>193</v>
      </c>
      <c r="N170" s="567">
        <f t="shared" si="68"/>
        <v>193</v>
      </c>
      <c r="O170" s="579">
        <v>0</v>
      </c>
      <c r="P170" s="579">
        <v>0</v>
      </c>
      <c r="Q170" s="579">
        <v>0</v>
      </c>
      <c r="R170" s="565">
        <v>0</v>
      </c>
      <c r="S170" s="565">
        <v>513</v>
      </c>
      <c r="T170" s="580">
        <f>O170+P170+Q170+R170+S170</f>
        <v>513</v>
      </c>
    </row>
    <row r="171" spans="1:20" ht="40.5" customHeight="1" outlineLevel="1" x14ac:dyDescent="0.3">
      <c r="A171" s="569">
        <v>31</v>
      </c>
      <c r="B171" s="574" t="s">
        <v>1902</v>
      </c>
      <c r="C171" s="581">
        <v>0</v>
      </c>
      <c r="D171" s="581">
        <v>0</v>
      </c>
      <c r="E171" s="571">
        <v>208.7</v>
      </c>
      <c r="F171" s="571">
        <v>12.7</v>
      </c>
      <c r="G171" s="571">
        <v>0</v>
      </c>
      <c r="H171" s="566">
        <f t="shared" si="72"/>
        <v>221.4</v>
      </c>
      <c r="I171" s="579">
        <v>0</v>
      </c>
      <c r="J171" s="579">
        <v>0</v>
      </c>
      <c r="K171" s="572">
        <v>8</v>
      </c>
      <c r="L171" s="572">
        <v>1</v>
      </c>
      <c r="M171" s="572">
        <v>0</v>
      </c>
      <c r="N171" s="567">
        <f t="shared" si="68"/>
        <v>9</v>
      </c>
      <c r="O171" s="579">
        <v>0</v>
      </c>
      <c r="P171" s="579">
        <v>0</v>
      </c>
      <c r="Q171" s="572">
        <v>19</v>
      </c>
      <c r="R171" s="572">
        <v>2</v>
      </c>
      <c r="S171" s="572">
        <v>0</v>
      </c>
      <c r="T171" s="567">
        <f t="shared" ref="T171" si="79">O171+P171+Q171+R171+S171</f>
        <v>21</v>
      </c>
    </row>
    <row r="172" spans="1:20" ht="40.5" customHeight="1" outlineLevel="1" x14ac:dyDescent="0.3">
      <c r="A172" s="569">
        <v>32</v>
      </c>
      <c r="B172" s="574" t="s">
        <v>1880</v>
      </c>
      <c r="C172" s="581">
        <v>0</v>
      </c>
      <c r="D172" s="581">
        <v>0</v>
      </c>
      <c r="E172" s="571">
        <v>484.4</v>
      </c>
      <c r="F172" s="571">
        <v>18.899999999999999</v>
      </c>
      <c r="G172" s="571">
        <v>1859.6</v>
      </c>
      <c r="H172" s="566">
        <f t="shared" si="72"/>
        <v>2362.9</v>
      </c>
      <c r="I172" s="579">
        <v>0</v>
      </c>
      <c r="J172" s="579">
        <v>0</v>
      </c>
      <c r="K172" s="579">
        <v>10</v>
      </c>
      <c r="L172" s="579">
        <v>1</v>
      </c>
      <c r="M172" s="572">
        <v>49</v>
      </c>
      <c r="N172" s="567">
        <f t="shared" si="68"/>
        <v>60</v>
      </c>
      <c r="O172" s="579">
        <v>0</v>
      </c>
      <c r="P172" s="579">
        <v>0</v>
      </c>
      <c r="Q172" s="579">
        <v>12</v>
      </c>
      <c r="R172" s="579">
        <v>1</v>
      </c>
      <c r="S172" s="572">
        <v>141</v>
      </c>
      <c r="T172" s="580">
        <f>O172+P172+Q172+R172+S172</f>
        <v>154</v>
      </c>
    </row>
    <row r="173" spans="1:20" ht="40.5" customHeight="1" outlineLevel="1" x14ac:dyDescent="0.3">
      <c r="A173" s="569">
        <v>33</v>
      </c>
      <c r="B173" s="574" t="s">
        <v>1793</v>
      </c>
      <c r="C173" s="581">
        <v>0</v>
      </c>
      <c r="D173" s="581">
        <v>0</v>
      </c>
      <c r="E173" s="571">
        <v>0</v>
      </c>
      <c r="F173" s="571">
        <v>2476.5</v>
      </c>
      <c r="G173" s="571">
        <v>2484.8000000000002</v>
      </c>
      <c r="H173" s="566">
        <f t="shared" si="72"/>
        <v>4961.3</v>
      </c>
      <c r="I173" s="579">
        <v>0</v>
      </c>
      <c r="J173" s="579">
        <v>0</v>
      </c>
      <c r="K173" s="572">
        <v>0</v>
      </c>
      <c r="L173" s="572">
        <v>61</v>
      </c>
      <c r="M173" s="572">
        <v>58</v>
      </c>
      <c r="N173" s="567">
        <f t="shared" si="68"/>
        <v>119</v>
      </c>
      <c r="O173" s="579">
        <v>0</v>
      </c>
      <c r="P173" s="579">
        <v>0</v>
      </c>
      <c r="Q173" s="572">
        <v>0</v>
      </c>
      <c r="R173" s="572">
        <v>148</v>
      </c>
      <c r="S173" s="572">
        <v>139</v>
      </c>
      <c r="T173" s="580">
        <f>O173+P173+Q173+R173+S173</f>
        <v>287</v>
      </c>
    </row>
    <row r="174" spans="1:20" ht="40.5" customHeight="1" outlineLevel="1" x14ac:dyDescent="0.3">
      <c r="A174" s="569">
        <v>34</v>
      </c>
      <c r="B174" s="574" t="s">
        <v>1117</v>
      </c>
      <c r="C174" s="581">
        <v>0</v>
      </c>
      <c r="D174" s="581">
        <v>0</v>
      </c>
      <c r="E174" s="571">
        <v>1075.2</v>
      </c>
      <c r="F174" s="571">
        <v>0</v>
      </c>
      <c r="G174" s="571">
        <v>0</v>
      </c>
      <c r="H174" s="566">
        <f t="shared" si="72"/>
        <v>1075.2</v>
      </c>
      <c r="I174" s="579">
        <v>0</v>
      </c>
      <c r="J174" s="579">
        <v>0</v>
      </c>
      <c r="K174" s="565">
        <v>29</v>
      </c>
      <c r="L174" s="565">
        <v>0</v>
      </c>
      <c r="M174" s="565">
        <v>0</v>
      </c>
      <c r="N174" s="567">
        <f t="shared" si="68"/>
        <v>29</v>
      </c>
      <c r="O174" s="579">
        <v>0</v>
      </c>
      <c r="P174" s="579">
        <v>0</v>
      </c>
      <c r="Q174" s="565">
        <v>67</v>
      </c>
      <c r="R174" s="565">
        <v>0</v>
      </c>
      <c r="S174" s="565">
        <v>0</v>
      </c>
      <c r="T174" s="580">
        <f>O174+P174+Q174+R174+S174</f>
        <v>67</v>
      </c>
    </row>
    <row r="175" spans="1:20" ht="40.5" customHeight="1" outlineLevel="1" x14ac:dyDescent="0.3">
      <c r="A175" s="569">
        <v>35</v>
      </c>
      <c r="B175" s="574" t="s">
        <v>1116</v>
      </c>
      <c r="C175" s="581">
        <v>0</v>
      </c>
      <c r="D175" s="581">
        <v>0</v>
      </c>
      <c r="E175" s="581">
        <v>0</v>
      </c>
      <c r="F175" s="571">
        <v>0</v>
      </c>
      <c r="G175" s="571">
        <v>1969.9</v>
      </c>
      <c r="H175" s="566">
        <f t="shared" si="72"/>
        <v>1969.9</v>
      </c>
      <c r="I175" s="579">
        <v>0</v>
      </c>
      <c r="J175" s="579">
        <v>0</v>
      </c>
      <c r="K175" s="579">
        <v>0</v>
      </c>
      <c r="L175" s="565">
        <v>0</v>
      </c>
      <c r="M175" s="565">
        <v>54</v>
      </c>
      <c r="N175" s="567">
        <f t="shared" si="68"/>
        <v>54</v>
      </c>
      <c r="O175" s="579">
        <v>0</v>
      </c>
      <c r="P175" s="579">
        <v>0</v>
      </c>
      <c r="Q175" s="579">
        <v>0</v>
      </c>
      <c r="R175" s="565">
        <v>0</v>
      </c>
      <c r="S175" s="565">
        <v>118</v>
      </c>
      <c r="T175" s="580">
        <f>O175+P175+Q175+R175+S175</f>
        <v>118</v>
      </c>
    </row>
    <row r="176" spans="1:20" ht="40.5" customHeight="1" outlineLevel="1" x14ac:dyDescent="0.3"/>
    <row r="177" spans="1:30" s="386" customFormat="1" ht="15.75" customHeight="1" x14ac:dyDescent="0.2">
      <c r="A177" s="836" t="s">
        <v>2044</v>
      </c>
      <c r="B177" s="836"/>
      <c r="C177" s="836"/>
      <c r="D177" s="836"/>
      <c r="E177" s="836"/>
      <c r="F177" s="836"/>
      <c r="G177" s="836"/>
      <c r="H177" s="836"/>
      <c r="I177" s="836"/>
      <c r="J177" s="836"/>
      <c r="K177" s="836"/>
      <c r="L177" s="836"/>
      <c r="M177" s="836"/>
      <c r="N177" s="836"/>
      <c r="O177" s="836"/>
      <c r="P177" s="836"/>
      <c r="Q177" s="445"/>
      <c r="R177" s="445"/>
      <c r="S177" s="389"/>
      <c r="T177" s="445"/>
      <c r="U177" s="445"/>
      <c r="V177" s="445"/>
      <c r="W177" s="389"/>
      <c r="X177" s="389"/>
      <c r="Y177" s="389"/>
      <c r="Z177" s="389"/>
      <c r="AA177" s="389"/>
      <c r="AB177" s="389"/>
      <c r="AC177" s="389"/>
      <c r="AD177" s="389"/>
    </row>
    <row r="181" spans="1:30" ht="40.5" customHeight="1" x14ac:dyDescent="0.3">
      <c r="E181" s="532"/>
      <c r="F181" s="489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S181" s="474"/>
      <c r="T181" s="474"/>
    </row>
    <row r="182" spans="1:30" ht="40.5" customHeight="1" x14ac:dyDescent="0.3">
      <c r="E182" s="489"/>
    </row>
    <row r="185" spans="1:30" ht="40.5" customHeight="1" x14ac:dyDescent="0.3">
      <c r="E185" s="533"/>
      <c r="F185" s="489"/>
    </row>
    <row r="187" spans="1:30" ht="40.5" customHeight="1" x14ac:dyDescent="0.3">
      <c r="F187" s="532"/>
    </row>
  </sheetData>
  <protectedRanges>
    <protectedRange sqref="B166 B51:B52" name="Диапазон2_1_1_1_1_1"/>
    <protectedRange sqref="B28:B29" name="Диапазон1_1_1_1_1_1"/>
  </protectedRanges>
  <mergeCells count="12">
    <mergeCell ref="A73:B73"/>
    <mergeCell ref="A102:B102"/>
    <mergeCell ref="A140:B140"/>
    <mergeCell ref="A7:B7"/>
    <mergeCell ref="A177:P177"/>
    <mergeCell ref="A1:T1"/>
    <mergeCell ref="A2:T2"/>
    <mergeCell ref="A3:A5"/>
    <mergeCell ref="B3:B5"/>
    <mergeCell ref="C3:H3"/>
    <mergeCell ref="I3:N3"/>
    <mergeCell ref="O3:T3"/>
  </mergeCells>
  <printOptions horizontalCentered="1"/>
  <pageMargins left="0.39370078740157483" right="0.19685039370078741" top="0.39370078740157483" bottom="0.19685039370078741" header="7.874015748031496E-2" footer="0.51181102362204722"/>
  <pageSetup paperSize="8" scale="33" fitToHeight="3" orientation="portrait" r:id="rId1"/>
  <headerFooter differentFirst="1" alignWithMargins="0">
    <oddHeader>&amp;C&amp;P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M187"/>
  <sheetViews>
    <sheetView zoomScale="60" zoomScaleNormal="60" zoomScaleSheetLayoutView="84" workbookViewId="0">
      <pane xSplit="2" ySplit="7" topLeftCell="C98" activePane="bottomRight" state="frozen"/>
      <selection pane="topRight" activeCell="C1" sqref="C1"/>
      <selection pane="bottomLeft" activeCell="A8" sqref="A8"/>
      <selection pane="bottomRight" activeCell="D107" sqref="D107"/>
    </sheetView>
  </sheetViews>
  <sheetFormatPr defaultRowHeight="40.5" customHeight="1" outlineLevelRow="1" x14ac:dyDescent="0.3"/>
  <cols>
    <col min="1" max="1" width="4.42578125" style="474" customWidth="1"/>
    <col min="2" max="2" width="65.7109375" style="474" customWidth="1"/>
    <col min="3" max="3" width="15.7109375" style="474" customWidth="1"/>
    <col min="4" max="4" width="16.85546875" style="474" customWidth="1"/>
    <col min="5" max="5" width="13" style="474" customWidth="1"/>
    <col min="6" max="7" width="12.85546875" style="474" customWidth="1"/>
    <col min="8" max="8" width="17.7109375" style="505" customWidth="1"/>
    <col min="9" max="9" width="12.5703125" style="530" customWidth="1"/>
    <col min="10" max="10" width="14.85546875" style="530" customWidth="1"/>
    <col min="11" max="11" width="10.5703125" style="530" customWidth="1"/>
    <col min="12" max="13" width="10.5703125" style="530" bestFit="1" customWidth="1"/>
    <col min="14" max="14" width="10.5703125" style="531" customWidth="1"/>
    <col min="15" max="15" width="12.85546875" style="530" bestFit="1" customWidth="1"/>
    <col min="16" max="16" width="12.85546875" style="530" customWidth="1"/>
    <col min="17" max="17" width="9.85546875" style="530" customWidth="1"/>
    <col min="18" max="18" width="9.5703125" style="530" customWidth="1"/>
    <col min="19" max="19" width="10.5703125" style="530" bestFit="1" customWidth="1"/>
    <col min="20" max="20" width="12.85546875" style="531" bestFit="1" customWidth="1"/>
    <col min="21" max="21" width="12.5703125" style="474" customWidth="1"/>
    <col min="22" max="22" width="5.85546875" style="474" customWidth="1"/>
    <col min="23" max="25" width="12.5703125" style="474" customWidth="1"/>
    <col min="26" max="28" width="12.28515625" style="475" bestFit="1" customWidth="1"/>
    <col min="29" max="16384" width="9.140625" style="474"/>
  </cols>
  <sheetData>
    <row r="1" spans="1:28" ht="30" customHeight="1" x14ac:dyDescent="0.3">
      <c r="A1" s="829" t="s">
        <v>1424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829"/>
      <c r="P1" s="829"/>
      <c r="Q1" s="829"/>
      <c r="R1" s="829"/>
      <c r="S1" s="829"/>
      <c r="T1" s="829"/>
    </row>
    <row r="2" spans="1:28" ht="27.75" customHeight="1" x14ac:dyDescent="0.3">
      <c r="A2" s="830" t="s">
        <v>1473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  <c r="Q2" s="830"/>
      <c r="R2" s="830"/>
      <c r="S2" s="830"/>
      <c r="T2" s="830"/>
    </row>
    <row r="3" spans="1:28" ht="38.25" customHeight="1" x14ac:dyDescent="0.3">
      <c r="A3" s="837" t="s">
        <v>599</v>
      </c>
      <c r="B3" s="837" t="s">
        <v>1239</v>
      </c>
      <c r="C3" s="838" t="s">
        <v>1806</v>
      </c>
      <c r="D3" s="839"/>
      <c r="E3" s="839"/>
      <c r="F3" s="839"/>
      <c r="G3" s="839"/>
      <c r="H3" s="840"/>
      <c r="I3" s="841" t="s">
        <v>862</v>
      </c>
      <c r="J3" s="841"/>
      <c r="K3" s="841"/>
      <c r="L3" s="841"/>
      <c r="M3" s="841"/>
      <c r="N3" s="841"/>
      <c r="O3" s="841" t="s">
        <v>863</v>
      </c>
      <c r="P3" s="841"/>
      <c r="Q3" s="841"/>
      <c r="R3" s="841"/>
      <c r="S3" s="841"/>
      <c r="T3" s="841"/>
    </row>
    <row r="4" spans="1:28" ht="30.75" customHeight="1" x14ac:dyDescent="0.3">
      <c r="A4" s="837"/>
      <c r="B4" s="837"/>
      <c r="C4" s="476" t="s">
        <v>864</v>
      </c>
      <c r="D4" s="476" t="s">
        <v>865</v>
      </c>
      <c r="E4" s="476" t="s">
        <v>866</v>
      </c>
      <c r="F4" s="476" t="s">
        <v>986</v>
      </c>
      <c r="G4" s="476" t="s">
        <v>1867</v>
      </c>
      <c r="H4" s="476" t="s">
        <v>670</v>
      </c>
      <c r="I4" s="477" t="s">
        <v>864</v>
      </c>
      <c r="J4" s="477" t="s">
        <v>865</v>
      </c>
      <c r="K4" s="477" t="s">
        <v>866</v>
      </c>
      <c r="L4" s="477" t="s">
        <v>986</v>
      </c>
      <c r="M4" s="477" t="s">
        <v>1867</v>
      </c>
      <c r="N4" s="477" t="s">
        <v>670</v>
      </c>
      <c r="O4" s="477" t="s">
        <v>864</v>
      </c>
      <c r="P4" s="477" t="s">
        <v>865</v>
      </c>
      <c r="Q4" s="477" t="s">
        <v>866</v>
      </c>
      <c r="R4" s="477" t="s">
        <v>986</v>
      </c>
      <c r="S4" s="477" t="s">
        <v>1867</v>
      </c>
      <c r="T4" s="477" t="s">
        <v>670</v>
      </c>
    </row>
    <row r="5" spans="1:28" ht="20.25" customHeight="1" x14ac:dyDescent="0.3">
      <c r="A5" s="837"/>
      <c r="B5" s="837"/>
      <c r="C5" s="476" t="s">
        <v>664</v>
      </c>
      <c r="D5" s="476" t="s">
        <v>664</v>
      </c>
      <c r="E5" s="476" t="s">
        <v>664</v>
      </c>
      <c r="F5" s="476" t="s">
        <v>664</v>
      </c>
      <c r="G5" s="476" t="s">
        <v>664</v>
      </c>
      <c r="H5" s="476" t="s">
        <v>664</v>
      </c>
      <c r="I5" s="477" t="s">
        <v>665</v>
      </c>
      <c r="J5" s="477" t="s">
        <v>665</v>
      </c>
      <c r="K5" s="477" t="s">
        <v>665</v>
      </c>
      <c r="L5" s="477" t="s">
        <v>665</v>
      </c>
      <c r="M5" s="477" t="s">
        <v>665</v>
      </c>
      <c r="N5" s="477" t="s">
        <v>665</v>
      </c>
      <c r="O5" s="477" t="s">
        <v>663</v>
      </c>
      <c r="P5" s="477" t="s">
        <v>663</v>
      </c>
      <c r="Q5" s="477" t="s">
        <v>663</v>
      </c>
      <c r="R5" s="477" t="s">
        <v>663</v>
      </c>
      <c r="S5" s="477" t="s">
        <v>663</v>
      </c>
      <c r="T5" s="477" t="s">
        <v>663</v>
      </c>
    </row>
    <row r="6" spans="1:28" ht="23.25" customHeight="1" x14ac:dyDescent="0.3">
      <c r="A6" s="476">
        <v>1</v>
      </c>
      <c r="B6" s="476">
        <v>2</v>
      </c>
      <c r="C6" s="476">
        <v>3</v>
      </c>
      <c r="D6" s="476">
        <v>4</v>
      </c>
      <c r="E6" s="476">
        <v>5</v>
      </c>
      <c r="F6" s="476">
        <v>6</v>
      </c>
      <c r="G6" s="476">
        <v>7</v>
      </c>
      <c r="H6" s="476">
        <v>8</v>
      </c>
      <c r="I6" s="477">
        <v>9</v>
      </c>
      <c r="J6" s="477">
        <v>10</v>
      </c>
      <c r="K6" s="477">
        <v>11</v>
      </c>
      <c r="L6" s="477">
        <v>12</v>
      </c>
      <c r="M6" s="477">
        <v>13</v>
      </c>
      <c r="N6" s="477">
        <v>14</v>
      </c>
      <c r="O6" s="477">
        <v>15</v>
      </c>
      <c r="P6" s="477">
        <v>16</v>
      </c>
      <c r="Q6" s="477">
        <v>17</v>
      </c>
      <c r="R6" s="477">
        <v>18</v>
      </c>
      <c r="S6" s="477">
        <v>19</v>
      </c>
      <c r="T6" s="477">
        <v>20</v>
      </c>
    </row>
    <row r="7" spans="1:28" ht="40.5" customHeight="1" x14ac:dyDescent="0.3">
      <c r="A7" s="846" t="s">
        <v>881</v>
      </c>
      <c r="B7" s="846"/>
      <c r="C7" s="478">
        <f>SUM(C8:C72)</f>
        <v>19734.759999999998</v>
      </c>
      <c r="D7" s="478">
        <f>SUM(D8:D72)</f>
        <v>23878.18</v>
      </c>
      <c r="E7" s="478">
        <f>SUM(E8:E72)</f>
        <v>14985.2</v>
      </c>
      <c r="F7" s="478">
        <f>SUM(F8:F72)</f>
        <v>44721.15</v>
      </c>
      <c r="G7" s="478">
        <f>SUM(G8:G72)</f>
        <v>71134.62</v>
      </c>
      <c r="H7" s="478">
        <f>C7+D7+E7+F7+G7</f>
        <v>174453.91</v>
      </c>
      <c r="I7" s="479">
        <f>SUM(I8:I72)</f>
        <v>511</v>
      </c>
      <c r="J7" s="479">
        <f>SUM(J8:J72)</f>
        <v>616</v>
      </c>
      <c r="K7" s="479">
        <f>SUM(K8:K72)</f>
        <v>569</v>
      </c>
      <c r="L7" s="479">
        <f>SUM(L8:L72)</f>
        <v>1728</v>
      </c>
      <c r="M7" s="479">
        <f>SUM(M8:M72)</f>
        <v>1033</v>
      </c>
      <c r="N7" s="480">
        <f t="shared" ref="N7:N65" si="0">I7+J7+K7+L7+M7</f>
        <v>4457</v>
      </c>
      <c r="O7" s="479">
        <f>SUM(O8:O72)</f>
        <v>1302</v>
      </c>
      <c r="P7" s="479">
        <f>SUM(P8:P72)</f>
        <v>1549</v>
      </c>
      <c r="Q7" s="479">
        <f>SUM(Q8:Q72)</f>
        <v>1341</v>
      </c>
      <c r="R7" s="479">
        <f>SUM(R8:R72)</f>
        <v>4380</v>
      </c>
      <c r="S7" s="479">
        <f>SUM(S8:S72)</f>
        <v>2563</v>
      </c>
      <c r="T7" s="480">
        <f>O7+P7+Q7+R7+S7</f>
        <v>11135</v>
      </c>
      <c r="Z7" s="481" t="b">
        <f>H7='Приложение № 1'!M10</f>
        <v>0</v>
      </c>
      <c r="AA7" s="475" t="b">
        <f>N7='Приложение № 1'!J10</f>
        <v>0</v>
      </c>
      <c r="AB7" s="475" t="b">
        <f>T7='Приложение № 1'!H10</f>
        <v>0</v>
      </c>
    </row>
    <row r="8" spans="1:28" ht="40.5" customHeight="1" outlineLevel="1" x14ac:dyDescent="0.3">
      <c r="A8" s="482">
        <v>1</v>
      </c>
      <c r="B8" s="483" t="s">
        <v>1240</v>
      </c>
      <c r="C8" s="484">
        <f>C103+C141</f>
        <v>0</v>
      </c>
      <c r="D8" s="484">
        <f>D103+D141</f>
        <v>193.9</v>
      </c>
      <c r="E8" s="484">
        <f>E103+E141</f>
        <v>571.83000000000004</v>
      </c>
      <c r="F8" s="484">
        <f>F103+F141</f>
        <v>1793.29</v>
      </c>
      <c r="G8" s="484">
        <f>G103+G141</f>
        <v>0</v>
      </c>
      <c r="H8" s="485">
        <f>C8+D8+E8+F8+G8</f>
        <v>2559.02</v>
      </c>
      <c r="I8" s="486">
        <f>I103+I141</f>
        <v>0</v>
      </c>
      <c r="J8" s="486">
        <f>J103+J141</f>
        <v>5</v>
      </c>
      <c r="K8" s="486">
        <f>K103+K141</f>
        <v>26</v>
      </c>
      <c r="L8" s="486">
        <f>L103+L141</f>
        <v>29</v>
      </c>
      <c r="M8" s="486">
        <f>M103+M141</f>
        <v>0</v>
      </c>
      <c r="N8" s="487">
        <f t="shared" si="0"/>
        <v>60</v>
      </c>
      <c r="O8" s="486">
        <f>O103+O141</f>
        <v>0</v>
      </c>
      <c r="P8" s="486">
        <f>P103+P141</f>
        <v>12</v>
      </c>
      <c r="Q8" s="486">
        <f>Q103+Q141</f>
        <v>42</v>
      </c>
      <c r="R8" s="486">
        <f>R103+R141</f>
        <v>101</v>
      </c>
      <c r="S8" s="486">
        <f>S103+S141</f>
        <v>0</v>
      </c>
      <c r="T8" s="487">
        <f>O8+P8+Q8+R8+S8</f>
        <v>155</v>
      </c>
      <c r="U8" s="488"/>
      <c r="V8" s="488"/>
      <c r="W8" s="489"/>
      <c r="X8" s="489"/>
      <c r="Y8" s="489"/>
    </row>
    <row r="9" spans="1:28" ht="40.5" customHeight="1" outlineLevel="1" x14ac:dyDescent="0.3">
      <c r="A9" s="482">
        <v>2</v>
      </c>
      <c r="B9" s="483" t="s">
        <v>1787</v>
      </c>
      <c r="C9" s="484">
        <f>C142</f>
        <v>0</v>
      </c>
      <c r="D9" s="484">
        <f>D142</f>
        <v>0</v>
      </c>
      <c r="E9" s="484">
        <f>E142</f>
        <v>1371.2</v>
      </c>
      <c r="F9" s="484">
        <f>F142</f>
        <v>0</v>
      </c>
      <c r="G9" s="484">
        <f>G142</f>
        <v>503.6</v>
      </c>
      <c r="H9" s="485">
        <f>C9+D9+E9+F9+G9</f>
        <v>1874.8</v>
      </c>
      <c r="I9" s="486">
        <f>I142</f>
        <v>0</v>
      </c>
      <c r="J9" s="486">
        <f>J142</f>
        <v>0</v>
      </c>
      <c r="K9" s="486">
        <f>K142</f>
        <v>33</v>
      </c>
      <c r="L9" s="486">
        <f>L142</f>
        <v>16</v>
      </c>
      <c r="M9" s="486">
        <f>M142</f>
        <v>0</v>
      </c>
      <c r="N9" s="487">
        <f t="shared" si="0"/>
        <v>49</v>
      </c>
      <c r="O9" s="486">
        <f>O142</f>
        <v>0</v>
      </c>
      <c r="P9" s="486">
        <f>P142</f>
        <v>0</v>
      </c>
      <c r="Q9" s="486">
        <f>Q142</f>
        <v>87</v>
      </c>
      <c r="R9" s="486">
        <f>R142</f>
        <v>38</v>
      </c>
      <c r="S9" s="486">
        <f>S142</f>
        <v>0</v>
      </c>
      <c r="T9" s="487">
        <f t="shared" ref="T9:T65" si="1">O9+P9+Q9+R9+S9</f>
        <v>125</v>
      </c>
      <c r="U9" s="489"/>
      <c r="V9" s="489"/>
      <c r="W9" s="489"/>
      <c r="X9" s="489"/>
      <c r="Y9" s="489"/>
      <c r="Z9" s="842" t="s">
        <v>1987</v>
      </c>
      <c r="AA9" s="842"/>
      <c r="AB9" s="842"/>
    </row>
    <row r="10" spans="1:28" ht="40.5" customHeight="1" outlineLevel="1" x14ac:dyDescent="0.3">
      <c r="A10" s="482">
        <v>3</v>
      </c>
      <c r="B10" s="483" t="s">
        <v>1788</v>
      </c>
      <c r="C10" s="484">
        <f t="shared" ref="C10:G11" si="2">C143</f>
        <v>0</v>
      </c>
      <c r="D10" s="484">
        <f t="shared" si="2"/>
        <v>0</v>
      </c>
      <c r="E10" s="484">
        <f t="shared" si="2"/>
        <v>384.9</v>
      </c>
      <c r="F10" s="484">
        <f t="shared" si="2"/>
        <v>158.1</v>
      </c>
      <c r="G10" s="484">
        <f t="shared" si="2"/>
        <v>254.1</v>
      </c>
      <c r="H10" s="485">
        <f>C10+D10+E10+F10+G10</f>
        <v>797.1</v>
      </c>
      <c r="I10" s="486">
        <f>I143</f>
        <v>0</v>
      </c>
      <c r="J10" s="486">
        <f>J143</f>
        <v>0</v>
      </c>
      <c r="K10" s="486">
        <f t="shared" ref="K10:M10" si="3">K143</f>
        <v>11</v>
      </c>
      <c r="L10" s="486">
        <f t="shared" si="3"/>
        <v>15</v>
      </c>
      <c r="M10" s="486">
        <f t="shared" si="3"/>
        <v>0</v>
      </c>
      <c r="N10" s="487">
        <f t="shared" si="0"/>
        <v>26</v>
      </c>
      <c r="O10" s="486">
        <f t="shared" ref="O10:S10" si="4">O143</f>
        <v>0</v>
      </c>
      <c r="P10" s="486">
        <f t="shared" si="4"/>
        <v>0</v>
      </c>
      <c r="Q10" s="486">
        <f t="shared" si="4"/>
        <v>24</v>
      </c>
      <c r="R10" s="486">
        <f t="shared" si="4"/>
        <v>37</v>
      </c>
      <c r="S10" s="486">
        <f t="shared" si="4"/>
        <v>0</v>
      </c>
      <c r="T10" s="487">
        <f t="shared" si="1"/>
        <v>61</v>
      </c>
      <c r="U10" s="489"/>
      <c r="V10" s="489"/>
      <c r="W10" s="489"/>
      <c r="X10" s="489"/>
      <c r="Y10" s="489"/>
      <c r="Z10" s="843" t="s">
        <v>1989</v>
      </c>
      <c r="AA10" s="843"/>
      <c r="AB10" s="843"/>
    </row>
    <row r="11" spans="1:28" ht="40.5" customHeight="1" outlineLevel="1" x14ac:dyDescent="0.3">
      <c r="A11" s="482">
        <v>4</v>
      </c>
      <c r="B11" s="483" t="s">
        <v>1789</v>
      </c>
      <c r="C11" s="484">
        <f t="shared" si="2"/>
        <v>0</v>
      </c>
      <c r="D11" s="484">
        <f t="shared" si="2"/>
        <v>0</v>
      </c>
      <c r="E11" s="484">
        <f t="shared" si="2"/>
        <v>693.2</v>
      </c>
      <c r="F11" s="484">
        <f t="shared" si="2"/>
        <v>0</v>
      </c>
      <c r="G11" s="484">
        <f t="shared" si="2"/>
        <v>0</v>
      </c>
      <c r="H11" s="485">
        <f>C11+D11+E11+F11+G11</f>
        <v>693.2</v>
      </c>
      <c r="I11" s="486">
        <f>I144</f>
        <v>0</v>
      </c>
      <c r="J11" s="486">
        <f t="shared" ref="J11:M11" si="5">J144</f>
        <v>0</v>
      </c>
      <c r="K11" s="486">
        <f t="shared" si="5"/>
        <v>17</v>
      </c>
      <c r="L11" s="486">
        <f t="shared" si="5"/>
        <v>0</v>
      </c>
      <c r="M11" s="486">
        <f t="shared" si="5"/>
        <v>0</v>
      </c>
      <c r="N11" s="487">
        <f t="shared" si="0"/>
        <v>17</v>
      </c>
      <c r="O11" s="486">
        <f t="shared" ref="O11:S11" si="6">O144</f>
        <v>0</v>
      </c>
      <c r="P11" s="486">
        <f t="shared" si="6"/>
        <v>0</v>
      </c>
      <c r="Q11" s="486">
        <f t="shared" si="6"/>
        <v>40</v>
      </c>
      <c r="R11" s="486">
        <f t="shared" si="6"/>
        <v>0</v>
      </c>
      <c r="S11" s="486">
        <f t="shared" si="6"/>
        <v>0</v>
      </c>
      <c r="T11" s="487">
        <f t="shared" si="1"/>
        <v>40</v>
      </c>
      <c r="U11" s="489"/>
      <c r="V11" s="489"/>
      <c r="W11" s="489"/>
      <c r="X11" s="489"/>
      <c r="Y11" s="489"/>
    </row>
    <row r="12" spans="1:28" ht="40.5" customHeight="1" outlineLevel="1" x14ac:dyDescent="0.3">
      <c r="A12" s="482">
        <v>5</v>
      </c>
      <c r="B12" s="490" t="s">
        <v>1885</v>
      </c>
      <c r="C12" s="484">
        <f>C74+C104</f>
        <v>837.5</v>
      </c>
      <c r="D12" s="484">
        <f t="shared" ref="D12:G12" si="7">D74+D104</f>
        <v>0</v>
      </c>
      <c r="E12" s="484">
        <f t="shared" si="7"/>
        <v>0</v>
      </c>
      <c r="F12" s="484">
        <f t="shared" si="7"/>
        <v>771.42</v>
      </c>
      <c r="G12" s="484">
        <f t="shared" si="7"/>
        <v>0</v>
      </c>
      <c r="H12" s="485">
        <f t="shared" ref="H12:H64" si="8">C12+D12+E12+F12+G12</f>
        <v>1608.92</v>
      </c>
      <c r="I12" s="486">
        <f>I74+I104</f>
        <v>16</v>
      </c>
      <c r="J12" s="486">
        <f t="shared" ref="J12:M12" si="9">J74+J104</f>
        <v>0</v>
      </c>
      <c r="K12" s="486">
        <f t="shared" si="9"/>
        <v>0</v>
      </c>
      <c r="L12" s="486">
        <f t="shared" si="9"/>
        <v>19</v>
      </c>
      <c r="M12" s="486">
        <f t="shared" si="9"/>
        <v>0</v>
      </c>
      <c r="N12" s="487">
        <f t="shared" si="0"/>
        <v>35</v>
      </c>
      <c r="O12" s="486">
        <f t="shared" ref="O12:S12" si="10">O74+O104</f>
        <v>50</v>
      </c>
      <c r="P12" s="486">
        <f t="shared" si="10"/>
        <v>0</v>
      </c>
      <c r="Q12" s="486">
        <f t="shared" si="10"/>
        <v>0</v>
      </c>
      <c r="R12" s="486">
        <f t="shared" si="10"/>
        <v>59</v>
      </c>
      <c r="S12" s="486">
        <f t="shared" si="10"/>
        <v>0</v>
      </c>
      <c r="T12" s="487">
        <f t="shared" si="1"/>
        <v>109</v>
      </c>
      <c r="U12" s="488"/>
      <c r="V12" s="488"/>
      <c r="W12" s="489"/>
      <c r="X12" s="489"/>
      <c r="Y12" s="489"/>
    </row>
    <row r="13" spans="1:28" ht="40.5" customHeight="1" outlineLevel="1" x14ac:dyDescent="0.3">
      <c r="A13" s="482">
        <v>6</v>
      </c>
      <c r="B13" s="490" t="s">
        <v>1886</v>
      </c>
      <c r="C13" s="484">
        <f>C75+C105</f>
        <v>609.71</v>
      </c>
      <c r="D13" s="484">
        <f>D75+D105</f>
        <v>949.06</v>
      </c>
      <c r="E13" s="484">
        <f>E75+E105</f>
        <v>0</v>
      </c>
      <c r="F13" s="484">
        <f>F75+F105</f>
        <v>1320</v>
      </c>
      <c r="G13" s="484">
        <f>G75+G105</f>
        <v>0</v>
      </c>
      <c r="H13" s="485">
        <f t="shared" si="8"/>
        <v>2878.77</v>
      </c>
      <c r="I13" s="486">
        <f>I75+I105</f>
        <v>18</v>
      </c>
      <c r="J13" s="486">
        <f>J75+J105</f>
        <v>27</v>
      </c>
      <c r="K13" s="486">
        <f>K75+K105</f>
        <v>0</v>
      </c>
      <c r="L13" s="486">
        <f>L75+L105</f>
        <v>32</v>
      </c>
      <c r="M13" s="486">
        <f>M75+M105</f>
        <v>0</v>
      </c>
      <c r="N13" s="487">
        <f t="shared" si="0"/>
        <v>77</v>
      </c>
      <c r="O13" s="486">
        <f>O75+O105</f>
        <v>54</v>
      </c>
      <c r="P13" s="486">
        <f>P75+P105</f>
        <v>84</v>
      </c>
      <c r="Q13" s="486">
        <f>Q75+Q105</f>
        <v>0</v>
      </c>
      <c r="R13" s="486">
        <f>R75+R105</f>
        <v>110</v>
      </c>
      <c r="S13" s="486">
        <f>S75+S105</f>
        <v>0</v>
      </c>
      <c r="T13" s="487">
        <f t="shared" si="1"/>
        <v>248</v>
      </c>
      <c r="U13" s="488"/>
      <c r="V13" s="488"/>
      <c r="W13" s="489"/>
      <c r="X13" s="489"/>
      <c r="Y13" s="489"/>
    </row>
    <row r="14" spans="1:28" ht="40.5" customHeight="1" outlineLevel="1" x14ac:dyDescent="0.3">
      <c r="A14" s="482">
        <v>7</v>
      </c>
      <c r="B14" s="491" t="s">
        <v>1887</v>
      </c>
      <c r="C14" s="281">
        <f>C76+C106+C145</f>
        <v>564.79999999999995</v>
      </c>
      <c r="D14" s="281">
        <f>D76+D106+D145</f>
        <v>89.3</v>
      </c>
      <c r="E14" s="281">
        <f>E76+E106+E145</f>
        <v>0</v>
      </c>
      <c r="F14" s="281">
        <f>F76+F106+F145</f>
        <v>0</v>
      </c>
      <c r="G14" s="281">
        <f>G76+G106+G145</f>
        <v>23.4</v>
      </c>
      <c r="H14" s="485">
        <f t="shared" si="8"/>
        <v>677.5</v>
      </c>
      <c r="I14" s="280">
        <f>I76+I106+I145</f>
        <v>9</v>
      </c>
      <c r="J14" s="280">
        <f>J76+J106+J145</f>
        <v>2</v>
      </c>
      <c r="K14" s="280">
        <f>K76+K106+K145</f>
        <v>0</v>
      </c>
      <c r="L14" s="280">
        <f>L76+L106+L145</f>
        <v>1</v>
      </c>
      <c r="M14" s="280">
        <f>M76+M106+M145</f>
        <v>0</v>
      </c>
      <c r="N14" s="487">
        <f t="shared" si="0"/>
        <v>12</v>
      </c>
      <c r="O14" s="280">
        <f>O76+O106+O145</f>
        <v>19</v>
      </c>
      <c r="P14" s="280">
        <f>P76+P106+P145</f>
        <v>4</v>
      </c>
      <c r="Q14" s="280">
        <f>Q76+Q106+Q145</f>
        <v>0</v>
      </c>
      <c r="R14" s="280">
        <f>R76+R106+R145</f>
        <v>1</v>
      </c>
      <c r="S14" s="280">
        <f>S76+S106+S145</f>
        <v>0</v>
      </c>
      <c r="T14" s="487">
        <f t="shared" si="1"/>
        <v>24</v>
      </c>
      <c r="U14" s="489"/>
      <c r="V14" s="489"/>
      <c r="W14" s="489"/>
      <c r="X14" s="489"/>
      <c r="Y14" s="489"/>
    </row>
    <row r="15" spans="1:28" ht="40.5" customHeight="1" outlineLevel="1" x14ac:dyDescent="0.3">
      <c r="A15" s="482">
        <v>8</v>
      </c>
      <c r="B15" s="483" t="s">
        <v>1888</v>
      </c>
      <c r="C15" s="484">
        <f>C77+C107</f>
        <v>0</v>
      </c>
      <c r="D15" s="484">
        <f>D77+D107</f>
        <v>1258.1099999999999</v>
      </c>
      <c r="E15" s="484">
        <f>E77+E107</f>
        <v>40.5</v>
      </c>
      <c r="F15" s="484">
        <f>F107</f>
        <v>3441.23</v>
      </c>
      <c r="G15" s="484">
        <f>G77+G107</f>
        <v>0</v>
      </c>
      <c r="H15" s="485">
        <f t="shared" si="8"/>
        <v>4739.84</v>
      </c>
      <c r="I15" s="486">
        <f>I77+I107</f>
        <v>0</v>
      </c>
      <c r="J15" s="486">
        <f>J77+J107</f>
        <v>30</v>
      </c>
      <c r="K15" s="486">
        <f>K77+K107</f>
        <v>1</v>
      </c>
      <c r="L15" s="486">
        <f>L77+L107</f>
        <v>83</v>
      </c>
      <c r="M15" s="486">
        <f>M77+M107</f>
        <v>0</v>
      </c>
      <c r="N15" s="487">
        <f t="shared" si="0"/>
        <v>114</v>
      </c>
      <c r="O15" s="486">
        <f>O77+O107</f>
        <v>0</v>
      </c>
      <c r="P15" s="486">
        <f>P77+P107</f>
        <v>74</v>
      </c>
      <c r="Q15" s="486">
        <f>Q77+Q107</f>
        <v>6</v>
      </c>
      <c r="R15" s="486">
        <f>R77+R107</f>
        <v>193</v>
      </c>
      <c r="S15" s="486">
        <f>S77+S107</f>
        <v>0</v>
      </c>
      <c r="T15" s="487">
        <f t="shared" si="1"/>
        <v>273</v>
      </c>
      <c r="U15" s="489"/>
      <c r="V15" s="489"/>
      <c r="W15" s="489"/>
      <c r="X15" s="489"/>
      <c r="Y15" s="489"/>
    </row>
    <row r="16" spans="1:28" ht="40.5" customHeight="1" outlineLevel="1" x14ac:dyDescent="0.3">
      <c r="A16" s="482">
        <v>9</v>
      </c>
      <c r="B16" s="483" t="s">
        <v>1876</v>
      </c>
      <c r="C16" s="484">
        <f>C146</f>
        <v>0</v>
      </c>
      <c r="D16" s="484">
        <f t="shared" ref="D16:G16" si="11">D146</f>
        <v>0</v>
      </c>
      <c r="E16" s="484">
        <f t="shared" si="11"/>
        <v>130.19999999999999</v>
      </c>
      <c r="F16" s="484">
        <f t="shared" si="11"/>
        <v>0</v>
      </c>
      <c r="G16" s="484">
        <f t="shared" si="11"/>
        <v>358.16</v>
      </c>
      <c r="H16" s="485">
        <f t="shared" si="8"/>
        <v>488.36</v>
      </c>
      <c r="I16" s="486">
        <f>I146</f>
        <v>0</v>
      </c>
      <c r="J16" s="486">
        <f t="shared" ref="J16:M16" si="12">J146</f>
        <v>0</v>
      </c>
      <c r="K16" s="486">
        <f t="shared" si="12"/>
        <v>3</v>
      </c>
      <c r="L16" s="486">
        <f t="shared" si="12"/>
        <v>0</v>
      </c>
      <c r="M16" s="486">
        <f t="shared" si="12"/>
        <v>8</v>
      </c>
      <c r="N16" s="487">
        <f t="shared" si="0"/>
        <v>11</v>
      </c>
      <c r="O16" s="486">
        <f>O146</f>
        <v>0</v>
      </c>
      <c r="P16" s="486">
        <f t="shared" ref="P16:S16" si="13">P146</f>
        <v>0</v>
      </c>
      <c r="Q16" s="486">
        <f t="shared" si="13"/>
        <v>9</v>
      </c>
      <c r="R16" s="486">
        <f t="shared" si="13"/>
        <v>0</v>
      </c>
      <c r="S16" s="486">
        <f t="shared" si="13"/>
        <v>22</v>
      </c>
      <c r="T16" s="487">
        <f t="shared" si="1"/>
        <v>31</v>
      </c>
      <c r="U16" s="489"/>
      <c r="V16" s="489"/>
      <c r="W16" s="489"/>
      <c r="X16" s="489"/>
      <c r="Y16" s="489"/>
    </row>
    <row r="17" spans="1:25" ht="40.5" customHeight="1" outlineLevel="1" x14ac:dyDescent="0.3">
      <c r="A17" s="482">
        <v>10</v>
      </c>
      <c r="B17" s="490" t="s">
        <v>1092</v>
      </c>
      <c r="C17" s="484">
        <f>C108+C147</f>
        <v>0</v>
      </c>
      <c r="D17" s="484">
        <f>D108+D147</f>
        <v>5151.75</v>
      </c>
      <c r="E17" s="484">
        <f>E108+E147</f>
        <v>738.98</v>
      </c>
      <c r="F17" s="484">
        <f>F108+F147</f>
        <v>1521.7</v>
      </c>
      <c r="G17" s="484">
        <f>G108+G147</f>
        <v>0</v>
      </c>
      <c r="H17" s="485">
        <f t="shared" si="8"/>
        <v>7412.43</v>
      </c>
      <c r="I17" s="486">
        <f>I108+I147</f>
        <v>0</v>
      </c>
      <c r="J17" s="486">
        <f>J108+J147</f>
        <v>121</v>
      </c>
      <c r="K17" s="486">
        <f>K108+K147</f>
        <v>29</v>
      </c>
      <c r="L17" s="486">
        <f>L108+L147</f>
        <v>48</v>
      </c>
      <c r="M17" s="486">
        <f>M108+M147</f>
        <v>0</v>
      </c>
      <c r="N17" s="487">
        <f t="shared" si="0"/>
        <v>198</v>
      </c>
      <c r="O17" s="486">
        <f>O108+O147</f>
        <v>0</v>
      </c>
      <c r="P17" s="486">
        <f>P108+P147</f>
        <v>323</v>
      </c>
      <c r="Q17" s="486">
        <f>Q108+Q147</f>
        <v>69</v>
      </c>
      <c r="R17" s="486">
        <f>R108+R147</f>
        <v>125</v>
      </c>
      <c r="S17" s="486">
        <f>S108+S147</f>
        <v>0</v>
      </c>
      <c r="T17" s="487">
        <f t="shared" si="1"/>
        <v>517</v>
      </c>
      <c r="U17" s="489"/>
      <c r="V17" s="489"/>
      <c r="W17" s="489"/>
      <c r="X17" s="489"/>
      <c r="Y17" s="489"/>
    </row>
    <row r="18" spans="1:25" ht="40.5" customHeight="1" outlineLevel="1" x14ac:dyDescent="0.3">
      <c r="A18" s="482">
        <v>11</v>
      </c>
      <c r="B18" s="490" t="s">
        <v>1222</v>
      </c>
      <c r="C18" s="313">
        <f>C78</f>
        <v>835.1</v>
      </c>
      <c r="D18" s="313">
        <v>0</v>
      </c>
      <c r="E18" s="313">
        <v>0</v>
      </c>
      <c r="F18" s="313">
        <v>0</v>
      </c>
      <c r="G18" s="313">
        <v>0</v>
      </c>
      <c r="H18" s="485">
        <f t="shared" si="8"/>
        <v>835.1</v>
      </c>
      <c r="I18" s="279">
        <v>20</v>
      </c>
      <c r="J18" s="314">
        <f>J78</f>
        <v>0</v>
      </c>
      <c r="K18" s="314">
        <f>K78</f>
        <v>0</v>
      </c>
      <c r="L18" s="314">
        <f>L78</f>
        <v>0</v>
      </c>
      <c r="M18" s="314">
        <f>M78</f>
        <v>0</v>
      </c>
      <c r="N18" s="487">
        <f t="shared" si="0"/>
        <v>20</v>
      </c>
      <c r="O18" s="314">
        <f>O78</f>
        <v>53</v>
      </c>
      <c r="P18" s="314">
        <f>P78</f>
        <v>0</v>
      </c>
      <c r="Q18" s="314">
        <f>Q78</f>
        <v>0</v>
      </c>
      <c r="R18" s="314">
        <f>R78</f>
        <v>0</v>
      </c>
      <c r="S18" s="314">
        <v>0</v>
      </c>
      <c r="T18" s="487">
        <f t="shared" si="1"/>
        <v>53</v>
      </c>
      <c r="U18" s="492"/>
      <c r="V18" s="492"/>
      <c r="W18" s="489"/>
      <c r="X18" s="489"/>
      <c r="Y18" s="489"/>
    </row>
    <row r="19" spans="1:25" ht="40.5" customHeight="1" outlineLevel="1" x14ac:dyDescent="0.3">
      <c r="A19" s="482">
        <v>12</v>
      </c>
      <c r="B19" s="490" t="s">
        <v>1790</v>
      </c>
      <c r="C19" s="313">
        <f>C148</f>
        <v>0</v>
      </c>
      <c r="D19" s="313">
        <f t="shared" ref="D19:G19" si="14">D148</f>
        <v>0</v>
      </c>
      <c r="E19" s="313">
        <f t="shared" si="14"/>
        <v>0</v>
      </c>
      <c r="F19" s="313">
        <f t="shared" si="14"/>
        <v>1343.8</v>
      </c>
      <c r="G19" s="313">
        <f t="shared" si="14"/>
        <v>0</v>
      </c>
      <c r="H19" s="485">
        <f t="shared" si="8"/>
        <v>1343.8</v>
      </c>
      <c r="I19" s="279">
        <f>I148</f>
        <v>0</v>
      </c>
      <c r="J19" s="279">
        <f t="shared" ref="J19:M19" si="15">J148</f>
        <v>0</v>
      </c>
      <c r="K19" s="279">
        <f t="shared" si="15"/>
        <v>0</v>
      </c>
      <c r="L19" s="279">
        <f t="shared" si="15"/>
        <v>37</v>
      </c>
      <c r="M19" s="279">
        <f t="shared" si="15"/>
        <v>0</v>
      </c>
      <c r="N19" s="487">
        <f t="shared" si="0"/>
        <v>37</v>
      </c>
      <c r="O19" s="314">
        <f>O148</f>
        <v>0</v>
      </c>
      <c r="P19" s="314">
        <f t="shared" ref="P19:S19" si="16">P148</f>
        <v>0</v>
      </c>
      <c r="Q19" s="314">
        <f t="shared" si="16"/>
        <v>0</v>
      </c>
      <c r="R19" s="314">
        <f t="shared" si="16"/>
        <v>82</v>
      </c>
      <c r="S19" s="314">
        <f t="shared" si="16"/>
        <v>0</v>
      </c>
      <c r="T19" s="487">
        <f t="shared" si="1"/>
        <v>82</v>
      </c>
      <c r="U19" s="489"/>
      <c r="V19" s="489"/>
      <c r="W19" s="489"/>
      <c r="X19" s="489"/>
      <c r="Y19" s="489"/>
    </row>
    <row r="20" spans="1:25" ht="40.5" customHeight="1" outlineLevel="1" x14ac:dyDescent="0.3">
      <c r="A20" s="482">
        <v>13</v>
      </c>
      <c r="B20" s="490" t="s">
        <v>867</v>
      </c>
      <c r="C20" s="313">
        <f>C79</f>
        <v>975</v>
      </c>
      <c r="D20" s="313">
        <v>0</v>
      </c>
      <c r="E20" s="313">
        <v>0</v>
      </c>
      <c r="F20" s="313">
        <v>0</v>
      </c>
      <c r="G20" s="313">
        <v>0</v>
      </c>
      <c r="H20" s="485">
        <f t="shared" si="8"/>
        <v>975</v>
      </c>
      <c r="I20" s="279">
        <v>20</v>
      </c>
      <c r="J20" s="314">
        <f>J79</f>
        <v>0</v>
      </c>
      <c r="K20" s="314">
        <f t="shared" ref="K20:S20" si="17">K79</f>
        <v>0</v>
      </c>
      <c r="L20" s="314">
        <f t="shared" si="17"/>
        <v>0</v>
      </c>
      <c r="M20" s="314">
        <f t="shared" si="17"/>
        <v>0</v>
      </c>
      <c r="N20" s="487">
        <f t="shared" si="0"/>
        <v>20</v>
      </c>
      <c r="O20" s="314">
        <f t="shared" si="17"/>
        <v>63</v>
      </c>
      <c r="P20" s="314">
        <f t="shared" si="17"/>
        <v>0</v>
      </c>
      <c r="Q20" s="314">
        <f t="shared" si="17"/>
        <v>0</v>
      </c>
      <c r="R20" s="314">
        <f t="shared" si="17"/>
        <v>0</v>
      </c>
      <c r="S20" s="314">
        <f t="shared" si="17"/>
        <v>0</v>
      </c>
      <c r="T20" s="487">
        <f t="shared" si="1"/>
        <v>63</v>
      </c>
      <c r="U20" s="492"/>
      <c r="V20" s="492"/>
      <c r="W20" s="489"/>
      <c r="X20" s="489"/>
      <c r="Y20" s="489"/>
    </row>
    <row r="21" spans="1:25" ht="40.5" customHeight="1" outlineLevel="1" x14ac:dyDescent="0.3">
      <c r="A21" s="482">
        <v>14</v>
      </c>
      <c r="B21" s="490" t="s">
        <v>1093</v>
      </c>
      <c r="C21" s="484">
        <f>C109</f>
        <v>0</v>
      </c>
      <c r="D21" s="484">
        <f t="shared" ref="D21:G21" si="18">D109</f>
        <v>794.17</v>
      </c>
      <c r="E21" s="484">
        <f t="shared" si="18"/>
        <v>0</v>
      </c>
      <c r="F21" s="484">
        <f t="shared" si="18"/>
        <v>0</v>
      </c>
      <c r="G21" s="484">
        <f t="shared" si="18"/>
        <v>0</v>
      </c>
      <c r="H21" s="485">
        <f t="shared" si="8"/>
        <v>794.17</v>
      </c>
      <c r="I21" s="486">
        <f>I109</f>
        <v>0</v>
      </c>
      <c r="J21" s="486">
        <f t="shared" ref="J21:M21" si="19">J109</f>
        <v>21</v>
      </c>
      <c r="K21" s="486">
        <f t="shared" si="19"/>
        <v>0</v>
      </c>
      <c r="L21" s="486">
        <f t="shared" si="19"/>
        <v>0</v>
      </c>
      <c r="M21" s="486">
        <f t="shared" si="19"/>
        <v>0</v>
      </c>
      <c r="N21" s="487">
        <f t="shared" si="0"/>
        <v>21</v>
      </c>
      <c r="O21" s="486">
        <f>O109</f>
        <v>0</v>
      </c>
      <c r="P21" s="486">
        <f t="shared" ref="P21:S21" si="20">P109</f>
        <v>51</v>
      </c>
      <c r="Q21" s="486">
        <f t="shared" si="20"/>
        <v>0</v>
      </c>
      <c r="R21" s="486">
        <f t="shared" si="20"/>
        <v>0</v>
      </c>
      <c r="S21" s="486">
        <f t="shared" si="20"/>
        <v>0</v>
      </c>
      <c r="T21" s="487">
        <f t="shared" si="1"/>
        <v>51</v>
      </c>
      <c r="U21" s="489"/>
      <c r="V21" s="489"/>
      <c r="W21" s="489"/>
      <c r="X21" s="489"/>
      <c r="Y21" s="489"/>
    </row>
    <row r="22" spans="1:25" ht="40.5" customHeight="1" outlineLevel="1" x14ac:dyDescent="0.3">
      <c r="A22" s="482">
        <v>15</v>
      </c>
      <c r="B22" s="490" t="s">
        <v>1889</v>
      </c>
      <c r="C22" s="313">
        <f>C80+C110</f>
        <v>74.900000000000006</v>
      </c>
      <c r="D22" s="313">
        <f>D80+D110</f>
        <v>0</v>
      </c>
      <c r="E22" s="313">
        <f>E80+E110</f>
        <v>673.6</v>
      </c>
      <c r="F22" s="313">
        <f>F80+F110</f>
        <v>227.8</v>
      </c>
      <c r="G22" s="313">
        <f>G80+G110</f>
        <v>0</v>
      </c>
      <c r="H22" s="485">
        <f t="shared" si="8"/>
        <v>976.3</v>
      </c>
      <c r="I22" s="279">
        <f>I80+I110</f>
        <v>1</v>
      </c>
      <c r="J22" s="279">
        <f>J80+J110</f>
        <v>4</v>
      </c>
      <c r="K22" s="279">
        <f>K80+K110</f>
        <v>15</v>
      </c>
      <c r="L22" s="279">
        <f>L80+L110</f>
        <v>3</v>
      </c>
      <c r="M22" s="279">
        <f>M80+M110</f>
        <v>0</v>
      </c>
      <c r="N22" s="487">
        <f t="shared" si="0"/>
        <v>23</v>
      </c>
      <c r="O22" s="279">
        <f>O80+O110</f>
        <v>7</v>
      </c>
      <c r="P22" s="279">
        <f>P80+P110</f>
        <v>4</v>
      </c>
      <c r="Q22" s="279">
        <f>Q80+Q110</f>
        <v>31</v>
      </c>
      <c r="R22" s="279">
        <f>R80+R110</f>
        <v>7</v>
      </c>
      <c r="S22" s="279">
        <f>S80+S110</f>
        <v>0</v>
      </c>
      <c r="T22" s="487">
        <f t="shared" si="1"/>
        <v>49</v>
      </c>
      <c r="U22" s="489"/>
      <c r="V22" s="489"/>
      <c r="W22" s="489"/>
      <c r="X22" s="489"/>
      <c r="Y22" s="489"/>
    </row>
    <row r="23" spans="1:25" ht="40.5" customHeight="1" outlineLevel="1" x14ac:dyDescent="0.3">
      <c r="A23" s="482">
        <v>16</v>
      </c>
      <c r="B23" s="490" t="s">
        <v>868</v>
      </c>
      <c r="C23" s="484">
        <f>C112</f>
        <v>0</v>
      </c>
      <c r="D23" s="484">
        <f>D112</f>
        <v>0</v>
      </c>
      <c r="E23" s="484">
        <f t="shared" ref="E23:G23" si="21">E112</f>
        <v>0</v>
      </c>
      <c r="F23" s="484">
        <f t="shared" si="21"/>
        <v>2433.23</v>
      </c>
      <c r="G23" s="484">
        <f t="shared" si="21"/>
        <v>0</v>
      </c>
      <c r="H23" s="485">
        <f t="shared" si="8"/>
        <v>2433.23</v>
      </c>
      <c r="I23" s="486">
        <f>I112</f>
        <v>0</v>
      </c>
      <c r="J23" s="486">
        <f t="shared" ref="J23:M23" si="22">J112</f>
        <v>0</v>
      </c>
      <c r="K23" s="486">
        <f t="shared" si="22"/>
        <v>0</v>
      </c>
      <c r="L23" s="486">
        <f t="shared" si="22"/>
        <v>84</v>
      </c>
      <c r="M23" s="486">
        <f t="shared" si="22"/>
        <v>0</v>
      </c>
      <c r="N23" s="487">
        <f t="shared" si="0"/>
        <v>84</v>
      </c>
      <c r="O23" s="486">
        <f>O112</f>
        <v>0</v>
      </c>
      <c r="P23" s="486">
        <f t="shared" ref="P23:S23" si="23">P112</f>
        <v>0</v>
      </c>
      <c r="Q23" s="486">
        <f t="shared" si="23"/>
        <v>0</v>
      </c>
      <c r="R23" s="486">
        <f t="shared" si="23"/>
        <v>239</v>
      </c>
      <c r="S23" s="486">
        <f t="shared" si="23"/>
        <v>0</v>
      </c>
      <c r="T23" s="487">
        <f t="shared" si="1"/>
        <v>239</v>
      </c>
      <c r="U23" s="489"/>
      <c r="V23" s="489"/>
      <c r="W23" s="489"/>
      <c r="X23" s="489"/>
      <c r="Y23" s="489"/>
    </row>
    <row r="24" spans="1:25" ht="40.5" customHeight="1" outlineLevel="1" x14ac:dyDescent="0.3">
      <c r="A24" s="482">
        <v>17</v>
      </c>
      <c r="B24" s="490" t="s">
        <v>1890</v>
      </c>
      <c r="C24" s="313">
        <f>C81+C113+C149</f>
        <v>554.20000000000005</v>
      </c>
      <c r="D24" s="313">
        <f>D81+D113+D149</f>
        <v>159.4</v>
      </c>
      <c r="E24" s="313">
        <f>E81+E113+E149</f>
        <v>30.7</v>
      </c>
      <c r="F24" s="313">
        <f>F81+F113+F149</f>
        <v>1044</v>
      </c>
      <c r="G24" s="313">
        <f>G81+G113+G149</f>
        <v>0</v>
      </c>
      <c r="H24" s="485">
        <f t="shared" si="8"/>
        <v>1788.3</v>
      </c>
      <c r="I24" s="279">
        <f>I81+I113+I149</f>
        <v>11</v>
      </c>
      <c r="J24" s="279">
        <f>J81+J113+J149</f>
        <v>9</v>
      </c>
      <c r="K24" s="279">
        <f>K81+K113+K149</f>
        <v>1</v>
      </c>
      <c r="L24" s="279">
        <f>L81+L113+L149</f>
        <v>19</v>
      </c>
      <c r="M24" s="279">
        <f>M81+M113+M149</f>
        <v>0</v>
      </c>
      <c r="N24" s="487">
        <f t="shared" si="0"/>
        <v>40</v>
      </c>
      <c r="O24" s="279">
        <f>O81+O113+O149</f>
        <v>24</v>
      </c>
      <c r="P24" s="279">
        <f>P81+P113+P149</f>
        <v>24</v>
      </c>
      <c r="Q24" s="279">
        <f>Q81+Q113+Q149</f>
        <v>1</v>
      </c>
      <c r="R24" s="279">
        <f>R81+R113+R149</f>
        <v>53</v>
      </c>
      <c r="S24" s="279">
        <f>S81+S113+S149</f>
        <v>0</v>
      </c>
      <c r="T24" s="283">
        <f>O24+P24+Q24+R24+S24</f>
        <v>102</v>
      </c>
      <c r="U24" s="489"/>
      <c r="V24" s="489"/>
      <c r="W24" s="489"/>
      <c r="X24" s="489"/>
      <c r="Y24" s="489"/>
    </row>
    <row r="25" spans="1:25" ht="40.5" customHeight="1" outlineLevel="1" x14ac:dyDescent="0.3">
      <c r="A25" s="482">
        <v>18</v>
      </c>
      <c r="B25" s="490" t="s">
        <v>1891</v>
      </c>
      <c r="C25" s="282">
        <f>C82</f>
        <v>1679</v>
      </c>
      <c r="D25" s="282">
        <f t="shared" ref="D25:G25" si="24">D82</f>
        <v>0</v>
      </c>
      <c r="E25" s="282">
        <f t="shared" si="24"/>
        <v>0</v>
      </c>
      <c r="F25" s="282">
        <f t="shared" si="24"/>
        <v>0</v>
      </c>
      <c r="G25" s="282">
        <f t="shared" si="24"/>
        <v>0</v>
      </c>
      <c r="H25" s="485">
        <f t="shared" si="8"/>
        <v>1679</v>
      </c>
      <c r="I25" s="279">
        <f>I82</f>
        <v>53</v>
      </c>
      <c r="J25" s="279">
        <f t="shared" ref="J25:M25" si="25">J82</f>
        <v>0</v>
      </c>
      <c r="K25" s="279">
        <f t="shared" si="25"/>
        <v>0</v>
      </c>
      <c r="L25" s="279">
        <f t="shared" si="25"/>
        <v>0</v>
      </c>
      <c r="M25" s="279">
        <f t="shared" si="25"/>
        <v>0</v>
      </c>
      <c r="N25" s="487">
        <f t="shared" si="0"/>
        <v>53</v>
      </c>
      <c r="O25" s="279">
        <f>O82</f>
        <v>104</v>
      </c>
      <c r="P25" s="279">
        <f t="shared" ref="P25:S25" si="26">P82</f>
        <v>0</v>
      </c>
      <c r="Q25" s="279">
        <f t="shared" si="26"/>
        <v>0</v>
      </c>
      <c r="R25" s="279">
        <f t="shared" si="26"/>
        <v>0</v>
      </c>
      <c r="S25" s="279">
        <f t="shared" si="26"/>
        <v>0</v>
      </c>
      <c r="T25" s="487">
        <f t="shared" si="1"/>
        <v>104</v>
      </c>
      <c r="U25" s="489"/>
      <c r="V25" s="489"/>
      <c r="W25" s="489"/>
      <c r="X25" s="489"/>
      <c r="Y25" s="489"/>
    </row>
    <row r="26" spans="1:25" ht="40.5" customHeight="1" outlineLevel="1" x14ac:dyDescent="0.3">
      <c r="A26" s="482">
        <v>19</v>
      </c>
      <c r="B26" s="483" t="s">
        <v>1877</v>
      </c>
      <c r="C26" s="484">
        <f>C150</f>
        <v>0</v>
      </c>
      <c r="D26" s="484">
        <f>D150</f>
        <v>0</v>
      </c>
      <c r="E26" s="484">
        <f>E150</f>
        <v>640.79</v>
      </c>
      <c r="F26" s="484">
        <f>F150</f>
        <v>0</v>
      </c>
      <c r="G26" s="484">
        <f>G150</f>
        <v>5796.91</v>
      </c>
      <c r="H26" s="485">
        <f t="shared" si="8"/>
        <v>6437.7</v>
      </c>
      <c r="I26" s="486">
        <f>I150</f>
        <v>0</v>
      </c>
      <c r="J26" s="486">
        <f>J150</f>
        <v>0</v>
      </c>
      <c r="K26" s="486">
        <f>K150</f>
        <v>12</v>
      </c>
      <c r="L26" s="486">
        <f>L150</f>
        <v>0</v>
      </c>
      <c r="M26" s="486">
        <f>M150</f>
        <v>111</v>
      </c>
      <c r="N26" s="487">
        <f t="shared" si="0"/>
        <v>123</v>
      </c>
      <c r="O26" s="486">
        <f>O150</f>
        <v>0</v>
      </c>
      <c r="P26" s="486">
        <f>P150</f>
        <v>0</v>
      </c>
      <c r="Q26" s="486">
        <f>Q150</f>
        <v>27</v>
      </c>
      <c r="R26" s="486">
        <f>R150</f>
        <v>0</v>
      </c>
      <c r="S26" s="486">
        <f>S150</f>
        <v>273</v>
      </c>
      <c r="T26" s="487">
        <f t="shared" si="1"/>
        <v>300</v>
      </c>
      <c r="U26" s="489"/>
      <c r="V26" s="489"/>
      <c r="W26" s="489"/>
      <c r="X26" s="489"/>
      <c r="Y26" s="489"/>
    </row>
    <row r="27" spans="1:25" ht="40.5" customHeight="1" outlineLevel="1" x14ac:dyDescent="0.3">
      <c r="A27" s="482">
        <v>20</v>
      </c>
      <c r="B27" s="490" t="s">
        <v>1848</v>
      </c>
      <c r="C27" s="313">
        <f>C83+C111+C151</f>
        <v>1109.5999999999999</v>
      </c>
      <c r="D27" s="313">
        <f>D83+D111+D151</f>
        <v>897.4</v>
      </c>
      <c r="E27" s="313">
        <f>E83+E111+E151</f>
        <v>888.5</v>
      </c>
      <c r="F27" s="313">
        <f>F83+F111+F151</f>
        <v>0</v>
      </c>
      <c r="G27" s="313">
        <f>G83+G111+G151</f>
        <v>0</v>
      </c>
      <c r="H27" s="485">
        <f t="shared" si="8"/>
        <v>2895.5</v>
      </c>
      <c r="I27" s="279">
        <f>I83+I111+I151</f>
        <v>31</v>
      </c>
      <c r="J27" s="279">
        <f>J83+J111+J151</f>
        <v>26</v>
      </c>
      <c r="K27" s="279">
        <f>K83+K111+K151</f>
        <v>15</v>
      </c>
      <c r="L27" s="279">
        <f>L83+L111+L151</f>
        <v>0</v>
      </c>
      <c r="M27" s="279">
        <f>M83+M111+M151</f>
        <v>0</v>
      </c>
      <c r="N27" s="487">
        <f t="shared" si="0"/>
        <v>72</v>
      </c>
      <c r="O27" s="279">
        <f>O83+O111+O151</f>
        <v>66</v>
      </c>
      <c r="P27" s="279">
        <f>P83+P111+P151</f>
        <v>86</v>
      </c>
      <c r="Q27" s="279">
        <f>Q83+Q111+Q151</f>
        <v>54</v>
      </c>
      <c r="R27" s="279">
        <f>R83+R111+R151</f>
        <v>0</v>
      </c>
      <c r="S27" s="279">
        <f>S83+S111+S151</f>
        <v>0</v>
      </c>
      <c r="T27" s="283">
        <f>O27+P27+Q27+R27+S27</f>
        <v>206</v>
      </c>
      <c r="U27" s="489"/>
      <c r="V27" s="489"/>
      <c r="W27" s="489"/>
      <c r="X27" s="489"/>
      <c r="Y27" s="489"/>
    </row>
    <row r="28" spans="1:25" ht="40.5" customHeight="1" outlineLevel="1" x14ac:dyDescent="0.3">
      <c r="A28" s="482">
        <v>22</v>
      </c>
      <c r="B28" s="493" t="s">
        <v>1716</v>
      </c>
      <c r="C28" s="313">
        <f>C152</f>
        <v>0</v>
      </c>
      <c r="D28" s="313">
        <f t="shared" ref="D28:G28" si="27">D152</f>
        <v>0</v>
      </c>
      <c r="E28" s="313">
        <f t="shared" si="27"/>
        <v>225.9</v>
      </c>
      <c r="F28" s="313">
        <f t="shared" si="27"/>
        <v>0</v>
      </c>
      <c r="G28" s="313">
        <f t="shared" si="27"/>
        <v>1251.5</v>
      </c>
      <c r="H28" s="485">
        <f t="shared" si="8"/>
        <v>1477.4</v>
      </c>
      <c r="I28" s="279">
        <f>I152</f>
        <v>0</v>
      </c>
      <c r="J28" s="279">
        <f t="shared" ref="J28:M28" si="28">J152</f>
        <v>0</v>
      </c>
      <c r="K28" s="279">
        <f t="shared" si="28"/>
        <v>6</v>
      </c>
      <c r="L28" s="279">
        <f t="shared" si="28"/>
        <v>0</v>
      </c>
      <c r="M28" s="279">
        <f t="shared" si="28"/>
        <v>39</v>
      </c>
      <c r="N28" s="487">
        <f t="shared" si="0"/>
        <v>45</v>
      </c>
      <c r="O28" s="279">
        <f>O152</f>
        <v>0</v>
      </c>
      <c r="P28" s="279">
        <f t="shared" ref="P28:S28" si="29">P152</f>
        <v>0</v>
      </c>
      <c r="Q28" s="279">
        <f t="shared" si="29"/>
        <v>19</v>
      </c>
      <c r="R28" s="279">
        <f t="shared" si="29"/>
        <v>0</v>
      </c>
      <c r="S28" s="279">
        <f t="shared" si="29"/>
        <v>113</v>
      </c>
      <c r="T28" s="487">
        <f t="shared" si="1"/>
        <v>132</v>
      </c>
      <c r="U28" s="489"/>
      <c r="V28" s="489"/>
      <c r="W28" s="489"/>
      <c r="X28" s="489"/>
      <c r="Y28" s="489"/>
    </row>
    <row r="29" spans="1:25" ht="40.5" customHeight="1" outlineLevel="1" x14ac:dyDescent="0.3">
      <c r="A29" s="482">
        <v>23</v>
      </c>
      <c r="B29" s="493" t="s">
        <v>1443</v>
      </c>
      <c r="C29" s="313">
        <f>C114+C153</f>
        <v>0</v>
      </c>
      <c r="D29" s="313">
        <f>D114+D153</f>
        <v>0</v>
      </c>
      <c r="E29" s="313">
        <f>E114+E153</f>
        <v>418.3</v>
      </c>
      <c r="F29" s="313">
        <f>F114+F153</f>
        <v>1513.9</v>
      </c>
      <c r="G29" s="313">
        <f>G114+G153</f>
        <v>0</v>
      </c>
      <c r="H29" s="485">
        <f t="shared" si="8"/>
        <v>1932.2</v>
      </c>
      <c r="I29" s="279">
        <f>I114+I153</f>
        <v>0</v>
      </c>
      <c r="J29" s="279">
        <f>J114+J153</f>
        <v>2</v>
      </c>
      <c r="K29" s="279">
        <f>K114+K153</f>
        <v>10</v>
      </c>
      <c r="L29" s="279">
        <f>L114+L153</f>
        <v>28</v>
      </c>
      <c r="M29" s="279">
        <f>M114+M153</f>
        <v>0</v>
      </c>
      <c r="N29" s="487">
        <f t="shared" si="0"/>
        <v>40</v>
      </c>
      <c r="O29" s="279">
        <f>O114+O153</f>
        <v>0</v>
      </c>
      <c r="P29" s="279">
        <f>P114+P153</f>
        <v>4</v>
      </c>
      <c r="Q29" s="279">
        <f>Q114+Q153</f>
        <v>21</v>
      </c>
      <c r="R29" s="279">
        <f>R114+R153</f>
        <v>103</v>
      </c>
      <c r="S29" s="279">
        <f>S114+S153</f>
        <v>0</v>
      </c>
      <c r="T29" s="487">
        <f t="shared" si="1"/>
        <v>128</v>
      </c>
      <c r="U29" s="489"/>
      <c r="V29" s="489"/>
      <c r="W29" s="489"/>
      <c r="X29" s="489"/>
      <c r="Y29" s="489"/>
    </row>
    <row r="30" spans="1:25" ht="40.5" customHeight="1" outlineLevel="1" x14ac:dyDescent="0.3">
      <c r="A30" s="482">
        <v>24</v>
      </c>
      <c r="B30" s="491" t="s">
        <v>1223</v>
      </c>
      <c r="C30" s="313">
        <f>C84</f>
        <v>115.3</v>
      </c>
      <c r="D30" s="313">
        <v>0</v>
      </c>
      <c r="E30" s="313">
        <v>0</v>
      </c>
      <c r="F30" s="313">
        <v>0</v>
      </c>
      <c r="G30" s="313">
        <v>0</v>
      </c>
      <c r="H30" s="485">
        <f t="shared" si="8"/>
        <v>115.3</v>
      </c>
      <c r="I30" s="279">
        <v>2</v>
      </c>
      <c r="J30" s="494">
        <v>0</v>
      </c>
      <c r="K30" s="494">
        <v>0</v>
      </c>
      <c r="L30" s="494">
        <v>0</v>
      </c>
      <c r="M30" s="494">
        <v>0</v>
      </c>
      <c r="N30" s="487">
        <f t="shared" si="0"/>
        <v>2</v>
      </c>
      <c r="O30" s="279">
        <v>7</v>
      </c>
      <c r="P30" s="314">
        <v>0</v>
      </c>
      <c r="Q30" s="314">
        <v>0</v>
      </c>
      <c r="R30" s="314">
        <v>0</v>
      </c>
      <c r="S30" s="314">
        <v>0</v>
      </c>
      <c r="T30" s="487">
        <f t="shared" si="1"/>
        <v>7</v>
      </c>
      <c r="U30" s="489"/>
      <c r="V30" s="489"/>
      <c r="W30" s="489"/>
      <c r="X30" s="489"/>
      <c r="Y30" s="489"/>
    </row>
    <row r="31" spans="1:25" ht="40.5" customHeight="1" outlineLevel="1" x14ac:dyDescent="0.3">
      <c r="A31" s="482">
        <v>25</v>
      </c>
      <c r="B31" s="490" t="s">
        <v>1094</v>
      </c>
      <c r="C31" s="484">
        <f>C115+C154</f>
        <v>0</v>
      </c>
      <c r="D31" s="484">
        <f>D115+D154</f>
        <v>0</v>
      </c>
      <c r="E31" s="484">
        <f>E115+E154</f>
        <v>20.6</v>
      </c>
      <c r="F31" s="484">
        <f>F115+F154</f>
        <v>1613.4</v>
      </c>
      <c r="G31" s="484">
        <f>G115+G154</f>
        <v>0</v>
      </c>
      <c r="H31" s="485">
        <f t="shared" si="8"/>
        <v>1634</v>
      </c>
      <c r="I31" s="486">
        <f>I115+I154</f>
        <v>0</v>
      </c>
      <c r="J31" s="486">
        <f>J115+J154</f>
        <v>0</v>
      </c>
      <c r="K31" s="486">
        <f>K115+K154</f>
        <v>1</v>
      </c>
      <c r="L31" s="486">
        <f>L115+L154</f>
        <v>36</v>
      </c>
      <c r="M31" s="486">
        <f>M115+M154</f>
        <v>0</v>
      </c>
      <c r="N31" s="487">
        <f t="shared" si="0"/>
        <v>37</v>
      </c>
      <c r="O31" s="486">
        <f>O115+O154</f>
        <v>0</v>
      </c>
      <c r="P31" s="486">
        <f>P115+P154</f>
        <v>0</v>
      </c>
      <c r="Q31" s="486">
        <f>Q115+Q154</f>
        <v>2</v>
      </c>
      <c r="R31" s="486">
        <f>R115+R154</f>
        <v>125</v>
      </c>
      <c r="S31" s="486">
        <f>S115+S154</f>
        <v>0</v>
      </c>
      <c r="T31" s="487">
        <f t="shared" si="1"/>
        <v>127</v>
      </c>
      <c r="U31" s="489"/>
      <c r="V31" s="489"/>
      <c r="W31" s="489"/>
      <c r="X31" s="489"/>
      <c r="Y31" s="489"/>
    </row>
    <row r="32" spans="1:25" ht="40.5" customHeight="1" outlineLevel="1" x14ac:dyDescent="0.3">
      <c r="A32" s="482">
        <v>27</v>
      </c>
      <c r="B32" s="493" t="s">
        <v>1395</v>
      </c>
      <c r="C32" s="484">
        <f>C116</f>
        <v>0</v>
      </c>
      <c r="D32" s="484">
        <f>D116</f>
        <v>0</v>
      </c>
      <c r="E32" s="484">
        <f>E116</f>
        <v>0</v>
      </c>
      <c r="F32" s="484">
        <f t="shared" ref="F32:G32" si="30">F116</f>
        <v>5892.6</v>
      </c>
      <c r="G32" s="484">
        <f t="shared" si="30"/>
        <v>0</v>
      </c>
      <c r="H32" s="485">
        <f t="shared" si="8"/>
        <v>5892.6</v>
      </c>
      <c r="I32" s="486">
        <f>I116</f>
        <v>0</v>
      </c>
      <c r="J32" s="486">
        <f t="shared" ref="J32:S32" si="31">J116</f>
        <v>0</v>
      </c>
      <c r="K32" s="486">
        <f t="shared" si="31"/>
        <v>172</v>
      </c>
      <c r="L32" s="486">
        <f t="shared" si="31"/>
        <v>0</v>
      </c>
      <c r="M32" s="486">
        <f t="shared" si="31"/>
        <v>0</v>
      </c>
      <c r="N32" s="487">
        <f t="shared" si="0"/>
        <v>172</v>
      </c>
      <c r="O32" s="486">
        <f t="shared" si="31"/>
        <v>0</v>
      </c>
      <c r="P32" s="486">
        <f t="shared" si="31"/>
        <v>0</v>
      </c>
      <c r="Q32" s="486">
        <f t="shared" si="31"/>
        <v>400</v>
      </c>
      <c r="R32" s="486">
        <f t="shared" si="31"/>
        <v>0</v>
      </c>
      <c r="S32" s="486">
        <f t="shared" si="31"/>
        <v>0</v>
      </c>
      <c r="T32" s="487">
        <f t="shared" si="1"/>
        <v>400</v>
      </c>
      <c r="U32" s="489"/>
      <c r="V32" s="489"/>
      <c r="W32" s="489"/>
      <c r="X32" s="489"/>
      <c r="Y32" s="489"/>
    </row>
    <row r="33" spans="1:325" ht="40.5" customHeight="1" outlineLevel="1" x14ac:dyDescent="0.3">
      <c r="A33" s="482">
        <v>28</v>
      </c>
      <c r="B33" s="493" t="s">
        <v>1320</v>
      </c>
      <c r="C33" s="484">
        <f>C118</f>
        <v>0</v>
      </c>
      <c r="D33" s="484">
        <f t="shared" ref="D33:G33" si="32">D118</f>
        <v>1206.75</v>
      </c>
      <c r="E33" s="484">
        <f t="shared" si="32"/>
        <v>0</v>
      </c>
      <c r="F33" s="484">
        <f t="shared" si="32"/>
        <v>0</v>
      </c>
      <c r="G33" s="484">
        <f t="shared" si="32"/>
        <v>0</v>
      </c>
      <c r="H33" s="485">
        <f t="shared" si="8"/>
        <v>1206.75</v>
      </c>
      <c r="I33" s="486">
        <f>I118</f>
        <v>0</v>
      </c>
      <c r="J33" s="486">
        <f t="shared" ref="J33:M33" si="33">J118</f>
        <v>36</v>
      </c>
      <c r="K33" s="486">
        <f t="shared" si="33"/>
        <v>0</v>
      </c>
      <c r="L33" s="486">
        <f t="shared" si="33"/>
        <v>0</v>
      </c>
      <c r="M33" s="486">
        <f t="shared" si="33"/>
        <v>0</v>
      </c>
      <c r="N33" s="487">
        <f t="shared" si="0"/>
        <v>36</v>
      </c>
      <c r="O33" s="486">
        <f>O118</f>
        <v>0</v>
      </c>
      <c r="P33" s="486">
        <f t="shared" ref="P33:S33" si="34">P118</f>
        <v>72</v>
      </c>
      <c r="Q33" s="486">
        <f t="shared" si="34"/>
        <v>0</v>
      </c>
      <c r="R33" s="486">
        <f t="shared" si="34"/>
        <v>0</v>
      </c>
      <c r="S33" s="486">
        <f t="shared" si="34"/>
        <v>0</v>
      </c>
      <c r="T33" s="487">
        <f t="shared" si="1"/>
        <v>72</v>
      </c>
      <c r="U33" s="489"/>
      <c r="V33" s="489"/>
      <c r="W33" s="489"/>
      <c r="X33" s="489"/>
      <c r="Y33" s="489"/>
    </row>
    <row r="34" spans="1:325" ht="40.5" customHeight="1" outlineLevel="1" x14ac:dyDescent="0.3">
      <c r="A34" s="482">
        <v>29</v>
      </c>
      <c r="B34" s="493" t="s">
        <v>1878</v>
      </c>
      <c r="C34" s="484">
        <f>C160</f>
        <v>0</v>
      </c>
      <c r="D34" s="484">
        <f>D160</f>
        <v>0</v>
      </c>
      <c r="E34" s="484">
        <f>E160</f>
        <v>0</v>
      </c>
      <c r="F34" s="484">
        <f>F160</f>
        <v>0</v>
      </c>
      <c r="G34" s="484">
        <f>G160</f>
        <v>545.6</v>
      </c>
      <c r="H34" s="485">
        <f t="shared" si="8"/>
        <v>545.6</v>
      </c>
      <c r="I34" s="486">
        <f>I160</f>
        <v>0</v>
      </c>
      <c r="J34" s="486">
        <f>J160</f>
        <v>0</v>
      </c>
      <c r="K34" s="486">
        <f>K160</f>
        <v>0</v>
      </c>
      <c r="L34" s="486">
        <f>L160</f>
        <v>0</v>
      </c>
      <c r="M34" s="486">
        <f>M160</f>
        <v>19</v>
      </c>
      <c r="N34" s="487">
        <f t="shared" si="0"/>
        <v>19</v>
      </c>
      <c r="O34" s="486">
        <f>O160</f>
        <v>0</v>
      </c>
      <c r="P34" s="486">
        <f>P160</f>
        <v>0</v>
      </c>
      <c r="Q34" s="486">
        <f>Q160</f>
        <v>0</v>
      </c>
      <c r="R34" s="486">
        <f>R160</f>
        <v>0</v>
      </c>
      <c r="S34" s="486">
        <f>S160</f>
        <v>45</v>
      </c>
      <c r="T34" s="487">
        <f t="shared" si="1"/>
        <v>45</v>
      </c>
      <c r="U34" s="489"/>
      <c r="V34" s="489"/>
      <c r="W34" s="489"/>
      <c r="X34" s="489"/>
      <c r="Y34" s="489"/>
    </row>
    <row r="35" spans="1:325" ht="40.5" customHeight="1" outlineLevel="1" x14ac:dyDescent="0.3">
      <c r="A35" s="482">
        <v>31</v>
      </c>
      <c r="B35" s="491" t="s">
        <v>1220</v>
      </c>
      <c r="C35" s="484">
        <f>C85+C156</f>
        <v>251.1</v>
      </c>
      <c r="D35" s="484">
        <f>D85+D156</f>
        <v>0</v>
      </c>
      <c r="E35" s="484">
        <f>E85+E156</f>
        <v>2848.4</v>
      </c>
      <c r="F35" s="484">
        <f>F85+F156</f>
        <v>0</v>
      </c>
      <c r="G35" s="484">
        <f>G85+G156</f>
        <v>0</v>
      </c>
      <c r="H35" s="485">
        <f t="shared" si="8"/>
        <v>3099.5</v>
      </c>
      <c r="I35" s="486">
        <f>I85+I156</f>
        <v>6</v>
      </c>
      <c r="J35" s="486">
        <f>J85+J156</f>
        <v>0</v>
      </c>
      <c r="K35" s="486">
        <f>K85+K156</f>
        <v>67</v>
      </c>
      <c r="L35" s="486">
        <f>L85+L156</f>
        <v>0</v>
      </c>
      <c r="M35" s="486">
        <f>M85+M156</f>
        <v>0</v>
      </c>
      <c r="N35" s="487">
        <f t="shared" si="0"/>
        <v>73</v>
      </c>
      <c r="O35" s="486">
        <f>O85+O156</f>
        <v>17</v>
      </c>
      <c r="P35" s="486">
        <f>P85+P156</f>
        <v>0</v>
      </c>
      <c r="Q35" s="486">
        <f>Q85+Q156</f>
        <v>191</v>
      </c>
      <c r="R35" s="486">
        <f>R85+R156</f>
        <v>0</v>
      </c>
      <c r="S35" s="486">
        <f>S85+S156</f>
        <v>0</v>
      </c>
      <c r="T35" s="487">
        <f t="shared" si="1"/>
        <v>208</v>
      </c>
      <c r="U35" s="489"/>
      <c r="V35" s="489"/>
      <c r="W35" s="489"/>
      <c r="X35" s="489"/>
      <c r="Y35" s="489"/>
    </row>
    <row r="36" spans="1:325" ht="40.5" customHeight="1" outlineLevel="1" x14ac:dyDescent="0.3">
      <c r="A36" s="482">
        <v>32</v>
      </c>
      <c r="B36" s="491" t="s">
        <v>1892</v>
      </c>
      <c r="C36" s="484">
        <f>C86+C119+C155</f>
        <v>1642.5</v>
      </c>
      <c r="D36" s="484">
        <f>D86+D119+D155</f>
        <v>1101</v>
      </c>
      <c r="E36" s="484">
        <f>E86+E119+E155</f>
        <v>41.1</v>
      </c>
      <c r="F36" s="484">
        <f>F86+F119+F155</f>
        <v>538.4</v>
      </c>
      <c r="G36" s="484">
        <f>G86+G119+G155</f>
        <v>1035.9000000000001</v>
      </c>
      <c r="H36" s="485">
        <f t="shared" si="8"/>
        <v>4358.8999999999996</v>
      </c>
      <c r="I36" s="486">
        <f>I86+I119+I155</f>
        <v>43</v>
      </c>
      <c r="J36" s="486">
        <f>J86+J119+J155</f>
        <v>33</v>
      </c>
      <c r="K36" s="486">
        <f>K86+K119+K155</f>
        <v>1</v>
      </c>
      <c r="L36" s="486">
        <f>L86+L119+L155</f>
        <v>23</v>
      </c>
      <c r="M36" s="486">
        <f>M86+M119+M155</f>
        <v>0</v>
      </c>
      <c r="N36" s="487">
        <f t="shared" si="0"/>
        <v>100</v>
      </c>
      <c r="O36" s="486">
        <f>O86+O119+O155</f>
        <v>94</v>
      </c>
      <c r="P36" s="486">
        <f>P86+P119+P155</f>
        <v>83</v>
      </c>
      <c r="Q36" s="486">
        <f>Q86+Q119+Q155</f>
        <v>4</v>
      </c>
      <c r="R36" s="486">
        <f>R86+R119+R155</f>
        <v>66</v>
      </c>
      <c r="S36" s="486">
        <f>S86+S119+S155</f>
        <v>0</v>
      </c>
      <c r="T36" s="283">
        <f>O36+P36+Q36+R36+S36</f>
        <v>247</v>
      </c>
      <c r="U36" s="489"/>
      <c r="V36" s="489"/>
      <c r="W36" s="489"/>
      <c r="X36" s="489"/>
      <c r="Y36" s="489"/>
    </row>
    <row r="37" spans="1:325" ht="40.5" customHeight="1" outlineLevel="1" x14ac:dyDescent="0.3">
      <c r="A37" s="482">
        <v>33</v>
      </c>
      <c r="B37" s="483" t="s">
        <v>1095</v>
      </c>
      <c r="C37" s="484">
        <f>C120+C157</f>
        <v>0</v>
      </c>
      <c r="D37" s="484">
        <f>D120+D157</f>
        <v>1210.2</v>
      </c>
      <c r="E37" s="484">
        <f>E120+E157</f>
        <v>70</v>
      </c>
      <c r="F37" s="484">
        <f>F120+F157</f>
        <v>0</v>
      </c>
      <c r="G37" s="484">
        <f>G120+G157</f>
        <v>0</v>
      </c>
      <c r="H37" s="485">
        <f t="shared" si="8"/>
        <v>1280.2</v>
      </c>
      <c r="I37" s="486">
        <f>I120+I157</f>
        <v>0</v>
      </c>
      <c r="J37" s="486">
        <f>J120+J157</f>
        <v>21</v>
      </c>
      <c r="K37" s="486">
        <f>K120+K157</f>
        <v>3</v>
      </c>
      <c r="L37" s="486">
        <f>L120+L157</f>
        <v>0</v>
      </c>
      <c r="M37" s="486">
        <f>M120+M157</f>
        <v>0</v>
      </c>
      <c r="N37" s="487">
        <f t="shared" si="0"/>
        <v>24</v>
      </c>
      <c r="O37" s="486">
        <f>O120+O157</f>
        <v>0</v>
      </c>
      <c r="P37" s="486">
        <f>P120+P157</f>
        <v>63</v>
      </c>
      <c r="Q37" s="486">
        <f>Q120+Q157</f>
        <v>6</v>
      </c>
      <c r="R37" s="486">
        <f>R120+R157</f>
        <v>0</v>
      </c>
      <c r="S37" s="486">
        <f>S120+S157</f>
        <v>0</v>
      </c>
      <c r="T37" s="487">
        <f t="shared" si="1"/>
        <v>69</v>
      </c>
      <c r="U37" s="489"/>
      <c r="V37" s="489"/>
      <c r="W37" s="489"/>
      <c r="X37" s="489"/>
      <c r="Y37" s="489"/>
    </row>
    <row r="38" spans="1:325" ht="40.5" customHeight="1" outlineLevel="1" x14ac:dyDescent="0.3">
      <c r="A38" s="482">
        <v>34</v>
      </c>
      <c r="B38" s="483" t="s">
        <v>1893</v>
      </c>
      <c r="C38" s="484">
        <f>C87+C121+C158</f>
        <v>860.3</v>
      </c>
      <c r="D38" s="484">
        <f>D87+D121+D158</f>
        <v>0</v>
      </c>
      <c r="E38" s="484">
        <f>E87+E121+E158</f>
        <v>311.60000000000002</v>
      </c>
      <c r="F38" s="484">
        <f>F87+F121+F158</f>
        <v>2323.1</v>
      </c>
      <c r="G38" s="484">
        <f>G87+G121+G158</f>
        <v>766.2</v>
      </c>
      <c r="H38" s="485">
        <f t="shared" si="8"/>
        <v>4261.2</v>
      </c>
      <c r="I38" s="486">
        <f>I87+I121+I158</f>
        <v>21</v>
      </c>
      <c r="J38" s="486">
        <f>J87+J121+J158</f>
        <v>20</v>
      </c>
      <c r="K38" s="486">
        <f>K87+K121+K158</f>
        <v>7</v>
      </c>
      <c r="L38" s="486">
        <f>L87+L121+L158</f>
        <v>53</v>
      </c>
      <c r="M38" s="486">
        <f>M87+M121+M158</f>
        <v>0</v>
      </c>
      <c r="N38" s="487">
        <f t="shared" si="0"/>
        <v>101</v>
      </c>
      <c r="O38" s="486">
        <f>O87+O121+O158</f>
        <v>55</v>
      </c>
      <c r="P38" s="486">
        <f>P87+P121+P158</f>
        <v>32</v>
      </c>
      <c r="Q38" s="486">
        <f>Q87+Q121+Q158</f>
        <v>12</v>
      </c>
      <c r="R38" s="486">
        <f>R87+R121+R158</f>
        <v>133</v>
      </c>
      <c r="S38" s="486">
        <f>S87+S121+S158</f>
        <v>0</v>
      </c>
      <c r="T38" s="283">
        <f>O38+P38+Q38+R38+S38</f>
        <v>232</v>
      </c>
      <c r="U38" s="489"/>
      <c r="V38" s="489"/>
      <c r="W38" s="489"/>
      <c r="X38" s="489"/>
      <c r="Y38" s="489"/>
    </row>
    <row r="39" spans="1:325" ht="40.5" customHeight="1" outlineLevel="1" x14ac:dyDescent="0.3">
      <c r="A39" s="482">
        <v>35</v>
      </c>
      <c r="B39" s="495" t="s">
        <v>1879</v>
      </c>
      <c r="C39" s="484">
        <f>C159</f>
        <v>0</v>
      </c>
      <c r="D39" s="484">
        <f>D159</f>
        <v>0</v>
      </c>
      <c r="E39" s="484">
        <f>E159</f>
        <v>0</v>
      </c>
      <c r="F39" s="484">
        <f>F159</f>
        <v>0</v>
      </c>
      <c r="G39" s="484">
        <f>G159</f>
        <v>2862.8</v>
      </c>
      <c r="H39" s="485">
        <f t="shared" si="8"/>
        <v>2862.8</v>
      </c>
      <c r="I39" s="486">
        <f>I159</f>
        <v>0</v>
      </c>
      <c r="J39" s="486">
        <f>J159</f>
        <v>0</v>
      </c>
      <c r="K39" s="486">
        <f>K159</f>
        <v>0</v>
      </c>
      <c r="L39" s="486">
        <f>L159</f>
        <v>0</v>
      </c>
      <c r="M39" s="486">
        <f>M159</f>
        <v>62</v>
      </c>
      <c r="N39" s="487">
        <f t="shared" si="0"/>
        <v>62</v>
      </c>
      <c r="O39" s="486">
        <f>O159</f>
        <v>0</v>
      </c>
      <c r="P39" s="486">
        <f>P159</f>
        <v>0</v>
      </c>
      <c r="Q39" s="486">
        <f>Q159</f>
        <v>0</v>
      </c>
      <c r="R39" s="486">
        <f>R159</f>
        <v>0</v>
      </c>
      <c r="S39" s="486">
        <f>S159</f>
        <v>161</v>
      </c>
      <c r="T39" s="487">
        <f t="shared" si="1"/>
        <v>161</v>
      </c>
      <c r="U39" s="489"/>
      <c r="V39" s="489"/>
      <c r="W39" s="489"/>
      <c r="X39" s="489"/>
      <c r="Y39" s="489"/>
    </row>
    <row r="40" spans="1:325" ht="40.5" customHeight="1" outlineLevel="1" x14ac:dyDescent="0.3">
      <c r="A40" s="482">
        <v>36</v>
      </c>
      <c r="B40" s="491" t="s">
        <v>1791</v>
      </c>
      <c r="C40" s="484">
        <f>C161</f>
        <v>0</v>
      </c>
      <c r="D40" s="484">
        <f>D161</f>
        <v>0</v>
      </c>
      <c r="E40" s="484">
        <f>E161</f>
        <v>0</v>
      </c>
      <c r="F40" s="484">
        <f>F161</f>
        <v>0</v>
      </c>
      <c r="G40" s="484">
        <f>G161</f>
        <v>1074.0999999999999</v>
      </c>
      <c r="H40" s="485">
        <f t="shared" si="8"/>
        <v>1074.0999999999999</v>
      </c>
      <c r="I40" s="486">
        <f>I161</f>
        <v>0</v>
      </c>
      <c r="J40" s="486">
        <f>J161</f>
        <v>0</v>
      </c>
      <c r="K40" s="486">
        <f>K161</f>
        <v>0</v>
      </c>
      <c r="L40" s="486">
        <f>L161</f>
        <v>0</v>
      </c>
      <c r="M40" s="486">
        <f>M161</f>
        <v>20</v>
      </c>
      <c r="N40" s="487">
        <f t="shared" si="0"/>
        <v>20</v>
      </c>
      <c r="O40" s="486">
        <f>O161</f>
        <v>0</v>
      </c>
      <c r="P40" s="486">
        <f>P161</f>
        <v>0</v>
      </c>
      <c r="Q40" s="486">
        <f>Q161</f>
        <v>0</v>
      </c>
      <c r="R40" s="486">
        <f>R161</f>
        <v>0</v>
      </c>
      <c r="S40" s="486">
        <f>S161</f>
        <v>53</v>
      </c>
      <c r="T40" s="487">
        <f t="shared" si="1"/>
        <v>53</v>
      </c>
      <c r="U40" s="489"/>
      <c r="V40" s="489"/>
      <c r="W40" s="489"/>
      <c r="X40" s="489"/>
      <c r="Y40" s="489"/>
    </row>
    <row r="41" spans="1:325" ht="40.5" customHeight="1" outlineLevel="1" x14ac:dyDescent="0.3">
      <c r="A41" s="482">
        <v>37</v>
      </c>
      <c r="B41" s="483" t="s">
        <v>1029</v>
      </c>
      <c r="C41" s="484">
        <f>C122</f>
        <v>0</v>
      </c>
      <c r="D41" s="484">
        <f t="shared" ref="D41:G41" si="35">D122</f>
        <v>0</v>
      </c>
      <c r="E41" s="484">
        <f t="shared" si="35"/>
        <v>0</v>
      </c>
      <c r="F41" s="484">
        <f t="shared" si="35"/>
        <v>0</v>
      </c>
      <c r="G41" s="484">
        <f t="shared" si="35"/>
        <v>585.1</v>
      </c>
      <c r="H41" s="485">
        <f t="shared" si="8"/>
        <v>585.1</v>
      </c>
      <c r="I41" s="486">
        <f>I122</f>
        <v>0</v>
      </c>
      <c r="J41" s="486">
        <f t="shared" ref="J41:S41" si="36">J122</f>
        <v>0</v>
      </c>
      <c r="K41" s="486">
        <f t="shared" si="36"/>
        <v>0</v>
      </c>
      <c r="L41" s="486">
        <f t="shared" si="36"/>
        <v>0</v>
      </c>
      <c r="M41" s="486">
        <f t="shared" si="36"/>
        <v>15</v>
      </c>
      <c r="N41" s="487">
        <f t="shared" si="0"/>
        <v>15</v>
      </c>
      <c r="O41" s="486">
        <f t="shared" si="36"/>
        <v>0</v>
      </c>
      <c r="P41" s="486">
        <f t="shared" si="36"/>
        <v>0</v>
      </c>
      <c r="Q41" s="486">
        <f t="shared" si="36"/>
        <v>0</v>
      </c>
      <c r="R41" s="486">
        <f t="shared" si="36"/>
        <v>33</v>
      </c>
      <c r="S41" s="486">
        <f t="shared" si="36"/>
        <v>0</v>
      </c>
      <c r="T41" s="487">
        <f t="shared" si="1"/>
        <v>33</v>
      </c>
      <c r="U41" s="489"/>
      <c r="V41" s="489"/>
      <c r="W41" s="489"/>
      <c r="X41" s="489"/>
      <c r="Y41" s="489"/>
    </row>
    <row r="42" spans="1:325" ht="40.5" customHeight="1" outlineLevel="1" x14ac:dyDescent="0.3">
      <c r="A42" s="482">
        <v>39</v>
      </c>
      <c r="B42" s="490" t="s">
        <v>1331</v>
      </c>
      <c r="C42" s="484">
        <f>C123+C162</f>
        <v>0</v>
      </c>
      <c r="D42" s="484">
        <f>D123+D162</f>
        <v>0</v>
      </c>
      <c r="E42" s="484">
        <f>E123+E162</f>
        <v>0</v>
      </c>
      <c r="F42" s="484">
        <f>F123+F162</f>
        <v>164.05</v>
      </c>
      <c r="G42" s="484">
        <f>G123+G162</f>
        <v>8778.9</v>
      </c>
      <c r="H42" s="485">
        <f t="shared" si="8"/>
        <v>8942.9500000000007</v>
      </c>
      <c r="I42" s="486">
        <f>I123+I162</f>
        <v>0</v>
      </c>
      <c r="J42" s="486">
        <f>J123+J162</f>
        <v>0</v>
      </c>
      <c r="K42" s="486">
        <f>K123+K162</f>
        <v>0</v>
      </c>
      <c r="L42" s="486">
        <f>L123+L162</f>
        <v>87</v>
      </c>
      <c r="M42" s="486">
        <f>M123+M162</f>
        <v>151</v>
      </c>
      <c r="N42" s="487">
        <f t="shared" si="0"/>
        <v>238</v>
      </c>
      <c r="O42" s="486">
        <f>O123+O162</f>
        <v>0</v>
      </c>
      <c r="P42" s="486">
        <f>P123+P162</f>
        <v>0</v>
      </c>
      <c r="Q42" s="486">
        <f>Q123+Q162</f>
        <v>0</v>
      </c>
      <c r="R42" s="486">
        <f>R123+R162</f>
        <v>198</v>
      </c>
      <c r="S42" s="486">
        <f>S123+S162</f>
        <v>370</v>
      </c>
      <c r="T42" s="487">
        <f t="shared" si="1"/>
        <v>568</v>
      </c>
      <c r="U42" s="489"/>
      <c r="V42" s="489"/>
      <c r="W42" s="489"/>
      <c r="X42" s="489"/>
      <c r="Y42" s="489"/>
    </row>
    <row r="43" spans="1:325" ht="40.5" customHeight="1" outlineLevel="1" x14ac:dyDescent="0.3">
      <c r="A43" s="482">
        <v>41</v>
      </c>
      <c r="B43" s="490" t="s">
        <v>878</v>
      </c>
      <c r="C43" s="484">
        <f>C163</f>
        <v>0</v>
      </c>
      <c r="D43" s="484">
        <f>D163</f>
        <v>0</v>
      </c>
      <c r="E43" s="484">
        <f>E163</f>
        <v>0</v>
      </c>
      <c r="F43" s="484">
        <f>F163</f>
        <v>0</v>
      </c>
      <c r="G43" s="484">
        <f>G163</f>
        <v>2479.6</v>
      </c>
      <c r="H43" s="485">
        <f t="shared" si="8"/>
        <v>2479.6</v>
      </c>
      <c r="I43" s="486">
        <f>I163</f>
        <v>0</v>
      </c>
      <c r="J43" s="486">
        <f>J163</f>
        <v>0</v>
      </c>
      <c r="K43" s="486">
        <f>K163</f>
        <v>0</v>
      </c>
      <c r="L43" s="486">
        <f>L163</f>
        <v>0</v>
      </c>
      <c r="M43" s="486">
        <f>M163</f>
        <v>57</v>
      </c>
      <c r="N43" s="487">
        <f t="shared" si="0"/>
        <v>57</v>
      </c>
      <c r="O43" s="486">
        <f>O163</f>
        <v>0</v>
      </c>
      <c r="P43" s="486">
        <f>P163</f>
        <v>0</v>
      </c>
      <c r="Q43" s="486">
        <f>Q163</f>
        <v>0</v>
      </c>
      <c r="R43" s="486">
        <f>R163</f>
        <v>0</v>
      </c>
      <c r="S43" s="486">
        <f>S163</f>
        <v>130</v>
      </c>
      <c r="T43" s="487">
        <f t="shared" si="1"/>
        <v>130</v>
      </c>
      <c r="U43" s="489"/>
      <c r="V43" s="489"/>
      <c r="W43" s="489"/>
      <c r="X43" s="489"/>
      <c r="Y43" s="489"/>
    </row>
    <row r="44" spans="1:325" ht="40.5" customHeight="1" outlineLevel="1" x14ac:dyDescent="0.3">
      <c r="A44" s="482">
        <v>42</v>
      </c>
      <c r="B44" s="490" t="s">
        <v>987</v>
      </c>
      <c r="C44" s="484">
        <f>C124</f>
        <v>0</v>
      </c>
      <c r="D44" s="484">
        <f t="shared" ref="D44:G44" si="37">D124</f>
        <v>0</v>
      </c>
      <c r="E44" s="484">
        <f t="shared" si="37"/>
        <v>0</v>
      </c>
      <c r="F44" s="484">
        <f t="shared" si="37"/>
        <v>906</v>
      </c>
      <c r="G44" s="484">
        <f t="shared" si="37"/>
        <v>0</v>
      </c>
      <c r="H44" s="485">
        <f t="shared" si="8"/>
        <v>906</v>
      </c>
      <c r="I44" s="486">
        <f>I124</f>
        <v>0</v>
      </c>
      <c r="J44" s="486">
        <f t="shared" ref="J44:S44" si="38">J124</f>
        <v>0</v>
      </c>
      <c r="K44" s="486">
        <f t="shared" si="38"/>
        <v>0</v>
      </c>
      <c r="L44" s="486">
        <f t="shared" si="38"/>
        <v>19</v>
      </c>
      <c r="M44" s="486">
        <f t="shared" si="38"/>
        <v>0</v>
      </c>
      <c r="N44" s="487">
        <f t="shared" si="0"/>
        <v>19</v>
      </c>
      <c r="O44" s="486">
        <f t="shared" si="38"/>
        <v>0</v>
      </c>
      <c r="P44" s="486">
        <f t="shared" si="38"/>
        <v>0</v>
      </c>
      <c r="Q44" s="486">
        <f t="shared" si="38"/>
        <v>0</v>
      </c>
      <c r="R44" s="486">
        <f t="shared" si="38"/>
        <v>71</v>
      </c>
      <c r="S44" s="486">
        <f t="shared" si="38"/>
        <v>0</v>
      </c>
      <c r="T44" s="487">
        <f t="shared" si="1"/>
        <v>71</v>
      </c>
      <c r="U44" s="489"/>
      <c r="V44" s="489"/>
      <c r="W44" s="489"/>
      <c r="X44" s="489"/>
      <c r="Y44" s="489"/>
    </row>
    <row r="45" spans="1:325" ht="40.5" customHeight="1" outlineLevel="1" x14ac:dyDescent="0.3">
      <c r="A45" s="482">
        <v>43</v>
      </c>
      <c r="B45" s="490" t="s">
        <v>1396</v>
      </c>
      <c r="C45" s="484">
        <f>C164</f>
        <v>0</v>
      </c>
      <c r="D45" s="484">
        <f t="shared" ref="D45:G45" si="39">D164</f>
        <v>0</v>
      </c>
      <c r="E45" s="484">
        <f t="shared" si="39"/>
        <v>613.4</v>
      </c>
      <c r="F45" s="484">
        <f t="shared" si="39"/>
        <v>0</v>
      </c>
      <c r="G45" s="484">
        <f t="shared" si="39"/>
        <v>0</v>
      </c>
      <c r="H45" s="485">
        <f t="shared" si="8"/>
        <v>613.4</v>
      </c>
      <c r="I45" s="486">
        <f>I164</f>
        <v>0</v>
      </c>
      <c r="J45" s="486">
        <f t="shared" ref="J45:M45" si="40">J164</f>
        <v>0</v>
      </c>
      <c r="K45" s="486">
        <f t="shared" si="40"/>
        <v>14</v>
      </c>
      <c r="L45" s="486">
        <f t="shared" si="40"/>
        <v>0</v>
      </c>
      <c r="M45" s="486">
        <f t="shared" si="40"/>
        <v>0</v>
      </c>
      <c r="N45" s="487">
        <f t="shared" si="0"/>
        <v>14</v>
      </c>
      <c r="O45" s="486">
        <f>O164</f>
        <v>0</v>
      </c>
      <c r="P45" s="486">
        <f t="shared" ref="P45:S45" si="41">P164</f>
        <v>0</v>
      </c>
      <c r="Q45" s="486">
        <f t="shared" si="41"/>
        <v>40</v>
      </c>
      <c r="R45" s="486">
        <f t="shared" si="41"/>
        <v>0</v>
      </c>
      <c r="S45" s="486">
        <f t="shared" si="41"/>
        <v>0</v>
      </c>
      <c r="T45" s="487">
        <f t="shared" si="1"/>
        <v>40</v>
      </c>
      <c r="U45" s="489"/>
      <c r="V45" s="489"/>
      <c r="W45" s="489"/>
      <c r="X45" s="489"/>
      <c r="Y45" s="489"/>
    </row>
    <row r="46" spans="1:325" ht="40.5" customHeight="1" outlineLevel="1" x14ac:dyDescent="0.3">
      <c r="A46" s="482">
        <v>44</v>
      </c>
      <c r="B46" s="490" t="s">
        <v>880</v>
      </c>
      <c r="C46" s="484">
        <f>C88+C125</f>
        <v>1047.4000000000001</v>
      </c>
      <c r="D46" s="484">
        <f>D88+D125</f>
        <v>0</v>
      </c>
      <c r="E46" s="484">
        <f>E88+E125</f>
        <v>0</v>
      </c>
      <c r="F46" s="484">
        <f>F88+F125</f>
        <v>2025.9</v>
      </c>
      <c r="G46" s="484">
        <f>G88+G125</f>
        <v>0</v>
      </c>
      <c r="H46" s="485">
        <f t="shared" si="8"/>
        <v>3073.3</v>
      </c>
      <c r="I46" s="486">
        <f>I88+I125</f>
        <v>24</v>
      </c>
      <c r="J46" s="486">
        <f>J88+J125</f>
        <v>0</v>
      </c>
      <c r="K46" s="486">
        <f>K88+K125</f>
        <v>0</v>
      </c>
      <c r="L46" s="486">
        <f>L88+L125</f>
        <v>50</v>
      </c>
      <c r="M46" s="486">
        <f>M88+M125</f>
        <v>0</v>
      </c>
      <c r="N46" s="487">
        <f t="shared" si="0"/>
        <v>74</v>
      </c>
      <c r="O46" s="486">
        <f>O88+O125</f>
        <v>65</v>
      </c>
      <c r="P46" s="486">
        <f>P88+P125</f>
        <v>0</v>
      </c>
      <c r="Q46" s="486">
        <f>Q88+Q125</f>
        <v>0</v>
      </c>
      <c r="R46" s="486">
        <f>R88+R125</f>
        <v>110</v>
      </c>
      <c r="S46" s="486">
        <f>S88+S125</f>
        <v>0</v>
      </c>
      <c r="T46" s="487">
        <f t="shared" si="1"/>
        <v>175</v>
      </c>
      <c r="U46" s="489"/>
      <c r="V46" s="489"/>
      <c r="W46" s="489"/>
      <c r="X46" s="489"/>
      <c r="Y46" s="489"/>
    </row>
    <row r="47" spans="1:325" s="501" customFormat="1" ht="40.5" customHeight="1" outlineLevel="1" x14ac:dyDescent="0.3">
      <c r="A47" s="482">
        <v>45</v>
      </c>
      <c r="B47" s="496" t="s">
        <v>1458</v>
      </c>
      <c r="C47" s="497">
        <f>C126+C165</f>
        <v>0</v>
      </c>
      <c r="D47" s="497">
        <f>D126+D165</f>
        <v>2143</v>
      </c>
      <c r="E47" s="497">
        <f>E126+E165</f>
        <v>0</v>
      </c>
      <c r="F47" s="497">
        <f>F126+F165</f>
        <v>2771.2</v>
      </c>
      <c r="G47" s="497">
        <f>G126+G165</f>
        <v>8771.4500000000007</v>
      </c>
      <c r="H47" s="498">
        <f t="shared" si="8"/>
        <v>13685.65</v>
      </c>
      <c r="I47" s="499">
        <f>I126+I165</f>
        <v>0</v>
      </c>
      <c r="J47" s="499">
        <f>J126+J165</f>
        <v>50</v>
      </c>
      <c r="K47" s="499">
        <f>K126+K165</f>
        <v>0</v>
      </c>
      <c r="L47" s="499">
        <f>L126+L165</f>
        <v>211</v>
      </c>
      <c r="M47" s="499">
        <f>M126+M165</f>
        <v>55</v>
      </c>
      <c r="N47" s="487">
        <f t="shared" si="0"/>
        <v>316</v>
      </c>
      <c r="O47" s="499">
        <f>O126+O165</f>
        <v>0</v>
      </c>
      <c r="P47" s="499">
        <f>P126+P165</f>
        <v>122</v>
      </c>
      <c r="Q47" s="499">
        <f>Q126+Q165</f>
        <v>0</v>
      </c>
      <c r="R47" s="499">
        <f>R126+R165</f>
        <v>533</v>
      </c>
      <c r="S47" s="499">
        <f>S126+S165</f>
        <v>114</v>
      </c>
      <c r="T47" s="500">
        <f t="shared" si="1"/>
        <v>769</v>
      </c>
      <c r="U47" s="489"/>
      <c r="V47" s="489"/>
      <c r="W47" s="489"/>
      <c r="X47" s="489"/>
      <c r="Y47" s="489"/>
      <c r="Z47" s="475"/>
      <c r="AA47" s="475"/>
      <c r="AB47" s="475"/>
      <c r="AC47" s="474"/>
      <c r="AD47" s="474"/>
      <c r="AE47" s="474"/>
      <c r="AF47" s="474"/>
      <c r="AG47" s="474"/>
      <c r="AH47" s="474"/>
      <c r="AI47" s="474"/>
      <c r="AJ47" s="474"/>
      <c r="AK47" s="474"/>
      <c r="AL47" s="474"/>
      <c r="AM47" s="474"/>
      <c r="AN47" s="474"/>
      <c r="AO47" s="474"/>
      <c r="AP47" s="474"/>
      <c r="AQ47" s="474"/>
      <c r="AR47" s="474"/>
      <c r="AS47" s="474"/>
      <c r="AT47" s="474"/>
      <c r="AU47" s="474"/>
      <c r="AV47" s="474"/>
      <c r="AW47" s="474"/>
      <c r="AX47" s="474"/>
      <c r="AY47" s="474"/>
      <c r="AZ47" s="474"/>
      <c r="BA47" s="474"/>
      <c r="BB47" s="474"/>
      <c r="BC47" s="474"/>
      <c r="BD47" s="474"/>
      <c r="BE47" s="474"/>
      <c r="BF47" s="474"/>
      <c r="BG47" s="474"/>
      <c r="BH47" s="474"/>
      <c r="BI47" s="474"/>
      <c r="BJ47" s="474"/>
      <c r="BK47" s="474"/>
      <c r="BL47" s="474"/>
      <c r="BM47" s="474"/>
      <c r="BN47" s="474"/>
      <c r="BO47" s="474"/>
      <c r="BP47" s="474"/>
      <c r="BQ47" s="474"/>
      <c r="BR47" s="474"/>
      <c r="BS47" s="474"/>
      <c r="BT47" s="474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4"/>
      <c r="CO47" s="474"/>
      <c r="CP47" s="474"/>
      <c r="CQ47" s="474"/>
      <c r="CR47" s="474"/>
      <c r="CS47" s="474"/>
      <c r="CT47" s="474"/>
      <c r="CU47" s="474"/>
      <c r="CV47" s="474"/>
      <c r="CW47" s="474"/>
      <c r="CX47" s="474"/>
      <c r="CY47" s="474"/>
      <c r="CZ47" s="474"/>
      <c r="DA47" s="474"/>
      <c r="DB47" s="474"/>
      <c r="DC47" s="474"/>
      <c r="DD47" s="474"/>
      <c r="DE47" s="474"/>
      <c r="DF47" s="474"/>
      <c r="DG47" s="474"/>
      <c r="DH47" s="474"/>
      <c r="DI47" s="474"/>
      <c r="DJ47" s="474"/>
      <c r="DK47" s="474"/>
      <c r="DL47" s="474"/>
      <c r="DM47" s="474"/>
      <c r="DN47" s="474"/>
      <c r="DO47" s="474"/>
      <c r="DP47" s="474"/>
      <c r="DQ47" s="474"/>
      <c r="DR47" s="474"/>
      <c r="DS47" s="474"/>
      <c r="DT47" s="474"/>
      <c r="DU47" s="474"/>
      <c r="DV47" s="474"/>
      <c r="DW47" s="474"/>
      <c r="DX47" s="474"/>
      <c r="DY47" s="474"/>
      <c r="DZ47" s="474"/>
      <c r="EA47" s="474"/>
      <c r="EB47" s="474"/>
      <c r="EC47" s="474"/>
      <c r="ED47" s="474"/>
      <c r="EE47" s="474"/>
      <c r="EF47" s="474"/>
      <c r="EG47" s="474"/>
      <c r="EH47" s="474"/>
      <c r="EI47" s="474"/>
      <c r="EJ47" s="474"/>
      <c r="EK47" s="474"/>
      <c r="EL47" s="474"/>
      <c r="EM47" s="474"/>
      <c r="EN47" s="474"/>
      <c r="EO47" s="474"/>
      <c r="EP47" s="474"/>
      <c r="EQ47" s="474"/>
      <c r="ER47" s="474"/>
      <c r="ES47" s="474"/>
      <c r="ET47" s="474"/>
      <c r="EU47" s="474"/>
      <c r="EV47" s="474"/>
      <c r="EW47" s="474"/>
      <c r="EX47" s="474"/>
      <c r="EY47" s="474"/>
      <c r="EZ47" s="474"/>
      <c r="FA47" s="474"/>
      <c r="FB47" s="474"/>
      <c r="FC47" s="474"/>
      <c r="FD47" s="474"/>
      <c r="FE47" s="474"/>
      <c r="FF47" s="474"/>
      <c r="FG47" s="474"/>
      <c r="FH47" s="474"/>
      <c r="FI47" s="474"/>
      <c r="FJ47" s="474"/>
      <c r="FK47" s="474"/>
      <c r="FL47" s="474"/>
      <c r="FM47" s="474"/>
      <c r="FN47" s="474"/>
      <c r="FO47" s="474"/>
      <c r="FP47" s="474"/>
      <c r="FQ47" s="474"/>
      <c r="FR47" s="474"/>
      <c r="FS47" s="474"/>
      <c r="FT47" s="474"/>
      <c r="FU47" s="474"/>
      <c r="FV47" s="474"/>
      <c r="FW47" s="474"/>
      <c r="FX47" s="474"/>
      <c r="FY47" s="474"/>
      <c r="FZ47" s="474"/>
      <c r="GA47" s="474"/>
      <c r="GB47" s="474"/>
      <c r="GC47" s="474"/>
      <c r="GD47" s="474"/>
      <c r="GE47" s="474"/>
      <c r="GF47" s="474"/>
      <c r="GG47" s="474"/>
      <c r="GH47" s="474"/>
      <c r="GI47" s="474"/>
      <c r="GJ47" s="474"/>
      <c r="GK47" s="474"/>
      <c r="GL47" s="474"/>
      <c r="GM47" s="474"/>
      <c r="GN47" s="474"/>
      <c r="GO47" s="474"/>
      <c r="GP47" s="474"/>
      <c r="GQ47" s="474"/>
      <c r="GR47" s="474"/>
      <c r="GS47" s="474"/>
      <c r="GT47" s="474"/>
      <c r="GU47" s="474"/>
      <c r="GV47" s="474"/>
      <c r="GW47" s="474"/>
      <c r="GX47" s="474"/>
      <c r="GY47" s="474"/>
      <c r="GZ47" s="474"/>
      <c r="HA47" s="474"/>
      <c r="HB47" s="474"/>
      <c r="HC47" s="474"/>
      <c r="HD47" s="474"/>
      <c r="HE47" s="474"/>
      <c r="HF47" s="474"/>
      <c r="HG47" s="474"/>
      <c r="HH47" s="474"/>
      <c r="HI47" s="474"/>
      <c r="HJ47" s="474"/>
      <c r="HK47" s="474"/>
      <c r="HL47" s="474"/>
      <c r="HM47" s="474"/>
      <c r="HN47" s="474"/>
      <c r="HO47" s="474"/>
      <c r="HP47" s="474"/>
      <c r="HQ47" s="474"/>
      <c r="HR47" s="474"/>
      <c r="HS47" s="474"/>
      <c r="HT47" s="474"/>
      <c r="HU47" s="474"/>
      <c r="HV47" s="474"/>
      <c r="HW47" s="474"/>
      <c r="HX47" s="474"/>
      <c r="HY47" s="474"/>
      <c r="HZ47" s="474"/>
      <c r="IA47" s="474"/>
      <c r="IB47" s="474"/>
      <c r="IC47" s="474"/>
      <c r="ID47" s="474"/>
      <c r="IE47" s="474"/>
      <c r="IF47" s="474"/>
      <c r="IG47" s="474"/>
      <c r="IH47" s="474"/>
      <c r="II47" s="474"/>
      <c r="IJ47" s="474"/>
      <c r="IK47" s="474"/>
      <c r="IL47" s="474"/>
      <c r="IM47" s="474"/>
      <c r="IN47" s="474"/>
      <c r="IO47" s="474"/>
      <c r="IP47" s="474"/>
      <c r="IQ47" s="474"/>
      <c r="IR47" s="474"/>
      <c r="IS47" s="474"/>
      <c r="IT47" s="474"/>
      <c r="IU47" s="474"/>
      <c r="IV47" s="474"/>
      <c r="IW47" s="474"/>
      <c r="IX47" s="474"/>
      <c r="IY47" s="474"/>
      <c r="IZ47" s="474"/>
      <c r="JA47" s="474"/>
      <c r="JB47" s="474"/>
      <c r="JC47" s="474"/>
      <c r="JD47" s="474"/>
      <c r="JE47" s="474"/>
      <c r="JF47" s="474"/>
      <c r="JG47" s="474"/>
      <c r="JH47" s="474"/>
      <c r="JI47" s="474"/>
      <c r="JJ47" s="474"/>
      <c r="JK47" s="474"/>
      <c r="JL47" s="474"/>
      <c r="JM47" s="474"/>
      <c r="JN47" s="474"/>
      <c r="JO47" s="474"/>
      <c r="JP47" s="474"/>
      <c r="JQ47" s="474"/>
      <c r="JR47" s="474"/>
      <c r="JS47" s="474"/>
      <c r="JT47" s="474"/>
      <c r="JU47" s="474"/>
      <c r="JV47" s="474"/>
      <c r="JW47" s="474"/>
      <c r="JX47" s="474"/>
      <c r="JY47" s="474"/>
      <c r="JZ47" s="474"/>
      <c r="KA47" s="474"/>
      <c r="KB47" s="474"/>
      <c r="KC47" s="474"/>
      <c r="KD47" s="474"/>
      <c r="KE47" s="474"/>
      <c r="KF47" s="474"/>
      <c r="KG47" s="474"/>
      <c r="KH47" s="474"/>
      <c r="KI47" s="474"/>
      <c r="KJ47" s="474"/>
      <c r="KK47" s="474"/>
      <c r="KL47" s="474"/>
      <c r="KM47" s="474"/>
      <c r="KN47" s="474"/>
      <c r="KO47" s="474"/>
      <c r="KP47" s="474"/>
      <c r="KQ47" s="474"/>
      <c r="KR47" s="474"/>
      <c r="KS47" s="474"/>
      <c r="KT47" s="474"/>
      <c r="KU47" s="474"/>
      <c r="KV47" s="474"/>
      <c r="KW47" s="474"/>
      <c r="KX47" s="474"/>
      <c r="KY47" s="474"/>
      <c r="KZ47" s="474"/>
      <c r="LA47" s="474"/>
      <c r="LB47" s="474"/>
      <c r="LC47" s="474"/>
      <c r="LD47" s="474"/>
      <c r="LE47" s="474"/>
      <c r="LF47" s="474"/>
      <c r="LG47" s="474"/>
      <c r="LH47" s="474"/>
      <c r="LI47" s="474"/>
      <c r="LJ47" s="474"/>
      <c r="LK47" s="474"/>
      <c r="LL47" s="474"/>
      <c r="LM47" s="474"/>
    </row>
    <row r="48" spans="1:325" ht="40.5" customHeight="1" outlineLevel="1" x14ac:dyDescent="0.3">
      <c r="A48" s="482">
        <v>46</v>
      </c>
      <c r="B48" s="490" t="s">
        <v>1894</v>
      </c>
      <c r="C48" s="484">
        <f>C89</f>
        <v>1051</v>
      </c>
      <c r="D48" s="484">
        <v>0</v>
      </c>
      <c r="E48" s="484">
        <v>0</v>
      </c>
      <c r="F48" s="484">
        <v>0</v>
      </c>
      <c r="G48" s="484">
        <v>0</v>
      </c>
      <c r="H48" s="485">
        <f t="shared" si="8"/>
        <v>1051</v>
      </c>
      <c r="I48" s="486">
        <v>23</v>
      </c>
      <c r="J48" s="502">
        <v>0</v>
      </c>
      <c r="K48" s="502">
        <v>0</v>
      </c>
      <c r="L48" s="502">
        <v>0</v>
      </c>
      <c r="M48" s="502">
        <v>0</v>
      </c>
      <c r="N48" s="487">
        <f t="shared" si="0"/>
        <v>23</v>
      </c>
      <c r="O48" s="486">
        <v>58</v>
      </c>
      <c r="P48" s="477">
        <v>0</v>
      </c>
      <c r="Q48" s="477">
        <v>0</v>
      </c>
      <c r="R48" s="477">
        <v>0</v>
      </c>
      <c r="S48" s="477">
        <v>0</v>
      </c>
      <c r="T48" s="487">
        <f t="shared" si="1"/>
        <v>58</v>
      </c>
      <c r="U48" s="489"/>
      <c r="V48" s="489"/>
      <c r="W48" s="489"/>
      <c r="X48" s="489"/>
      <c r="Y48" s="489"/>
    </row>
    <row r="49" spans="1:25" ht="40.5" customHeight="1" outlineLevel="1" x14ac:dyDescent="0.3">
      <c r="A49" s="482">
        <v>47</v>
      </c>
      <c r="B49" s="490" t="s">
        <v>1895</v>
      </c>
      <c r="C49" s="484">
        <f>C90</f>
        <v>634.38</v>
      </c>
      <c r="D49" s="484">
        <f t="shared" ref="D49:G49" si="42">D90</f>
        <v>0</v>
      </c>
      <c r="E49" s="484">
        <f t="shared" si="42"/>
        <v>0</v>
      </c>
      <c r="F49" s="484">
        <f t="shared" si="42"/>
        <v>0</v>
      </c>
      <c r="G49" s="484">
        <f t="shared" si="42"/>
        <v>0</v>
      </c>
      <c r="H49" s="485">
        <f t="shared" si="8"/>
        <v>634.38</v>
      </c>
      <c r="I49" s="486">
        <f>I90</f>
        <v>23</v>
      </c>
      <c r="J49" s="486">
        <f t="shared" ref="J49:M49" si="43">J90</f>
        <v>0</v>
      </c>
      <c r="K49" s="486">
        <f t="shared" si="43"/>
        <v>0</v>
      </c>
      <c r="L49" s="486">
        <f t="shared" si="43"/>
        <v>0</v>
      </c>
      <c r="M49" s="486">
        <f t="shared" si="43"/>
        <v>0</v>
      </c>
      <c r="N49" s="487">
        <f t="shared" si="0"/>
        <v>23</v>
      </c>
      <c r="O49" s="486">
        <f>O90</f>
        <v>53</v>
      </c>
      <c r="P49" s="486">
        <f t="shared" ref="P49:S49" si="44">P90</f>
        <v>0</v>
      </c>
      <c r="Q49" s="486">
        <f t="shared" si="44"/>
        <v>0</v>
      </c>
      <c r="R49" s="486">
        <f t="shared" si="44"/>
        <v>0</v>
      </c>
      <c r="S49" s="486">
        <f t="shared" si="44"/>
        <v>0</v>
      </c>
      <c r="T49" s="487">
        <f t="shared" si="1"/>
        <v>53</v>
      </c>
      <c r="U49" s="489"/>
      <c r="V49" s="489"/>
      <c r="W49" s="489"/>
      <c r="X49" s="489"/>
      <c r="Y49" s="489"/>
    </row>
    <row r="50" spans="1:25" ht="40.5" customHeight="1" outlineLevel="1" x14ac:dyDescent="0.3">
      <c r="A50" s="482">
        <v>48</v>
      </c>
      <c r="B50" s="490" t="s">
        <v>1896</v>
      </c>
      <c r="C50" s="484">
        <f>C91</f>
        <v>1090.7</v>
      </c>
      <c r="D50" s="484">
        <f t="shared" ref="D50:G50" si="45">D91</f>
        <v>0</v>
      </c>
      <c r="E50" s="484">
        <f t="shared" si="45"/>
        <v>0</v>
      </c>
      <c r="F50" s="484">
        <f t="shared" si="45"/>
        <v>0</v>
      </c>
      <c r="G50" s="484">
        <f t="shared" si="45"/>
        <v>0</v>
      </c>
      <c r="H50" s="485">
        <f t="shared" si="8"/>
        <v>1090.7</v>
      </c>
      <c r="I50" s="486">
        <f>I91</f>
        <v>26</v>
      </c>
      <c r="J50" s="486">
        <f t="shared" ref="J50:M50" si="46">J91</f>
        <v>0</v>
      </c>
      <c r="K50" s="486">
        <f t="shared" si="46"/>
        <v>0</v>
      </c>
      <c r="L50" s="486">
        <f t="shared" si="46"/>
        <v>0</v>
      </c>
      <c r="M50" s="486">
        <f t="shared" si="46"/>
        <v>0</v>
      </c>
      <c r="N50" s="487">
        <f t="shared" si="0"/>
        <v>26</v>
      </c>
      <c r="O50" s="486">
        <f>O91</f>
        <v>76</v>
      </c>
      <c r="P50" s="486">
        <f t="shared" ref="P50:S50" si="47">P91</f>
        <v>0</v>
      </c>
      <c r="Q50" s="486">
        <f t="shared" si="47"/>
        <v>0</v>
      </c>
      <c r="R50" s="486">
        <f t="shared" si="47"/>
        <v>0</v>
      </c>
      <c r="S50" s="486">
        <f t="shared" si="47"/>
        <v>0</v>
      </c>
      <c r="T50" s="487">
        <f t="shared" si="1"/>
        <v>76</v>
      </c>
      <c r="U50" s="489"/>
      <c r="V50" s="489"/>
      <c r="W50" s="489"/>
      <c r="X50" s="489"/>
      <c r="Y50" s="489"/>
    </row>
    <row r="51" spans="1:25" ht="40.5" customHeight="1" outlineLevel="1" x14ac:dyDescent="0.3">
      <c r="A51" s="482">
        <v>49</v>
      </c>
      <c r="B51" s="490" t="s">
        <v>1028</v>
      </c>
      <c r="C51" s="484">
        <f>C128+C167</f>
        <v>0</v>
      </c>
      <c r="D51" s="484">
        <f>D128+D167</f>
        <v>0</v>
      </c>
      <c r="E51" s="484">
        <f>E128+E167</f>
        <v>0</v>
      </c>
      <c r="F51" s="484">
        <f>F128+F167</f>
        <v>7307.4</v>
      </c>
      <c r="G51" s="484">
        <f>G128+G167</f>
        <v>0</v>
      </c>
      <c r="H51" s="485">
        <f t="shared" si="8"/>
        <v>7307.4</v>
      </c>
      <c r="I51" s="486">
        <f>I128+I167</f>
        <v>0</v>
      </c>
      <c r="J51" s="486">
        <f>J128+J167</f>
        <v>0</v>
      </c>
      <c r="K51" s="486">
        <f>K128+K167</f>
        <v>0</v>
      </c>
      <c r="L51" s="486">
        <f>L128+L167</f>
        <v>181</v>
      </c>
      <c r="M51" s="486">
        <f>M128+M167</f>
        <v>0</v>
      </c>
      <c r="N51" s="487">
        <f t="shared" si="0"/>
        <v>181</v>
      </c>
      <c r="O51" s="486">
        <f>O128+O167</f>
        <v>0</v>
      </c>
      <c r="P51" s="486">
        <f>P128+P167</f>
        <v>0</v>
      </c>
      <c r="Q51" s="486">
        <f>Q128+Q167</f>
        <v>0</v>
      </c>
      <c r="R51" s="486">
        <f>R128+R167</f>
        <v>437</v>
      </c>
      <c r="S51" s="486">
        <f>S128+S167</f>
        <v>0</v>
      </c>
      <c r="T51" s="487">
        <f t="shared" si="1"/>
        <v>437</v>
      </c>
      <c r="U51" s="489"/>
      <c r="V51" s="489"/>
      <c r="W51" s="489"/>
      <c r="X51" s="489"/>
      <c r="Y51" s="489"/>
    </row>
    <row r="52" spans="1:25" ht="40.5" customHeight="1" outlineLevel="1" x14ac:dyDescent="0.3">
      <c r="A52" s="482">
        <v>50</v>
      </c>
      <c r="B52" s="490" t="s">
        <v>1316</v>
      </c>
      <c r="C52" s="484">
        <f>C127+C166</f>
        <v>0</v>
      </c>
      <c r="D52" s="484">
        <f>D127+D166</f>
        <v>0</v>
      </c>
      <c r="E52" s="484">
        <f>E127+E166</f>
        <v>1820.61</v>
      </c>
      <c r="F52" s="484">
        <f>F127+F166</f>
        <v>203.7</v>
      </c>
      <c r="G52" s="484">
        <f>G127+G166</f>
        <v>3104</v>
      </c>
      <c r="H52" s="485">
        <f t="shared" si="8"/>
        <v>5128.3100000000004</v>
      </c>
      <c r="I52" s="486">
        <f>I127+I166</f>
        <v>0</v>
      </c>
      <c r="J52" s="486">
        <f>J127+J166</f>
        <v>5</v>
      </c>
      <c r="K52" s="486">
        <f>K127+K166</f>
        <v>51</v>
      </c>
      <c r="L52" s="486">
        <f>L127+L166</f>
        <v>78</v>
      </c>
      <c r="M52" s="486">
        <f>M127+M166</f>
        <v>0</v>
      </c>
      <c r="N52" s="487">
        <f t="shared" si="0"/>
        <v>134</v>
      </c>
      <c r="O52" s="486">
        <f>O127+O166</f>
        <v>0</v>
      </c>
      <c r="P52" s="486">
        <f>P127+P166</f>
        <v>19</v>
      </c>
      <c r="Q52" s="486">
        <f>Q127+Q166</f>
        <v>122</v>
      </c>
      <c r="R52" s="486">
        <f>R127+R166</f>
        <v>225</v>
      </c>
      <c r="S52" s="486">
        <f>S127+S166</f>
        <v>0</v>
      </c>
      <c r="T52" s="283">
        <f>O52+P52+Q52+R52+S52</f>
        <v>366</v>
      </c>
      <c r="U52" s="489"/>
      <c r="V52" s="489"/>
      <c r="W52" s="489"/>
      <c r="X52" s="489"/>
      <c r="Y52" s="489"/>
    </row>
    <row r="53" spans="1:25" ht="40.5" customHeight="1" outlineLevel="1" x14ac:dyDescent="0.3">
      <c r="A53" s="482">
        <v>51</v>
      </c>
      <c r="B53" s="490" t="s">
        <v>872</v>
      </c>
      <c r="C53" s="484">
        <f>C92+C129+C168</f>
        <v>884.9</v>
      </c>
      <c r="D53" s="484">
        <f>D92+D129+D168</f>
        <v>2572.98</v>
      </c>
      <c r="E53" s="484">
        <f>E92+E129+E168</f>
        <v>0</v>
      </c>
      <c r="F53" s="484">
        <f>F92+F129+F168</f>
        <v>0</v>
      </c>
      <c r="G53" s="484">
        <f>G92+G129+G168</f>
        <v>3302</v>
      </c>
      <c r="H53" s="485">
        <f t="shared" si="8"/>
        <v>6759.88</v>
      </c>
      <c r="I53" s="486">
        <f>I92+I129+I168</f>
        <v>23</v>
      </c>
      <c r="J53" s="486">
        <f>J92+J129+J168</f>
        <v>60</v>
      </c>
      <c r="K53" s="486">
        <f>K92+K129+K168</f>
        <v>1</v>
      </c>
      <c r="L53" s="486">
        <f>L92+L129+L168</f>
        <v>0</v>
      </c>
      <c r="M53" s="486">
        <f>M92+M129+M168</f>
        <v>82</v>
      </c>
      <c r="N53" s="487">
        <f t="shared" si="0"/>
        <v>166</v>
      </c>
      <c r="O53" s="486">
        <f>O92+O129+O168</f>
        <v>61</v>
      </c>
      <c r="P53" s="486">
        <f>P92+P129+P168</f>
        <v>123</v>
      </c>
      <c r="Q53" s="486">
        <f>Q92+Q129+Q168</f>
        <v>1</v>
      </c>
      <c r="R53" s="486">
        <f>R92+R129+R168</f>
        <v>0</v>
      </c>
      <c r="S53" s="486">
        <f>S92+S129+S168</f>
        <v>250</v>
      </c>
      <c r="T53" s="487">
        <f t="shared" si="1"/>
        <v>435</v>
      </c>
      <c r="U53" s="489"/>
      <c r="V53" s="489"/>
      <c r="W53" s="489"/>
      <c r="X53" s="489"/>
      <c r="Y53" s="489"/>
    </row>
    <row r="54" spans="1:25" ht="40.5" customHeight="1" outlineLevel="1" x14ac:dyDescent="0.3">
      <c r="A54" s="482">
        <v>53</v>
      </c>
      <c r="B54" s="491" t="s">
        <v>1428</v>
      </c>
      <c r="C54" s="484">
        <f>C117</f>
        <v>0</v>
      </c>
      <c r="D54" s="484">
        <f>D117</f>
        <v>499.7</v>
      </c>
      <c r="E54" s="484">
        <f>E117</f>
        <v>0</v>
      </c>
      <c r="F54" s="484">
        <f>F117</f>
        <v>0</v>
      </c>
      <c r="G54" s="484">
        <f>G117</f>
        <v>0</v>
      </c>
      <c r="H54" s="485">
        <f t="shared" si="8"/>
        <v>499.7</v>
      </c>
      <c r="I54" s="486">
        <f>I117</f>
        <v>0</v>
      </c>
      <c r="J54" s="486">
        <f>J117</f>
        <v>12</v>
      </c>
      <c r="K54" s="486">
        <f>K117</f>
        <v>0</v>
      </c>
      <c r="L54" s="486">
        <f>L117</f>
        <v>0</v>
      </c>
      <c r="M54" s="486">
        <f>M117</f>
        <v>0</v>
      </c>
      <c r="N54" s="487">
        <f t="shared" si="0"/>
        <v>12</v>
      </c>
      <c r="O54" s="486">
        <f>O117</f>
        <v>0</v>
      </c>
      <c r="P54" s="486">
        <f>P117</f>
        <v>43</v>
      </c>
      <c r="Q54" s="486">
        <f>Q117</f>
        <v>0</v>
      </c>
      <c r="R54" s="486">
        <f>R117</f>
        <v>0</v>
      </c>
      <c r="S54" s="486">
        <f>S117</f>
        <v>0</v>
      </c>
      <c r="T54" s="487">
        <f t="shared" si="1"/>
        <v>43</v>
      </c>
      <c r="U54" s="489"/>
      <c r="V54" s="489"/>
      <c r="W54" s="489"/>
      <c r="X54" s="489"/>
      <c r="Y54" s="489"/>
    </row>
    <row r="55" spans="1:25" ht="40.5" customHeight="1" outlineLevel="1" x14ac:dyDescent="0.3">
      <c r="A55" s="482">
        <v>54</v>
      </c>
      <c r="B55" s="490" t="s">
        <v>871</v>
      </c>
      <c r="C55" s="484">
        <f>C134</f>
        <v>0</v>
      </c>
      <c r="D55" s="484">
        <f>D134</f>
        <v>0</v>
      </c>
      <c r="E55" s="484">
        <f>E134</f>
        <v>318.99</v>
      </c>
      <c r="F55" s="484">
        <f>F134</f>
        <v>214.73</v>
      </c>
      <c r="G55" s="484">
        <f>G134</f>
        <v>0</v>
      </c>
      <c r="H55" s="485">
        <f t="shared" si="8"/>
        <v>533.72</v>
      </c>
      <c r="I55" s="486">
        <f>I134</f>
        <v>0</v>
      </c>
      <c r="J55" s="486">
        <f>J134</f>
        <v>6</v>
      </c>
      <c r="K55" s="486">
        <f>K134</f>
        <v>8</v>
      </c>
      <c r="L55" s="486">
        <f>L134</f>
        <v>1</v>
      </c>
      <c r="M55" s="486">
        <f>M134</f>
        <v>0</v>
      </c>
      <c r="N55" s="487">
        <f t="shared" si="0"/>
        <v>15</v>
      </c>
      <c r="O55" s="486">
        <f>O134</f>
        <v>0</v>
      </c>
      <c r="P55" s="486">
        <f>P134</f>
        <v>10</v>
      </c>
      <c r="Q55" s="486">
        <f>Q134</f>
        <v>6</v>
      </c>
      <c r="R55" s="486">
        <f>R134</f>
        <v>4</v>
      </c>
      <c r="S55" s="486">
        <f>S134</f>
        <v>0</v>
      </c>
      <c r="T55" s="487">
        <f t="shared" si="1"/>
        <v>20</v>
      </c>
      <c r="U55" s="489"/>
      <c r="V55" s="489"/>
      <c r="W55" s="489"/>
      <c r="X55" s="489"/>
      <c r="Y55" s="489"/>
    </row>
    <row r="56" spans="1:25" ht="40.5" customHeight="1" outlineLevel="1" x14ac:dyDescent="0.3">
      <c r="A56" s="482">
        <v>55</v>
      </c>
      <c r="B56" s="483" t="s">
        <v>869</v>
      </c>
      <c r="C56" s="484">
        <f>C130</f>
        <v>0</v>
      </c>
      <c r="D56" s="484">
        <f>D130</f>
        <v>437.5</v>
      </c>
      <c r="E56" s="484">
        <f>E130</f>
        <v>0</v>
      </c>
      <c r="F56" s="484">
        <f>F130</f>
        <v>0</v>
      </c>
      <c r="G56" s="484">
        <f>G130</f>
        <v>343.7</v>
      </c>
      <c r="H56" s="485">
        <f t="shared" si="8"/>
        <v>781.2</v>
      </c>
      <c r="I56" s="486">
        <f>I130</f>
        <v>0</v>
      </c>
      <c r="J56" s="486">
        <f>J130</f>
        <v>14</v>
      </c>
      <c r="K56" s="486">
        <f>K130</f>
        <v>0</v>
      </c>
      <c r="L56" s="486">
        <f>L130</f>
        <v>12</v>
      </c>
      <c r="M56" s="486">
        <f>M130</f>
        <v>0</v>
      </c>
      <c r="N56" s="487">
        <f t="shared" si="0"/>
        <v>26</v>
      </c>
      <c r="O56" s="486">
        <f>O130</f>
        <v>0</v>
      </c>
      <c r="P56" s="486">
        <f>P130</f>
        <v>39</v>
      </c>
      <c r="Q56" s="486">
        <f>Q130</f>
        <v>0</v>
      </c>
      <c r="R56" s="486">
        <f>R130</f>
        <v>24</v>
      </c>
      <c r="S56" s="486">
        <f>S130</f>
        <v>0</v>
      </c>
      <c r="T56" s="487">
        <f t="shared" si="1"/>
        <v>63</v>
      </c>
      <c r="U56" s="489"/>
      <c r="V56" s="489"/>
      <c r="W56" s="489"/>
      <c r="X56" s="489"/>
      <c r="Y56" s="489"/>
    </row>
    <row r="57" spans="1:25" ht="40.5" customHeight="1" outlineLevel="1" x14ac:dyDescent="0.3">
      <c r="A57" s="482">
        <v>56</v>
      </c>
      <c r="B57" s="490" t="s">
        <v>873</v>
      </c>
      <c r="C57" s="484">
        <f>C131+C169</f>
        <v>0</v>
      </c>
      <c r="D57" s="484">
        <f>D131+D169</f>
        <v>0</v>
      </c>
      <c r="E57" s="484">
        <f>E131+E169</f>
        <v>0</v>
      </c>
      <c r="F57" s="484">
        <f>F131+F169</f>
        <v>0</v>
      </c>
      <c r="G57" s="484">
        <f>G131+G169</f>
        <v>6917.9</v>
      </c>
      <c r="H57" s="485">
        <f t="shared" si="8"/>
        <v>6917.9</v>
      </c>
      <c r="I57" s="486">
        <f>I131+I169</f>
        <v>0</v>
      </c>
      <c r="J57" s="486">
        <f>J131+J169</f>
        <v>0</v>
      </c>
      <c r="K57" s="486">
        <f>K131+K169</f>
        <v>0</v>
      </c>
      <c r="L57" s="486">
        <f>L131+L169</f>
        <v>89</v>
      </c>
      <c r="M57" s="486">
        <f>M131+M169</f>
        <v>60</v>
      </c>
      <c r="N57" s="487">
        <f t="shared" si="0"/>
        <v>149</v>
      </c>
      <c r="O57" s="486">
        <f>O131+O169</f>
        <v>0</v>
      </c>
      <c r="P57" s="486">
        <f>P131+P169</f>
        <v>0</v>
      </c>
      <c r="Q57" s="486">
        <f>Q131+Q169</f>
        <v>0</v>
      </c>
      <c r="R57" s="486">
        <f>R131+R169</f>
        <v>171</v>
      </c>
      <c r="S57" s="486">
        <f>S131+S169</f>
        <v>120</v>
      </c>
      <c r="T57" s="487">
        <f t="shared" si="1"/>
        <v>291</v>
      </c>
      <c r="U57" s="489"/>
      <c r="V57" s="489"/>
      <c r="W57" s="489"/>
      <c r="X57" s="489"/>
      <c r="Y57" s="489"/>
    </row>
    <row r="58" spans="1:25" ht="40.5" customHeight="1" outlineLevel="1" x14ac:dyDescent="0.3">
      <c r="A58" s="482">
        <v>58</v>
      </c>
      <c r="B58" s="483" t="s">
        <v>1897</v>
      </c>
      <c r="C58" s="484">
        <f>C93+C133</f>
        <v>788.6</v>
      </c>
      <c r="D58" s="484">
        <f>D93+D133</f>
        <v>881.8</v>
      </c>
      <c r="E58" s="484">
        <f>E93+E133</f>
        <v>0</v>
      </c>
      <c r="F58" s="484">
        <f>F93+F133</f>
        <v>0</v>
      </c>
      <c r="G58" s="484">
        <f>G93+G133</f>
        <v>0</v>
      </c>
      <c r="H58" s="485">
        <f t="shared" si="8"/>
        <v>1670.4</v>
      </c>
      <c r="I58" s="486">
        <f>I93+I133</f>
        <v>26</v>
      </c>
      <c r="J58" s="486">
        <f>J93+J133</f>
        <v>19</v>
      </c>
      <c r="K58" s="486">
        <f>K93+K133</f>
        <v>0</v>
      </c>
      <c r="L58" s="486">
        <f>L93+L133</f>
        <v>0</v>
      </c>
      <c r="M58" s="486">
        <f>M93+M133</f>
        <v>0</v>
      </c>
      <c r="N58" s="487">
        <f t="shared" si="0"/>
        <v>45</v>
      </c>
      <c r="O58" s="486">
        <f>O93+O133</f>
        <v>57</v>
      </c>
      <c r="P58" s="486">
        <f>P93+P133</f>
        <v>37</v>
      </c>
      <c r="Q58" s="486">
        <f>Q93+Q133</f>
        <v>0</v>
      </c>
      <c r="R58" s="486">
        <f>R93+R133</f>
        <v>0</v>
      </c>
      <c r="S58" s="486">
        <f>S93+S133</f>
        <v>0</v>
      </c>
      <c r="T58" s="487">
        <f t="shared" si="1"/>
        <v>94</v>
      </c>
      <c r="U58" s="489"/>
      <c r="V58" s="489"/>
      <c r="W58" s="489"/>
      <c r="X58" s="489"/>
      <c r="Y58" s="489"/>
    </row>
    <row r="59" spans="1:25" ht="40.5" customHeight="1" outlineLevel="1" x14ac:dyDescent="0.3">
      <c r="A59" s="482">
        <v>59</v>
      </c>
      <c r="B59" s="490" t="s">
        <v>1898</v>
      </c>
      <c r="C59" s="484">
        <v>0</v>
      </c>
      <c r="D59" s="484">
        <v>0</v>
      </c>
      <c r="E59" s="484">
        <v>0</v>
      </c>
      <c r="F59" s="484">
        <v>0</v>
      </c>
      <c r="G59" s="484">
        <v>0</v>
      </c>
      <c r="H59" s="485">
        <f t="shared" si="8"/>
        <v>0</v>
      </c>
      <c r="I59" s="486">
        <v>0</v>
      </c>
      <c r="J59" s="502">
        <v>0</v>
      </c>
      <c r="K59" s="502">
        <v>0</v>
      </c>
      <c r="L59" s="502">
        <v>0</v>
      </c>
      <c r="M59" s="502">
        <v>0</v>
      </c>
      <c r="N59" s="487">
        <f t="shared" si="0"/>
        <v>0</v>
      </c>
      <c r="O59" s="486">
        <v>0</v>
      </c>
      <c r="P59" s="477">
        <v>0</v>
      </c>
      <c r="Q59" s="477">
        <v>0</v>
      </c>
      <c r="R59" s="477">
        <v>0</v>
      </c>
      <c r="S59" s="477">
        <v>0</v>
      </c>
      <c r="T59" s="487">
        <f t="shared" si="1"/>
        <v>0</v>
      </c>
      <c r="U59" s="492"/>
      <c r="V59" s="492"/>
      <c r="W59" s="489"/>
      <c r="X59" s="489"/>
      <c r="Y59" s="489"/>
    </row>
    <row r="60" spans="1:25" ht="40.5" customHeight="1" outlineLevel="1" x14ac:dyDescent="0.3">
      <c r="A60" s="482">
        <v>60</v>
      </c>
      <c r="B60" s="483" t="s">
        <v>1899</v>
      </c>
      <c r="C60" s="484">
        <v>0</v>
      </c>
      <c r="D60" s="484">
        <v>0</v>
      </c>
      <c r="E60" s="484">
        <v>0</v>
      </c>
      <c r="F60" s="484">
        <v>0</v>
      </c>
      <c r="G60" s="484">
        <v>0</v>
      </c>
      <c r="H60" s="485">
        <f t="shared" si="8"/>
        <v>0</v>
      </c>
      <c r="I60" s="486">
        <v>0</v>
      </c>
      <c r="J60" s="502">
        <v>0</v>
      </c>
      <c r="K60" s="502">
        <v>0</v>
      </c>
      <c r="L60" s="502">
        <v>0</v>
      </c>
      <c r="M60" s="502">
        <v>0</v>
      </c>
      <c r="N60" s="487">
        <f t="shared" si="0"/>
        <v>0</v>
      </c>
      <c r="O60" s="486">
        <v>0</v>
      </c>
      <c r="P60" s="477">
        <v>0</v>
      </c>
      <c r="Q60" s="477">
        <v>0</v>
      </c>
      <c r="R60" s="477">
        <v>0</v>
      </c>
      <c r="S60" s="477">
        <v>0</v>
      </c>
      <c r="T60" s="487">
        <f t="shared" si="1"/>
        <v>0</v>
      </c>
      <c r="U60" s="492"/>
      <c r="V60" s="492"/>
      <c r="W60" s="489"/>
      <c r="X60" s="489"/>
      <c r="Y60" s="489"/>
    </row>
    <row r="61" spans="1:25" ht="40.5" customHeight="1" outlineLevel="1" x14ac:dyDescent="0.3">
      <c r="A61" s="482">
        <v>61</v>
      </c>
      <c r="B61" s="483" t="s">
        <v>1792</v>
      </c>
      <c r="C61" s="484">
        <f>C132+C170</f>
        <v>0</v>
      </c>
      <c r="D61" s="484">
        <f>D132+D170</f>
        <v>0</v>
      </c>
      <c r="E61" s="484">
        <f>E132+E170</f>
        <v>62.9</v>
      </c>
      <c r="F61" s="484">
        <f>F132+F170</f>
        <v>1114.3</v>
      </c>
      <c r="G61" s="484">
        <f>G132+G170</f>
        <v>11213.01</v>
      </c>
      <c r="H61" s="485">
        <f t="shared" si="8"/>
        <v>12390.21</v>
      </c>
      <c r="I61" s="486">
        <f>I132+I170</f>
        <v>0</v>
      </c>
      <c r="J61" s="486">
        <f>J132+J170</f>
        <v>0</v>
      </c>
      <c r="K61" s="486">
        <f>K132+K170</f>
        <v>1</v>
      </c>
      <c r="L61" s="486">
        <f>L132+L170</f>
        <v>215</v>
      </c>
      <c r="M61" s="486">
        <f>M132+M170</f>
        <v>193</v>
      </c>
      <c r="N61" s="487">
        <f t="shared" si="0"/>
        <v>409</v>
      </c>
      <c r="O61" s="486">
        <f>O132+O170</f>
        <v>0</v>
      </c>
      <c r="P61" s="486">
        <f>P132+P170</f>
        <v>0</v>
      </c>
      <c r="Q61" s="486">
        <f>Q132+Q170</f>
        <v>9</v>
      </c>
      <c r="R61" s="486">
        <f>R132+R170</f>
        <v>511</v>
      </c>
      <c r="S61" s="486">
        <f>S132+S170</f>
        <v>513</v>
      </c>
      <c r="T61" s="487">
        <f t="shared" si="1"/>
        <v>1033</v>
      </c>
      <c r="U61" s="489"/>
      <c r="V61" s="489"/>
      <c r="W61" s="489"/>
      <c r="X61" s="489"/>
      <c r="Y61" s="489"/>
    </row>
    <row r="62" spans="1:25" ht="40.5" customHeight="1" outlineLevel="1" x14ac:dyDescent="0.3">
      <c r="A62" s="482">
        <v>62</v>
      </c>
      <c r="B62" s="483" t="s">
        <v>1900</v>
      </c>
      <c r="C62" s="484">
        <f>C94+C135</f>
        <v>116.6</v>
      </c>
      <c r="D62" s="484">
        <f>D94+D135</f>
        <v>322.89999999999998</v>
      </c>
      <c r="E62" s="484">
        <f>E94+E135</f>
        <v>0</v>
      </c>
      <c r="F62" s="484">
        <f>F94+F135</f>
        <v>0</v>
      </c>
      <c r="G62" s="484">
        <f>G94+G135</f>
        <v>0</v>
      </c>
      <c r="H62" s="485">
        <f t="shared" si="8"/>
        <v>439.5</v>
      </c>
      <c r="I62" s="486">
        <f>I94+I135</f>
        <v>2</v>
      </c>
      <c r="J62" s="486">
        <f>J94+J135</f>
        <v>6</v>
      </c>
      <c r="K62" s="486">
        <f>K94+K135</f>
        <v>0</v>
      </c>
      <c r="L62" s="486">
        <f>L94+L135</f>
        <v>0</v>
      </c>
      <c r="M62" s="486">
        <f>M94+M135</f>
        <v>0</v>
      </c>
      <c r="N62" s="487">
        <f t="shared" si="0"/>
        <v>8</v>
      </c>
      <c r="O62" s="486">
        <f>O94+O135</f>
        <v>4</v>
      </c>
      <c r="P62" s="486">
        <f>P94+P135</f>
        <v>23</v>
      </c>
      <c r="Q62" s="486">
        <f>Q94+Q135</f>
        <v>0</v>
      </c>
      <c r="R62" s="486">
        <f>R94+R135</f>
        <v>0</v>
      </c>
      <c r="S62" s="486">
        <f>S94+S135</f>
        <v>0</v>
      </c>
      <c r="T62" s="487">
        <f t="shared" si="1"/>
        <v>27</v>
      </c>
      <c r="U62" s="489"/>
      <c r="V62" s="489"/>
      <c r="W62" s="489"/>
      <c r="X62" s="489"/>
      <c r="Y62" s="489"/>
    </row>
    <row r="63" spans="1:25" ht="40.5" customHeight="1" outlineLevel="1" x14ac:dyDescent="0.3">
      <c r="A63" s="482">
        <v>63</v>
      </c>
      <c r="B63" s="490" t="s">
        <v>1901</v>
      </c>
      <c r="C63" s="484">
        <f>C136</f>
        <v>0</v>
      </c>
      <c r="D63" s="484">
        <f t="shared" ref="D63:G63" si="48">D136</f>
        <v>1628.16</v>
      </c>
      <c r="E63" s="484">
        <f t="shared" si="48"/>
        <v>0</v>
      </c>
      <c r="F63" s="484">
        <f t="shared" si="48"/>
        <v>0</v>
      </c>
      <c r="G63" s="484">
        <f t="shared" si="48"/>
        <v>0</v>
      </c>
      <c r="H63" s="485">
        <f t="shared" si="8"/>
        <v>1628.16</v>
      </c>
      <c r="I63" s="486">
        <f>I136</f>
        <v>0</v>
      </c>
      <c r="J63" s="486">
        <f t="shared" ref="J63:M63" si="49">J136</f>
        <v>31</v>
      </c>
      <c r="K63" s="486">
        <f t="shared" si="49"/>
        <v>0</v>
      </c>
      <c r="L63" s="486">
        <f t="shared" si="49"/>
        <v>0</v>
      </c>
      <c r="M63" s="486">
        <f t="shared" si="49"/>
        <v>0</v>
      </c>
      <c r="N63" s="487">
        <f t="shared" si="0"/>
        <v>31</v>
      </c>
      <c r="O63" s="486">
        <f>O136</f>
        <v>0</v>
      </c>
      <c r="P63" s="486">
        <f t="shared" ref="P63:S63" si="50">P136</f>
        <v>62</v>
      </c>
      <c r="Q63" s="486">
        <f t="shared" si="50"/>
        <v>0</v>
      </c>
      <c r="R63" s="486">
        <f t="shared" si="50"/>
        <v>0</v>
      </c>
      <c r="S63" s="486">
        <f t="shared" si="50"/>
        <v>0</v>
      </c>
      <c r="T63" s="487">
        <f t="shared" si="1"/>
        <v>62</v>
      </c>
      <c r="U63" s="489"/>
      <c r="V63" s="489"/>
      <c r="W63" s="489"/>
      <c r="X63" s="489"/>
      <c r="Y63" s="489"/>
    </row>
    <row r="64" spans="1:25" ht="40.5" customHeight="1" outlineLevel="1" x14ac:dyDescent="0.3">
      <c r="A64" s="482">
        <v>64</v>
      </c>
      <c r="B64" s="490" t="s">
        <v>1902</v>
      </c>
      <c r="C64" s="484">
        <f>C95+C137+C171</f>
        <v>938.57</v>
      </c>
      <c r="D64" s="484">
        <f>D95+D137+D171</f>
        <v>0</v>
      </c>
      <c r="E64" s="484">
        <f>E95+E137+E171</f>
        <v>509.4</v>
      </c>
      <c r="F64" s="484">
        <f>F95+F137+F171</f>
        <v>444.2</v>
      </c>
      <c r="G64" s="484">
        <f>G95+G137+G171</f>
        <v>0</v>
      </c>
      <c r="H64" s="485">
        <f t="shared" si="8"/>
        <v>1892.17</v>
      </c>
      <c r="I64" s="486">
        <f>I95+I137+I171</f>
        <v>27</v>
      </c>
      <c r="J64" s="486">
        <f>J95+J137+J171</f>
        <v>0</v>
      </c>
      <c r="K64" s="486">
        <f>K95+K137+K171</f>
        <v>25</v>
      </c>
      <c r="L64" s="486">
        <f>L95+L137+L171</f>
        <v>12</v>
      </c>
      <c r="M64" s="486">
        <f>M95+M137+M171</f>
        <v>0</v>
      </c>
      <c r="N64" s="487">
        <f t="shared" si="0"/>
        <v>64</v>
      </c>
      <c r="O64" s="486">
        <f>O95+O137+O171</f>
        <v>76</v>
      </c>
      <c r="P64" s="486">
        <f>P95+P137+P171</f>
        <v>0</v>
      </c>
      <c r="Q64" s="486">
        <f>Q95+Q137+Q171</f>
        <v>40</v>
      </c>
      <c r="R64" s="486">
        <f>R95+R137+R171</f>
        <v>35</v>
      </c>
      <c r="S64" s="486">
        <f>S95+S137+S171</f>
        <v>0</v>
      </c>
      <c r="T64" s="487">
        <f t="shared" si="1"/>
        <v>151</v>
      </c>
      <c r="U64" s="489"/>
      <c r="V64" s="489"/>
      <c r="W64" s="489"/>
      <c r="X64" s="489"/>
      <c r="Y64" s="489"/>
    </row>
    <row r="65" spans="1:28" ht="40.5" customHeight="1" outlineLevel="1" x14ac:dyDescent="0.3">
      <c r="A65" s="482">
        <v>65</v>
      </c>
      <c r="B65" s="490" t="s">
        <v>1880</v>
      </c>
      <c r="C65" s="484">
        <f>C172</f>
        <v>0</v>
      </c>
      <c r="D65" s="484">
        <f>D172</f>
        <v>0</v>
      </c>
      <c r="E65" s="484">
        <f>E172</f>
        <v>484.4</v>
      </c>
      <c r="F65" s="484">
        <f>F172</f>
        <v>18.899999999999999</v>
      </c>
      <c r="G65" s="484">
        <f>G172</f>
        <v>1859.6</v>
      </c>
      <c r="H65" s="485">
        <f t="shared" ref="H65:H72" si="51">C65+D65+E65+F65+G65</f>
        <v>2362.9</v>
      </c>
      <c r="I65" s="486">
        <f>I172</f>
        <v>0</v>
      </c>
      <c r="J65" s="486">
        <f t="shared" ref="J65:M65" si="52">J172</f>
        <v>0</v>
      </c>
      <c r="K65" s="486">
        <f t="shared" si="52"/>
        <v>10</v>
      </c>
      <c r="L65" s="486">
        <f t="shared" si="52"/>
        <v>1</v>
      </c>
      <c r="M65" s="486">
        <f t="shared" si="52"/>
        <v>49</v>
      </c>
      <c r="N65" s="487">
        <f t="shared" si="0"/>
        <v>60</v>
      </c>
      <c r="O65" s="486">
        <f t="shared" ref="O65:S65" si="53">O172</f>
        <v>0</v>
      </c>
      <c r="P65" s="486">
        <f t="shared" si="53"/>
        <v>0</v>
      </c>
      <c r="Q65" s="486">
        <f t="shared" si="53"/>
        <v>11</v>
      </c>
      <c r="R65" s="486">
        <f t="shared" si="53"/>
        <v>1</v>
      </c>
      <c r="S65" s="486">
        <f t="shared" si="53"/>
        <v>142</v>
      </c>
      <c r="T65" s="487">
        <f t="shared" si="1"/>
        <v>154</v>
      </c>
      <c r="U65" s="486">
        <f t="shared" ref="U65" si="54">U172</f>
        <v>0</v>
      </c>
      <c r="V65" s="503"/>
      <c r="W65" s="503"/>
      <c r="X65" s="503"/>
      <c r="Y65" s="503"/>
    </row>
    <row r="66" spans="1:28" ht="40.5" customHeight="1" outlineLevel="1" x14ac:dyDescent="0.3">
      <c r="A66" s="482">
        <v>66</v>
      </c>
      <c r="B66" s="490" t="s">
        <v>1903</v>
      </c>
      <c r="C66" s="484">
        <f>C96</f>
        <v>1233.3</v>
      </c>
      <c r="D66" s="484">
        <v>0</v>
      </c>
      <c r="E66" s="484">
        <v>0</v>
      </c>
      <c r="F66" s="484">
        <v>0</v>
      </c>
      <c r="G66" s="484">
        <v>0</v>
      </c>
      <c r="H66" s="485">
        <f t="shared" si="51"/>
        <v>1233.3</v>
      </c>
      <c r="I66" s="486">
        <v>37</v>
      </c>
      <c r="J66" s="502">
        <v>0</v>
      </c>
      <c r="K66" s="502">
        <v>0</v>
      </c>
      <c r="L66" s="502">
        <v>0</v>
      </c>
      <c r="M66" s="502">
        <v>0</v>
      </c>
      <c r="N66" s="487">
        <f t="shared" ref="N66:N72" si="55">I66+J66+K66+L66+M66</f>
        <v>37</v>
      </c>
      <c r="O66" s="486">
        <v>110</v>
      </c>
      <c r="P66" s="477">
        <v>0</v>
      </c>
      <c r="Q66" s="477">
        <v>0</v>
      </c>
      <c r="R66" s="477">
        <v>0</v>
      </c>
      <c r="S66" s="477">
        <v>0</v>
      </c>
      <c r="T66" s="487">
        <f t="shared" ref="T66:T71" si="56">O66+P66+Q66+R66+S66</f>
        <v>110</v>
      </c>
      <c r="U66" s="489"/>
      <c r="V66" s="489"/>
      <c r="W66" s="489"/>
      <c r="X66" s="489"/>
      <c r="Y66" s="489"/>
    </row>
    <row r="67" spans="1:28" ht="40.5" customHeight="1" outlineLevel="1" x14ac:dyDescent="0.3">
      <c r="A67" s="482">
        <v>67</v>
      </c>
      <c r="B67" s="483" t="s">
        <v>1904</v>
      </c>
      <c r="C67" s="484">
        <f>C98</f>
        <v>0</v>
      </c>
      <c r="D67" s="484">
        <f t="shared" ref="D67:G67" si="57">D98</f>
        <v>1211.8</v>
      </c>
      <c r="E67" s="484">
        <f t="shared" si="57"/>
        <v>0</v>
      </c>
      <c r="F67" s="484">
        <f t="shared" si="57"/>
        <v>0</v>
      </c>
      <c r="G67" s="484">
        <f t="shared" si="57"/>
        <v>0</v>
      </c>
      <c r="H67" s="485">
        <f t="shared" si="51"/>
        <v>1211.8</v>
      </c>
      <c r="I67" s="486">
        <f>I98</f>
        <v>0</v>
      </c>
      <c r="J67" s="486">
        <f t="shared" ref="J67:M67" si="58">J98</f>
        <v>25</v>
      </c>
      <c r="K67" s="486">
        <f t="shared" si="58"/>
        <v>0</v>
      </c>
      <c r="L67" s="486">
        <f t="shared" si="58"/>
        <v>0</v>
      </c>
      <c r="M67" s="486">
        <f t="shared" si="58"/>
        <v>0</v>
      </c>
      <c r="N67" s="487">
        <f t="shared" si="55"/>
        <v>25</v>
      </c>
      <c r="O67" s="486">
        <f>O98</f>
        <v>0</v>
      </c>
      <c r="P67" s="486">
        <f t="shared" ref="P67:S67" si="59">P98</f>
        <v>68</v>
      </c>
      <c r="Q67" s="486">
        <f t="shared" si="59"/>
        <v>0</v>
      </c>
      <c r="R67" s="486">
        <f t="shared" si="59"/>
        <v>0</v>
      </c>
      <c r="S67" s="486">
        <f t="shared" si="59"/>
        <v>0</v>
      </c>
      <c r="T67" s="487">
        <f t="shared" si="56"/>
        <v>68</v>
      </c>
      <c r="U67" s="492"/>
      <c r="V67" s="492"/>
      <c r="W67" s="489"/>
      <c r="X67" s="489"/>
      <c r="Y67" s="489"/>
    </row>
    <row r="68" spans="1:28" ht="40.5" customHeight="1" outlineLevel="1" x14ac:dyDescent="0.3">
      <c r="A68" s="482">
        <v>68</v>
      </c>
      <c r="B68" s="483" t="s">
        <v>1905</v>
      </c>
      <c r="C68" s="484">
        <v>0</v>
      </c>
      <c r="D68" s="484">
        <f>D99</f>
        <v>1169.3</v>
      </c>
      <c r="E68" s="484">
        <v>0</v>
      </c>
      <c r="F68" s="484">
        <v>0</v>
      </c>
      <c r="G68" s="484">
        <v>0</v>
      </c>
      <c r="H68" s="485">
        <f t="shared" si="51"/>
        <v>1169.3</v>
      </c>
      <c r="I68" s="486">
        <v>0</v>
      </c>
      <c r="J68" s="502">
        <v>31</v>
      </c>
      <c r="K68" s="502">
        <v>0</v>
      </c>
      <c r="L68" s="502">
        <v>0</v>
      </c>
      <c r="M68" s="502">
        <v>0</v>
      </c>
      <c r="N68" s="487">
        <f t="shared" si="55"/>
        <v>31</v>
      </c>
      <c r="O68" s="486">
        <v>0</v>
      </c>
      <c r="P68" s="477">
        <v>87</v>
      </c>
      <c r="Q68" s="477">
        <v>0</v>
      </c>
      <c r="R68" s="477">
        <v>0</v>
      </c>
      <c r="S68" s="477">
        <v>0</v>
      </c>
      <c r="T68" s="487">
        <f t="shared" si="56"/>
        <v>87</v>
      </c>
      <c r="U68" s="492"/>
      <c r="V68" s="492"/>
      <c r="W68" s="489"/>
      <c r="X68" s="489"/>
      <c r="Y68" s="489"/>
    </row>
    <row r="69" spans="1:28" ht="40.5" customHeight="1" outlineLevel="1" x14ac:dyDescent="0.3">
      <c r="A69" s="482">
        <v>69</v>
      </c>
      <c r="B69" s="483" t="s">
        <v>1906</v>
      </c>
      <c r="C69" s="484">
        <v>710.2</v>
      </c>
      <c r="D69" s="484">
        <v>0</v>
      </c>
      <c r="E69" s="484">
        <v>0</v>
      </c>
      <c r="F69" s="484">
        <v>0</v>
      </c>
      <c r="G69" s="484">
        <v>0</v>
      </c>
      <c r="H69" s="485">
        <f t="shared" si="51"/>
        <v>710.2</v>
      </c>
      <c r="I69" s="486">
        <v>20</v>
      </c>
      <c r="J69" s="502">
        <v>0</v>
      </c>
      <c r="K69" s="502">
        <v>0</v>
      </c>
      <c r="L69" s="502">
        <v>0</v>
      </c>
      <c r="M69" s="502">
        <v>0</v>
      </c>
      <c r="N69" s="487">
        <f t="shared" si="55"/>
        <v>20</v>
      </c>
      <c r="O69" s="486">
        <v>49</v>
      </c>
      <c r="P69" s="477">
        <v>0</v>
      </c>
      <c r="Q69" s="477">
        <v>0</v>
      </c>
      <c r="R69" s="477">
        <v>0</v>
      </c>
      <c r="S69" s="477">
        <v>0</v>
      </c>
      <c r="T69" s="487">
        <f t="shared" si="56"/>
        <v>49</v>
      </c>
      <c r="U69" s="492"/>
      <c r="V69" s="492"/>
      <c r="W69" s="489"/>
      <c r="X69" s="489"/>
      <c r="Y69" s="489"/>
    </row>
    <row r="70" spans="1:28" ht="40.5" customHeight="1" outlineLevel="1" x14ac:dyDescent="0.3">
      <c r="A70" s="482">
        <v>70</v>
      </c>
      <c r="B70" s="483" t="s">
        <v>1793</v>
      </c>
      <c r="C70" s="484">
        <f>C138+C173</f>
        <v>0</v>
      </c>
      <c r="D70" s="484">
        <f>D138+D173</f>
        <v>0</v>
      </c>
      <c r="E70" s="484">
        <f>E138+E173</f>
        <v>0</v>
      </c>
      <c r="F70" s="484">
        <f>F138+F173</f>
        <v>2476.5</v>
      </c>
      <c r="G70" s="484">
        <f>G138+G173</f>
        <v>7337.19</v>
      </c>
      <c r="H70" s="485">
        <f t="shared" si="51"/>
        <v>9813.69</v>
      </c>
      <c r="I70" s="486">
        <f>I138+I173</f>
        <v>0</v>
      </c>
      <c r="J70" s="486">
        <f>J138+J173</f>
        <v>0</v>
      </c>
      <c r="K70" s="486">
        <f>K138+K173</f>
        <v>0</v>
      </c>
      <c r="L70" s="486">
        <f>L138+L173</f>
        <v>214</v>
      </c>
      <c r="M70" s="486">
        <f>M138+M173</f>
        <v>58</v>
      </c>
      <c r="N70" s="487">
        <f t="shared" si="55"/>
        <v>272</v>
      </c>
      <c r="O70" s="486">
        <f>O138+O173</f>
        <v>0</v>
      </c>
      <c r="P70" s="486">
        <f>P138+P173</f>
        <v>0</v>
      </c>
      <c r="Q70" s="486">
        <f>Q138+Q173</f>
        <v>0</v>
      </c>
      <c r="R70" s="486">
        <f>R138+R173</f>
        <v>468</v>
      </c>
      <c r="S70" s="486">
        <f>S138+S173</f>
        <v>139</v>
      </c>
      <c r="T70" s="487">
        <f t="shared" si="56"/>
        <v>607</v>
      </c>
      <c r="U70" s="489"/>
      <c r="V70" s="489"/>
      <c r="W70" s="489"/>
      <c r="X70" s="489"/>
      <c r="Y70" s="489"/>
    </row>
    <row r="71" spans="1:28" ht="40.5" customHeight="1" outlineLevel="1" x14ac:dyDescent="0.3">
      <c r="A71" s="482">
        <v>71</v>
      </c>
      <c r="B71" s="490" t="s">
        <v>1117</v>
      </c>
      <c r="C71" s="484">
        <f>C100+C174</f>
        <v>345.1</v>
      </c>
      <c r="D71" s="484">
        <f>D100+D174</f>
        <v>0</v>
      </c>
      <c r="E71" s="484">
        <f>E100+E174</f>
        <v>1075.2</v>
      </c>
      <c r="F71" s="484">
        <f>F100+F174</f>
        <v>0</v>
      </c>
      <c r="G71" s="484">
        <f>G100+G174</f>
        <v>0</v>
      </c>
      <c r="H71" s="485">
        <f t="shared" si="51"/>
        <v>1420.3</v>
      </c>
      <c r="I71" s="486">
        <f>I100+I174</f>
        <v>11</v>
      </c>
      <c r="J71" s="486">
        <f>J100+J174</f>
        <v>0</v>
      </c>
      <c r="K71" s="486">
        <f>K100+K174</f>
        <v>29</v>
      </c>
      <c r="L71" s="486">
        <f>L100+L174</f>
        <v>0</v>
      </c>
      <c r="M71" s="486">
        <f>M100+M174</f>
        <v>0</v>
      </c>
      <c r="N71" s="487">
        <f t="shared" si="55"/>
        <v>40</v>
      </c>
      <c r="O71" s="486">
        <f>O100+O174</f>
        <v>25</v>
      </c>
      <c r="P71" s="486">
        <f>P100+P174</f>
        <v>0</v>
      </c>
      <c r="Q71" s="486">
        <f>Q100+Q174</f>
        <v>67</v>
      </c>
      <c r="R71" s="486">
        <f>R100+R174</f>
        <v>0</v>
      </c>
      <c r="S71" s="486">
        <f>S100+S174</f>
        <v>0</v>
      </c>
      <c r="T71" s="487">
        <f t="shared" si="56"/>
        <v>92</v>
      </c>
      <c r="U71" s="489"/>
      <c r="V71" s="489"/>
      <c r="W71" s="489"/>
      <c r="X71" s="489"/>
      <c r="Y71" s="489"/>
    </row>
    <row r="72" spans="1:28" ht="40.5" customHeight="1" outlineLevel="1" x14ac:dyDescent="0.3">
      <c r="A72" s="482">
        <v>72</v>
      </c>
      <c r="B72" s="490" t="s">
        <v>1116</v>
      </c>
      <c r="C72" s="484">
        <f>C101+C139+C175</f>
        <v>785</v>
      </c>
      <c r="D72" s="484">
        <f>D101+D139+D175</f>
        <v>0</v>
      </c>
      <c r="E72" s="484">
        <f>E101+E139+E175</f>
        <v>0</v>
      </c>
      <c r="F72" s="484">
        <f>F101+F139+F175</f>
        <v>1138.3</v>
      </c>
      <c r="G72" s="484">
        <f>G101+G139+G175</f>
        <v>1969.9</v>
      </c>
      <c r="H72" s="485">
        <f t="shared" si="51"/>
        <v>3893.2</v>
      </c>
      <c r="I72" s="486">
        <f>I101+I139+I175</f>
        <v>18</v>
      </c>
      <c r="J72" s="486">
        <f>J101+J139+J175</f>
        <v>0</v>
      </c>
      <c r="K72" s="486">
        <f>K101+K139+K175</f>
        <v>0</v>
      </c>
      <c r="L72" s="486">
        <f>L101+L139+L175</f>
        <v>32</v>
      </c>
      <c r="M72" s="486">
        <f>M101+M139+M175</f>
        <v>54</v>
      </c>
      <c r="N72" s="487">
        <f t="shared" si="55"/>
        <v>104</v>
      </c>
      <c r="O72" s="486">
        <f>O101+O139+O175</f>
        <v>55</v>
      </c>
      <c r="P72" s="486">
        <f>P101+P139+P175</f>
        <v>0</v>
      </c>
      <c r="Q72" s="486">
        <f>Q101+Q139+Q175</f>
        <v>0</v>
      </c>
      <c r="R72" s="486">
        <f>R101+R139+R175</f>
        <v>87</v>
      </c>
      <c r="S72" s="486">
        <f>S101+S139+S175</f>
        <v>118</v>
      </c>
      <c r="T72" s="283">
        <f>O72+P72+Q72+R72+S72</f>
        <v>260</v>
      </c>
      <c r="U72" s="489"/>
      <c r="V72" s="489"/>
      <c r="W72" s="489"/>
      <c r="X72" s="489"/>
      <c r="Y72" s="489"/>
    </row>
    <row r="73" spans="1:28" ht="40.5" customHeight="1" x14ac:dyDescent="0.3">
      <c r="A73" s="844" t="s">
        <v>1881</v>
      </c>
      <c r="B73" s="844"/>
      <c r="C73" s="478">
        <f>SUM(C74:C101)</f>
        <v>19734.759999999998</v>
      </c>
      <c r="D73" s="478">
        <f t="shared" ref="D73:T73" si="60">SUM(D74:D101)</f>
        <v>4105.6899999999996</v>
      </c>
      <c r="E73" s="478">
        <f t="shared" si="60"/>
        <v>0</v>
      </c>
      <c r="F73" s="478">
        <f t="shared" si="60"/>
        <v>0</v>
      </c>
      <c r="G73" s="478">
        <f t="shared" si="60"/>
        <v>0</v>
      </c>
      <c r="H73" s="478">
        <f t="shared" si="60"/>
        <v>23840.45</v>
      </c>
      <c r="I73" s="479">
        <f t="shared" si="60"/>
        <v>511</v>
      </c>
      <c r="J73" s="479">
        <f t="shared" si="60"/>
        <v>101</v>
      </c>
      <c r="K73" s="479">
        <f t="shared" si="60"/>
        <v>0</v>
      </c>
      <c r="L73" s="479">
        <f t="shared" si="60"/>
        <v>0</v>
      </c>
      <c r="M73" s="479">
        <f t="shared" si="60"/>
        <v>0</v>
      </c>
      <c r="N73" s="479">
        <f t="shared" si="60"/>
        <v>612</v>
      </c>
      <c r="O73" s="479">
        <f t="shared" si="60"/>
        <v>1302</v>
      </c>
      <c r="P73" s="479">
        <f t="shared" si="60"/>
        <v>277</v>
      </c>
      <c r="Q73" s="479">
        <f t="shared" si="60"/>
        <v>0</v>
      </c>
      <c r="R73" s="479">
        <f t="shared" si="60"/>
        <v>0</v>
      </c>
      <c r="S73" s="479">
        <f t="shared" si="60"/>
        <v>0</v>
      </c>
      <c r="T73" s="479">
        <f t="shared" si="60"/>
        <v>1579</v>
      </c>
      <c r="Z73" s="481" t="b">
        <f>H73='Приложение № 1'!M13</f>
        <v>1</v>
      </c>
      <c r="AA73" s="475" t="b">
        <f>N73='Приложение № 1'!J13</f>
        <v>1</v>
      </c>
      <c r="AB73" s="475" t="b">
        <f>T73='Приложение № 1'!H13</f>
        <v>1</v>
      </c>
    </row>
    <row r="74" spans="1:28" ht="40.5" customHeight="1" outlineLevel="1" x14ac:dyDescent="0.3">
      <c r="A74" s="482">
        <v>1</v>
      </c>
      <c r="B74" s="483" t="s">
        <v>1885</v>
      </c>
      <c r="C74" s="484">
        <v>837.5</v>
      </c>
      <c r="D74" s="484">
        <v>0</v>
      </c>
      <c r="E74" s="484">
        <v>0</v>
      </c>
      <c r="F74" s="484">
        <v>0</v>
      </c>
      <c r="G74" s="484">
        <v>0</v>
      </c>
      <c r="H74" s="485">
        <f t="shared" ref="H74:H80" si="61">C74+D74+E74+F74+G74</f>
        <v>837.5</v>
      </c>
      <c r="I74" s="477">
        <v>16</v>
      </c>
      <c r="J74" s="477">
        <v>0</v>
      </c>
      <c r="K74" s="477">
        <v>0</v>
      </c>
      <c r="L74" s="477">
        <v>0</v>
      </c>
      <c r="M74" s="477">
        <v>0</v>
      </c>
      <c r="N74" s="487">
        <f t="shared" ref="N74:N98" si="62">I74+J74+K74+L74+M74</f>
        <v>16</v>
      </c>
      <c r="O74" s="477">
        <v>50</v>
      </c>
      <c r="P74" s="477">
        <v>0</v>
      </c>
      <c r="Q74" s="477">
        <v>0</v>
      </c>
      <c r="R74" s="477">
        <v>0</v>
      </c>
      <c r="S74" s="477">
        <v>0</v>
      </c>
      <c r="T74" s="487">
        <f t="shared" ref="T74:T76" si="63">O74+P74+Q74+R74+S74</f>
        <v>50</v>
      </c>
      <c r="W74" s="489">
        <v>837.5</v>
      </c>
    </row>
    <row r="75" spans="1:28" ht="40.5" customHeight="1" outlineLevel="1" x14ac:dyDescent="0.3">
      <c r="A75" s="482">
        <v>2</v>
      </c>
      <c r="B75" s="490" t="s">
        <v>1886</v>
      </c>
      <c r="C75" s="282">
        <v>609.71</v>
      </c>
      <c r="D75" s="282">
        <v>692.99</v>
      </c>
      <c r="E75" s="484">
        <v>0</v>
      </c>
      <c r="F75" s="484">
        <v>0</v>
      </c>
      <c r="G75" s="484">
        <v>0</v>
      </c>
      <c r="H75" s="485">
        <f t="shared" si="61"/>
        <v>1302.7</v>
      </c>
      <c r="I75" s="477">
        <v>18</v>
      </c>
      <c r="J75" s="477">
        <v>19</v>
      </c>
      <c r="K75" s="477">
        <v>0</v>
      </c>
      <c r="L75" s="477">
        <v>0</v>
      </c>
      <c r="M75" s="477">
        <v>0</v>
      </c>
      <c r="N75" s="487">
        <f t="shared" si="62"/>
        <v>37</v>
      </c>
      <c r="O75" s="477">
        <v>54</v>
      </c>
      <c r="P75" s="477">
        <v>62</v>
      </c>
      <c r="Q75" s="477">
        <v>0</v>
      </c>
      <c r="R75" s="477">
        <v>0</v>
      </c>
      <c r="S75" s="477">
        <v>0</v>
      </c>
      <c r="T75" s="487">
        <f t="shared" si="63"/>
        <v>116</v>
      </c>
      <c r="W75" s="489">
        <v>1302.7</v>
      </c>
    </row>
    <row r="76" spans="1:28" ht="40.5" customHeight="1" outlineLevel="1" x14ac:dyDescent="0.3">
      <c r="A76" s="482">
        <v>3</v>
      </c>
      <c r="B76" s="491" t="s">
        <v>1887</v>
      </c>
      <c r="C76" s="281">
        <v>564.79999999999995</v>
      </c>
      <c r="D76" s="282">
        <v>0</v>
      </c>
      <c r="E76" s="484">
        <v>0</v>
      </c>
      <c r="F76" s="484">
        <v>0</v>
      </c>
      <c r="G76" s="484">
        <v>0</v>
      </c>
      <c r="H76" s="485">
        <f t="shared" si="61"/>
        <v>564.79999999999995</v>
      </c>
      <c r="I76" s="477">
        <v>9</v>
      </c>
      <c r="J76" s="477">
        <v>0</v>
      </c>
      <c r="K76" s="477">
        <v>0</v>
      </c>
      <c r="L76" s="477">
        <v>0</v>
      </c>
      <c r="M76" s="477">
        <v>0</v>
      </c>
      <c r="N76" s="487">
        <f t="shared" si="62"/>
        <v>9</v>
      </c>
      <c r="O76" s="477">
        <v>19</v>
      </c>
      <c r="P76" s="477">
        <v>0</v>
      </c>
      <c r="Q76" s="477">
        <v>0</v>
      </c>
      <c r="R76" s="477">
        <v>0</v>
      </c>
      <c r="S76" s="477">
        <v>0</v>
      </c>
      <c r="T76" s="487">
        <f t="shared" si="63"/>
        <v>19</v>
      </c>
      <c r="W76" s="489">
        <v>564.79999999999995</v>
      </c>
    </row>
    <row r="77" spans="1:28" ht="40.5" customHeight="1" outlineLevel="1" x14ac:dyDescent="0.3">
      <c r="A77" s="482">
        <v>4</v>
      </c>
      <c r="B77" s="491" t="s">
        <v>1888</v>
      </c>
      <c r="C77" s="282">
        <v>0</v>
      </c>
      <c r="D77" s="313">
        <v>872.2</v>
      </c>
      <c r="E77" s="484">
        <v>0</v>
      </c>
      <c r="F77" s="484">
        <v>0</v>
      </c>
      <c r="G77" s="484">
        <v>0</v>
      </c>
      <c r="H77" s="485">
        <f t="shared" si="61"/>
        <v>872.2</v>
      </c>
      <c r="I77" s="477">
        <v>0</v>
      </c>
      <c r="J77" s="477">
        <v>21</v>
      </c>
      <c r="K77" s="477">
        <v>0</v>
      </c>
      <c r="L77" s="477">
        <v>0</v>
      </c>
      <c r="M77" s="477">
        <v>0</v>
      </c>
      <c r="N77" s="487">
        <f t="shared" si="62"/>
        <v>21</v>
      </c>
      <c r="O77" s="477">
        <v>0</v>
      </c>
      <c r="P77" s="477">
        <v>47</v>
      </c>
      <c r="Q77" s="477">
        <v>0</v>
      </c>
      <c r="R77" s="477">
        <v>0</v>
      </c>
      <c r="S77" s="477">
        <v>0</v>
      </c>
      <c r="T77" s="283">
        <f t="shared" ref="T77:T84" si="64">O77+P77+Q77+R77+S77</f>
        <v>47</v>
      </c>
      <c r="W77" s="489">
        <v>872.2</v>
      </c>
    </row>
    <row r="78" spans="1:28" ht="40.5" customHeight="1" outlineLevel="1" x14ac:dyDescent="0.3">
      <c r="A78" s="482">
        <v>5</v>
      </c>
      <c r="B78" s="491" t="s">
        <v>1222</v>
      </c>
      <c r="C78" s="313">
        <v>835.1</v>
      </c>
      <c r="D78" s="282">
        <v>0</v>
      </c>
      <c r="E78" s="484">
        <v>0</v>
      </c>
      <c r="F78" s="484">
        <v>0</v>
      </c>
      <c r="G78" s="484">
        <v>0</v>
      </c>
      <c r="H78" s="485">
        <f t="shared" si="61"/>
        <v>835.1</v>
      </c>
      <c r="I78" s="477">
        <v>20</v>
      </c>
      <c r="J78" s="477">
        <v>0</v>
      </c>
      <c r="K78" s="477">
        <v>0</v>
      </c>
      <c r="L78" s="477">
        <v>0</v>
      </c>
      <c r="M78" s="477">
        <v>0</v>
      </c>
      <c r="N78" s="487">
        <f t="shared" si="62"/>
        <v>20</v>
      </c>
      <c r="O78" s="477">
        <v>53</v>
      </c>
      <c r="P78" s="477">
        <v>0</v>
      </c>
      <c r="Q78" s="477">
        <v>0</v>
      </c>
      <c r="R78" s="477">
        <v>0</v>
      </c>
      <c r="S78" s="477">
        <v>0</v>
      </c>
      <c r="T78" s="283">
        <f t="shared" si="64"/>
        <v>53</v>
      </c>
      <c r="U78" s="504"/>
      <c r="V78" s="504"/>
      <c r="W78" s="489">
        <v>835.1</v>
      </c>
    </row>
    <row r="79" spans="1:28" ht="40.5" customHeight="1" outlineLevel="1" x14ac:dyDescent="0.3">
      <c r="A79" s="482">
        <v>6</v>
      </c>
      <c r="B79" s="491" t="s">
        <v>867</v>
      </c>
      <c r="C79" s="313">
        <v>975</v>
      </c>
      <c r="D79" s="282">
        <v>0</v>
      </c>
      <c r="E79" s="484">
        <v>0</v>
      </c>
      <c r="F79" s="484">
        <v>0</v>
      </c>
      <c r="G79" s="484">
        <v>0</v>
      </c>
      <c r="H79" s="485">
        <f t="shared" si="61"/>
        <v>975</v>
      </c>
      <c r="I79" s="477">
        <v>20</v>
      </c>
      <c r="J79" s="477">
        <v>0</v>
      </c>
      <c r="K79" s="477">
        <v>0</v>
      </c>
      <c r="L79" s="477">
        <v>0</v>
      </c>
      <c r="M79" s="477">
        <v>0</v>
      </c>
      <c r="N79" s="487">
        <f t="shared" si="62"/>
        <v>20</v>
      </c>
      <c r="O79" s="477">
        <v>63</v>
      </c>
      <c r="P79" s="477">
        <v>0</v>
      </c>
      <c r="Q79" s="477">
        <v>0</v>
      </c>
      <c r="R79" s="477">
        <v>0</v>
      </c>
      <c r="S79" s="477">
        <v>0</v>
      </c>
      <c r="T79" s="283">
        <f t="shared" si="64"/>
        <v>63</v>
      </c>
      <c r="U79" s="504"/>
      <c r="V79" s="504"/>
      <c r="W79" s="489">
        <v>975</v>
      </c>
    </row>
    <row r="80" spans="1:28" ht="40.5" customHeight="1" outlineLevel="1" x14ac:dyDescent="0.3">
      <c r="A80" s="482">
        <v>7</v>
      </c>
      <c r="B80" s="491" t="s">
        <v>1889</v>
      </c>
      <c r="C80" s="313">
        <v>74.900000000000006</v>
      </c>
      <c r="D80" s="282">
        <v>0</v>
      </c>
      <c r="E80" s="484">
        <v>0</v>
      </c>
      <c r="F80" s="484">
        <v>0</v>
      </c>
      <c r="G80" s="484">
        <v>0</v>
      </c>
      <c r="H80" s="485">
        <f t="shared" si="61"/>
        <v>74.900000000000006</v>
      </c>
      <c r="I80" s="477">
        <v>1</v>
      </c>
      <c r="J80" s="477">
        <v>0</v>
      </c>
      <c r="K80" s="477">
        <v>0</v>
      </c>
      <c r="L80" s="477">
        <v>0</v>
      </c>
      <c r="M80" s="477">
        <v>0</v>
      </c>
      <c r="N80" s="487">
        <f t="shared" si="62"/>
        <v>1</v>
      </c>
      <c r="O80" s="477">
        <v>7</v>
      </c>
      <c r="P80" s="477">
        <v>0</v>
      </c>
      <c r="Q80" s="477">
        <v>0</v>
      </c>
      <c r="R80" s="477">
        <v>0</v>
      </c>
      <c r="S80" s="477">
        <v>0</v>
      </c>
      <c r="T80" s="283">
        <f t="shared" si="64"/>
        <v>7</v>
      </c>
      <c r="W80" s="489">
        <v>74.900000000000006</v>
      </c>
    </row>
    <row r="81" spans="1:28" ht="40.5" customHeight="1" outlineLevel="1" x14ac:dyDescent="0.3">
      <c r="A81" s="482">
        <v>8</v>
      </c>
      <c r="B81" s="490" t="s">
        <v>1890</v>
      </c>
      <c r="C81" s="313">
        <v>554.20000000000005</v>
      </c>
      <c r="D81" s="282">
        <v>159.4</v>
      </c>
      <c r="E81" s="484">
        <v>0</v>
      </c>
      <c r="F81" s="484">
        <v>0</v>
      </c>
      <c r="G81" s="484">
        <v>0</v>
      </c>
      <c r="H81" s="485">
        <f t="shared" ref="H81:H82" si="65">C81+D81+E81+F81+G81</f>
        <v>713.6</v>
      </c>
      <c r="I81" s="477">
        <v>11</v>
      </c>
      <c r="J81" s="477">
        <v>5</v>
      </c>
      <c r="K81" s="477">
        <v>0</v>
      </c>
      <c r="L81" s="477">
        <v>0</v>
      </c>
      <c r="M81" s="477">
        <v>0</v>
      </c>
      <c r="N81" s="487">
        <f t="shared" si="62"/>
        <v>16</v>
      </c>
      <c r="O81" s="477">
        <v>24</v>
      </c>
      <c r="P81" s="477">
        <v>13</v>
      </c>
      <c r="Q81" s="477">
        <v>0</v>
      </c>
      <c r="R81" s="477">
        <v>0</v>
      </c>
      <c r="S81" s="477">
        <v>0</v>
      </c>
      <c r="T81" s="283">
        <f t="shared" si="64"/>
        <v>37</v>
      </c>
      <c r="W81" s="489">
        <v>713.6</v>
      </c>
    </row>
    <row r="82" spans="1:28" ht="40.5" customHeight="1" outlineLevel="1" x14ac:dyDescent="0.3">
      <c r="A82" s="482">
        <v>9</v>
      </c>
      <c r="B82" s="491" t="s">
        <v>1907</v>
      </c>
      <c r="C82" s="282">
        <v>1679</v>
      </c>
      <c r="D82" s="282">
        <v>0</v>
      </c>
      <c r="E82" s="484">
        <v>0</v>
      </c>
      <c r="F82" s="484">
        <v>0</v>
      </c>
      <c r="G82" s="484">
        <v>0</v>
      </c>
      <c r="H82" s="485">
        <f t="shared" si="65"/>
        <v>1679</v>
      </c>
      <c r="I82" s="477">
        <v>53</v>
      </c>
      <c r="J82" s="477">
        <v>0</v>
      </c>
      <c r="K82" s="477">
        <v>0</v>
      </c>
      <c r="L82" s="477">
        <v>0</v>
      </c>
      <c r="M82" s="477">
        <v>0</v>
      </c>
      <c r="N82" s="487">
        <f t="shared" si="62"/>
        <v>53</v>
      </c>
      <c r="O82" s="477">
        <v>104</v>
      </c>
      <c r="P82" s="477">
        <v>0</v>
      </c>
      <c r="Q82" s="477">
        <v>0</v>
      </c>
      <c r="R82" s="477">
        <v>0</v>
      </c>
      <c r="S82" s="477">
        <v>0</v>
      </c>
      <c r="T82" s="283">
        <f t="shared" si="64"/>
        <v>104</v>
      </c>
      <c r="W82" s="489">
        <v>1679</v>
      </c>
    </row>
    <row r="83" spans="1:28" s="505" customFormat="1" ht="40.5" customHeight="1" outlineLevel="1" x14ac:dyDescent="0.3">
      <c r="A83" s="482">
        <v>10</v>
      </c>
      <c r="B83" s="491" t="s">
        <v>1848</v>
      </c>
      <c r="C83" s="313">
        <v>1109.5999999999999</v>
      </c>
      <c r="D83" s="282">
        <v>0</v>
      </c>
      <c r="E83" s="484">
        <v>0</v>
      </c>
      <c r="F83" s="484">
        <v>0</v>
      </c>
      <c r="G83" s="484">
        <v>0</v>
      </c>
      <c r="H83" s="485">
        <f t="shared" ref="H83:H84" si="66">C83+D83+E83+F83+G83</f>
        <v>1109.5999999999999</v>
      </c>
      <c r="I83" s="477">
        <v>31</v>
      </c>
      <c r="J83" s="477">
        <v>0</v>
      </c>
      <c r="K83" s="477">
        <v>0</v>
      </c>
      <c r="L83" s="477">
        <v>0</v>
      </c>
      <c r="M83" s="477">
        <v>0</v>
      </c>
      <c r="N83" s="487">
        <f t="shared" si="62"/>
        <v>31</v>
      </c>
      <c r="O83" s="477">
        <v>66</v>
      </c>
      <c r="P83" s="477">
        <v>0</v>
      </c>
      <c r="Q83" s="477">
        <v>0</v>
      </c>
      <c r="R83" s="477">
        <v>0</v>
      </c>
      <c r="S83" s="477">
        <v>0</v>
      </c>
      <c r="T83" s="283">
        <f t="shared" si="64"/>
        <v>66</v>
      </c>
      <c r="W83" s="489">
        <v>1109.5999999999999</v>
      </c>
      <c r="Z83" s="475"/>
      <c r="AA83" s="475"/>
      <c r="AB83" s="475"/>
    </row>
    <row r="84" spans="1:28" ht="40.5" customHeight="1" outlineLevel="1" x14ac:dyDescent="0.3">
      <c r="A84" s="482">
        <v>11</v>
      </c>
      <c r="B84" s="491" t="s">
        <v>1223</v>
      </c>
      <c r="C84" s="313">
        <v>115.3</v>
      </c>
      <c r="D84" s="282">
        <v>0</v>
      </c>
      <c r="E84" s="484">
        <v>0</v>
      </c>
      <c r="F84" s="484">
        <v>0</v>
      </c>
      <c r="G84" s="484">
        <v>0</v>
      </c>
      <c r="H84" s="485">
        <f t="shared" si="66"/>
        <v>115.3</v>
      </c>
      <c r="I84" s="477">
        <v>2</v>
      </c>
      <c r="J84" s="477">
        <v>0</v>
      </c>
      <c r="K84" s="477">
        <v>0</v>
      </c>
      <c r="L84" s="477">
        <v>0</v>
      </c>
      <c r="M84" s="477">
        <v>0</v>
      </c>
      <c r="N84" s="487">
        <f t="shared" si="62"/>
        <v>2</v>
      </c>
      <c r="O84" s="477">
        <v>7</v>
      </c>
      <c r="P84" s="477">
        <v>0</v>
      </c>
      <c r="Q84" s="477">
        <v>0</v>
      </c>
      <c r="R84" s="477">
        <v>0</v>
      </c>
      <c r="S84" s="477">
        <v>0</v>
      </c>
      <c r="T84" s="283">
        <f t="shared" si="64"/>
        <v>7</v>
      </c>
      <c r="W84" s="489">
        <v>115.3</v>
      </c>
    </row>
    <row r="85" spans="1:28" ht="40.5" customHeight="1" outlineLevel="1" x14ac:dyDescent="0.3">
      <c r="A85" s="482">
        <v>12</v>
      </c>
      <c r="B85" s="491" t="s">
        <v>1220</v>
      </c>
      <c r="C85" s="282">
        <v>251.1</v>
      </c>
      <c r="D85" s="313">
        <v>0</v>
      </c>
      <c r="E85" s="484">
        <v>0</v>
      </c>
      <c r="F85" s="484">
        <v>0</v>
      </c>
      <c r="G85" s="484">
        <v>0</v>
      </c>
      <c r="H85" s="485">
        <f t="shared" ref="H85" si="67">C85+D85+E85+F85+G85</f>
        <v>251.1</v>
      </c>
      <c r="I85" s="477">
        <v>6</v>
      </c>
      <c r="J85" s="477">
        <v>0</v>
      </c>
      <c r="K85" s="477">
        <v>0</v>
      </c>
      <c r="L85" s="477">
        <v>0</v>
      </c>
      <c r="M85" s="477">
        <v>0</v>
      </c>
      <c r="N85" s="487">
        <f t="shared" si="62"/>
        <v>6</v>
      </c>
      <c r="O85" s="477">
        <v>17</v>
      </c>
      <c r="P85" s="477">
        <v>0</v>
      </c>
      <c r="Q85" s="477">
        <v>0</v>
      </c>
      <c r="R85" s="477">
        <v>0</v>
      </c>
      <c r="S85" s="477">
        <v>0</v>
      </c>
      <c r="T85" s="487">
        <f t="shared" ref="T85" si="68">O85+P85+Q85+R85+S85</f>
        <v>17</v>
      </c>
      <c r="W85" s="489">
        <v>251.1</v>
      </c>
    </row>
    <row r="86" spans="1:28" ht="40.5" customHeight="1" outlineLevel="1" x14ac:dyDescent="0.3">
      <c r="A86" s="482">
        <v>13</v>
      </c>
      <c r="B86" s="491" t="s">
        <v>1892</v>
      </c>
      <c r="C86" s="313">
        <v>1642.5</v>
      </c>
      <c r="D86" s="282">
        <v>0</v>
      </c>
      <c r="E86" s="484">
        <v>0</v>
      </c>
      <c r="F86" s="484">
        <v>0</v>
      </c>
      <c r="G86" s="484">
        <v>0</v>
      </c>
      <c r="H86" s="485">
        <f t="shared" ref="H86:H89" si="69">C86+D86+E86+F86+G86</f>
        <v>1642.5</v>
      </c>
      <c r="I86" s="477">
        <v>43</v>
      </c>
      <c r="J86" s="477">
        <v>0</v>
      </c>
      <c r="K86" s="477">
        <v>0</v>
      </c>
      <c r="L86" s="477">
        <v>0</v>
      </c>
      <c r="M86" s="477">
        <v>0</v>
      </c>
      <c r="N86" s="487">
        <f t="shared" si="62"/>
        <v>43</v>
      </c>
      <c r="O86" s="477">
        <v>94</v>
      </c>
      <c r="P86" s="477">
        <v>0</v>
      </c>
      <c r="Q86" s="477">
        <v>0</v>
      </c>
      <c r="R86" s="477">
        <v>0</v>
      </c>
      <c r="S86" s="477">
        <v>0</v>
      </c>
      <c r="T86" s="283">
        <f>O86+P86+Q86+R86+S86</f>
        <v>94</v>
      </c>
      <c r="W86" s="489">
        <v>1642.5</v>
      </c>
    </row>
    <row r="87" spans="1:28" ht="40.5" customHeight="1" outlineLevel="1" x14ac:dyDescent="0.3">
      <c r="A87" s="482">
        <v>14</v>
      </c>
      <c r="B87" s="491" t="s">
        <v>1908</v>
      </c>
      <c r="C87" s="313">
        <v>860.3</v>
      </c>
      <c r="D87" s="282">
        <v>0</v>
      </c>
      <c r="E87" s="484">
        <v>0</v>
      </c>
      <c r="F87" s="484">
        <v>0</v>
      </c>
      <c r="G87" s="484">
        <v>0</v>
      </c>
      <c r="H87" s="485">
        <f t="shared" si="69"/>
        <v>860.3</v>
      </c>
      <c r="I87" s="477">
        <v>21</v>
      </c>
      <c r="J87" s="477">
        <v>0</v>
      </c>
      <c r="K87" s="477">
        <v>0</v>
      </c>
      <c r="L87" s="477">
        <v>0</v>
      </c>
      <c r="M87" s="477">
        <v>0</v>
      </c>
      <c r="N87" s="487">
        <f t="shared" si="62"/>
        <v>21</v>
      </c>
      <c r="O87" s="477">
        <v>55</v>
      </c>
      <c r="P87" s="477">
        <v>0</v>
      </c>
      <c r="Q87" s="477">
        <v>0</v>
      </c>
      <c r="R87" s="477">
        <v>0</v>
      </c>
      <c r="S87" s="477">
        <v>0</v>
      </c>
      <c r="T87" s="283">
        <f>O87+P87+Q87+R87+S87</f>
        <v>55</v>
      </c>
      <c r="W87" s="489">
        <v>860.3</v>
      </c>
    </row>
    <row r="88" spans="1:28" ht="40.5" customHeight="1" outlineLevel="1" x14ac:dyDescent="0.3">
      <c r="A88" s="482">
        <v>15</v>
      </c>
      <c r="B88" s="491" t="s">
        <v>880</v>
      </c>
      <c r="C88" s="313">
        <v>1047.4000000000001</v>
      </c>
      <c r="D88" s="282">
        <v>0</v>
      </c>
      <c r="E88" s="484">
        <v>0</v>
      </c>
      <c r="F88" s="484">
        <v>0</v>
      </c>
      <c r="G88" s="484">
        <v>0</v>
      </c>
      <c r="H88" s="485">
        <f t="shared" si="69"/>
        <v>1047.4000000000001</v>
      </c>
      <c r="I88" s="477">
        <v>24</v>
      </c>
      <c r="J88" s="477">
        <v>0</v>
      </c>
      <c r="K88" s="477">
        <v>0</v>
      </c>
      <c r="L88" s="477">
        <v>0</v>
      </c>
      <c r="M88" s="477">
        <v>0</v>
      </c>
      <c r="N88" s="487">
        <f t="shared" si="62"/>
        <v>24</v>
      </c>
      <c r="O88" s="477">
        <v>65</v>
      </c>
      <c r="P88" s="477">
        <v>0</v>
      </c>
      <c r="Q88" s="477">
        <v>0</v>
      </c>
      <c r="R88" s="477">
        <v>0</v>
      </c>
      <c r="S88" s="477">
        <v>0</v>
      </c>
      <c r="T88" s="487">
        <f t="shared" ref="T88" si="70">O88+P88+Q88+R88+S88</f>
        <v>65</v>
      </c>
      <c r="W88" s="489">
        <v>1047.4000000000001</v>
      </c>
    </row>
    <row r="89" spans="1:28" ht="40.5" customHeight="1" outlineLevel="1" x14ac:dyDescent="0.3">
      <c r="A89" s="482">
        <v>16</v>
      </c>
      <c r="B89" s="491" t="s">
        <v>1894</v>
      </c>
      <c r="C89" s="313">
        <v>1051</v>
      </c>
      <c r="D89" s="282">
        <v>0</v>
      </c>
      <c r="E89" s="484">
        <v>0</v>
      </c>
      <c r="F89" s="484">
        <v>0</v>
      </c>
      <c r="G89" s="484">
        <v>0</v>
      </c>
      <c r="H89" s="485">
        <f t="shared" si="69"/>
        <v>1051</v>
      </c>
      <c r="I89" s="477">
        <v>23</v>
      </c>
      <c r="J89" s="477">
        <v>0</v>
      </c>
      <c r="K89" s="477">
        <v>0</v>
      </c>
      <c r="L89" s="477">
        <v>0</v>
      </c>
      <c r="M89" s="477">
        <v>0</v>
      </c>
      <c r="N89" s="487">
        <f t="shared" si="62"/>
        <v>23</v>
      </c>
      <c r="O89" s="477">
        <v>58</v>
      </c>
      <c r="P89" s="477">
        <v>0</v>
      </c>
      <c r="Q89" s="477">
        <v>0</v>
      </c>
      <c r="R89" s="477">
        <v>0</v>
      </c>
      <c r="S89" s="477">
        <v>0</v>
      </c>
      <c r="T89" s="283">
        <f>O89+P89+Q89+R89+S89</f>
        <v>58</v>
      </c>
      <c r="W89" s="489">
        <v>1051</v>
      </c>
    </row>
    <row r="90" spans="1:28" ht="40.5" customHeight="1" outlineLevel="1" x14ac:dyDescent="0.3">
      <c r="A90" s="482">
        <v>17</v>
      </c>
      <c r="B90" s="491" t="s">
        <v>1895</v>
      </c>
      <c r="C90" s="313">
        <v>634.38</v>
      </c>
      <c r="D90" s="282">
        <v>0</v>
      </c>
      <c r="E90" s="484">
        <v>0</v>
      </c>
      <c r="F90" s="484">
        <v>0</v>
      </c>
      <c r="G90" s="484">
        <v>0</v>
      </c>
      <c r="H90" s="485">
        <f t="shared" ref="H90:H91" si="71">C90+D90+E90+F90+G90</f>
        <v>634.38</v>
      </c>
      <c r="I90" s="477">
        <v>23</v>
      </c>
      <c r="J90" s="477">
        <v>0</v>
      </c>
      <c r="K90" s="477">
        <v>0</v>
      </c>
      <c r="L90" s="477">
        <v>0</v>
      </c>
      <c r="M90" s="477">
        <v>0</v>
      </c>
      <c r="N90" s="487">
        <f t="shared" si="62"/>
        <v>23</v>
      </c>
      <c r="O90" s="477">
        <v>53</v>
      </c>
      <c r="P90" s="477">
        <v>0</v>
      </c>
      <c r="Q90" s="477">
        <v>0</v>
      </c>
      <c r="R90" s="477">
        <v>0</v>
      </c>
      <c r="S90" s="477">
        <v>0</v>
      </c>
      <c r="T90" s="487">
        <f t="shared" ref="T90" si="72">O90+P90+Q90+R90+S90</f>
        <v>53</v>
      </c>
      <c r="W90" s="489">
        <v>634.38</v>
      </c>
    </row>
    <row r="91" spans="1:28" ht="40.5" customHeight="1" outlineLevel="1" x14ac:dyDescent="0.3">
      <c r="A91" s="482">
        <v>18</v>
      </c>
      <c r="B91" s="491" t="s">
        <v>1896</v>
      </c>
      <c r="C91" s="313">
        <v>1090.7</v>
      </c>
      <c r="D91" s="282">
        <v>0</v>
      </c>
      <c r="E91" s="484">
        <v>0</v>
      </c>
      <c r="F91" s="484">
        <v>0</v>
      </c>
      <c r="G91" s="484">
        <v>0</v>
      </c>
      <c r="H91" s="485">
        <f t="shared" si="71"/>
        <v>1090.7</v>
      </c>
      <c r="I91" s="477">
        <v>26</v>
      </c>
      <c r="J91" s="477">
        <v>0</v>
      </c>
      <c r="K91" s="477">
        <v>0</v>
      </c>
      <c r="L91" s="477">
        <v>0</v>
      </c>
      <c r="M91" s="477">
        <v>0</v>
      </c>
      <c r="N91" s="487">
        <f t="shared" si="62"/>
        <v>26</v>
      </c>
      <c r="O91" s="477">
        <v>76</v>
      </c>
      <c r="P91" s="477">
        <v>0</v>
      </c>
      <c r="Q91" s="477">
        <v>0</v>
      </c>
      <c r="R91" s="477">
        <v>0</v>
      </c>
      <c r="S91" s="477">
        <v>0</v>
      </c>
      <c r="T91" s="283">
        <f>O91+P91+Q91+R91+S91</f>
        <v>76</v>
      </c>
      <c r="W91" s="489">
        <v>1090.7</v>
      </c>
    </row>
    <row r="92" spans="1:28" ht="40.5" customHeight="1" outlineLevel="1" x14ac:dyDescent="0.3">
      <c r="A92" s="482">
        <v>19</v>
      </c>
      <c r="B92" s="491" t="s">
        <v>872</v>
      </c>
      <c r="C92" s="282">
        <v>884.9</v>
      </c>
      <c r="D92" s="313">
        <v>0</v>
      </c>
      <c r="E92" s="484">
        <v>0</v>
      </c>
      <c r="F92" s="484">
        <v>0</v>
      </c>
      <c r="G92" s="484">
        <v>0</v>
      </c>
      <c r="H92" s="485">
        <f t="shared" ref="H92:H93" si="73">C92+D92+E92+F92+G92</f>
        <v>884.9</v>
      </c>
      <c r="I92" s="477">
        <v>23</v>
      </c>
      <c r="J92" s="477">
        <v>0</v>
      </c>
      <c r="K92" s="477">
        <v>0</v>
      </c>
      <c r="L92" s="477">
        <v>0</v>
      </c>
      <c r="M92" s="477">
        <v>0</v>
      </c>
      <c r="N92" s="487">
        <f t="shared" si="62"/>
        <v>23</v>
      </c>
      <c r="O92" s="477">
        <v>61</v>
      </c>
      <c r="P92" s="477">
        <v>0</v>
      </c>
      <c r="Q92" s="477">
        <v>0</v>
      </c>
      <c r="R92" s="477">
        <v>0</v>
      </c>
      <c r="S92" s="477">
        <v>0</v>
      </c>
      <c r="T92" s="487">
        <f t="shared" ref="T92:T93" si="74">O92+P92+Q92+R92+S92</f>
        <v>61</v>
      </c>
      <c r="W92" s="489">
        <v>884.9</v>
      </c>
    </row>
    <row r="93" spans="1:28" ht="40.5" customHeight="1" outlineLevel="1" x14ac:dyDescent="0.3">
      <c r="A93" s="482">
        <v>20</v>
      </c>
      <c r="B93" s="483" t="s">
        <v>1897</v>
      </c>
      <c r="C93" s="313">
        <v>788.6</v>
      </c>
      <c r="D93" s="282">
        <v>0</v>
      </c>
      <c r="E93" s="484">
        <v>0</v>
      </c>
      <c r="F93" s="484">
        <v>0</v>
      </c>
      <c r="G93" s="484">
        <v>0</v>
      </c>
      <c r="H93" s="485">
        <f t="shared" si="73"/>
        <v>788.6</v>
      </c>
      <c r="I93" s="477">
        <v>26</v>
      </c>
      <c r="J93" s="477">
        <v>0</v>
      </c>
      <c r="K93" s="477">
        <v>0</v>
      </c>
      <c r="L93" s="477">
        <v>0</v>
      </c>
      <c r="M93" s="477">
        <v>0</v>
      </c>
      <c r="N93" s="487">
        <f t="shared" si="62"/>
        <v>26</v>
      </c>
      <c r="O93" s="477">
        <v>57</v>
      </c>
      <c r="P93" s="477">
        <v>0</v>
      </c>
      <c r="Q93" s="477">
        <v>0</v>
      </c>
      <c r="R93" s="477">
        <v>0</v>
      </c>
      <c r="S93" s="477">
        <v>0</v>
      </c>
      <c r="T93" s="487">
        <f t="shared" si="74"/>
        <v>57</v>
      </c>
      <c r="W93" s="489">
        <v>788.6</v>
      </c>
    </row>
    <row r="94" spans="1:28" ht="40.5" customHeight="1" outlineLevel="1" x14ac:dyDescent="0.3">
      <c r="A94" s="482">
        <v>21</v>
      </c>
      <c r="B94" s="491" t="s">
        <v>870</v>
      </c>
      <c r="C94" s="313">
        <v>116.6</v>
      </c>
      <c r="D94" s="282">
        <v>0</v>
      </c>
      <c r="E94" s="484">
        <v>0</v>
      </c>
      <c r="F94" s="484">
        <v>0</v>
      </c>
      <c r="G94" s="484">
        <v>0</v>
      </c>
      <c r="H94" s="485">
        <f t="shared" ref="H94" si="75">C94+D94+E94+F94+G94</f>
        <v>116.6</v>
      </c>
      <c r="I94" s="477">
        <v>2</v>
      </c>
      <c r="J94" s="477">
        <v>0</v>
      </c>
      <c r="K94" s="477">
        <v>0</v>
      </c>
      <c r="L94" s="477">
        <v>0</v>
      </c>
      <c r="M94" s="477">
        <v>0</v>
      </c>
      <c r="N94" s="487">
        <f t="shared" si="62"/>
        <v>2</v>
      </c>
      <c r="O94" s="477">
        <v>4</v>
      </c>
      <c r="P94" s="477">
        <v>0</v>
      </c>
      <c r="Q94" s="477">
        <v>0</v>
      </c>
      <c r="R94" s="477">
        <v>0</v>
      </c>
      <c r="S94" s="477">
        <v>0</v>
      </c>
      <c r="T94" s="487">
        <f t="shared" ref="T94" si="76">O94+P94+Q94+R94+S94</f>
        <v>4</v>
      </c>
      <c r="W94" s="489">
        <v>116.6</v>
      </c>
    </row>
    <row r="95" spans="1:28" ht="40.5" customHeight="1" outlineLevel="1" x14ac:dyDescent="0.3">
      <c r="A95" s="482">
        <v>22</v>
      </c>
      <c r="B95" s="491" t="s">
        <v>1096</v>
      </c>
      <c r="C95" s="313">
        <v>938.57</v>
      </c>
      <c r="D95" s="282">
        <v>0</v>
      </c>
      <c r="E95" s="484">
        <v>0</v>
      </c>
      <c r="F95" s="484">
        <v>0</v>
      </c>
      <c r="G95" s="484">
        <v>0</v>
      </c>
      <c r="H95" s="485">
        <f t="shared" ref="H95:H97" si="77">C95+D95+E95+F95+G95</f>
        <v>938.57</v>
      </c>
      <c r="I95" s="477">
        <v>27</v>
      </c>
      <c r="J95" s="477">
        <v>0</v>
      </c>
      <c r="K95" s="477">
        <v>0</v>
      </c>
      <c r="L95" s="477">
        <v>0</v>
      </c>
      <c r="M95" s="477">
        <v>0</v>
      </c>
      <c r="N95" s="487">
        <f t="shared" si="62"/>
        <v>27</v>
      </c>
      <c r="O95" s="477">
        <v>76</v>
      </c>
      <c r="P95" s="477">
        <v>0</v>
      </c>
      <c r="Q95" s="477">
        <v>0</v>
      </c>
      <c r="R95" s="477">
        <v>0</v>
      </c>
      <c r="S95" s="477">
        <v>0</v>
      </c>
      <c r="T95" s="283">
        <f>O95+P95+Q95+R95+S95</f>
        <v>76</v>
      </c>
      <c r="W95" s="489">
        <v>938.57</v>
      </c>
    </row>
    <row r="96" spans="1:28" ht="40.5" customHeight="1" outlineLevel="1" x14ac:dyDescent="0.3">
      <c r="A96" s="482">
        <v>23</v>
      </c>
      <c r="B96" s="490" t="s">
        <v>1903</v>
      </c>
      <c r="C96" s="313">
        <v>1233.3</v>
      </c>
      <c r="D96" s="282">
        <v>0</v>
      </c>
      <c r="E96" s="484">
        <v>0</v>
      </c>
      <c r="F96" s="484">
        <v>0</v>
      </c>
      <c r="G96" s="484">
        <v>0</v>
      </c>
      <c r="H96" s="485">
        <f t="shared" si="77"/>
        <v>1233.3</v>
      </c>
      <c r="I96" s="477">
        <v>37</v>
      </c>
      <c r="J96" s="477">
        <v>0</v>
      </c>
      <c r="K96" s="477">
        <v>0</v>
      </c>
      <c r="L96" s="477">
        <v>0</v>
      </c>
      <c r="M96" s="477">
        <v>0</v>
      </c>
      <c r="N96" s="487">
        <f t="shared" si="62"/>
        <v>37</v>
      </c>
      <c r="O96" s="477">
        <v>110</v>
      </c>
      <c r="P96" s="477">
        <v>0</v>
      </c>
      <c r="Q96" s="477">
        <v>0</v>
      </c>
      <c r="R96" s="477">
        <v>0</v>
      </c>
      <c r="S96" s="477">
        <v>0</v>
      </c>
      <c r="T96" s="283">
        <f>O96+P96+Q96+R96+S96</f>
        <v>110</v>
      </c>
      <c r="W96" s="489">
        <v>1233.3</v>
      </c>
    </row>
    <row r="97" spans="1:28" ht="40.5" customHeight="1" outlineLevel="1" x14ac:dyDescent="0.3">
      <c r="A97" s="482">
        <v>24</v>
      </c>
      <c r="B97" s="491" t="s">
        <v>1906</v>
      </c>
      <c r="C97" s="313">
        <v>710.2</v>
      </c>
      <c r="D97" s="282">
        <v>0</v>
      </c>
      <c r="E97" s="282">
        <v>0</v>
      </c>
      <c r="F97" s="282">
        <v>0</v>
      </c>
      <c r="G97" s="282">
        <v>0</v>
      </c>
      <c r="H97" s="485">
        <f t="shared" si="77"/>
        <v>710.2</v>
      </c>
      <c r="I97" s="477">
        <v>20</v>
      </c>
      <c r="J97" s="477">
        <v>0</v>
      </c>
      <c r="K97" s="477">
        <v>0</v>
      </c>
      <c r="L97" s="477">
        <v>0</v>
      </c>
      <c r="M97" s="477">
        <v>0</v>
      </c>
      <c r="N97" s="487">
        <f t="shared" si="62"/>
        <v>20</v>
      </c>
      <c r="O97" s="477">
        <v>49</v>
      </c>
      <c r="P97" s="477">
        <v>0</v>
      </c>
      <c r="Q97" s="477">
        <v>0</v>
      </c>
      <c r="R97" s="477">
        <v>0</v>
      </c>
      <c r="S97" s="477">
        <v>0</v>
      </c>
      <c r="T97" s="283">
        <f>O97+P97+Q97+R97+S97</f>
        <v>49</v>
      </c>
      <c r="U97" s="504"/>
      <c r="V97" s="504"/>
      <c r="W97" s="489">
        <v>710.2</v>
      </c>
    </row>
    <row r="98" spans="1:28" ht="40.5" customHeight="1" outlineLevel="1" x14ac:dyDescent="0.3">
      <c r="A98" s="482">
        <v>25</v>
      </c>
      <c r="B98" s="491" t="s">
        <v>1904</v>
      </c>
      <c r="C98" s="282">
        <v>0</v>
      </c>
      <c r="D98" s="282">
        <v>1211.8</v>
      </c>
      <c r="E98" s="484">
        <v>0</v>
      </c>
      <c r="F98" s="484">
        <v>0</v>
      </c>
      <c r="G98" s="484">
        <v>0</v>
      </c>
      <c r="H98" s="485">
        <f t="shared" ref="H98:H99" si="78">C98+D98+E98+F98+G98</f>
        <v>1211.8</v>
      </c>
      <c r="I98" s="477">
        <v>0</v>
      </c>
      <c r="J98" s="477">
        <v>25</v>
      </c>
      <c r="K98" s="477">
        <v>0</v>
      </c>
      <c r="L98" s="477">
        <v>0</v>
      </c>
      <c r="M98" s="477">
        <v>0</v>
      </c>
      <c r="N98" s="487">
        <f t="shared" si="62"/>
        <v>25</v>
      </c>
      <c r="O98" s="477">
        <v>0</v>
      </c>
      <c r="P98" s="477">
        <v>68</v>
      </c>
      <c r="Q98" s="477">
        <v>0</v>
      </c>
      <c r="R98" s="477">
        <v>0</v>
      </c>
      <c r="S98" s="477">
        <v>0</v>
      </c>
      <c r="T98" s="487">
        <f t="shared" ref="T98" si="79">O98+P98+Q98+R98+S98</f>
        <v>68</v>
      </c>
      <c r="U98" s="504"/>
      <c r="V98" s="504"/>
      <c r="W98" s="489">
        <v>1211.8</v>
      </c>
    </row>
    <row r="99" spans="1:28" ht="40.5" customHeight="1" outlineLevel="1" x14ac:dyDescent="0.3">
      <c r="A99" s="482">
        <v>26</v>
      </c>
      <c r="B99" s="491" t="s">
        <v>1905</v>
      </c>
      <c r="C99" s="282">
        <v>0</v>
      </c>
      <c r="D99" s="313">
        <v>1169.3</v>
      </c>
      <c r="E99" s="484">
        <v>0</v>
      </c>
      <c r="F99" s="484">
        <v>0</v>
      </c>
      <c r="G99" s="484">
        <v>0</v>
      </c>
      <c r="H99" s="485">
        <f t="shared" si="78"/>
        <v>1169.3</v>
      </c>
      <c r="I99" s="477">
        <v>0</v>
      </c>
      <c r="J99" s="477">
        <v>31</v>
      </c>
      <c r="K99" s="477">
        <v>0</v>
      </c>
      <c r="L99" s="477">
        <v>0</v>
      </c>
      <c r="M99" s="477">
        <v>0</v>
      </c>
      <c r="N99" s="487">
        <f t="shared" ref="N99:N165" si="80">I99+J99+K99+L99+M99</f>
        <v>31</v>
      </c>
      <c r="O99" s="477">
        <v>0</v>
      </c>
      <c r="P99" s="477">
        <v>87</v>
      </c>
      <c r="Q99" s="477">
        <v>0</v>
      </c>
      <c r="R99" s="477">
        <v>0</v>
      </c>
      <c r="S99" s="477">
        <v>0</v>
      </c>
      <c r="T99" s="283">
        <f>O99+P99+Q99+R99+S99</f>
        <v>87</v>
      </c>
      <c r="U99" s="504"/>
      <c r="V99" s="504"/>
      <c r="W99" s="489">
        <v>1169.3</v>
      </c>
    </row>
    <row r="100" spans="1:28" ht="40.5" customHeight="1" outlineLevel="1" x14ac:dyDescent="0.3">
      <c r="A100" s="482">
        <v>27</v>
      </c>
      <c r="B100" s="491" t="s">
        <v>1117</v>
      </c>
      <c r="C100" s="313">
        <v>345.1</v>
      </c>
      <c r="D100" s="282">
        <v>0</v>
      </c>
      <c r="E100" s="484">
        <v>0</v>
      </c>
      <c r="F100" s="484">
        <v>0</v>
      </c>
      <c r="G100" s="484">
        <v>0</v>
      </c>
      <c r="H100" s="485">
        <f t="shared" ref="H100" si="81">C100+D100+E100+F100+G100</f>
        <v>345.1</v>
      </c>
      <c r="I100" s="477">
        <v>11</v>
      </c>
      <c r="J100" s="477">
        <v>0</v>
      </c>
      <c r="K100" s="477">
        <v>0</v>
      </c>
      <c r="L100" s="477">
        <v>0</v>
      </c>
      <c r="M100" s="477">
        <v>0</v>
      </c>
      <c r="N100" s="487">
        <f t="shared" si="80"/>
        <v>11</v>
      </c>
      <c r="O100" s="477">
        <v>25</v>
      </c>
      <c r="P100" s="477">
        <v>0</v>
      </c>
      <c r="Q100" s="477">
        <v>0</v>
      </c>
      <c r="R100" s="477">
        <v>0</v>
      </c>
      <c r="S100" s="477">
        <v>0</v>
      </c>
      <c r="T100" s="487">
        <f t="shared" ref="T100" si="82">O100+P100+Q100+R100+S100</f>
        <v>25</v>
      </c>
      <c r="W100" s="489">
        <v>345.1</v>
      </c>
    </row>
    <row r="101" spans="1:28" ht="40.5" customHeight="1" outlineLevel="1" x14ac:dyDescent="0.3">
      <c r="A101" s="482">
        <v>28</v>
      </c>
      <c r="B101" s="491" t="s">
        <v>1116</v>
      </c>
      <c r="C101" s="313">
        <v>785</v>
      </c>
      <c r="D101" s="282">
        <v>0</v>
      </c>
      <c r="E101" s="484">
        <v>0</v>
      </c>
      <c r="F101" s="484">
        <v>0</v>
      </c>
      <c r="G101" s="484">
        <v>0</v>
      </c>
      <c r="H101" s="485">
        <f t="shared" ref="H101" si="83">C101+D101+E101+F101+G101</f>
        <v>785</v>
      </c>
      <c r="I101" s="477">
        <v>18</v>
      </c>
      <c r="J101" s="477">
        <v>0</v>
      </c>
      <c r="K101" s="477">
        <v>0</v>
      </c>
      <c r="L101" s="477">
        <v>0</v>
      </c>
      <c r="M101" s="477">
        <v>0</v>
      </c>
      <c r="N101" s="487">
        <f t="shared" si="80"/>
        <v>18</v>
      </c>
      <c r="O101" s="477">
        <v>55</v>
      </c>
      <c r="P101" s="477">
        <v>0</v>
      </c>
      <c r="Q101" s="477">
        <v>0</v>
      </c>
      <c r="R101" s="477">
        <v>0</v>
      </c>
      <c r="S101" s="477">
        <v>0</v>
      </c>
      <c r="T101" s="283">
        <f>O101+P101+Q101+R101+S101</f>
        <v>55</v>
      </c>
      <c r="W101" s="489">
        <v>785</v>
      </c>
    </row>
    <row r="102" spans="1:28" ht="40.5" customHeight="1" x14ac:dyDescent="0.3">
      <c r="A102" s="844" t="s">
        <v>1882</v>
      </c>
      <c r="B102" s="845"/>
      <c r="C102" s="478">
        <f t="shared" ref="C102:T102" si="84">SUM(C103:C139)</f>
        <v>0</v>
      </c>
      <c r="D102" s="478">
        <f t="shared" si="84"/>
        <v>19772.490000000002</v>
      </c>
      <c r="E102" s="478">
        <f t="shared" si="84"/>
        <v>4348.97</v>
      </c>
      <c r="F102" s="478">
        <f t="shared" si="84"/>
        <v>28935.53</v>
      </c>
      <c r="G102" s="478">
        <f t="shared" si="84"/>
        <v>19970.599999999999</v>
      </c>
      <c r="H102" s="478">
        <f t="shared" si="84"/>
        <v>73027.59</v>
      </c>
      <c r="I102" s="479">
        <f t="shared" si="84"/>
        <v>0</v>
      </c>
      <c r="J102" s="479">
        <f t="shared" si="84"/>
        <v>515</v>
      </c>
      <c r="K102" s="479">
        <f t="shared" si="84"/>
        <v>295</v>
      </c>
      <c r="L102" s="479">
        <f t="shared" si="84"/>
        <v>1091</v>
      </c>
      <c r="M102" s="479">
        <f t="shared" si="84"/>
        <v>15</v>
      </c>
      <c r="N102" s="479">
        <f t="shared" si="84"/>
        <v>1916</v>
      </c>
      <c r="O102" s="479">
        <f t="shared" si="84"/>
        <v>0</v>
      </c>
      <c r="P102" s="479">
        <f t="shared" si="84"/>
        <v>1272</v>
      </c>
      <c r="Q102" s="479">
        <f t="shared" si="84"/>
        <v>659</v>
      </c>
      <c r="R102" s="479">
        <f t="shared" si="84"/>
        <v>2763</v>
      </c>
      <c r="S102" s="479">
        <f t="shared" si="84"/>
        <v>0</v>
      </c>
      <c r="T102" s="479">
        <f t="shared" si="84"/>
        <v>4694</v>
      </c>
      <c r="W102" s="489">
        <v>73027.59</v>
      </c>
      <c r="Z102" s="481" t="b">
        <f>H102='Приложение № 1'!M154</f>
        <v>0</v>
      </c>
      <c r="AA102" s="475" t="b">
        <f>N102='Приложение № 1'!J154</f>
        <v>0</v>
      </c>
      <c r="AB102" s="475" t="b">
        <f>T102='Приложение № 1'!H154</f>
        <v>0</v>
      </c>
    </row>
    <row r="103" spans="1:28" ht="40.5" customHeight="1" outlineLevel="1" x14ac:dyDescent="0.3">
      <c r="A103" s="482">
        <v>1</v>
      </c>
      <c r="B103" s="483" t="s">
        <v>1240</v>
      </c>
      <c r="C103" s="282">
        <v>0</v>
      </c>
      <c r="D103" s="313">
        <v>193.9</v>
      </c>
      <c r="E103" s="484">
        <v>177.45</v>
      </c>
      <c r="F103" s="282">
        <v>501.47</v>
      </c>
      <c r="G103" s="282">
        <v>0</v>
      </c>
      <c r="H103" s="485">
        <f t="shared" ref="H103:H110" si="85">C103+D103+E103+F103+G103</f>
        <v>872.82</v>
      </c>
      <c r="I103" s="314">
        <v>0</v>
      </c>
      <c r="J103" s="279">
        <v>5</v>
      </c>
      <c r="K103" s="486">
        <v>11</v>
      </c>
      <c r="L103" s="314">
        <v>5</v>
      </c>
      <c r="M103" s="314">
        <v>0</v>
      </c>
      <c r="N103" s="487">
        <f t="shared" si="80"/>
        <v>21</v>
      </c>
      <c r="O103" s="314">
        <v>0</v>
      </c>
      <c r="P103" s="279">
        <v>12</v>
      </c>
      <c r="Q103" s="486">
        <v>26</v>
      </c>
      <c r="R103" s="314">
        <v>29</v>
      </c>
      <c r="S103" s="314">
        <v>0</v>
      </c>
      <c r="T103" s="506">
        <f t="shared" ref="T103:T105" si="86">O103+P103+Q103+R103+S103</f>
        <v>67</v>
      </c>
      <c r="W103" s="489">
        <v>872.82</v>
      </c>
      <c r="Z103" s="475" t="b">
        <f>H103='Приложение № 1'!M156</f>
        <v>0</v>
      </c>
      <c r="AA103" s="475" t="b">
        <f>N103='Приложение № 1'!J156</f>
        <v>0</v>
      </c>
      <c r="AB103" s="475" t="b">
        <f>T103='Приложение № 1'!H156</f>
        <v>0</v>
      </c>
    </row>
    <row r="104" spans="1:28" ht="40.5" customHeight="1" outlineLevel="1" x14ac:dyDescent="0.3">
      <c r="A104" s="482">
        <v>2</v>
      </c>
      <c r="B104" s="483" t="s">
        <v>1885</v>
      </c>
      <c r="C104" s="484">
        <v>0</v>
      </c>
      <c r="D104" s="484">
        <v>0</v>
      </c>
      <c r="E104" s="484">
        <v>0</v>
      </c>
      <c r="F104" s="484">
        <v>771.42</v>
      </c>
      <c r="G104" s="282">
        <v>0</v>
      </c>
      <c r="H104" s="485">
        <f t="shared" si="85"/>
        <v>771.42</v>
      </c>
      <c r="I104" s="477">
        <v>0</v>
      </c>
      <c r="J104" s="477">
        <v>0</v>
      </c>
      <c r="K104" s="477">
        <v>0</v>
      </c>
      <c r="L104" s="477">
        <v>19</v>
      </c>
      <c r="M104" s="314">
        <v>0</v>
      </c>
      <c r="N104" s="487">
        <f t="shared" si="80"/>
        <v>19</v>
      </c>
      <c r="O104" s="477">
        <v>0</v>
      </c>
      <c r="P104" s="314">
        <v>0</v>
      </c>
      <c r="Q104" s="477">
        <v>0</v>
      </c>
      <c r="R104" s="477">
        <v>59</v>
      </c>
      <c r="S104" s="314">
        <v>0</v>
      </c>
      <c r="T104" s="506">
        <f t="shared" si="86"/>
        <v>59</v>
      </c>
      <c r="W104" s="489">
        <v>771.42</v>
      </c>
      <c r="Z104" s="475" t="b">
        <f>H104='Приложение № 1'!M164</f>
        <v>1</v>
      </c>
      <c r="AA104" s="475" t="b">
        <f>N104='Приложение № 1'!J164</f>
        <v>1</v>
      </c>
      <c r="AB104" s="475" t="b">
        <f>T104='Приложение № 1'!H164</f>
        <v>1</v>
      </c>
    </row>
    <row r="105" spans="1:28" ht="40.5" customHeight="1" outlineLevel="1" x14ac:dyDescent="0.3">
      <c r="A105" s="482">
        <v>3</v>
      </c>
      <c r="B105" s="490" t="s">
        <v>1886</v>
      </c>
      <c r="C105" s="282">
        <v>0</v>
      </c>
      <c r="D105" s="313">
        <v>256.07</v>
      </c>
      <c r="E105" s="484">
        <v>0</v>
      </c>
      <c r="F105" s="484">
        <v>1320</v>
      </c>
      <c r="G105" s="282">
        <v>0</v>
      </c>
      <c r="H105" s="485">
        <f t="shared" si="85"/>
        <v>1576.07</v>
      </c>
      <c r="I105" s="314">
        <v>0</v>
      </c>
      <c r="J105" s="314">
        <v>8</v>
      </c>
      <c r="K105" s="477">
        <v>0</v>
      </c>
      <c r="L105" s="314">
        <v>32</v>
      </c>
      <c r="M105" s="314">
        <v>0</v>
      </c>
      <c r="N105" s="487">
        <f t="shared" si="80"/>
        <v>40</v>
      </c>
      <c r="O105" s="314">
        <v>0</v>
      </c>
      <c r="P105" s="314">
        <v>22</v>
      </c>
      <c r="Q105" s="477">
        <v>0</v>
      </c>
      <c r="R105" s="314">
        <v>110</v>
      </c>
      <c r="S105" s="314">
        <v>0</v>
      </c>
      <c r="T105" s="506">
        <f t="shared" si="86"/>
        <v>132</v>
      </c>
      <c r="W105" s="489">
        <v>1576.07</v>
      </c>
      <c r="Z105" s="475" t="b">
        <f>H105='Приложение № 1'!M167</f>
        <v>1</v>
      </c>
      <c r="AA105" s="475" t="b">
        <f>N105='Приложение № 1'!J167</f>
        <v>1</v>
      </c>
      <c r="AB105" s="475" t="b">
        <f>T105='Приложение № 1'!H167</f>
        <v>1</v>
      </c>
    </row>
    <row r="106" spans="1:28" ht="40.5" customHeight="1" outlineLevel="1" x14ac:dyDescent="0.3">
      <c r="A106" s="482">
        <v>4</v>
      </c>
      <c r="B106" s="491" t="s">
        <v>1887</v>
      </c>
      <c r="C106" s="282">
        <v>0</v>
      </c>
      <c r="D106" s="282">
        <v>89.3</v>
      </c>
      <c r="E106" s="484">
        <v>0</v>
      </c>
      <c r="F106" s="282">
        <v>0</v>
      </c>
      <c r="G106" s="282">
        <v>0</v>
      </c>
      <c r="H106" s="485">
        <f t="shared" si="85"/>
        <v>89.3</v>
      </c>
      <c r="I106" s="314">
        <v>0</v>
      </c>
      <c r="J106" s="314">
        <v>2</v>
      </c>
      <c r="K106" s="477">
        <v>0</v>
      </c>
      <c r="L106" s="314">
        <v>0</v>
      </c>
      <c r="M106" s="314">
        <v>0</v>
      </c>
      <c r="N106" s="487">
        <f t="shared" si="80"/>
        <v>2</v>
      </c>
      <c r="O106" s="314">
        <v>0</v>
      </c>
      <c r="P106" s="314">
        <v>4</v>
      </c>
      <c r="Q106" s="477">
        <v>0</v>
      </c>
      <c r="R106" s="314">
        <v>0</v>
      </c>
      <c r="S106" s="314">
        <v>0</v>
      </c>
      <c r="T106" s="283">
        <f t="shared" ref="T106:T111" si="87">O106+P106+Q106+R106+S106</f>
        <v>4</v>
      </c>
      <c r="W106" s="489">
        <v>89.3</v>
      </c>
      <c r="Z106" s="475" t="b">
        <f>H106='Приложение № 1'!M178</f>
        <v>1</v>
      </c>
      <c r="AA106" s="475" t="b">
        <f>N106='Приложение № 1'!J178</f>
        <v>1</v>
      </c>
      <c r="AB106" s="475" t="b">
        <f>T106='Приложение № 1'!H178</f>
        <v>1</v>
      </c>
    </row>
    <row r="107" spans="1:28" ht="40.5" customHeight="1" outlineLevel="1" x14ac:dyDescent="0.3">
      <c r="A107" s="482">
        <v>5</v>
      </c>
      <c r="B107" s="491" t="s">
        <v>1888</v>
      </c>
      <c r="C107" s="282">
        <v>0</v>
      </c>
      <c r="D107" s="282">
        <v>385.91</v>
      </c>
      <c r="E107" s="484">
        <v>40.5</v>
      </c>
      <c r="F107" s="484">
        <v>3441.23</v>
      </c>
      <c r="G107" s="282">
        <v>0</v>
      </c>
      <c r="H107" s="485">
        <f t="shared" si="85"/>
        <v>3867.64</v>
      </c>
      <c r="I107" s="314">
        <v>0</v>
      </c>
      <c r="J107" s="314">
        <v>9</v>
      </c>
      <c r="K107" s="314">
        <v>1</v>
      </c>
      <c r="L107" s="314">
        <v>83</v>
      </c>
      <c r="M107" s="314">
        <v>0</v>
      </c>
      <c r="N107" s="487">
        <f t="shared" si="80"/>
        <v>93</v>
      </c>
      <c r="O107" s="314">
        <v>0</v>
      </c>
      <c r="P107" s="314">
        <v>27</v>
      </c>
      <c r="Q107" s="314">
        <v>6</v>
      </c>
      <c r="R107" s="314">
        <v>193</v>
      </c>
      <c r="S107" s="314">
        <v>0</v>
      </c>
      <c r="T107" s="283">
        <f t="shared" si="87"/>
        <v>226</v>
      </c>
      <c r="W107" s="489">
        <v>3867.64</v>
      </c>
      <c r="Z107" s="475" t="b">
        <f>H107='Приложение № 1'!M181+'Приложение № 1'!M479</f>
        <v>1</v>
      </c>
      <c r="AA107" s="475" t="b">
        <f>N107='Приложение № 1'!J181+'Приложение № 1'!J479</f>
        <v>0</v>
      </c>
      <c r="AB107" s="475" t="b">
        <f>T107='Приложение № 1'!H181+'Приложение № 1'!H479</f>
        <v>0</v>
      </c>
    </row>
    <row r="108" spans="1:28" ht="40.5" customHeight="1" outlineLevel="1" x14ac:dyDescent="0.3">
      <c r="A108" s="482">
        <v>7</v>
      </c>
      <c r="B108" s="490" t="s">
        <v>1092</v>
      </c>
      <c r="C108" s="484">
        <v>0</v>
      </c>
      <c r="D108" s="484">
        <v>5151.75</v>
      </c>
      <c r="E108" s="484">
        <v>0</v>
      </c>
      <c r="F108" s="484">
        <v>0</v>
      </c>
      <c r="G108" s="282">
        <v>0</v>
      </c>
      <c r="H108" s="485">
        <f t="shared" si="85"/>
        <v>5151.75</v>
      </c>
      <c r="I108" s="486">
        <v>0</v>
      </c>
      <c r="J108" s="486">
        <v>121</v>
      </c>
      <c r="K108" s="486">
        <v>0</v>
      </c>
      <c r="L108" s="486">
        <v>0</v>
      </c>
      <c r="M108" s="314">
        <v>0</v>
      </c>
      <c r="N108" s="487">
        <f t="shared" si="80"/>
        <v>121</v>
      </c>
      <c r="O108" s="486">
        <v>0</v>
      </c>
      <c r="P108" s="486">
        <v>323</v>
      </c>
      <c r="Q108" s="486">
        <v>0</v>
      </c>
      <c r="R108" s="486">
        <v>0</v>
      </c>
      <c r="S108" s="314">
        <v>0</v>
      </c>
      <c r="T108" s="283">
        <f t="shared" si="87"/>
        <v>323</v>
      </c>
      <c r="U108" s="489"/>
      <c r="V108" s="489"/>
      <c r="W108" s="489">
        <v>5151.75</v>
      </c>
      <c r="X108" s="489"/>
      <c r="Y108" s="489"/>
      <c r="Z108" s="475" t="b">
        <f>H108='Приложение № 1'!M466</f>
        <v>1</v>
      </c>
      <c r="AA108" s="475" t="b">
        <f>N108='Приложение № 1'!J466</f>
        <v>1</v>
      </c>
      <c r="AB108" s="475" t="b">
        <f>T108='Приложение № 1'!H466</f>
        <v>1</v>
      </c>
    </row>
    <row r="109" spans="1:28" ht="40.5" customHeight="1" outlineLevel="1" x14ac:dyDescent="0.3">
      <c r="A109" s="482">
        <v>8</v>
      </c>
      <c r="B109" s="491" t="s">
        <v>1221</v>
      </c>
      <c r="C109" s="282">
        <v>0</v>
      </c>
      <c r="D109" s="282">
        <v>794.17</v>
      </c>
      <c r="E109" s="484">
        <v>0</v>
      </c>
      <c r="F109" s="282">
        <v>0</v>
      </c>
      <c r="G109" s="282">
        <v>0</v>
      </c>
      <c r="H109" s="485">
        <f t="shared" si="85"/>
        <v>794.17</v>
      </c>
      <c r="I109" s="314">
        <v>0</v>
      </c>
      <c r="J109" s="314">
        <v>21</v>
      </c>
      <c r="K109" s="477">
        <v>0</v>
      </c>
      <c r="L109" s="314">
        <v>0</v>
      </c>
      <c r="M109" s="314">
        <v>0</v>
      </c>
      <c r="N109" s="487">
        <f t="shared" si="80"/>
        <v>21</v>
      </c>
      <c r="O109" s="314">
        <v>0</v>
      </c>
      <c r="P109" s="314">
        <v>51</v>
      </c>
      <c r="Q109" s="477">
        <v>0</v>
      </c>
      <c r="R109" s="314">
        <v>0</v>
      </c>
      <c r="S109" s="314">
        <v>0</v>
      </c>
      <c r="T109" s="283">
        <f t="shared" si="87"/>
        <v>51</v>
      </c>
      <c r="W109" s="489">
        <v>794.17</v>
      </c>
      <c r="Z109" s="475" t="b">
        <f>H109='Приложение № 1'!M191</f>
        <v>1</v>
      </c>
      <c r="AA109" s="475" t="b">
        <f>N109='Приложение № 1'!J191</f>
        <v>1</v>
      </c>
      <c r="AB109" s="475" t="b">
        <f>T109='Приложение № 1'!H191</f>
        <v>1</v>
      </c>
    </row>
    <row r="110" spans="1:28" ht="40.5" customHeight="1" outlineLevel="1" x14ac:dyDescent="0.3">
      <c r="A110" s="482">
        <v>9</v>
      </c>
      <c r="B110" s="491" t="s">
        <v>1889</v>
      </c>
      <c r="C110" s="313">
        <v>0</v>
      </c>
      <c r="D110" s="507">
        <v>0</v>
      </c>
      <c r="E110" s="484">
        <v>673.6</v>
      </c>
      <c r="F110" s="484">
        <v>227.8</v>
      </c>
      <c r="G110" s="282">
        <v>0</v>
      </c>
      <c r="H110" s="485">
        <f t="shared" si="85"/>
        <v>901.4</v>
      </c>
      <c r="I110" s="477">
        <v>0</v>
      </c>
      <c r="J110" s="314">
        <v>4</v>
      </c>
      <c r="K110" s="314">
        <v>15</v>
      </c>
      <c r="L110" s="477">
        <v>3</v>
      </c>
      <c r="M110" s="314">
        <v>0</v>
      </c>
      <c r="N110" s="487">
        <f t="shared" si="80"/>
        <v>22</v>
      </c>
      <c r="O110" s="477">
        <v>0</v>
      </c>
      <c r="P110" s="314">
        <v>4</v>
      </c>
      <c r="Q110" s="314">
        <v>31</v>
      </c>
      <c r="R110" s="477">
        <v>7</v>
      </c>
      <c r="S110" s="314">
        <v>0</v>
      </c>
      <c r="T110" s="283">
        <f t="shared" si="87"/>
        <v>42</v>
      </c>
      <c r="U110" s="474" t="s">
        <v>1849</v>
      </c>
      <c r="W110" s="489">
        <v>901.4</v>
      </c>
      <c r="Z110" s="475" t="b">
        <f>H110='Приложение № 1'!M198</f>
        <v>1</v>
      </c>
      <c r="AA110" s="475" t="b">
        <f>N110='Приложение № 1'!J198</f>
        <v>1</v>
      </c>
      <c r="AB110" s="475" t="b">
        <f>T110='Приложение № 1'!H198</f>
        <v>1</v>
      </c>
    </row>
    <row r="111" spans="1:28" ht="40.5" customHeight="1" outlineLevel="1" x14ac:dyDescent="0.3">
      <c r="A111" s="482">
        <v>10</v>
      </c>
      <c r="B111" s="491" t="s">
        <v>1848</v>
      </c>
      <c r="C111" s="282">
        <v>0</v>
      </c>
      <c r="D111" s="282">
        <v>897.4</v>
      </c>
      <c r="E111" s="484">
        <v>506</v>
      </c>
      <c r="F111" s="282">
        <v>0</v>
      </c>
      <c r="G111" s="282">
        <v>0</v>
      </c>
      <c r="H111" s="485">
        <f t="shared" ref="H111:H117" si="88">C111+D111+E111+F111+G111</f>
        <v>1403.4</v>
      </c>
      <c r="I111" s="314">
        <v>0</v>
      </c>
      <c r="J111" s="477">
        <v>26</v>
      </c>
      <c r="K111" s="477">
        <v>8</v>
      </c>
      <c r="L111" s="314">
        <v>0</v>
      </c>
      <c r="M111" s="314">
        <v>0</v>
      </c>
      <c r="N111" s="487">
        <f t="shared" si="80"/>
        <v>34</v>
      </c>
      <c r="O111" s="314">
        <v>0</v>
      </c>
      <c r="P111" s="477">
        <v>86</v>
      </c>
      <c r="Q111" s="477">
        <v>19</v>
      </c>
      <c r="R111" s="314">
        <v>0</v>
      </c>
      <c r="S111" s="314">
        <v>0</v>
      </c>
      <c r="T111" s="283">
        <f t="shared" si="87"/>
        <v>105</v>
      </c>
      <c r="W111" s="489">
        <v>1403.4</v>
      </c>
      <c r="Z111" s="475" t="b">
        <f>H111='Приложение № 1'!M205</f>
        <v>1</v>
      </c>
      <c r="AA111" s="475" t="b">
        <f>N111='Приложение № 1'!J205</f>
        <v>1</v>
      </c>
      <c r="AB111" s="475" t="b">
        <f>T111='Приложение № 1'!H205</f>
        <v>1</v>
      </c>
    </row>
    <row r="112" spans="1:28" ht="40.5" customHeight="1" outlineLevel="1" x14ac:dyDescent="0.3">
      <c r="A112" s="482">
        <v>11</v>
      </c>
      <c r="B112" s="491" t="s">
        <v>1909</v>
      </c>
      <c r="C112" s="282">
        <v>0</v>
      </c>
      <c r="D112" s="282">
        <v>0</v>
      </c>
      <c r="E112" s="484">
        <v>0</v>
      </c>
      <c r="F112" s="484">
        <v>2433.23</v>
      </c>
      <c r="G112" s="282">
        <v>0</v>
      </c>
      <c r="H112" s="485">
        <f t="shared" si="88"/>
        <v>2433.23</v>
      </c>
      <c r="I112" s="314">
        <v>0</v>
      </c>
      <c r="J112" s="314">
        <v>0</v>
      </c>
      <c r="K112" s="477">
        <v>0</v>
      </c>
      <c r="L112" s="314">
        <v>84</v>
      </c>
      <c r="M112" s="314">
        <v>0</v>
      </c>
      <c r="N112" s="487">
        <f t="shared" si="80"/>
        <v>84</v>
      </c>
      <c r="O112" s="314">
        <v>0</v>
      </c>
      <c r="P112" s="314">
        <v>0</v>
      </c>
      <c r="Q112" s="477">
        <v>0</v>
      </c>
      <c r="R112" s="314">
        <v>239</v>
      </c>
      <c r="S112" s="314">
        <v>0</v>
      </c>
      <c r="T112" s="487">
        <f t="shared" ref="T112" si="89">O112+P112+Q112+R112+S112</f>
        <v>239</v>
      </c>
      <c r="W112" s="489">
        <v>2433.23</v>
      </c>
      <c r="Z112" s="475" t="b">
        <f>H112='Приложение № 1'!M209</f>
        <v>1</v>
      </c>
      <c r="AA112" s="475" t="b">
        <f>N112='Приложение № 1'!J209</f>
        <v>1</v>
      </c>
      <c r="AB112" s="475" t="b">
        <f>T112='Приложение № 1'!H209</f>
        <v>1</v>
      </c>
    </row>
    <row r="113" spans="1:325" ht="40.5" customHeight="1" outlineLevel="1" x14ac:dyDescent="0.3">
      <c r="A113" s="482">
        <v>12</v>
      </c>
      <c r="B113" s="490" t="s">
        <v>1890</v>
      </c>
      <c r="C113" s="282">
        <v>0</v>
      </c>
      <c r="D113" s="507">
        <v>0</v>
      </c>
      <c r="E113" s="484">
        <v>0</v>
      </c>
      <c r="F113" s="484">
        <v>1012.5</v>
      </c>
      <c r="G113" s="282">
        <v>0</v>
      </c>
      <c r="H113" s="485">
        <f t="shared" si="88"/>
        <v>1012.5</v>
      </c>
      <c r="I113" s="314">
        <v>0</v>
      </c>
      <c r="J113" s="314">
        <v>4</v>
      </c>
      <c r="K113" s="486">
        <v>0</v>
      </c>
      <c r="L113" s="486">
        <v>18</v>
      </c>
      <c r="M113" s="314">
        <v>0</v>
      </c>
      <c r="N113" s="487">
        <f t="shared" si="80"/>
        <v>22</v>
      </c>
      <c r="O113" s="314">
        <v>0</v>
      </c>
      <c r="P113" s="314">
        <v>11</v>
      </c>
      <c r="Q113" s="486">
        <v>0</v>
      </c>
      <c r="R113" s="486">
        <v>52</v>
      </c>
      <c r="S113" s="314">
        <v>0</v>
      </c>
      <c r="T113" s="283">
        <f>O113+P113+Q113+R113+S113</f>
        <v>63</v>
      </c>
      <c r="W113" s="489">
        <v>1012.5</v>
      </c>
      <c r="Z113" s="475" t="b">
        <f>H113='Приложение № 1'!M211</f>
        <v>1</v>
      </c>
      <c r="AA113" s="475" t="b">
        <f>N113='Приложение № 1'!J211</f>
        <v>1</v>
      </c>
      <c r="AB113" s="475" t="b">
        <f>T113='Приложение № 1'!H211</f>
        <v>1</v>
      </c>
    </row>
    <row r="114" spans="1:325" ht="40.5" customHeight="1" outlineLevel="1" x14ac:dyDescent="0.3">
      <c r="A114" s="482">
        <v>13</v>
      </c>
      <c r="B114" s="490" t="s">
        <v>1443</v>
      </c>
      <c r="C114" s="282">
        <v>0</v>
      </c>
      <c r="D114" s="484">
        <v>0</v>
      </c>
      <c r="E114" s="484">
        <v>138.5</v>
      </c>
      <c r="F114" s="484">
        <v>989.2</v>
      </c>
      <c r="G114" s="282">
        <v>0</v>
      </c>
      <c r="H114" s="485">
        <f t="shared" si="88"/>
        <v>1127.7</v>
      </c>
      <c r="I114" s="314">
        <v>0</v>
      </c>
      <c r="J114" s="477">
        <v>2</v>
      </c>
      <c r="K114" s="486">
        <v>4</v>
      </c>
      <c r="L114" s="486">
        <v>18</v>
      </c>
      <c r="M114" s="314">
        <v>0</v>
      </c>
      <c r="N114" s="487">
        <f t="shared" si="80"/>
        <v>24</v>
      </c>
      <c r="O114" s="314">
        <v>0</v>
      </c>
      <c r="P114" s="477">
        <v>4</v>
      </c>
      <c r="Q114" s="486">
        <v>6</v>
      </c>
      <c r="R114" s="486">
        <v>51</v>
      </c>
      <c r="S114" s="314">
        <v>0</v>
      </c>
      <c r="T114" s="487">
        <f t="shared" ref="T114" si="90">O114+P114+Q114+R114+S114</f>
        <v>61</v>
      </c>
      <c r="W114" s="489">
        <v>1127.7</v>
      </c>
      <c r="Z114" s="508" t="b">
        <f>H114='Приложение № 1'!M225</f>
        <v>1</v>
      </c>
      <c r="AA114" s="508" t="b">
        <f>N114='Приложение № 1'!J225</f>
        <v>1</v>
      </c>
      <c r="AB114" s="508" t="b">
        <f>T114='Приложение № 1'!H225</f>
        <v>1</v>
      </c>
    </row>
    <row r="115" spans="1:325" ht="40.5" customHeight="1" outlineLevel="1" x14ac:dyDescent="0.3">
      <c r="A115" s="482">
        <v>14</v>
      </c>
      <c r="B115" s="491" t="s">
        <v>1094</v>
      </c>
      <c r="C115" s="282">
        <v>0</v>
      </c>
      <c r="D115" s="484">
        <v>0</v>
      </c>
      <c r="E115" s="484">
        <v>0</v>
      </c>
      <c r="F115" s="484">
        <v>1312.7</v>
      </c>
      <c r="G115" s="282">
        <v>0</v>
      </c>
      <c r="H115" s="485">
        <f t="shared" si="88"/>
        <v>1312.7</v>
      </c>
      <c r="I115" s="314">
        <v>0</v>
      </c>
      <c r="J115" s="477">
        <v>0</v>
      </c>
      <c r="K115" s="486">
        <v>0</v>
      </c>
      <c r="L115" s="486">
        <v>25</v>
      </c>
      <c r="M115" s="314">
        <v>0</v>
      </c>
      <c r="N115" s="487">
        <f t="shared" si="80"/>
        <v>25</v>
      </c>
      <c r="O115" s="314">
        <v>0</v>
      </c>
      <c r="P115" s="477">
        <v>0</v>
      </c>
      <c r="Q115" s="486">
        <v>0</v>
      </c>
      <c r="R115" s="486">
        <v>85</v>
      </c>
      <c r="S115" s="314">
        <v>0</v>
      </c>
      <c r="T115" s="283">
        <f t="shared" ref="T115:T122" si="91">O115+P115+Q115+R115+S115</f>
        <v>85</v>
      </c>
      <c r="W115" s="489">
        <v>1312.7</v>
      </c>
      <c r="Z115" s="475" t="b">
        <f>H115='Приложение № 1'!M234</f>
        <v>1</v>
      </c>
      <c r="AA115" s="475" t="b">
        <f>N115='Приложение № 1'!J234</f>
        <v>1</v>
      </c>
      <c r="AB115" s="475" t="b">
        <f>T115='Приложение № 1'!H234</f>
        <v>1</v>
      </c>
    </row>
    <row r="116" spans="1:325" ht="40.5" customHeight="1" outlineLevel="1" x14ac:dyDescent="0.3">
      <c r="A116" s="482">
        <v>15</v>
      </c>
      <c r="B116" s="491" t="s">
        <v>1910</v>
      </c>
      <c r="C116" s="282">
        <v>0</v>
      </c>
      <c r="D116" s="484">
        <v>0</v>
      </c>
      <c r="E116" s="484">
        <v>0</v>
      </c>
      <c r="F116" s="282">
        <v>5892.6</v>
      </c>
      <c r="G116" s="282">
        <v>0</v>
      </c>
      <c r="H116" s="485">
        <f t="shared" si="88"/>
        <v>5892.6</v>
      </c>
      <c r="I116" s="314">
        <v>0</v>
      </c>
      <c r="J116" s="477">
        <v>0</v>
      </c>
      <c r="K116" s="477">
        <v>172</v>
      </c>
      <c r="L116" s="477">
        <v>0</v>
      </c>
      <c r="M116" s="314">
        <v>0</v>
      </c>
      <c r="N116" s="487">
        <f t="shared" si="80"/>
        <v>172</v>
      </c>
      <c r="O116" s="314">
        <v>0</v>
      </c>
      <c r="P116" s="477">
        <v>0</v>
      </c>
      <c r="Q116" s="477">
        <v>400</v>
      </c>
      <c r="R116" s="477">
        <v>0</v>
      </c>
      <c r="S116" s="314">
        <v>0</v>
      </c>
      <c r="T116" s="283">
        <f t="shared" si="91"/>
        <v>400</v>
      </c>
      <c r="W116" s="489">
        <v>5892.6</v>
      </c>
      <c r="Z116" s="475" t="b">
        <f>H116='Приложение № 1'!M239+'Приложение № 1'!M484</f>
        <v>1</v>
      </c>
      <c r="AA116" s="475" t="b">
        <f>N116='Приложение № 1'!J239+'Приложение № 1'!J484</f>
        <v>1</v>
      </c>
      <c r="AB116" s="475" t="b">
        <f>T116='Приложение № 1'!H239+'Приложение № 1'!H484</f>
        <v>1</v>
      </c>
    </row>
    <row r="117" spans="1:325" ht="40.5" customHeight="1" outlineLevel="1" x14ac:dyDescent="0.3">
      <c r="A117" s="482">
        <v>16</v>
      </c>
      <c r="B117" s="491" t="s">
        <v>1428</v>
      </c>
      <c r="C117" s="282">
        <v>0</v>
      </c>
      <c r="D117" s="484">
        <v>499.7</v>
      </c>
      <c r="E117" s="484">
        <v>0</v>
      </c>
      <c r="F117" s="282">
        <v>0</v>
      </c>
      <c r="G117" s="282">
        <v>0</v>
      </c>
      <c r="H117" s="485">
        <f t="shared" si="88"/>
        <v>499.7</v>
      </c>
      <c r="I117" s="314">
        <v>0</v>
      </c>
      <c r="J117" s="486">
        <v>12</v>
      </c>
      <c r="K117" s="477">
        <v>0</v>
      </c>
      <c r="L117" s="314">
        <v>0</v>
      </c>
      <c r="M117" s="314">
        <v>0</v>
      </c>
      <c r="N117" s="487">
        <f t="shared" si="80"/>
        <v>12</v>
      </c>
      <c r="O117" s="314">
        <v>0</v>
      </c>
      <c r="P117" s="486">
        <v>43</v>
      </c>
      <c r="Q117" s="477">
        <v>0</v>
      </c>
      <c r="R117" s="314">
        <v>0</v>
      </c>
      <c r="S117" s="314">
        <v>0</v>
      </c>
      <c r="T117" s="283">
        <f t="shared" si="91"/>
        <v>43</v>
      </c>
      <c r="W117" s="489">
        <v>499.7</v>
      </c>
      <c r="Z117" s="475" t="b">
        <f>H117='Приложение № 1'!M251</f>
        <v>1</v>
      </c>
      <c r="AA117" s="475" t="b">
        <f>N117='Приложение № 1'!J251</f>
        <v>1</v>
      </c>
      <c r="AB117" s="475" t="b">
        <f>T117='Приложение № 1'!H251</f>
        <v>1</v>
      </c>
    </row>
    <row r="118" spans="1:325" ht="40.5" customHeight="1" outlineLevel="1" x14ac:dyDescent="0.3">
      <c r="A118" s="482">
        <v>17</v>
      </c>
      <c r="B118" s="491" t="s">
        <v>1911</v>
      </c>
      <c r="C118" s="282">
        <v>0</v>
      </c>
      <c r="D118" s="484">
        <v>1206.75</v>
      </c>
      <c r="E118" s="484">
        <v>0</v>
      </c>
      <c r="F118" s="282">
        <v>0</v>
      </c>
      <c r="G118" s="282">
        <v>0</v>
      </c>
      <c r="H118" s="485">
        <f t="shared" ref="H118:H139" si="92">C118+D118+E118+F118+G118</f>
        <v>1206.75</v>
      </c>
      <c r="I118" s="314">
        <v>0</v>
      </c>
      <c r="J118" s="477">
        <v>36</v>
      </c>
      <c r="K118" s="477">
        <v>0</v>
      </c>
      <c r="L118" s="314">
        <v>0</v>
      </c>
      <c r="M118" s="314">
        <v>0</v>
      </c>
      <c r="N118" s="487">
        <f t="shared" si="80"/>
        <v>36</v>
      </c>
      <c r="O118" s="314">
        <v>0</v>
      </c>
      <c r="P118" s="477">
        <v>72</v>
      </c>
      <c r="Q118" s="477">
        <v>0</v>
      </c>
      <c r="R118" s="314">
        <v>0</v>
      </c>
      <c r="S118" s="314">
        <v>0</v>
      </c>
      <c r="T118" s="283">
        <f t="shared" si="91"/>
        <v>72</v>
      </c>
      <c r="W118" s="489">
        <v>1206.75</v>
      </c>
      <c r="Z118" s="475" t="b">
        <f>H118='Приложение № 1'!M253</f>
        <v>1</v>
      </c>
      <c r="AA118" s="475" t="b">
        <f>N118='Приложение № 1'!J253</f>
        <v>1</v>
      </c>
      <c r="AB118" s="475" t="b">
        <f>T118='Приложение № 1'!H253</f>
        <v>1</v>
      </c>
    </row>
    <row r="119" spans="1:325" ht="40.5" customHeight="1" outlineLevel="1" x14ac:dyDescent="0.3">
      <c r="A119" s="482">
        <v>18</v>
      </c>
      <c r="B119" s="491" t="s">
        <v>1892</v>
      </c>
      <c r="C119" s="282">
        <v>0</v>
      </c>
      <c r="D119" s="509">
        <v>1101</v>
      </c>
      <c r="E119" s="484">
        <v>41.1</v>
      </c>
      <c r="F119" s="282">
        <v>538.4</v>
      </c>
      <c r="G119" s="282">
        <v>0</v>
      </c>
      <c r="H119" s="485">
        <f t="shared" si="92"/>
        <v>1680.5</v>
      </c>
      <c r="I119" s="314">
        <v>0</v>
      </c>
      <c r="J119" s="486">
        <v>33</v>
      </c>
      <c r="K119" s="477">
        <v>1</v>
      </c>
      <c r="L119" s="314">
        <v>1</v>
      </c>
      <c r="M119" s="314">
        <v>0</v>
      </c>
      <c r="N119" s="487">
        <f t="shared" si="80"/>
        <v>35</v>
      </c>
      <c r="O119" s="314">
        <v>0</v>
      </c>
      <c r="P119" s="486">
        <v>83</v>
      </c>
      <c r="Q119" s="477">
        <v>4</v>
      </c>
      <c r="R119" s="314">
        <v>4</v>
      </c>
      <c r="S119" s="314">
        <v>0</v>
      </c>
      <c r="T119" s="283">
        <f t="shared" si="91"/>
        <v>91</v>
      </c>
      <c r="W119" s="489">
        <v>1680.5</v>
      </c>
      <c r="Z119" s="475" t="b">
        <f>H119='Приложение № 1'!M256</f>
        <v>1</v>
      </c>
      <c r="AA119" s="475" t="b">
        <f>N119='Приложение № 1'!J256</f>
        <v>1</v>
      </c>
      <c r="AB119" s="475" t="b">
        <f>T119='Приложение № 1'!H256</f>
        <v>1</v>
      </c>
    </row>
    <row r="120" spans="1:325" ht="40.5" customHeight="1" outlineLevel="1" x14ac:dyDescent="0.3">
      <c r="A120" s="482">
        <v>19</v>
      </c>
      <c r="B120" s="495" t="s">
        <v>1912</v>
      </c>
      <c r="C120" s="282">
        <v>0</v>
      </c>
      <c r="D120" s="484">
        <v>1210.2</v>
      </c>
      <c r="E120" s="484">
        <v>0</v>
      </c>
      <c r="F120" s="282">
        <v>0</v>
      </c>
      <c r="G120" s="282">
        <v>0</v>
      </c>
      <c r="H120" s="485">
        <f t="shared" si="92"/>
        <v>1210.2</v>
      </c>
      <c r="I120" s="314">
        <v>0</v>
      </c>
      <c r="J120" s="486">
        <v>21</v>
      </c>
      <c r="K120" s="477">
        <v>0</v>
      </c>
      <c r="L120" s="314">
        <v>0</v>
      </c>
      <c r="M120" s="314">
        <v>0</v>
      </c>
      <c r="N120" s="487">
        <f t="shared" si="80"/>
        <v>21</v>
      </c>
      <c r="O120" s="314">
        <v>0</v>
      </c>
      <c r="P120" s="486">
        <v>63</v>
      </c>
      <c r="Q120" s="477">
        <v>0</v>
      </c>
      <c r="R120" s="314">
        <v>0</v>
      </c>
      <c r="S120" s="314">
        <v>0</v>
      </c>
      <c r="T120" s="283">
        <f t="shared" si="91"/>
        <v>63</v>
      </c>
      <c r="W120" s="489">
        <v>1210.2</v>
      </c>
      <c r="Z120" s="475" t="b">
        <f>H120='Приложение № 1'!M264</f>
        <v>1</v>
      </c>
      <c r="AA120" s="475" t="b">
        <f>N120='Приложение № 1'!J264</f>
        <v>1</v>
      </c>
      <c r="AB120" s="475" t="b">
        <f>T120='Приложение № 1'!H264</f>
        <v>1</v>
      </c>
    </row>
    <row r="121" spans="1:325" ht="40.5" customHeight="1" outlineLevel="1" x14ac:dyDescent="0.3">
      <c r="A121" s="482">
        <v>20</v>
      </c>
      <c r="B121" s="491" t="s">
        <v>1908</v>
      </c>
      <c r="C121" s="282">
        <v>0</v>
      </c>
      <c r="D121" s="509">
        <v>0</v>
      </c>
      <c r="E121" s="484">
        <v>311.60000000000002</v>
      </c>
      <c r="F121" s="507">
        <v>1584.3</v>
      </c>
      <c r="G121" s="282">
        <v>766.2</v>
      </c>
      <c r="H121" s="485">
        <f t="shared" si="92"/>
        <v>2662.1</v>
      </c>
      <c r="I121" s="314">
        <v>0</v>
      </c>
      <c r="J121" s="486">
        <v>20</v>
      </c>
      <c r="K121" s="477">
        <v>7</v>
      </c>
      <c r="L121" s="314">
        <v>33</v>
      </c>
      <c r="M121" s="314">
        <v>0</v>
      </c>
      <c r="N121" s="487">
        <f t="shared" si="80"/>
        <v>60</v>
      </c>
      <c r="O121" s="314">
        <v>0</v>
      </c>
      <c r="P121" s="486">
        <v>32</v>
      </c>
      <c r="Q121" s="477">
        <v>12</v>
      </c>
      <c r="R121" s="314">
        <v>95</v>
      </c>
      <c r="S121" s="314">
        <v>0</v>
      </c>
      <c r="T121" s="283">
        <f t="shared" si="91"/>
        <v>139</v>
      </c>
      <c r="W121" s="489">
        <v>2662.1</v>
      </c>
      <c r="Z121" s="475" t="b">
        <f>H121='Приложение № 1'!M272</f>
        <v>1</v>
      </c>
      <c r="AA121" s="475" t="b">
        <f>N121='Приложение № 1'!J272</f>
        <v>1</v>
      </c>
      <c r="AB121" s="475" t="b">
        <f>T121='Приложение № 1'!H272</f>
        <v>1</v>
      </c>
    </row>
    <row r="122" spans="1:325" ht="40.5" customHeight="1" outlineLevel="1" x14ac:dyDescent="0.3">
      <c r="A122" s="482">
        <v>21</v>
      </c>
      <c r="B122" s="491" t="s">
        <v>1029</v>
      </c>
      <c r="C122" s="282">
        <v>0</v>
      </c>
      <c r="D122" s="282">
        <v>0</v>
      </c>
      <c r="E122" s="484">
        <v>0</v>
      </c>
      <c r="F122" s="484">
        <v>0</v>
      </c>
      <c r="G122" s="282">
        <v>585.1</v>
      </c>
      <c r="H122" s="485">
        <f t="shared" si="92"/>
        <v>585.1</v>
      </c>
      <c r="I122" s="314">
        <v>0</v>
      </c>
      <c r="J122" s="314">
        <v>0</v>
      </c>
      <c r="K122" s="477">
        <v>0</v>
      </c>
      <c r="L122" s="314">
        <v>0</v>
      </c>
      <c r="M122" s="314">
        <v>15</v>
      </c>
      <c r="N122" s="487">
        <f t="shared" si="80"/>
        <v>15</v>
      </c>
      <c r="O122" s="314">
        <v>0</v>
      </c>
      <c r="P122" s="314">
        <v>0</v>
      </c>
      <c r="Q122" s="477">
        <v>0</v>
      </c>
      <c r="R122" s="314">
        <v>33</v>
      </c>
      <c r="S122" s="314">
        <v>0</v>
      </c>
      <c r="T122" s="283">
        <f t="shared" si="91"/>
        <v>33</v>
      </c>
      <c r="W122" s="489">
        <v>585.1</v>
      </c>
      <c r="Z122" s="475" t="b">
        <f>H122='Приложение № 1'!M288</f>
        <v>1</v>
      </c>
      <c r="AA122" s="475" t="b">
        <f>N122='Приложение № 1'!J288</f>
        <v>1</v>
      </c>
      <c r="AB122" s="475" t="b">
        <f>T122='Приложение № 1'!H288</f>
        <v>1</v>
      </c>
    </row>
    <row r="123" spans="1:325" ht="40.5" customHeight="1" outlineLevel="1" x14ac:dyDescent="0.3">
      <c r="A123" s="482">
        <v>22</v>
      </c>
      <c r="B123" s="491" t="s">
        <v>1331</v>
      </c>
      <c r="C123" s="282">
        <v>0</v>
      </c>
      <c r="D123" s="484">
        <v>0</v>
      </c>
      <c r="E123" s="281">
        <v>0</v>
      </c>
      <c r="F123" s="509">
        <v>164.05</v>
      </c>
      <c r="G123" s="282">
        <v>1998.24</v>
      </c>
      <c r="H123" s="485">
        <f t="shared" si="92"/>
        <v>2162.29</v>
      </c>
      <c r="I123" s="314">
        <v>0</v>
      </c>
      <c r="J123" s="486">
        <v>0</v>
      </c>
      <c r="K123" s="486">
        <v>0</v>
      </c>
      <c r="L123" s="486">
        <v>73</v>
      </c>
      <c r="M123" s="314">
        <v>0</v>
      </c>
      <c r="N123" s="487">
        <f t="shared" si="80"/>
        <v>73</v>
      </c>
      <c r="O123" s="314">
        <v>0</v>
      </c>
      <c r="P123" s="486">
        <v>0</v>
      </c>
      <c r="Q123" s="486">
        <v>0</v>
      </c>
      <c r="R123" s="486">
        <v>178</v>
      </c>
      <c r="S123" s="314">
        <v>0</v>
      </c>
      <c r="T123" s="487">
        <f t="shared" ref="T123:T126" si="93">O123+P123+Q123+R123+S123</f>
        <v>178</v>
      </c>
      <c r="W123" s="489">
        <v>2162.29</v>
      </c>
      <c r="Z123" s="475" t="b">
        <f>H123='Приложение № 1'!M290+'Приложение № 1'!M486</f>
        <v>1</v>
      </c>
      <c r="AA123" s="475" t="b">
        <f>N123='Приложение № 1'!J290+'Приложение № 1'!J486</f>
        <v>0</v>
      </c>
      <c r="AB123" s="475" t="b">
        <f>T123='Приложение № 1'!H290+'Приложение № 1'!H486</f>
        <v>0</v>
      </c>
    </row>
    <row r="124" spans="1:325" ht="40.5" customHeight="1" outlineLevel="1" x14ac:dyDescent="0.3">
      <c r="A124" s="482">
        <v>23</v>
      </c>
      <c r="B124" s="491" t="s">
        <v>987</v>
      </c>
      <c r="C124" s="282">
        <v>0</v>
      </c>
      <c r="D124" s="484">
        <v>0</v>
      </c>
      <c r="E124" s="510">
        <v>0</v>
      </c>
      <c r="F124" s="282">
        <v>906</v>
      </c>
      <c r="G124" s="282">
        <v>0</v>
      </c>
      <c r="H124" s="485">
        <f t="shared" si="92"/>
        <v>906</v>
      </c>
      <c r="I124" s="314">
        <v>0</v>
      </c>
      <c r="J124" s="477">
        <v>0</v>
      </c>
      <c r="K124" s="477">
        <v>0</v>
      </c>
      <c r="L124" s="314">
        <v>19</v>
      </c>
      <c r="M124" s="314">
        <v>0</v>
      </c>
      <c r="N124" s="487">
        <f t="shared" si="80"/>
        <v>19</v>
      </c>
      <c r="O124" s="314">
        <v>0</v>
      </c>
      <c r="P124" s="477">
        <v>0</v>
      </c>
      <c r="Q124" s="477">
        <v>0</v>
      </c>
      <c r="R124" s="314">
        <v>71</v>
      </c>
      <c r="S124" s="314">
        <v>0</v>
      </c>
      <c r="T124" s="487">
        <f t="shared" si="93"/>
        <v>71</v>
      </c>
      <c r="W124" s="489">
        <v>906</v>
      </c>
      <c r="Z124" s="475" t="b">
        <f>H124='Приложение № 1'!M294</f>
        <v>1</v>
      </c>
      <c r="AA124" s="475" t="b">
        <f>N124='Приложение № 1'!J294</f>
        <v>1</v>
      </c>
      <c r="AB124" s="475" t="b">
        <f>T124='Приложение № 1'!H294</f>
        <v>1</v>
      </c>
    </row>
    <row r="125" spans="1:325" ht="40.5" customHeight="1" outlineLevel="1" x14ac:dyDescent="0.3">
      <c r="A125" s="482">
        <v>24</v>
      </c>
      <c r="B125" s="491" t="s">
        <v>880</v>
      </c>
      <c r="C125" s="282">
        <v>0</v>
      </c>
      <c r="D125" s="282">
        <v>0</v>
      </c>
      <c r="E125" s="484">
        <v>0</v>
      </c>
      <c r="F125" s="282">
        <v>2025.9</v>
      </c>
      <c r="G125" s="282">
        <v>0</v>
      </c>
      <c r="H125" s="485">
        <f t="shared" si="92"/>
        <v>2025.9</v>
      </c>
      <c r="I125" s="314">
        <v>0</v>
      </c>
      <c r="J125" s="314">
        <v>0</v>
      </c>
      <c r="K125" s="486">
        <v>0</v>
      </c>
      <c r="L125" s="314">
        <v>50</v>
      </c>
      <c r="M125" s="314">
        <v>0</v>
      </c>
      <c r="N125" s="487">
        <f t="shared" si="80"/>
        <v>50</v>
      </c>
      <c r="O125" s="314">
        <v>0</v>
      </c>
      <c r="P125" s="314">
        <v>0</v>
      </c>
      <c r="Q125" s="486">
        <v>0</v>
      </c>
      <c r="R125" s="314">
        <v>110</v>
      </c>
      <c r="S125" s="314">
        <v>0</v>
      </c>
      <c r="T125" s="487">
        <f t="shared" si="93"/>
        <v>110</v>
      </c>
      <c r="W125" s="489">
        <v>2025.9</v>
      </c>
      <c r="Z125" s="475" t="b">
        <f>H125='Приложение № 1'!M298</f>
        <v>1</v>
      </c>
      <c r="AA125" s="475" t="b">
        <f>N125='Приложение № 1'!J298</f>
        <v>1</v>
      </c>
      <c r="AB125" s="475" t="b">
        <f>T125='Приложение № 1'!H298</f>
        <v>1</v>
      </c>
    </row>
    <row r="126" spans="1:325" s="501" customFormat="1" ht="40.5" customHeight="1" outlineLevel="1" x14ac:dyDescent="0.3">
      <c r="A126" s="482">
        <v>25</v>
      </c>
      <c r="B126" s="496" t="s">
        <v>1458</v>
      </c>
      <c r="C126" s="511">
        <v>0</v>
      </c>
      <c r="D126" s="511">
        <v>2143</v>
      </c>
      <c r="E126" s="497">
        <v>0</v>
      </c>
      <c r="F126" s="511">
        <v>0</v>
      </c>
      <c r="G126" s="511">
        <v>0</v>
      </c>
      <c r="H126" s="498">
        <f t="shared" si="92"/>
        <v>2143</v>
      </c>
      <c r="I126" s="512">
        <v>0</v>
      </c>
      <c r="J126" s="512">
        <v>50</v>
      </c>
      <c r="K126" s="499">
        <v>0</v>
      </c>
      <c r="L126" s="512">
        <v>0</v>
      </c>
      <c r="M126" s="512">
        <v>0</v>
      </c>
      <c r="N126" s="500">
        <f t="shared" si="80"/>
        <v>50</v>
      </c>
      <c r="O126" s="512">
        <v>0</v>
      </c>
      <c r="P126" s="512">
        <v>122</v>
      </c>
      <c r="Q126" s="499">
        <v>0</v>
      </c>
      <c r="R126" s="512">
        <v>0</v>
      </c>
      <c r="S126" s="512">
        <v>0</v>
      </c>
      <c r="T126" s="500">
        <f t="shared" si="93"/>
        <v>122</v>
      </c>
      <c r="U126" s="474"/>
      <c r="V126" s="474"/>
      <c r="W126" s="489">
        <v>2143</v>
      </c>
      <c r="X126" s="474"/>
      <c r="Y126" s="474"/>
      <c r="Z126" s="475" t="b">
        <f>H126='Приложение № 1'!M310</f>
        <v>1</v>
      </c>
      <c r="AA126" s="475" t="b">
        <f>N126='Приложение № 1'!J310</f>
        <v>1</v>
      </c>
      <c r="AB126" s="475" t="b">
        <f>T126='Приложение № 1'!H310</f>
        <v>1</v>
      </c>
      <c r="AC126" s="474"/>
      <c r="AD126" s="474"/>
      <c r="AE126" s="474"/>
      <c r="AF126" s="474"/>
      <c r="AG126" s="474"/>
      <c r="AH126" s="474"/>
      <c r="AI126" s="474"/>
      <c r="AJ126" s="474"/>
      <c r="AK126" s="474"/>
      <c r="AL126" s="474"/>
      <c r="AM126" s="474"/>
      <c r="AN126" s="474"/>
      <c r="AO126" s="474"/>
      <c r="AP126" s="474"/>
      <c r="AQ126" s="474"/>
      <c r="AR126" s="474"/>
      <c r="AS126" s="474"/>
      <c r="AT126" s="474"/>
      <c r="AU126" s="474"/>
      <c r="AV126" s="474"/>
      <c r="AW126" s="474"/>
      <c r="AX126" s="474"/>
      <c r="AY126" s="474"/>
      <c r="AZ126" s="474"/>
      <c r="BA126" s="474"/>
      <c r="BB126" s="474"/>
      <c r="BC126" s="474"/>
      <c r="BD126" s="474"/>
      <c r="BE126" s="474"/>
      <c r="BF126" s="474"/>
      <c r="BG126" s="474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474"/>
      <c r="BS126" s="474"/>
      <c r="BT126" s="474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  <c r="CF126" s="474"/>
      <c r="CG126" s="474"/>
      <c r="CH126" s="474"/>
      <c r="CI126" s="474"/>
      <c r="CJ126" s="474"/>
      <c r="CK126" s="474"/>
      <c r="CL126" s="474"/>
      <c r="CM126" s="474"/>
      <c r="CN126" s="474"/>
      <c r="CO126" s="474"/>
      <c r="CP126" s="474"/>
      <c r="CQ126" s="474"/>
      <c r="CR126" s="474"/>
      <c r="CS126" s="474"/>
      <c r="CT126" s="474"/>
      <c r="CU126" s="474"/>
      <c r="CV126" s="474"/>
      <c r="CW126" s="474"/>
      <c r="CX126" s="474"/>
      <c r="CY126" s="474"/>
      <c r="CZ126" s="474"/>
      <c r="DA126" s="474"/>
      <c r="DB126" s="474"/>
      <c r="DC126" s="474"/>
      <c r="DD126" s="474"/>
      <c r="DE126" s="474"/>
      <c r="DF126" s="474"/>
      <c r="DG126" s="474"/>
      <c r="DH126" s="474"/>
      <c r="DI126" s="474"/>
      <c r="DJ126" s="474"/>
      <c r="DK126" s="474"/>
      <c r="DL126" s="474"/>
      <c r="DM126" s="474"/>
      <c r="DN126" s="474"/>
      <c r="DO126" s="474"/>
      <c r="DP126" s="474"/>
      <c r="DQ126" s="474"/>
      <c r="DR126" s="474"/>
      <c r="DS126" s="474"/>
      <c r="DT126" s="474"/>
      <c r="DU126" s="474"/>
      <c r="DV126" s="474"/>
      <c r="DW126" s="474"/>
      <c r="DX126" s="474"/>
      <c r="DY126" s="474"/>
      <c r="DZ126" s="474"/>
      <c r="EA126" s="474"/>
      <c r="EB126" s="474"/>
      <c r="EC126" s="474"/>
      <c r="ED126" s="474"/>
      <c r="EE126" s="474"/>
      <c r="EF126" s="474"/>
      <c r="EG126" s="474"/>
      <c r="EH126" s="474"/>
      <c r="EI126" s="474"/>
      <c r="EJ126" s="474"/>
      <c r="EK126" s="474"/>
      <c r="EL126" s="474"/>
      <c r="EM126" s="474"/>
      <c r="EN126" s="474"/>
      <c r="EO126" s="474"/>
      <c r="EP126" s="474"/>
      <c r="EQ126" s="474"/>
      <c r="ER126" s="474"/>
      <c r="ES126" s="474"/>
      <c r="ET126" s="474"/>
      <c r="EU126" s="474"/>
      <c r="EV126" s="474"/>
      <c r="EW126" s="474"/>
      <c r="EX126" s="474"/>
      <c r="EY126" s="474"/>
      <c r="EZ126" s="474"/>
      <c r="FA126" s="474"/>
      <c r="FB126" s="474"/>
      <c r="FC126" s="474"/>
      <c r="FD126" s="474"/>
      <c r="FE126" s="474"/>
      <c r="FF126" s="474"/>
      <c r="FG126" s="474"/>
      <c r="FH126" s="474"/>
      <c r="FI126" s="474"/>
      <c r="FJ126" s="474"/>
      <c r="FK126" s="474"/>
      <c r="FL126" s="474"/>
      <c r="FM126" s="474"/>
      <c r="FN126" s="474"/>
      <c r="FO126" s="474"/>
      <c r="FP126" s="474"/>
      <c r="FQ126" s="474"/>
      <c r="FR126" s="474"/>
      <c r="FS126" s="474"/>
      <c r="FT126" s="474"/>
      <c r="FU126" s="474"/>
      <c r="FV126" s="474"/>
      <c r="FW126" s="474"/>
      <c r="FX126" s="474"/>
      <c r="FY126" s="474"/>
      <c r="FZ126" s="474"/>
      <c r="GA126" s="474"/>
      <c r="GB126" s="474"/>
      <c r="GC126" s="474"/>
      <c r="GD126" s="474"/>
      <c r="GE126" s="474"/>
      <c r="GF126" s="474"/>
      <c r="GG126" s="474"/>
      <c r="GH126" s="474"/>
      <c r="GI126" s="474"/>
      <c r="GJ126" s="474"/>
      <c r="GK126" s="474"/>
      <c r="GL126" s="474"/>
      <c r="GM126" s="474"/>
      <c r="GN126" s="474"/>
      <c r="GO126" s="474"/>
      <c r="GP126" s="474"/>
      <c r="GQ126" s="474"/>
      <c r="GR126" s="474"/>
      <c r="GS126" s="474"/>
      <c r="GT126" s="474"/>
      <c r="GU126" s="474"/>
      <c r="GV126" s="474"/>
      <c r="GW126" s="474"/>
      <c r="GX126" s="474"/>
      <c r="GY126" s="474"/>
      <c r="GZ126" s="474"/>
      <c r="HA126" s="474"/>
      <c r="HB126" s="474"/>
      <c r="HC126" s="474"/>
      <c r="HD126" s="474"/>
      <c r="HE126" s="474"/>
      <c r="HF126" s="474"/>
      <c r="HG126" s="474"/>
      <c r="HH126" s="474"/>
      <c r="HI126" s="474"/>
      <c r="HJ126" s="474"/>
      <c r="HK126" s="474"/>
      <c r="HL126" s="474"/>
      <c r="HM126" s="474"/>
      <c r="HN126" s="474"/>
      <c r="HO126" s="474"/>
      <c r="HP126" s="474"/>
      <c r="HQ126" s="474"/>
      <c r="HR126" s="474"/>
      <c r="HS126" s="474"/>
      <c r="HT126" s="474"/>
      <c r="HU126" s="474"/>
      <c r="HV126" s="474"/>
      <c r="HW126" s="474"/>
      <c r="HX126" s="474"/>
      <c r="HY126" s="474"/>
      <c r="HZ126" s="474"/>
      <c r="IA126" s="474"/>
      <c r="IB126" s="474"/>
      <c r="IC126" s="474"/>
      <c r="ID126" s="474"/>
      <c r="IE126" s="474"/>
      <c r="IF126" s="474"/>
      <c r="IG126" s="474"/>
      <c r="IH126" s="474"/>
      <c r="II126" s="474"/>
      <c r="IJ126" s="474"/>
      <c r="IK126" s="474"/>
      <c r="IL126" s="474"/>
      <c r="IM126" s="474"/>
      <c r="IN126" s="474"/>
      <c r="IO126" s="474"/>
      <c r="IP126" s="474"/>
      <c r="IQ126" s="474"/>
      <c r="IR126" s="474"/>
      <c r="IS126" s="474"/>
      <c r="IT126" s="474"/>
      <c r="IU126" s="474"/>
      <c r="IV126" s="474"/>
      <c r="IW126" s="474"/>
      <c r="IX126" s="474"/>
      <c r="IY126" s="474"/>
      <c r="IZ126" s="474"/>
      <c r="JA126" s="474"/>
      <c r="JB126" s="474"/>
      <c r="JC126" s="474"/>
      <c r="JD126" s="474"/>
      <c r="JE126" s="474"/>
      <c r="JF126" s="474"/>
      <c r="JG126" s="474"/>
      <c r="JH126" s="474"/>
      <c r="JI126" s="474"/>
      <c r="JJ126" s="474"/>
      <c r="JK126" s="474"/>
      <c r="JL126" s="474"/>
      <c r="JM126" s="474"/>
      <c r="JN126" s="474"/>
      <c r="JO126" s="474"/>
      <c r="JP126" s="474"/>
      <c r="JQ126" s="474"/>
      <c r="JR126" s="474"/>
      <c r="JS126" s="474"/>
      <c r="JT126" s="474"/>
      <c r="JU126" s="474"/>
      <c r="JV126" s="474"/>
      <c r="JW126" s="474"/>
      <c r="JX126" s="474"/>
      <c r="JY126" s="474"/>
      <c r="JZ126" s="474"/>
      <c r="KA126" s="474"/>
      <c r="KB126" s="474"/>
      <c r="KC126" s="474"/>
      <c r="KD126" s="474"/>
      <c r="KE126" s="474"/>
      <c r="KF126" s="474"/>
      <c r="KG126" s="474"/>
      <c r="KH126" s="474"/>
      <c r="KI126" s="474"/>
      <c r="KJ126" s="474"/>
      <c r="KK126" s="474"/>
      <c r="KL126" s="474"/>
      <c r="KM126" s="474"/>
      <c r="KN126" s="474"/>
      <c r="KO126" s="474"/>
      <c r="KP126" s="474"/>
      <c r="KQ126" s="474"/>
      <c r="KR126" s="474"/>
      <c r="KS126" s="474"/>
      <c r="KT126" s="474"/>
      <c r="KU126" s="474"/>
      <c r="KV126" s="474"/>
      <c r="KW126" s="474"/>
      <c r="KX126" s="474"/>
      <c r="KY126" s="474"/>
      <c r="KZ126" s="474"/>
      <c r="LA126" s="474"/>
      <c r="LB126" s="474"/>
      <c r="LC126" s="474"/>
      <c r="LD126" s="474"/>
      <c r="LE126" s="474"/>
      <c r="LF126" s="474"/>
      <c r="LG126" s="474"/>
      <c r="LH126" s="474"/>
      <c r="LI126" s="474"/>
      <c r="LJ126" s="474"/>
      <c r="LK126" s="474"/>
      <c r="LL126" s="474"/>
      <c r="LM126" s="474"/>
    </row>
    <row r="127" spans="1:325" ht="40.5" customHeight="1" outlineLevel="1" x14ac:dyDescent="0.3">
      <c r="A127" s="482">
        <v>26</v>
      </c>
      <c r="B127" s="491" t="s">
        <v>1316</v>
      </c>
      <c r="C127" s="282">
        <v>0</v>
      </c>
      <c r="D127" s="509">
        <v>0</v>
      </c>
      <c r="E127" s="484">
        <v>1777.63</v>
      </c>
      <c r="F127" s="509">
        <v>203.7</v>
      </c>
      <c r="G127" s="282">
        <v>1775.14</v>
      </c>
      <c r="H127" s="485">
        <f t="shared" si="92"/>
        <v>3756.47</v>
      </c>
      <c r="I127" s="314">
        <v>0</v>
      </c>
      <c r="J127" s="314">
        <v>5</v>
      </c>
      <c r="K127" s="486">
        <v>49</v>
      </c>
      <c r="L127" s="314">
        <v>46</v>
      </c>
      <c r="M127" s="314">
        <v>0</v>
      </c>
      <c r="N127" s="487">
        <f t="shared" si="80"/>
        <v>100</v>
      </c>
      <c r="O127" s="314">
        <v>0</v>
      </c>
      <c r="P127" s="314">
        <v>19</v>
      </c>
      <c r="Q127" s="486">
        <v>118</v>
      </c>
      <c r="R127" s="314">
        <v>129</v>
      </c>
      <c r="S127" s="314">
        <v>0</v>
      </c>
      <c r="T127" s="283">
        <f>O127+P127+Q127+R127+S127</f>
        <v>266</v>
      </c>
      <c r="W127" s="489">
        <v>3756.47</v>
      </c>
      <c r="Z127" s="475" t="b">
        <f>H127='Приложение № 1'!M315</f>
        <v>1</v>
      </c>
      <c r="AA127" s="475" t="b">
        <f>N127='Приложение № 1'!J315</f>
        <v>1</v>
      </c>
      <c r="AB127" s="475" t="b">
        <f>T127='Приложение № 1'!H315</f>
        <v>1</v>
      </c>
    </row>
    <row r="128" spans="1:325" ht="40.5" customHeight="1" outlineLevel="1" x14ac:dyDescent="0.3">
      <c r="A128" s="482">
        <v>27</v>
      </c>
      <c r="B128" s="491" t="s">
        <v>1028</v>
      </c>
      <c r="C128" s="282">
        <v>0</v>
      </c>
      <c r="D128" s="313">
        <v>0</v>
      </c>
      <c r="E128" s="484">
        <v>0</v>
      </c>
      <c r="F128" s="282">
        <v>2712.2</v>
      </c>
      <c r="G128" s="282">
        <v>0</v>
      </c>
      <c r="H128" s="485">
        <f t="shared" si="92"/>
        <v>2712.2</v>
      </c>
      <c r="I128" s="314">
        <v>0</v>
      </c>
      <c r="J128" s="314">
        <v>0</v>
      </c>
      <c r="K128" s="486">
        <v>0</v>
      </c>
      <c r="L128" s="314">
        <v>69</v>
      </c>
      <c r="M128" s="314">
        <v>0</v>
      </c>
      <c r="N128" s="487">
        <f t="shared" si="80"/>
        <v>69</v>
      </c>
      <c r="O128" s="314">
        <v>0</v>
      </c>
      <c r="P128" s="314">
        <v>0</v>
      </c>
      <c r="Q128" s="486">
        <v>0</v>
      </c>
      <c r="R128" s="314">
        <v>168</v>
      </c>
      <c r="S128" s="314">
        <v>0</v>
      </c>
      <c r="T128" s="487">
        <f t="shared" ref="T128:T131" si="94">O128+P128+Q128+R128+S128</f>
        <v>168</v>
      </c>
      <c r="W128" s="489">
        <v>2712.2</v>
      </c>
      <c r="Z128" s="475" t="b">
        <f>H128='Приложение № 1'!M324</f>
        <v>1</v>
      </c>
      <c r="AA128" s="475" t="b">
        <f>N128='Приложение № 1'!J324</f>
        <v>1</v>
      </c>
      <c r="AB128" s="475" t="b">
        <f>T128='Приложение № 1'!H324</f>
        <v>1</v>
      </c>
    </row>
    <row r="129" spans="1:29" ht="40.5" customHeight="1" outlineLevel="1" x14ac:dyDescent="0.3">
      <c r="A129" s="482">
        <v>28</v>
      </c>
      <c r="B129" s="491" t="s">
        <v>872</v>
      </c>
      <c r="C129" s="282">
        <v>0</v>
      </c>
      <c r="D129" s="513">
        <v>2572.98</v>
      </c>
      <c r="E129" s="484">
        <v>0</v>
      </c>
      <c r="F129" s="484">
        <v>0</v>
      </c>
      <c r="G129" s="282">
        <v>0</v>
      </c>
      <c r="H129" s="485">
        <f t="shared" si="92"/>
        <v>2572.98</v>
      </c>
      <c r="I129" s="314">
        <v>0</v>
      </c>
      <c r="J129" s="279">
        <v>60</v>
      </c>
      <c r="K129" s="477">
        <v>1</v>
      </c>
      <c r="L129" s="314">
        <v>0</v>
      </c>
      <c r="M129" s="314">
        <v>0</v>
      </c>
      <c r="N129" s="487">
        <f t="shared" si="80"/>
        <v>61</v>
      </c>
      <c r="O129" s="314">
        <v>0</v>
      </c>
      <c r="P129" s="279">
        <v>123</v>
      </c>
      <c r="Q129" s="477">
        <v>1</v>
      </c>
      <c r="R129" s="314">
        <v>0</v>
      </c>
      <c r="S129" s="314">
        <v>0</v>
      </c>
      <c r="T129" s="487">
        <f t="shared" si="94"/>
        <v>124</v>
      </c>
      <c r="W129" s="489">
        <v>2572.98</v>
      </c>
      <c r="Z129" s="475" t="b">
        <f>H129='Приложение № 1'!M333</f>
        <v>1</v>
      </c>
      <c r="AA129" s="475" t="b">
        <f>N129='Приложение № 1'!J333</f>
        <v>1</v>
      </c>
      <c r="AB129" s="475" t="b">
        <f>T129='Приложение № 1'!H333</f>
        <v>1</v>
      </c>
    </row>
    <row r="130" spans="1:29" ht="40.5" customHeight="1" outlineLevel="1" x14ac:dyDescent="0.3">
      <c r="A130" s="514">
        <v>29</v>
      </c>
      <c r="B130" s="515" t="s">
        <v>869</v>
      </c>
      <c r="C130" s="516">
        <v>0</v>
      </c>
      <c r="D130" s="516">
        <v>437.5</v>
      </c>
      <c r="E130" s="517">
        <v>0</v>
      </c>
      <c r="F130" s="507">
        <v>0</v>
      </c>
      <c r="G130" s="516">
        <v>343.7</v>
      </c>
      <c r="H130" s="518">
        <f t="shared" si="92"/>
        <v>781.2</v>
      </c>
      <c r="I130" s="519">
        <v>0</v>
      </c>
      <c r="J130" s="519">
        <v>14</v>
      </c>
      <c r="K130" s="520">
        <v>0</v>
      </c>
      <c r="L130" s="520">
        <v>12</v>
      </c>
      <c r="M130" s="519">
        <v>0</v>
      </c>
      <c r="N130" s="521">
        <f t="shared" si="80"/>
        <v>26</v>
      </c>
      <c r="O130" s="519">
        <v>0</v>
      </c>
      <c r="P130" s="519">
        <v>39</v>
      </c>
      <c r="Q130" s="519">
        <v>0</v>
      </c>
      <c r="R130" s="519">
        <v>24</v>
      </c>
      <c r="S130" s="519">
        <v>0</v>
      </c>
      <c r="T130" s="521">
        <f t="shared" si="94"/>
        <v>63</v>
      </c>
      <c r="W130" s="489">
        <v>781.2</v>
      </c>
      <c r="Z130" s="475" t="b">
        <f>H130='Приложение № 1'!M351+'Приложение № 1'!M489</f>
        <v>1</v>
      </c>
      <c r="AA130" s="475" t="b">
        <f>N130='Приложение № 1'!J351+'Приложение № 1'!J489</f>
        <v>1</v>
      </c>
      <c r="AB130" s="475" t="b">
        <f>T130='Приложение № 1'!H351+'Приложение № 1'!H489</f>
        <v>1</v>
      </c>
    </row>
    <row r="131" spans="1:29" ht="40.5" customHeight="1" outlineLevel="1" x14ac:dyDescent="0.3">
      <c r="A131" s="482">
        <v>30</v>
      </c>
      <c r="B131" s="491" t="s">
        <v>873</v>
      </c>
      <c r="C131" s="282">
        <v>0</v>
      </c>
      <c r="D131" s="282">
        <v>0</v>
      </c>
      <c r="E131" s="484">
        <v>0</v>
      </c>
      <c r="F131" s="509">
        <v>0</v>
      </c>
      <c r="G131" s="282">
        <v>4130</v>
      </c>
      <c r="H131" s="485">
        <f t="shared" si="92"/>
        <v>4130</v>
      </c>
      <c r="I131" s="314">
        <v>0</v>
      </c>
      <c r="J131" s="314">
        <v>0</v>
      </c>
      <c r="K131" s="477">
        <v>0</v>
      </c>
      <c r="L131" s="314">
        <v>89</v>
      </c>
      <c r="M131" s="314">
        <v>0</v>
      </c>
      <c r="N131" s="487">
        <f t="shared" si="80"/>
        <v>89</v>
      </c>
      <c r="O131" s="314">
        <v>0</v>
      </c>
      <c r="P131" s="314">
        <v>0</v>
      </c>
      <c r="Q131" s="477">
        <v>0</v>
      </c>
      <c r="R131" s="314">
        <v>171</v>
      </c>
      <c r="S131" s="314">
        <v>0</v>
      </c>
      <c r="T131" s="487">
        <f t="shared" si="94"/>
        <v>171</v>
      </c>
      <c r="W131" s="489">
        <v>4130</v>
      </c>
      <c r="Z131" s="475" t="b">
        <f>H131='Приложение № 1'!M358</f>
        <v>1</v>
      </c>
      <c r="AA131" s="475" t="b">
        <f>N131='Приложение № 1'!J358</f>
        <v>1</v>
      </c>
      <c r="AB131" s="475" t="b">
        <f>T131='Приложение № 1'!H358</f>
        <v>1</v>
      </c>
    </row>
    <row r="132" spans="1:29" ht="40.5" customHeight="1" outlineLevel="1" x14ac:dyDescent="0.3">
      <c r="A132" s="482">
        <v>31</v>
      </c>
      <c r="B132" s="491" t="s">
        <v>1792</v>
      </c>
      <c r="C132" s="282">
        <v>0</v>
      </c>
      <c r="D132" s="282">
        <v>0</v>
      </c>
      <c r="E132" s="484">
        <v>62.9</v>
      </c>
      <c r="F132" s="509">
        <v>1114.3</v>
      </c>
      <c r="G132" s="282">
        <v>5519.83</v>
      </c>
      <c r="H132" s="485">
        <f t="shared" si="92"/>
        <v>6697.03</v>
      </c>
      <c r="I132" s="314">
        <v>0</v>
      </c>
      <c r="J132" s="314">
        <v>0</v>
      </c>
      <c r="K132" s="477">
        <v>1</v>
      </c>
      <c r="L132" s="314">
        <v>215</v>
      </c>
      <c r="M132" s="314">
        <v>0</v>
      </c>
      <c r="N132" s="487">
        <f t="shared" si="80"/>
        <v>216</v>
      </c>
      <c r="O132" s="314">
        <v>0</v>
      </c>
      <c r="P132" s="314">
        <v>0</v>
      </c>
      <c r="Q132" s="477">
        <v>9</v>
      </c>
      <c r="R132" s="314">
        <v>511</v>
      </c>
      <c r="S132" s="314">
        <v>0</v>
      </c>
      <c r="T132" s="283">
        <f>O132+P132+Q132+R132+S132</f>
        <v>520</v>
      </c>
      <c r="W132" s="489">
        <v>6697.03</v>
      </c>
      <c r="Z132" s="475" t="b">
        <f>H132='Приложение № 1'!M383</f>
        <v>0</v>
      </c>
      <c r="AA132" s="475" t="b">
        <f>N132='Приложение № 1'!J383</f>
        <v>0</v>
      </c>
      <c r="AB132" s="475" t="b">
        <f>T132='Приложение № 1'!H383</f>
        <v>1</v>
      </c>
    </row>
    <row r="133" spans="1:29" ht="40.5" customHeight="1" outlineLevel="1" x14ac:dyDescent="0.3">
      <c r="A133" s="482">
        <v>32</v>
      </c>
      <c r="B133" s="483" t="s">
        <v>1897</v>
      </c>
      <c r="C133" s="282">
        <v>0</v>
      </c>
      <c r="D133" s="313">
        <v>881.8</v>
      </c>
      <c r="E133" s="484">
        <v>0</v>
      </c>
      <c r="F133" s="484">
        <v>0</v>
      </c>
      <c r="G133" s="282">
        <v>0</v>
      </c>
      <c r="H133" s="485">
        <f t="shared" si="92"/>
        <v>881.8</v>
      </c>
      <c r="I133" s="314">
        <v>0</v>
      </c>
      <c r="J133" s="314">
        <v>19</v>
      </c>
      <c r="K133" s="477">
        <v>0</v>
      </c>
      <c r="L133" s="314">
        <v>0</v>
      </c>
      <c r="M133" s="314">
        <v>0</v>
      </c>
      <c r="N133" s="487">
        <f t="shared" si="80"/>
        <v>19</v>
      </c>
      <c r="O133" s="314">
        <v>0</v>
      </c>
      <c r="P133" s="314">
        <v>37</v>
      </c>
      <c r="Q133" s="477">
        <v>0</v>
      </c>
      <c r="R133" s="314">
        <v>0</v>
      </c>
      <c r="S133" s="314">
        <v>0</v>
      </c>
      <c r="T133" s="487">
        <f t="shared" ref="T133:T138" si="95">O133+P133+Q133+R133+S133</f>
        <v>37</v>
      </c>
      <c r="W133" s="489">
        <v>881.8</v>
      </c>
      <c r="Z133" s="508" t="b">
        <f>H133='Приложение № 1'!M360+'Приложение № 1'!M491</f>
        <v>1</v>
      </c>
      <c r="AA133" s="508" t="b">
        <f>N133='Приложение № 1'!J360+'Приложение № 1'!J491</f>
        <v>1</v>
      </c>
      <c r="AB133" s="508" t="b">
        <f>T133='Приложение № 1'!H360+'Приложение № 1'!H491</f>
        <v>1</v>
      </c>
    </row>
    <row r="134" spans="1:29" ht="40.5" customHeight="1" outlineLevel="1" x14ac:dyDescent="0.3">
      <c r="A134" s="482">
        <v>33</v>
      </c>
      <c r="B134" s="491" t="s">
        <v>871</v>
      </c>
      <c r="C134" s="282">
        <v>0</v>
      </c>
      <c r="D134" s="507">
        <v>0</v>
      </c>
      <c r="E134" s="484">
        <v>318.99</v>
      </c>
      <c r="F134" s="282">
        <v>214.73</v>
      </c>
      <c r="G134" s="282">
        <v>0</v>
      </c>
      <c r="H134" s="485">
        <f t="shared" si="92"/>
        <v>533.72</v>
      </c>
      <c r="I134" s="314">
        <v>0</v>
      </c>
      <c r="J134" s="314">
        <v>6</v>
      </c>
      <c r="K134" s="486">
        <v>8</v>
      </c>
      <c r="L134" s="314">
        <v>1</v>
      </c>
      <c r="M134" s="314">
        <v>0</v>
      </c>
      <c r="N134" s="487">
        <f t="shared" si="80"/>
        <v>15</v>
      </c>
      <c r="O134" s="314">
        <v>0</v>
      </c>
      <c r="P134" s="314">
        <v>10</v>
      </c>
      <c r="Q134" s="486">
        <v>6</v>
      </c>
      <c r="R134" s="314">
        <v>4</v>
      </c>
      <c r="S134" s="314">
        <v>0</v>
      </c>
      <c r="T134" s="487">
        <f t="shared" si="95"/>
        <v>20</v>
      </c>
      <c r="W134" s="489">
        <v>533.72</v>
      </c>
      <c r="Z134" s="475" t="b">
        <f>H134='Приложение № 1'!M406</f>
        <v>1</v>
      </c>
      <c r="AA134" s="475" t="b">
        <f>N134='Приложение № 1'!J406</f>
        <v>1</v>
      </c>
      <c r="AB134" s="475" t="b">
        <f>T134='Приложение № 1'!H406</f>
        <v>1</v>
      </c>
    </row>
    <row r="135" spans="1:29" ht="40.5" customHeight="1" outlineLevel="1" x14ac:dyDescent="0.3">
      <c r="A135" s="482">
        <v>34</v>
      </c>
      <c r="B135" s="491" t="s">
        <v>1900</v>
      </c>
      <c r="C135" s="282">
        <v>0</v>
      </c>
      <c r="D135" s="282">
        <v>322.89999999999998</v>
      </c>
      <c r="E135" s="484">
        <v>0</v>
      </c>
      <c r="F135" s="282">
        <v>0</v>
      </c>
      <c r="G135" s="282">
        <v>0</v>
      </c>
      <c r="H135" s="485">
        <f t="shared" si="92"/>
        <v>322.89999999999998</v>
      </c>
      <c r="I135" s="314">
        <v>0</v>
      </c>
      <c r="J135" s="314">
        <v>6</v>
      </c>
      <c r="K135" s="477">
        <v>0</v>
      </c>
      <c r="L135" s="314">
        <v>0</v>
      </c>
      <c r="M135" s="314">
        <v>0</v>
      </c>
      <c r="N135" s="487">
        <f t="shared" si="80"/>
        <v>6</v>
      </c>
      <c r="O135" s="314">
        <v>0</v>
      </c>
      <c r="P135" s="314">
        <v>23</v>
      </c>
      <c r="Q135" s="477">
        <v>0</v>
      </c>
      <c r="R135" s="314">
        <v>0</v>
      </c>
      <c r="S135" s="314">
        <v>0</v>
      </c>
      <c r="T135" s="487">
        <f t="shared" si="95"/>
        <v>23</v>
      </c>
      <c r="W135" s="489">
        <v>322.89999999999998</v>
      </c>
      <c r="Z135" s="475" t="b">
        <f>H135='Приложение № 1'!M414</f>
        <v>1</v>
      </c>
      <c r="AA135" s="475" t="b">
        <f>N135='Приложение № 1'!J414</f>
        <v>1</v>
      </c>
      <c r="AB135" s="475" t="b">
        <f>T135='Приложение № 1'!H414</f>
        <v>1</v>
      </c>
    </row>
    <row r="136" spans="1:29" ht="40.5" customHeight="1" outlineLevel="1" x14ac:dyDescent="0.3">
      <c r="A136" s="482">
        <v>35</v>
      </c>
      <c r="B136" s="491" t="s">
        <v>1901</v>
      </c>
      <c r="C136" s="282">
        <v>0</v>
      </c>
      <c r="D136" s="313">
        <v>1628.16</v>
      </c>
      <c r="E136" s="484">
        <v>0</v>
      </c>
      <c r="F136" s="282">
        <v>0</v>
      </c>
      <c r="G136" s="282">
        <v>0</v>
      </c>
      <c r="H136" s="485">
        <f t="shared" si="92"/>
        <v>1628.16</v>
      </c>
      <c r="I136" s="314">
        <v>0</v>
      </c>
      <c r="J136" s="314">
        <v>31</v>
      </c>
      <c r="K136" s="477">
        <v>0</v>
      </c>
      <c r="L136" s="314">
        <v>0</v>
      </c>
      <c r="M136" s="314">
        <v>0</v>
      </c>
      <c r="N136" s="487">
        <f t="shared" si="80"/>
        <v>31</v>
      </c>
      <c r="O136" s="314">
        <v>0</v>
      </c>
      <c r="P136" s="314">
        <v>62</v>
      </c>
      <c r="Q136" s="477">
        <v>0</v>
      </c>
      <c r="R136" s="314">
        <v>0</v>
      </c>
      <c r="S136" s="314">
        <v>0</v>
      </c>
      <c r="T136" s="487">
        <f t="shared" si="95"/>
        <v>62</v>
      </c>
      <c r="W136" s="489">
        <v>1628.16</v>
      </c>
      <c r="Z136" s="475" t="b">
        <f>H136='Приложение № 1'!M417</f>
        <v>1</v>
      </c>
      <c r="AA136" s="475" t="b">
        <f>N136='Приложение № 1'!J417</f>
        <v>1</v>
      </c>
      <c r="AB136" s="475" t="b">
        <f>T136='Приложение № 1'!H417</f>
        <v>1</v>
      </c>
    </row>
    <row r="137" spans="1:29" ht="40.5" customHeight="1" outlineLevel="1" x14ac:dyDescent="0.3">
      <c r="A137" s="482">
        <v>36</v>
      </c>
      <c r="B137" s="491" t="s">
        <v>1902</v>
      </c>
      <c r="C137" s="282">
        <v>0</v>
      </c>
      <c r="D137" s="282">
        <v>0</v>
      </c>
      <c r="E137" s="484">
        <v>300.7</v>
      </c>
      <c r="F137" s="282">
        <v>431.5</v>
      </c>
      <c r="G137" s="282">
        <v>0</v>
      </c>
      <c r="H137" s="485">
        <f t="shared" si="92"/>
        <v>732.2</v>
      </c>
      <c r="I137" s="314">
        <v>0</v>
      </c>
      <c r="J137" s="314">
        <v>0</v>
      </c>
      <c r="K137" s="486">
        <v>17</v>
      </c>
      <c r="L137" s="314">
        <v>11</v>
      </c>
      <c r="M137" s="314">
        <v>0</v>
      </c>
      <c r="N137" s="487">
        <f t="shared" si="80"/>
        <v>28</v>
      </c>
      <c r="O137" s="314">
        <v>0</v>
      </c>
      <c r="P137" s="314">
        <v>0</v>
      </c>
      <c r="Q137" s="486">
        <v>21</v>
      </c>
      <c r="R137" s="314">
        <v>33</v>
      </c>
      <c r="S137" s="314">
        <v>0</v>
      </c>
      <c r="T137" s="487">
        <f t="shared" si="95"/>
        <v>54</v>
      </c>
      <c r="W137" s="489">
        <v>732.2</v>
      </c>
      <c r="Z137" s="475" t="b">
        <f>H137='Приложение № 1'!M425</f>
        <v>1</v>
      </c>
      <c r="AA137" s="475" t="b">
        <f>N137='Приложение № 1'!J425</f>
        <v>1</v>
      </c>
      <c r="AB137" s="475" t="b">
        <f>T137='Приложение № 1'!H425</f>
        <v>1</v>
      </c>
    </row>
    <row r="138" spans="1:29" ht="40.5" customHeight="1" outlineLevel="1" x14ac:dyDescent="0.3">
      <c r="A138" s="482">
        <v>37</v>
      </c>
      <c r="B138" s="491" t="s">
        <v>1793</v>
      </c>
      <c r="C138" s="282">
        <v>0</v>
      </c>
      <c r="D138" s="484">
        <v>0</v>
      </c>
      <c r="E138" s="484">
        <v>0</v>
      </c>
      <c r="F138" s="509">
        <v>0</v>
      </c>
      <c r="G138" s="484">
        <v>4852.3900000000003</v>
      </c>
      <c r="H138" s="485">
        <f t="shared" si="92"/>
        <v>4852.3900000000003</v>
      </c>
      <c r="I138" s="314">
        <v>0</v>
      </c>
      <c r="J138" s="486">
        <v>0</v>
      </c>
      <c r="K138" s="477">
        <v>0</v>
      </c>
      <c r="L138" s="314">
        <v>153</v>
      </c>
      <c r="M138" s="314">
        <v>0</v>
      </c>
      <c r="N138" s="487">
        <f t="shared" si="80"/>
        <v>153</v>
      </c>
      <c r="O138" s="314">
        <v>0</v>
      </c>
      <c r="P138" s="486">
        <v>0</v>
      </c>
      <c r="Q138" s="477">
        <v>0</v>
      </c>
      <c r="R138" s="314">
        <v>320</v>
      </c>
      <c r="S138" s="314">
        <v>0</v>
      </c>
      <c r="T138" s="487">
        <f t="shared" si="95"/>
        <v>320</v>
      </c>
      <c r="W138" s="489">
        <v>4852.3900000000003</v>
      </c>
      <c r="Z138" s="475" t="b">
        <f>H138='Приложение № 1'!M437</f>
        <v>1</v>
      </c>
      <c r="AA138" s="475" t="b">
        <f>N138='Приложение № 1'!J437</f>
        <v>1</v>
      </c>
      <c r="AB138" s="475" t="b">
        <f>T138='Приложение № 1'!H437</f>
        <v>1</v>
      </c>
    </row>
    <row r="139" spans="1:29" ht="40.5" customHeight="1" outlineLevel="1" x14ac:dyDescent="0.3">
      <c r="A139" s="482">
        <v>38</v>
      </c>
      <c r="B139" s="491" t="s">
        <v>1116</v>
      </c>
      <c r="C139" s="282">
        <v>0</v>
      </c>
      <c r="D139" s="313">
        <v>0</v>
      </c>
      <c r="E139" s="484">
        <v>0</v>
      </c>
      <c r="F139" s="484">
        <v>1138.3</v>
      </c>
      <c r="G139" s="282">
        <v>0</v>
      </c>
      <c r="H139" s="485">
        <f t="shared" si="92"/>
        <v>1138.3</v>
      </c>
      <c r="I139" s="314">
        <v>0</v>
      </c>
      <c r="J139" s="314">
        <v>0</v>
      </c>
      <c r="K139" s="486">
        <v>0</v>
      </c>
      <c r="L139" s="486">
        <v>32</v>
      </c>
      <c r="M139" s="314">
        <v>0</v>
      </c>
      <c r="N139" s="487">
        <f t="shared" si="80"/>
        <v>32</v>
      </c>
      <c r="O139" s="314">
        <v>0</v>
      </c>
      <c r="P139" s="314">
        <v>0</v>
      </c>
      <c r="Q139" s="486">
        <v>0</v>
      </c>
      <c r="R139" s="486">
        <v>87</v>
      </c>
      <c r="S139" s="314">
        <v>0</v>
      </c>
      <c r="T139" s="283">
        <f>O139+P139+Q139+R139+S139</f>
        <v>87</v>
      </c>
      <c r="W139" s="489">
        <v>1138.3</v>
      </c>
      <c r="Z139" s="475" t="b">
        <f>H139='Приложение № 1'!M461</f>
        <v>1</v>
      </c>
      <c r="AA139" s="475" t="b">
        <f>N139='Приложение № 1'!J461</f>
        <v>1</v>
      </c>
      <c r="AB139" s="475" t="b">
        <f>T139='Приложение № 1'!H461</f>
        <v>1</v>
      </c>
    </row>
    <row r="140" spans="1:29" ht="40.5" customHeight="1" x14ac:dyDescent="0.3">
      <c r="A140" s="844" t="s">
        <v>1883</v>
      </c>
      <c r="B140" s="845"/>
      <c r="C140" s="478">
        <f t="shared" ref="C140:T140" si="96">SUM(C141:C175)</f>
        <v>0</v>
      </c>
      <c r="D140" s="478">
        <f t="shared" si="96"/>
        <v>0</v>
      </c>
      <c r="E140" s="478">
        <f t="shared" si="96"/>
        <v>10636.23</v>
      </c>
      <c r="F140" s="478">
        <f t="shared" si="96"/>
        <v>15785.62</v>
      </c>
      <c r="G140" s="478">
        <f t="shared" si="96"/>
        <v>51164.02</v>
      </c>
      <c r="H140" s="478">
        <f t="shared" si="96"/>
        <v>77585.87</v>
      </c>
      <c r="I140" s="479">
        <f t="shared" si="96"/>
        <v>0</v>
      </c>
      <c r="J140" s="479">
        <f t="shared" si="96"/>
        <v>0</v>
      </c>
      <c r="K140" s="479">
        <f t="shared" si="96"/>
        <v>274</v>
      </c>
      <c r="L140" s="479">
        <f t="shared" si="96"/>
        <v>637</v>
      </c>
      <c r="M140" s="479">
        <f t="shared" si="96"/>
        <v>1018</v>
      </c>
      <c r="N140" s="479">
        <f t="shared" si="96"/>
        <v>1929</v>
      </c>
      <c r="O140" s="479">
        <f t="shared" si="96"/>
        <v>0</v>
      </c>
      <c r="P140" s="479">
        <f t="shared" si="96"/>
        <v>0</v>
      </c>
      <c r="Q140" s="479">
        <f t="shared" si="96"/>
        <v>682</v>
      </c>
      <c r="R140" s="479">
        <f t="shared" si="96"/>
        <v>1617</v>
      </c>
      <c r="S140" s="479">
        <f t="shared" si="96"/>
        <v>2563</v>
      </c>
      <c r="T140" s="479">
        <f t="shared" si="96"/>
        <v>4862</v>
      </c>
      <c r="W140" s="489">
        <v>77585.87</v>
      </c>
      <c r="Z140" s="475" t="b">
        <f>H140='Приложение № 1'!M493</f>
        <v>0</v>
      </c>
      <c r="AA140" s="475" t="b">
        <f>N140='Приложение № 1'!J493</f>
        <v>1</v>
      </c>
      <c r="AB140" s="475" t="b">
        <f>T140='Приложение № 1'!H493</f>
        <v>0</v>
      </c>
    </row>
    <row r="141" spans="1:29" ht="40.5" customHeight="1" outlineLevel="1" x14ac:dyDescent="0.3">
      <c r="A141" s="482">
        <v>1</v>
      </c>
      <c r="B141" s="483" t="s">
        <v>1240</v>
      </c>
      <c r="C141" s="484">
        <v>0</v>
      </c>
      <c r="D141" s="484">
        <v>0</v>
      </c>
      <c r="E141" s="484">
        <v>394.38</v>
      </c>
      <c r="F141" s="484">
        <v>1291.82</v>
      </c>
      <c r="G141" s="484">
        <v>0</v>
      </c>
      <c r="H141" s="485">
        <f>C141+D141+F141+E141+G141</f>
        <v>1686.2</v>
      </c>
      <c r="I141" s="477">
        <v>0</v>
      </c>
      <c r="J141" s="477">
        <v>0</v>
      </c>
      <c r="K141" s="477">
        <v>15</v>
      </c>
      <c r="L141" s="477">
        <v>24</v>
      </c>
      <c r="M141" s="477">
        <v>0</v>
      </c>
      <c r="N141" s="487">
        <f t="shared" si="80"/>
        <v>39</v>
      </c>
      <c r="O141" s="486">
        <v>0</v>
      </c>
      <c r="P141" s="486">
        <v>0</v>
      </c>
      <c r="Q141" s="486">
        <v>16</v>
      </c>
      <c r="R141" s="486">
        <v>72</v>
      </c>
      <c r="S141" s="486">
        <v>0</v>
      </c>
      <c r="T141" s="283">
        <f>O141+P141+Q141+R141+S141</f>
        <v>88</v>
      </c>
      <c r="W141" s="489">
        <v>1686.2</v>
      </c>
      <c r="Z141" s="475" t="b">
        <f>H141='Приложение № 1'!M495</f>
        <v>0</v>
      </c>
      <c r="AA141" s="475" t="b">
        <f>N141='Приложение № 1'!J495</f>
        <v>0</v>
      </c>
      <c r="AB141" s="475" t="b">
        <f>T141='Приложение № 1'!H495</f>
        <v>0</v>
      </c>
    </row>
    <row r="142" spans="1:29" ht="40.5" customHeight="1" outlineLevel="1" x14ac:dyDescent="0.3">
      <c r="A142" s="482">
        <v>2</v>
      </c>
      <c r="B142" s="495" t="s">
        <v>1787</v>
      </c>
      <c r="C142" s="484">
        <v>0</v>
      </c>
      <c r="D142" s="484">
        <v>0</v>
      </c>
      <c r="E142" s="484">
        <v>1371.2</v>
      </c>
      <c r="F142" s="509">
        <v>0</v>
      </c>
      <c r="G142" s="484">
        <v>503.6</v>
      </c>
      <c r="H142" s="485">
        <f>C142+D142+F142+E142+G142</f>
        <v>1874.8</v>
      </c>
      <c r="I142" s="477">
        <v>0</v>
      </c>
      <c r="J142" s="477">
        <v>0</v>
      </c>
      <c r="K142" s="477">
        <v>33</v>
      </c>
      <c r="L142" s="477">
        <v>16</v>
      </c>
      <c r="M142" s="477">
        <v>0</v>
      </c>
      <c r="N142" s="487">
        <v>49</v>
      </c>
      <c r="O142" s="486">
        <v>0</v>
      </c>
      <c r="P142" s="486">
        <v>0</v>
      </c>
      <c r="Q142" s="486">
        <v>87</v>
      </c>
      <c r="R142" s="486">
        <v>38</v>
      </c>
      <c r="S142" s="486">
        <v>0</v>
      </c>
      <c r="T142" s="283">
        <v>125</v>
      </c>
      <c r="W142" s="489">
        <v>1874.8</v>
      </c>
      <c r="Z142" s="475" t="b">
        <f>H142='Приложение № 1'!M502</f>
        <v>0</v>
      </c>
      <c r="AA142" s="475" t="b">
        <f>N142='Приложение № 1'!J502</f>
        <v>0</v>
      </c>
      <c r="AB142" s="475" t="b">
        <f>T142='Приложение № 1'!H502</f>
        <v>0</v>
      </c>
      <c r="AC142" s="522"/>
    </row>
    <row r="143" spans="1:29" ht="40.5" customHeight="1" outlineLevel="1" x14ac:dyDescent="0.3">
      <c r="A143" s="482">
        <v>3</v>
      </c>
      <c r="B143" s="495" t="s">
        <v>1788</v>
      </c>
      <c r="C143" s="484">
        <v>0</v>
      </c>
      <c r="D143" s="484">
        <v>0</v>
      </c>
      <c r="E143" s="484">
        <v>384.9</v>
      </c>
      <c r="F143" s="509">
        <v>158.1</v>
      </c>
      <c r="G143" s="484">
        <v>254.1</v>
      </c>
      <c r="H143" s="485">
        <f>C143+D143+F143+E143+G143</f>
        <v>797.1</v>
      </c>
      <c r="I143" s="477">
        <v>0</v>
      </c>
      <c r="J143" s="477">
        <v>0</v>
      </c>
      <c r="K143" s="477">
        <v>11</v>
      </c>
      <c r="L143" s="477">
        <v>15</v>
      </c>
      <c r="M143" s="477">
        <v>0</v>
      </c>
      <c r="N143" s="487">
        <f t="shared" si="80"/>
        <v>26</v>
      </c>
      <c r="O143" s="486">
        <v>0</v>
      </c>
      <c r="P143" s="486">
        <v>0</v>
      </c>
      <c r="Q143" s="486">
        <v>24</v>
      </c>
      <c r="R143" s="486">
        <v>37</v>
      </c>
      <c r="S143" s="486">
        <v>0</v>
      </c>
      <c r="T143" s="283">
        <f>O143+P143+Q143+R143+S143</f>
        <v>61</v>
      </c>
      <c r="W143" s="489">
        <v>797.1</v>
      </c>
      <c r="Z143" s="475" t="b">
        <f>H143='Приложение № 1'!M516</f>
        <v>1</v>
      </c>
      <c r="AA143" s="475" t="b">
        <f>N143='Приложение № 1'!J516</f>
        <v>1</v>
      </c>
      <c r="AB143" s="475" t="b">
        <f>T143='Приложение № 1'!H516</f>
        <v>1</v>
      </c>
    </row>
    <row r="144" spans="1:29" ht="40.5" customHeight="1" outlineLevel="1" x14ac:dyDescent="0.3">
      <c r="A144" s="482">
        <v>4</v>
      </c>
      <c r="B144" s="495" t="s">
        <v>1789</v>
      </c>
      <c r="C144" s="484">
        <v>0</v>
      </c>
      <c r="D144" s="484">
        <v>0</v>
      </c>
      <c r="E144" s="484">
        <v>693.2</v>
      </c>
      <c r="F144" s="484">
        <v>0</v>
      </c>
      <c r="G144" s="484">
        <v>0</v>
      </c>
      <c r="H144" s="485">
        <f>C144+D144+F144+E144+G144</f>
        <v>693.2</v>
      </c>
      <c r="I144" s="477">
        <v>0</v>
      </c>
      <c r="J144" s="477">
        <v>0</v>
      </c>
      <c r="K144" s="477">
        <v>17</v>
      </c>
      <c r="L144" s="477">
        <v>0</v>
      </c>
      <c r="M144" s="477">
        <v>0</v>
      </c>
      <c r="N144" s="487">
        <f t="shared" si="80"/>
        <v>17</v>
      </c>
      <c r="O144" s="486">
        <v>0</v>
      </c>
      <c r="P144" s="486">
        <v>0</v>
      </c>
      <c r="Q144" s="486">
        <v>40</v>
      </c>
      <c r="R144" s="486">
        <v>0</v>
      </c>
      <c r="S144" s="486">
        <v>0</v>
      </c>
      <c r="T144" s="283">
        <f>O144+P144+Q144+R144+S144</f>
        <v>40</v>
      </c>
      <c r="W144" s="489">
        <v>693.2</v>
      </c>
      <c r="Z144" s="475" t="b">
        <f>H144='Приложение № 1'!M521</f>
        <v>1</v>
      </c>
      <c r="AA144" s="475" t="b">
        <f>N144='Приложение № 1'!J521</f>
        <v>1</v>
      </c>
      <c r="AB144" s="475" t="b">
        <f>T144='Приложение № 1'!H521</f>
        <v>1</v>
      </c>
    </row>
    <row r="145" spans="1:28" ht="40.5" customHeight="1" outlineLevel="1" x14ac:dyDescent="0.3">
      <c r="A145" s="482">
        <v>5</v>
      </c>
      <c r="B145" s="491" t="s">
        <v>1887</v>
      </c>
      <c r="C145" s="484">
        <v>0</v>
      </c>
      <c r="D145" s="484">
        <v>0</v>
      </c>
      <c r="E145" s="484">
        <v>0</v>
      </c>
      <c r="F145" s="509">
        <v>0</v>
      </c>
      <c r="G145" s="484">
        <v>23.4</v>
      </c>
      <c r="H145" s="485">
        <f t="shared" ref="H145" si="97">C145+D145+E145+F145+G145</f>
        <v>23.4</v>
      </c>
      <c r="I145" s="477">
        <v>0</v>
      </c>
      <c r="J145" s="477">
        <v>0</v>
      </c>
      <c r="K145" s="477">
        <v>0</v>
      </c>
      <c r="L145" s="477">
        <v>1</v>
      </c>
      <c r="M145" s="477">
        <v>0</v>
      </c>
      <c r="N145" s="487">
        <f t="shared" si="80"/>
        <v>1</v>
      </c>
      <c r="O145" s="477">
        <v>0</v>
      </c>
      <c r="P145" s="477">
        <v>0</v>
      </c>
      <c r="Q145" s="477">
        <v>0</v>
      </c>
      <c r="R145" s="477">
        <v>1</v>
      </c>
      <c r="S145" s="477">
        <v>0</v>
      </c>
      <c r="T145" s="487">
        <f t="shared" ref="T145" si="98">O145+P145+Q145+R145+S145</f>
        <v>1</v>
      </c>
      <c r="W145" s="489">
        <v>23.4</v>
      </c>
      <c r="Z145" s="475" t="b">
        <f>H145='Приложение № 1'!M525</f>
        <v>1</v>
      </c>
      <c r="AA145" s="475" t="b">
        <f>N145='Приложение № 1'!J525</f>
        <v>1</v>
      </c>
      <c r="AB145" s="475" t="b">
        <f>T145='Приложение № 1'!H525</f>
        <v>1</v>
      </c>
    </row>
    <row r="146" spans="1:28" ht="40.5" customHeight="1" outlineLevel="1" x14ac:dyDescent="0.3">
      <c r="A146" s="482">
        <v>6</v>
      </c>
      <c r="B146" s="515" t="s">
        <v>1876</v>
      </c>
      <c r="C146" s="516">
        <v>0</v>
      </c>
      <c r="D146" s="516">
        <v>0</v>
      </c>
      <c r="E146" s="517">
        <v>130.19999999999999</v>
      </c>
      <c r="F146" s="517">
        <v>0</v>
      </c>
      <c r="G146" s="517">
        <v>358.16</v>
      </c>
      <c r="H146" s="518">
        <f>C146+D146+E146+F146+G146</f>
        <v>488.36</v>
      </c>
      <c r="I146" s="519">
        <v>0</v>
      </c>
      <c r="J146" s="519">
        <v>0</v>
      </c>
      <c r="K146" s="519">
        <v>3</v>
      </c>
      <c r="L146" s="519">
        <v>0</v>
      </c>
      <c r="M146" s="519">
        <v>8</v>
      </c>
      <c r="N146" s="521">
        <f t="shared" si="80"/>
        <v>11</v>
      </c>
      <c r="O146" s="519">
        <v>0</v>
      </c>
      <c r="P146" s="519">
        <v>0</v>
      </c>
      <c r="Q146" s="519">
        <v>9</v>
      </c>
      <c r="R146" s="519">
        <v>0</v>
      </c>
      <c r="S146" s="519">
        <v>22</v>
      </c>
      <c r="T146" s="523">
        <f>O146+P146+Q146+R146+S146</f>
        <v>31</v>
      </c>
      <c r="W146" s="489">
        <v>488.36</v>
      </c>
      <c r="Z146" s="475" t="b">
        <f>H146='Приложение № 1'!M534</f>
        <v>0</v>
      </c>
      <c r="AA146" s="475" t="b">
        <f>N146='Приложение № 1'!J534</f>
        <v>1</v>
      </c>
      <c r="AB146" s="475" t="b">
        <f>T146='Приложение № 1'!H534</f>
        <v>0</v>
      </c>
    </row>
    <row r="147" spans="1:28" ht="40.5" customHeight="1" outlineLevel="1" x14ac:dyDescent="0.3">
      <c r="A147" s="482">
        <v>7</v>
      </c>
      <c r="B147" s="490" t="s">
        <v>1092</v>
      </c>
      <c r="C147" s="282">
        <v>0</v>
      </c>
      <c r="D147" s="282">
        <v>0</v>
      </c>
      <c r="E147" s="484">
        <v>738.98</v>
      </c>
      <c r="F147" s="484">
        <v>1521.7</v>
      </c>
      <c r="G147" s="484">
        <v>0</v>
      </c>
      <c r="H147" s="485">
        <f t="shared" ref="H147:H148" si="99">C147+D147+E147+F147+G147</f>
        <v>2260.6799999999998</v>
      </c>
      <c r="I147" s="314">
        <v>0</v>
      </c>
      <c r="J147" s="314">
        <v>0</v>
      </c>
      <c r="K147" s="314">
        <v>29</v>
      </c>
      <c r="L147" s="486">
        <v>48</v>
      </c>
      <c r="M147" s="486">
        <v>0</v>
      </c>
      <c r="N147" s="487">
        <f t="shared" si="80"/>
        <v>77</v>
      </c>
      <c r="O147" s="314">
        <v>0</v>
      </c>
      <c r="P147" s="314">
        <v>0</v>
      </c>
      <c r="Q147" s="314">
        <v>69</v>
      </c>
      <c r="R147" s="477">
        <v>125</v>
      </c>
      <c r="S147" s="477">
        <v>0</v>
      </c>
      <c r="T147" s="487">
        <f t="shared" ref="T147:T148" si="100">O147+P147+Q147+R147+S147</f>
        <v>194</v>
      </c>
      <c r="W147" s="489">
        <v>2260.6799999999998</v>
      </c>
      <c r="Z147" s="475" t="b">
        <f>H147='Приложение № 1'!M541</f>
        <v>1</v>
      </c>
      <c r="AA147" s="475" t="b">
        <f>N147='Приложение № 1'!J541</f>
        <v>1</v>
      </c>
      <c r="AB147" s="475" t="b">
        <f>T147='Приложение № 1'!H541</f>
        <v>1</v>
      </c>
    </row>
    <row r="148" spans="1:28" ht="40.5" customHeight="1" outlineLevel="1" x14ac:dyDescent="0.3">
      <c r="A148" s="482">
        <v>8</v>
      </c>
      <c r="B148" s="491" t="s">
        <v>1790</v>
      </c>
      <c r="C148" s="282">
        <v>0</v>
      </c>
      <c r="D148" s="282">
        <v>0</v>
      </c>
      <c r="E148" s="484">
        <v>0</v>
      </c>
      <c r="F148" s="484">
        <v>1343.8</v>
      </c>
      <c r="G148" s="484">
        <v>0</v>
      </c>
      <c r="H148" s="485">
        <f t="shared" si="99"/>
        <v>1343.8</v>
      </c>
      <c r="I148" s="314">
        <v>0</v>
      </c>
      <c r="J148" s="314">
        <v>0</v>
      </c>
      <c r="K148" s="314">
        <v>0</v>
      </c>
      <c r="L148" s="314">
        <v>37</v>
      </c>
      <c r="M148" s="477">
        <v>0</v>
      </c>
      <c r="N148" s="487">
        <f t="shared" si="80"/>
        <v>37</v>
      </c>
      <c r="O148" s="314">
        <v>0</v>
      </c>
      <c r="P148" s="314">
        <v>0</v>
      </c>
      <c r="Q148" s="314">
        <v>0</v>
      </c>
      <c r="R148" s="477">
        <v>82</v>
      </c>
      <c r="S148" s="477">
        <v>0</v>
      </c>
      <c r="T148" s="487">
        <f t="shared" si="100"/>
        <v>82</v>
      </c>
      <c r="W148" s="489">
        <v>1343.8</v>
      </c>
      <c r="Z148" s="475" t="b">
        <f>H148='Приложение № 1'!M555</f>
        <v>1</v>
      </c>
      <c r="AA148" s="475" t="b">
        <f>N148='Приложение № 1'!J555</f>
        <v>1</v>
      </c>
      <c r="AB148" s="475" t="b">
        <f>T148='Приложение № 1'!H555</f>
        <v>1</v>
      </c>
    </row>
    <row r="149" spans="1:28" ht="40.5" customHeight="1" outlineLevel="1" x14ac:dyDescent="0.3">
      <c r="A149" s="482">
        <v>9</v>
      </c>
      <c r="B149" s="490" t="s">
        <v>1890</v>
      </c>
      <c r="C149" s="282">
        <v>0</v>
      </c>
      <c r="D149" s="282">
        <v>0</v>
      </c>
      <c r="E149" s="484">
        <v>30.7</v>
      </c>
      <c r="F149" s="484">
        <v>31.5</v>
      </c>
      <c r="G149" s="484">
        <v>0</v>
      </c>
      <c r="H149" s="485">
        <f t="shared" ref="H149:H150" si="101">C149+D149+E149+F149+G149</f>
        <v>62.2</v>
      </c>
      <c r="I149" s="314">
        <v>0</v>
      </c>
      <c r="J149" s="314">
        <v>0</v>
      </c>
      <c r="K149" s="314">
        <v>1</v>
      </c>
      <c r="L149" s="314">
        <v>1</v>
      </c>
      <c r="M149" s="477">
        <v>0</v>
      </c>
      <c r="N149" s="487">
        <f t="shared" si="80"/>
        <v>2</v>
      </c>
      <c r="O149" s="314">
        <v>0</v>
      </c>
      <c r="P149" s="314">
        <v>0</v>
      </c>
      <c r="Q149" s="314">
        <v>1</v>
      </c>
      <c r="R149" s="477">
        <v>1</v>
      </c>
      <c r="S149" s="477">
        <v>0</v>
      </c>
      <c r="T149" s="283">
        <f>O149+P149+Q149+R149+S149</f>
        <v>2</v>
      </c>
      <c r="W149" s="489">
        <v>62.2</v>
      </c>
      <c r="Z149" s="475" t="b">
        <f>H149='Приложение № 1'!M562</f>
        <v>1</v>
      </c>
      <c r="AA149" s="475" t="b">
        <f>N149='Приложение № 1'!J562</f>
        <v>1</v>
      </c>
      <c r="AB149" s="475" t="b">
        <f>T149='Приложение № 1'!H562</f>
        <v>1</v>
      </c>
    </row>
    <row r="150" spans="1:28" ht="40.5" customHeight="1" outlineLevel="1" x14ac:dyDescent="0.3">
      <c r="A150" s="482">
        <v>11</v>
      </c>
      <c r="B150" s="493" t="s">
        <v>1877</v>
      </c>
      <c r="C150" s="282">
        <v>0</v>
      </c>
      <c r="D150" s="282">
        <v>0</v>
      </c>
      <c r="E150" s="282">
        <v>640.79</v>
      </c>
      <c r="F150" s="484">
        <v>0</v>
      </c>
      <c r="G150" s="484">
        <v>5796.91</v>
      </c>
      <c r="H150" s="485">
        <f t="shared" si="101"/>
        <v>6437.7</v>
      </c>
      <c r="I150" s="314">
        <v>0</v>
      </c>
      <c r="J150" s="314">
        <v>0</v>
      </c>
      <c r="K150" s="314">
        <v>12</v>
      </c>
      <c r="L150" s="314">
        <v>0</v>
      </c>
      <c r="M150" s="314">
        <v>111</v>
      </c>
      <c r="N150" s="487">
        <f t="shared" si="80"/>
        <v>123</v>
      </c>
      <c r="O150" s="314">
        <v>0</v>
      </c>
      <c r="P150" s="314">
        <v>0</v>
      </c>
      <c r="Q150" s="314">
        <v>27</v>
      </c>
      <c r="R150" s="314">
        <v>0</v>
      </c>
      <c r="S150" s="314">
        <v>273</v>
      </c>
      <c r="T150" s="487">
        <f t="shared" ref="T150" si="102">O150+P150+Q150+R150+S150</f>
        <v>300</v>
      </c>
      <c r="W150" s="489">
        <v>6437.7</v>
      </c>
      <c r="Z150" s="475" t="b">
        <f>H150='Приложение № 1'!M569</f>
        <v>0</v>
      </c>
      <c r="AA150" s="475" t="b">
        <f>N150='Приложение № 1'!J569</f>
        <v>0</v>
      </c>
      <c r="AB150" s="475" t="b">
        <f>T150='Приложение № 1'!H569</f>
        <v>0</v>
      </c>
    </row>
    <row r="151" spans="1:28" ht="40.5" customHeight="1" outlineLevel="1" x14ac:dyDescent="0.3">
      <c r="A151" s="482">
        <v>12</v>
      </c>
      <c r="B151" s="491" t="s">
        <v>1848</v>
      </c>
      <c r="C151" s="282">
        <v>0</v>
      </c>
      <c r="D151" s="282">
        <v>0</v>
      </c>
      <c r="E151" s="282">
        <v>382.5</v>
      </c>
      <c r="F151" s="484">
        <v>0</v>
      </c>
      <c r="G151" s="484">
        <v>0</v>
      </c>
      <c r="H151" s="485">
        <f t="shared" ref="H151:H152" si="103">C151+D151+E151+F151+G151</f>
        <v>382.5</v>
      </c>
      <c r="I151" s="314">
        <v>0</v>
      </c>
      <c r="J151" s="314">
        <v>0</v>
      </c>
      <c r="K151" s="314">
        <v>7</v>
      </c>
      <c r="L151" s="477">
        <v>0</v>
      </c>
      <c r="M151" s="477">
        <v>0</v>
      </c>
      <c r="N151" s="487">
        <f t="shared" si="80"/>
        <v>7</v>
      </c>
      <c r="O151" s="314">
        <v>0</v>
      </c>
      <c r="P151" s="314">
        <v>0</v>
      </c>
      <c r="Q151" s="314">
        <v>35</v>
      </c>
      <c r="R151" s="477">
        <v>0</v>
      </c>
      <c r="S151" s="477">
        <v>0</v>
      </c>
      <c r="T151" s="283">
        <f>O151+P151+Q151+R151+S151</f>
        <v>35</v>
      </c>
      <c r="W151" s="489">
        <v>382.5</v>
      </c>
      <c r="Z151" s="475" t="b">
        <f>H151='Приложение № 1'!M577</f>
        <v>1</v>
      </c>
      <c r="AA151" s="475" t="b">
        <f>N151='Приложение № 1'!J577</f>
        <v>1</v>
      </c>
      <c r="AB151" s="475" t="b">
        <f>T151='Приложение № 1'!H577</f>
        <v>1</v>
      </c>
    </row>
    <row r="152" spans="1:28" ht="40.5" customHeight="1" outlineLevel="1" x14ac:dyDescent="0.3">
      <c r="A152" s="482">
        <v>13</v>
      </c>
      <c r="B152" s="491" t="s">
        <v>1716</v>
      </c>
      <c r="C152" s="282">
        <v>0</v>
      </c>
      <c r="D152" s="282">
        <v>0</v>
      </c>
      <c r="E152" s="282">
        <v>225.9</v>
      </c>
      <c r="F152" s="484">
        <v>0</v>
      </c>
      <c r="G152" s="484">
        <v>1251.5</v>
      </c>
      <c r="H152" s="485">
        <f t="shared" si="103"/>
        <v>1477.4</v>
      </c>
      <c r="I152" s="314">
        <v>0</v>
      </c>
      <c r="J152" s="314">
        <v>0</v>
      </c>
      <c r="K152" s="314">
        <v>6</v>
      </c>
      <c r="L152" s="477">
        <v>0</v>
      </c>
      <c r="M152" s="477">
        <v>39</v>
      </c>
      <c r="N152" s="487">
        <f t="shared" si="80"/>
        <v>45</v>
      </c>
      <c r="O152" s="314">
        <v>0</v>
      </c>
      <c r="P152" s="314">
        <v>0</v>
      </c>
      <c r="Q152" s="314">
        <v>19</v>
      </c>
      <c r="R152" s="477">
        <v>0</v>
      </c>
      <c r="S152" s="477">
        <v>113</v>
      </c>
      <c r="T152" s="487">
        <f t="shared" ref="T152" si="104">O152+P152+Q152+R152+S152</f>
        <v>132</v>
      </c>
      <c r="W152" s="489">
        <v>1477.4</v>
      </c>
      <c r="Z152" s="475" t="b">
        <f>H152='Приложение № 1'!M581</f>
        <v>1</v>
      </c>
      <c r="AA152" s="475" t="b">
        <f>N152='Приложение № 1'!J581</f>
        <v>1</v>
      </c>
      <c r="AB152" s="475" t="b">
        <f>T152='Приложение № 1'!H581</f>
        <v>0</v>
      </c>
    </row>
    <row r="153" spans="1:28" ht="40.5" customHeight="1" outlineLevel="1" x14ac:dyDescent="0.3">
      <c r="A153" s="482">
        <v>14</v>
      </c>
      <c r="B153" s="490" t="s">
        <v>1443</v>
      </c>
      <c r="C153" s="282">
        <v>0</v>
      </c>
      <c r="D153" s="282">
        <v>0</v>
      </c>
      <c r="E153" s="484">
        <v>279.8</v>
      </c>
      <c r="F153" s="484">
        <v>524.70000000000005</v>
      </c>
      <c r="G153" s="484">
        <v>0</v>
      </c>
      <c r="H153" s="485">
        <f t="shared" ref="H153:H154" si="105">C153+D153+E153+F153+G153</f>
        <v>804.5</v>
      </c>
      <c r="I153" s="314">
        <v>0</v>
      </c>
      <c r="J153" s="314">
        <v>0</v>
      </c>
      <c r="K153" s="477">
        <v>6</v>
      </c>
      <c r="L153" s="477">
        <v>10</v>
      </c>
      <c r="M153" s="477">
        <v>0</v>
      </c>
      <c r="N153" s="487">
        <f t="shared" si="80"/>
        <v>16</v>
      </c>
      <c r="O153" s="314">
        <v>0</v>
      </c>
      <c r="P153" s="314">
        <v>0</v>
      </c>
      <c r="Q153" s="477">
        <v>15</v>
      </c>
      <c r="R153" s="477">
        <v>52</v>
      </c>
      <c r="S153" s="477">
        <v>0</v>
      </c>
      <c r="T153" s="487">
        <f t="shared" ref="T153:T154" si="106">O153+P153+Q153+R153+S153</f>
        <v>67</v>
      </c>
      <c r="W153" s="489">
        <v>804.5</v>
      </c>
      <c r="Z153" s="475" t="b">
        <f>H153='Приложение № 1'!M584</f>
        <v>1</v>
      </c>
      <c r="AA153" s="475" t="b">
        <f>N153='Приложение № 1'!J584</f>
        <v>1</v>
      </c>
      <c r="AB153" s="475" t="b">
        <f>T153='Приложение № 1'!H584</f>
        <v>1</v>
      </c>
    </row>
    <row r="154" spans="1:28" ht="40.5" customHeight="1" outlineLevel="1" x14ac:dyDescent="0.3">
      <c r="A154" s="482">
        <v>15</v>
      </c>
      <c r="B154" s="491" t="s">
        <v>1094</v>
      </c>
      <c r="C154" s="282">
        <v>0</v>
      </c>
      <c r="D154" s="282">
        <v>0</v>
      </c>
      <c r="E154" s="484">
        <v>20.6</v>
      </c>
      <c r="F154" s="484">
        <v>300.7</v>
      </c>
      <c r="G154" s="484">
        <v>0</v>
      </c>
      <c r="H154" s="485">
        <f t="shared" si="105"/>
        <v>321.3</v>
      </c>
      <c r="I154" s="314">
        <v>0</v>
      </c>
      <c r="J154" s="314">
        <v>0</v>
      </c>
      <c r="K154" s="486">
        <v>1</v>
      </c>
      <c r="L154" s="486">
        <v>11</v>
      </c>
      <c r="M154" s="486">
        <v>0</v>
      </c>
      <c r="N154" s="487">
        <f t="shared" si="80"/>
        <v>12</v>
      </c>
      <c r="O154" s="314">
        <v>0</v>
      </c>
      <c r="P154" s="314">
        <v>0</v>
      </c>
      <c r="Q154" s="486">
        <v>2</v>
      </c>
      <c r="R154" s="486">
        <v>40</v>
      </c>
      <c r="S154" s="486">
        <v>0</v>
      </c>
      <c r="T154" s="487">
        <f t="shared" si="106"/>
        <v>42</v>
      </c>
      <c r="W154" s="489">
        <v>321.3</v>
      </c>
      <c r="Z154" s="475" t="b">
        <f>H154='Приложение № 1'!M589</f>
        <v>1</v>
      </c>
      <c r="AA154" s="475" t="b">
        <f>N154='Приложение № 1'!J589</f>
        <v>1</v>
      </c>
      <c r="AB154" s="475" t="b">
        <f>T154='Приложение № 1'!H589</f>
        <v>1</v>
      </c>
    </row>
    <row r="155" spans="1:28" ht="40.5" customHeight="1" outlineLevel="1" x14ac:dyDescent="0.3">
      <c r="A155" s="482">
        <v>16</v>
      </c>
      <c r="B155" s="524" t="s">
        <v>1892</v>
      </c>
      <c r="C155" s="282">
        <v>0</v>
      </c>
      <c r="D155" s="282">
        <v>0</v>
      </c>
      <c r="E155" s="484">
        <v>0</v>
      </c>
      <c r="F155" s="509">
        <v>0</v>
      </c>
      <c r="G155" s="484">
        <v>1035.9000000000001</v>
      </c>
      <c r="H155" s="485">
        <f t="shared" ref="H155:H157" si="107">C155+D155+E155+F155+G155</f>
        <v>1035.9000000000001</v>
      </c>
      <c r="I155" s="314">
        <v>0</v>
      </c>
      <c r="J155" s="314">
        <v>0</v>
      </c>
      <c r="K155" s="314">
        <v>0</v>
      </c>
      <c r="L155" s="477">
        <v>22</v>
      </c>
      <c r="M155" s="477">
        <v>0</v>
      </c>
      <c r="N155" s="487">
        <f t="shared" si="80"/>
        <v>22</v>
      </c>
      <c r="O155" s="314">
        <v>0</v>
      </c>
      <c r="P155" s="314">
        <v>0</v>
      </c>
      <c r="Q155" s="314">
        <v>0</v>
      </c>
      <c r="R155" s="477">
        <v>62</v>
      </c>
      <c r="S155" s="477">
        <v>0</v>
      </c>
      <c r="T155" s="283">
        <f>O155+P155+Q155+R155+S155</f>
        <v>62</v>
      </c>
      <c r="W155" s="489">
        <v>1035.9000000000001</v>
      </c>
      <c r="Z155" s="475" t="b">
        <f>H155='Приложение № 1'!M599</f>
        <v>1</v>
      </c>
      <c r="AA155" s="475" t="b">
        <f>N155='Приложение № 1'!J599</f>
        <v>1</v>
      </c>
      <c r="AB155" s="475" t="b">
        <f>T155='Приложение № 1'!H599</f>
        <v>1</v>
      </c>
    </row>
    <row r="156" spans="1:28" ht="40.5" customHeight="1" outlineLevel="1" x14ac:dyDescent="0.3">
      <c r="A156" s="482">
        <v>17</v>
      </c>
      <c r="B156" s="524" t="s">
        <v>1220</v>
      </c>
      <c r="C156" s="282">
        <v>0</v>
      </c>
      <c r="D156" s="282">
        <v>0</v>
      </c>
      <c r="E156" s="484">
        <v>2848.4</v>
      </c>
      <c r="F156" s="484">
        <v>0</v>
      </c>
      <c r="G156" s="484">
        <v>0</v>
      </c>
      <c r="H156" s="485">
        <f t="shared" si="107"/>
        <v>2848.4</v>
      </c>
      <c r="I156" s="314">
        <v>0</v>
      </c>
      <c r="J156" s="314">
        <v>0</v>
      </c>
      <c r="K156" s="314">
        <v>67</v>
      </c>
      <c r="L156" s="477">
        <v>0</v>
      </c>
      <c r="M156" s="477">
        <v>0</v>
      </c>
      <c r="N156" s="487">
        <f t="shared" si="80"/>
        <v>67</v>
      </c>
      <c r="O156" s="314">
        <v>0</v>
      </c>
      <c r="P156" s="314">
        <v>0</v>
      </c>
      <c r="Q156" s="314">
        <v>191</v>
      </c>
      <c r="R156" s="477">
        <v>0</v>
      </c>
      <c r="S156" s="477">
        <v>0</v>
      </c>
      <c r="T156" s="487">
        <f t="shared" ref="T156:T157" si="108">O156+P156+Q156+R156+S156</f>
        <v>191</v>
      </c>
      <c r="W156" s="489">
        <v>2848.4</v>
      </c>
      <c r="Z156" s="475" t="b">
        <f>H156='Приложение № 1'!M592</f>
        <v>1</v>
      </c>
      <c r="AA156" s="475" t="b">
        <f>N156='Приложение № 1'!J592</f>
        <v>1</v>
      </c>
      <c r="AB156" s="475" t="b">
        <f>T156='Приложение № 1'!H592</f>
        <v>1</v>
      </c>
    </row>
    <row r="157" spans="1:28" ht="40.5" customHeight="1" outlineLevel="1" x14ac:dyDescent="0.3">
      <c r="A157" s="482">
        <v>18</v>
      </c>
      <c r="B157" s="525" t="s">
        <v>1095</v>
      </c>
      <c r="C157" s="282">
        <v>0</v>
      </c>
      <c r="D157" s="282">
        <v>0</v>
      </c>
      <c r="E157" s="484">
        <v>70</v>
      </c>
      <c r="F157" s="484">
        <v>0</v>
      </c>
      <c r="G157" s="484">
        <v>0</v>
      </c>
      <c r="H157" s="485">
        <f t="shared" si="107"/>
        <v>70</v>
      </c>
      <c r="I157" s="314">
        <v>0</v>
      </c>
      <c r="J157" s="314">
        <v>0</v>
      </c>
      <c r="K157" s="314">
        <v>3</v>
      </c>
      <c r="L157" s="477">
        <v>0</v>
      </c>
      <c r="M157" s="477">
        <v>0</v>
      </c>
      <c r="N157" s="487">
        <f t="shared" si="80"/>
        <v>3</v>
      </c>
      <c r="O157" s="314">
        <v>0</v>
      </c>
      <c r="P157" s="314">
        <v>0</v>
      </c>
      <c r="Q157" s="314">
        <v>6</v>
      </c>
      <c r="R157" s="477">
        <v>0</v>
      </c>
      <c r="S157" s="477">
        <v>0</v>
      </c>
      <c r="T157" s="487">
        <f t="shared" si="108"/>
        <v>6</v>
      </c>
      <c r="W157" s="489">
        <v>70</v>
      </c>
      <c r="Z157" s="475" t="b">
        <f>H157='Приложение № 1'!M603</f>
        <v>1</v>
      </c>
      <c r="AA157" s="475" t="b">
        <f>N157='Приложение № 1'!J603</f>
        <v>1</v>
      </c>
      <c r="AB157" s="475" t="b">
        <f>T157='Приложение № 1'!H603</f>
        <v>1</v>
      </c>
    </row>
    <row r="158" spans="1:28" ht="40.5" customHeight="1" outlineLevel="1" x14ac:dyDescent="0.3">
      <c r="A158" s="482">
        <v>19</v>
      </c>
      <c r="B158" s="524" t="s">
        <v>1908</v>
      </c>
      <c r="C158" s="282">
        <v>0</v>
      </c>
      <c r="D158" s="282">
        <v>0</v>
      </c>
      <c r="E158" s="282">
        <v>0</v>
      </c>
      <c r="F158" s="282">
        <v>738.8</v>
      </c>
      <c r="G158" s="484">
        <v>0</v>
      </c>
      <c r="H158" s="485">
        <f t="shared" ref="H158:H161" si="109">C158+D158+E158+F158+G158</f>
        <v>738.8</v>
      </c>
      <c r="I158" s="314">
        <v>0</v>
      </c>
      <c r="J158" s="314">
        <v>0</v>
      </c>
      <c r="K158" s="314">
        <v>0</v>
      </c>
      <c r="L158" s="314">
        <v>20</v>
      </c>
      <c r="M158" s="477">
        <v>0</v>
      </c>
      <c r="N158" s="487">
        <f t="shared" si="80"/>
        <v>20</v>
      </c>
      <c r="O158" s="314">
        <v>0</v>
      </c>
      <c r="P158" s="314">
        <v>0</v>
      </c>
      <c r="Q158" s="314">
        <v>0</v>
      </c>
      <c r="R158" s="314">
        <v>38</v>
      </c>
      <c r="S158" s="477">
        <v>0</v>
      </c>
      <c r="T158" s="283">
        <f>O158+P158+Q158+R158+S158</f>
        <v>38</v>
      </c>
      <c r="W158" s="489">
        <v>738.8</v>
      </c>
      <c r="Z158" s="475" t="b">
        <f>H158='Приложение № 1'!M615</f>
        <v>1</v>
      </c>
      <c r="AA158" s="475" t="b">
        <f>N158='Приложение № 1'!J615</f>
        <v>1</v>
      </c>
      <c r="AB158" s="475" t="b">
        <f>T158='Приложение № 1'!H615</f>
        <v>1</v>
      </c>
    </row>
    <row r="159" spans="1:28" ht="40.5" customHeight="1" outlineLevel="1" x14ac:dyDescent="0.3">
      <c r="A159" s="482">
        <v>20</v>
      </c>
      <c r="B159" s="524" t="s">
        <v>1879</v>
      </c>
      <c r="C159" s="282">
        <v>0</v>
      </c>
      <c r="D159" s="282">
        <v>0</v>
      </c>
      <c r="E159" s="282">
        <v>0</v>
      </c>
      <c r="F159" s="484">
        <v>0</v>
      </c>
      <c r="G159" s="484">
        <v>2862.8</v>
      </c>
      <c r="H159" s="485">
        <f t="shared" si="109"/>
        <v>2862.8</v>
      </c>
      <c r="I159" s="314">
        <v>0</v>
      </c>
      <c r="J159" s="314">
        <v>0</v>
      </c>
      <c r="K159" s="314">
        <v>0</v>
      </c>
      <c r="L159" s="314">
        <v>0</v>
      </c>
      <c r="M159" s="477">
        <v>62</v>
      </c>
      <c r="N159" s="487">
        <f t="shared" si="80"/>
        <v>62</v>
      </c>
      <c r="O159" s="314">
        <v>0</v>
      </c>
      <c r="P159" s="314">
        <v>0</v>
      </c>
      <c r="Q159" s="314">
        <v>0</v>
      </c>
      <c r="R159" s="314">
        <v>0</v>
      </c>
      <c r="S159" s="477">
        <v>161</v>
      </c>
      <c r="T159" s="487">
        <f t="shared" ref="T159" si="110">O159+P159+Q159+R159+S159</f>
        <v>161</v>
      </c>
      <c r="W159" s="489">
        <v>2862.8</v>
      </c>
      <c r="Z159" s="475" t="b">
        <f>H159='Приложение № 1'!M621</f>
        <v>1</v>
      </c>
      <c r="AA159" s="475" t="b">
        <f>N159='Приложение № 1'!J621</f>
        <v>1</v>
      </c>
      <c r="AB159" s="475" t="b">
        <f>T159='Приложение № 1'!H621</f>
        <v>1</v>
      </c>
    </row>
    <row r="160" spans="1:28" s="475" customFormat="1" ht="40.5" customHeight="1" outlineLevel="1" x14ac:dyDescent="0.3">
      <c r="A160" s="482">
        <v>21</v>
      </c>
      <c r="B160" s="524" t="s">
        <v>1878</v>
      </c>
      <c r="C160" s="282">
        <v>0</v>
      </c>
      <c r="D160" s="282">
        <v>0</v>
      </c>
      <c r="E160" s="484">
        <v>0</v>
      </c>
      <c r="F160" s="484">
        <v>0</v>
      </c>
      <c r="G160" s="484">
        <v>545.6</v>
      </c>
      <c r="H160" s="485">
        <f t="shared" si="109"/>
        <v>545.6</v>
      </c>
      <c r="I160" s="314">
        <v>0</v>
      </c>
      <c r="J160" s="314">
        <v>0</v>
      </c>
      <c r="K160" s="314">
        <v>0</v>
      </c>
      <c r="L160" s="314">
        <v>0</v>
      </c>
      <c r="M160" s="314">
        <v>19</v>
      </c>
      <c r="N160" s="487">
        <f t="shared" si="80"/>
        <v>19</v>
      </c>
      <c r="O160" s="314">
        <v>0</v>
      </c>
      <c r="P160" s="314">
        <v>0</v>
      </c>
      <c r="Q160" s="314">
        <v>0</v>
      </c>
      <c r="R160" s="314">
        <v>0</v>
      </c>
      <c r="S160" s="314">
        <v>45</v>
      </c>
      <c r="T160" s="487">
        <f t="shared" ref="T160:T161" si="111">O160+P160+Q160+R160+S160</f>
        <v>45</v>
      </c>
      <c r="W160" s="489">
        <v>545.6</v>
      </c>
      <c r="Z160" s="475" t="b">
        <f>H160='Приложение № 1'!M634</f>
        <v>1</v>
      </c>
      <c r="AA160" s="475" t="b">
        <f>N160='Приложение № 1'!J634</f>
        <v>1</v>
      </c>
      <c r="AB160" s="475" t="b">
        <f>T160='Приложение № 1'!H634</f>
        <v>1</v>
      </c>
    </row>
    <row r="161" spans="1:325" s="475" customFormat="1" ht="40.5" customHeight="1" outlineLevel="1" x14ac:dyDescent="0.3">
      <c r="A161" s="482">
        <v>22</v>
      </c>
      <c r="B161" s="524" t="s">
        <v>1791</v>
      </c>
      <c r="C161" s="282">
        <v>0</v>
      </c>
      <c r="D161" s="282">
        <v>0</v>
      </c>
      <c r="E161" s="282">
        <v>0</v>
      </c>
      <c r="F161" s="484">
        <v>0</v>
      </c>
      <c r="G161" s="484">
        <v>1074.0999999999999</v>
      </c>
      <c r="H161" s="485">
        <f t="shared" si="109"/>
        <v>1074.0999999999999</v>
      </c>
      <c r="I161" s="314">
        <v>0</v>
      </c>
      <c r="J161" s="314">
        <v>0</v>
      </c>
      <c r="K161" s="314">
        <v>0</v>
      </c>
      <c r="L161" s="314">
        <v>0</v>
      </c>
      <c r="M161" s="314">
        <v>20</v>
      </c>
      <c r="N161" s="487">
        <f t="shared" si="80"/>
        <v>20</v>
      </c>
      <c r="O161" s="314">
        <v>0</v>
      </c>
      <c r="P161" s="314">
        <v>0</v>
      </c>
      <c r="Q161" s="314">
        <v>0</v>
      </c>
      <c r="R161" s="314">
        <v>0</v>
      </c>
      <c r="S161" s="314">
        <v>53</v>
      </c>
      <c r="T161" s="487">
        <f t="shared" si="111"/>
        <v>53</v>
      </c>
      <c r="W161" s="489">
        <v>1074.0999999999999</v>
      </c>
      <c r="Z161" s="475" t="b">
        <f>H161='Приложение № 1'!M637</f>
        <v>1</v>
      </c>
      <c r="AA161" s="475" t="b">
        <f>N161='Приложение № 1'!J637</f>
        <v>1</v>
      </c>
      <c r="AB161" s="475" t="b">
        <f>T161='Приложение № 1'!H637</f>
        <v>1</v>
      </c>
    </row>
    <row r="162" spans="1:325" s="475" customFormat="1" ht="40.5" customHeight="1" outlineLevel="1" x14ac:dyDescent="0.3">
      <c r="A162" s="482">
        <v>23</v>
      </c>
      <c r="B162" s="524" t="s">
        <v>1331</v>
      </c>
      <c r="C162" s="282">
        <v>0</v>
      </c>
      <c r="D162" s="282">
        <v>0</v>
      </c>
      <c r="E162" s="282">
        <v>0</v>
      </c>
      <c r="F162" s="509">
        <v>0</v>
      </c>
      <c r="G162" s="484">
        <v>6780.66</v>
      </c>
      <c r="H162" s="485">
        <f t="shared" ref="H162:H165" si="112">C162+D162+E162+F162+G162</f>
        <v>6780.66</v>
      </c>
      <c r="I162" s="314">
        <v>0</v>
      </c>
      <c r="J162" s="314">
        <v>0</v>
      </c>
      <c r="K162" s="314">
        <v>0</v>
      </c>
      <c r="L162" s="314">
        <v>14</v>
      </c>
      <c r="M162" s="314">
        <v>151</v>
      </c>
      <c r="N162" s="487">
        <f t="shared" si="80"/>
        <v>165</v>
      </c>
      <c r="O162" s="314">
        <v>0</v>
      </c>
      <c r="P162" s="314">
        <v>0</v>
      </c>
      <c r="Q162" s="314">
        <v>0</v>
      </c>
      <c r="R162" s="314">
        <v>20</v>
      </c>
      <c r="S162" s="314">
        <v>370</v>
      </c>
      <c r="T162" s="487">
        <f t="shared" ref="T162:T165" si="113">O162+P162+Q162+R162+S162</f>
        <v>390</v>
      </c>
      <c r="W162" s="489">
        <v>6780.66</v>
      </c>
      <c r="Z162" s="475" t="b">
        <f>H162='Приложение № 1'!M640</f>
        <v>1</v>
      </c>
      <c r="AA162" s="475" t="b">
        <f>N162='Приложение № 1'!J640</f>
        <v>1</v>
      </c>
      <c r="AB162" s="475" t="b">
        <f>T162='Приложение № 1'!H640</f>
        <v>1</v>
      </c>
    </row>
    <row r="163" spans="1:325" s="475" customFormat="1" ht="40.5" customHeight="1" outlineLevel="1" x14ac:dyDescent="0.3">
      <c r="A163" s="482">
        <v>24</v>
      </c>
      <c r="B163" s="524" t="s">
        <v>878</v>
      </c>
      <c r="C163" s="282">
        <v>0</v>
      </c>
      <c r="D163" s="282">
        <v>0</v>
      </c>
      <c r="E163" s="282">
        <v>0</v>
      </c>
      <c r="F163" s="484">
        <v>0</v>
      </c>
      <c r="G163" s="484">
        <v>2479.6</v>
      </c>
      <c r="H163" s="485">
        <f t="shared" si="112"/>
        <v>2479.6</v>
      </c>
      <c r="I163" s="314">
        <v>0</v>
      </c>
      <c r="J163" s="314">
        <v>0</v>
      </c>
      <c r="K163" s="314">
        <v>0</v>
      </c>
      <c r="L163" s="314">
        <v>0</v>
      </c>
      <c r="M163" s="314">
        <v>57</v>
      </c>
      <c r="N163" s="487">
        <f t="shared" si="80"/>
        <v>57</v>
      </c>
      <c r="O163" s="314">
        <v>0</v>
      </c>
      <c r="P163" s="314">
        <v>0</v>
      </c>
      <c r="Q163" s="314">
        <v>0</v>
      </c>
      <c r="R163" s="314">
        <v>0</v>
      </c>
      <c r="S163" s="314">
        <v>130</v>
      </c>
      <c r="T163" s="487">
        <f t="shared" si="113"/>
        <v>130</v>
      </c>
      <c r="W163" s="489">
        <v>2479.6</v>
      </c>
      <c r="Z163" s="475" t="b">
        <f>H163='Приложение № 1'!M790</f>
        <v>1</v>
      </c>
      <c r="AA163" s="475" t="b">
        <f>N163='Приложение № 1'!J790</f>
        <v>1</v>
      </c>
      <c r="AB163" s="475" t="b">
        <f>T163='Приложение № 1'!H790</f>
        <v>1</v>
      </c>
    </row>
    <row r="164" spans="1:325" ht="40.5" customHeight="1" outlineLevel="1" x14ac:dyDescent="0.3">
      <c r="A164" s="482">
        <v>25</v>
      </c>
      <c r="B164" s="524" t="s">
        <v>1396</v>
      </c>
      <c r="C164" s="282">
        <v>0</v>
      </c>
      <c r="D164" s="282">
        <v>0</v>
      </c>
      <c r="E164" s="282">
        <v>613.4</v>
      </c>
      <c r="F164" s="484">
        <v>0</v>
      </c>
      <c r="G164" s="484">
        <v>0</v>
      </c>
      <c r="H164" s="485">
        <f t="shared" si="112"/>
        <v>613.4</v>
      </c>
      <c r="I164" s="314">
        <v>0</v>
      </c>
      <c r="J164" s="314">
        <v>0</v>
      </c>
      <c r="K164" s="314">
        <v>14</v>
      </c>
      <c r="L164" s="477">
        <v>0</v>
      </c>
      <c r="M164" s="477">
        <v>0</v>
      </c>
      <c r="N164" s="487">
        <f t="shared" si="80"/>
        <v>14</v>
      </c>
      <c r="O164" s="314">
        <v>0</v>
      </c>
      <c r="P164" s="314">
        <v>0</v>
      </c>
      <c r="Q164" s="314">
        <v>40</v>
      </c>
      <c r="R164" s="477">
        <v>0</v>
      </c>
      <c r="S164" s="477">
        <v>0</v>
      </c>
      <c r="T164" s="487">
        <f t="shared" si="113"/>
        <v>40</v>
      </c>
      <c r="W164" s="489">
        <v>613.4</v>
      </c>
      <c r="Z164" s="475" t="b">
        <f>H164='Приложение № 1'!M653</f>
        <v>1</v>
      </c>
      <c r="AA164" s="475" t="b">
        <f>N164='Приложение № 1'!J653</f>
        <v>1</v>
      </c>
      <c r="AB164" s="475" t="b">
        <f>T164='Приложение № 1'!H653</f>
        <v>1</v>
      </c>
    </row>
    <row r="165" spans="1:325" s="501" customFormat="1" ht="40.5" customHeight="1" outlineLevel="1" x14ac:dyDescent="0.3">
      <c r="A165" s="526">
        <v>26</v>
      </c>
      <c r="B165" s="524" t="s">
        <v>1458</v>
      </c>
      <c r="C165" s="511">
        <v>0</v>
      </c>
      <c r="D165" s="511">
        <v>0</v>
      </c>
      <c r="E165" s="497">
        <v>0</v>
      </c>
      <c r="F165" s="509">
        <v>2771.2</v>
      </c>
      <c r="G165" s="497">
        <v>8771.4500000000007</v>
      </c>
      <c r="H165" s="498">
        <f t="shared" si="112"/>
        <v>11542.65</v>
      </c>
      <c r="I165" s="512">
        <v>0</v>
      </c>
      <c r="J165" s="512">
        <v>0</v>
      </c>
      <c r="K165" s="512">
        <v>0</v>
      </c>
      <c r="L165" s="527">
        <v>211</v>
      </c>
      <c r="M165" s="527">
        <v>55</v>
      </c>
      <c r="N165" s="500">
        <f t="shared" si="80"/>
        <v>266</v>
      </c>
      <c r="O165" s="512">
        <v>0</v>
      </c>
      <c r="P165" s="512">
        <v>0</v>
      </c>
      <c r="Q165" s="512">
        <v>0</v>
      </c>
      <c r="R165" s="527">
        <v>533</v>
      </c>
      <c r="S165" s="527">
        <v>114</v>
      </c>
      <c r="T165" s="500">
        <f t="shared" si="113"/>
        <v>647</v>
      </c>
      <c r="W165" s="489">
        <v>11542.65</v>
      </c>
      <c r="X165" s="474"/>
      <c r="Y165" s="474"/>
      <c r="Z165" s="475" t="b">
        <f>H165='Приложение № 1'!M655</f>
        <v>0</v>
      </c>
      <c r="AA165" s="475" t="b">
        <f>N165='Приложение № 1'!J655</f>
        <v>0</v>
      </c>
      <c r="AB165" s="475" t="b">
        <f>T165='Приложение № 1'!H655</f>
        <v>1</v>
      </c>
      <c r="AC165" s="474"/>
      <c r="AD165" s="474"/>
      <c r="AE165" s="474"/>
      <c r="AF165" s="474"/>
      <c r="AG165" s="474"/>
      <c r="AH165" s="474"/>
      <c r="AI165" s="474"/>
      <c r="AJ165" s="474"/>
      <c r="AK165" s="474"/>
      <c r="AL165" s="474"/>
      <c r="AM165" s="474"/>
      <c r="AN165" s="474"/>
      <c r="AO165" s="474"/>
      <c r="AP165" s="474"/>
      <c r="AQ165" s="474"/>
      <c r="AR165" s="474"/>
      <c r="AS165" s="474"/>
      <c r="AT165" s="474"/>
      <c r="AU165" s="474"/>
      <c r="AV165" s="474"/>
      <c r="AW165" s="474"/>
      <c r="AX165" s="474"/>
      <c r="AY165" s="474"/>
      <c r="AZ165" s="474"/>
      <c r="BA165" s="474"/>
      <c r="BB165" s="474"/>
      <c r="BC165" s="474"/>
      <c r="BD165" s="474"/>
      <c r="BE165" s="474"/>
      <c r="BF165" s="474"/>
      <c r="BG165" s="474"/>
      <c r="BH165" s="474"/>
      <c r="BI165" s="474"/>
      <c r="BJ165" s="474"/>
      <c r="BK165" s="474"/>
      <c r="BL165" s="474"/>
      <c r="BM165" s="474"/>
      <c r="BN165" s="474"/>
      <c r="BO165" s="474"/>
      <c r="BP165" s="474"/>
      <c r="BQ165" s="474"/>
      <c r="BR165" s="474"/>
      <c r="BS165" s="474"/>
      <c r="BT165" s="474"/>
      <c r="BU165" s="474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74"/>
      <c r="CI165" s="474"/>
      <c r="CJ165" s="474"/>
      <c r="CK165" s="474"/>
      <c r="CL165" s="474"/>
      <c r="CM165" s="474"/>
      <c r="CN165" s="474"/>
      <c r="CO165" s="474"/>
      <c r="CP165" s="474"/>
      <c r="CQ165" s="474"/>
      <c r="CR165" s="474"/>
      <c r="CS165" s="474"/>
      <c r="CT165" s="474"/>
      <c r="CU165" s="474"/>
      <c r="CV165" s="474"/>
      <c r="CW165" s="474"/>
      <c r="CX165" s="474"/>
      <c r="CY165" s="474"/>
      <c r="CZ165" s="474"/>
      <c r="DA165" s="474"/>
      <c r="DB165" s="474"/>
      <c r="DC165" s="474"/>
      <c r="DD165" s="474"/>
      <c r="DE165" s="474"/>
      <c r="DF165" s="474"/>
      <c r="DG165" s="474"/>
      <c r="DH165" s="474"/>
      <c r="DI165" s="474"/>
      <c r="DJ165" s="474"/>
      <c r="DK165" s="474"/>
      <c r="DL165" s="474"/>
      <c r="DM165" s="474"/>
      <c r="DN165" s="474"/>
      <c r="DO165" s="474"/>
      <c r="DP165" s="474"/>
      <c r="DQ165" s="474"/>
      <c r="DR165" s="474"/>
      <c r="DS165" s="474"/>
      <c r="DT165" s="474"/>
      <c r="DU165" s="474"/>
      <c r="DV165" s="474"/>
      <c r="DW165" s="474"/>
      <c r="DX165" s="474"/>
      <c r="DY165" s="474"/>
      <c r="DZ165" s="474"/>
      <c r="EA165" s="474"/>
      <c r="EB165" s="474"/>
      <c r="EC165" s="474"/>
      <c r="ED165" s="474"/>
      <c r="EE165" s="474"/>
      <c r="EF165" s="474"/>
      <c r="EG165" s="474"/>
      <c r="EH165" s="474"/>
      <c r="EI165" s="474"/>
      <c r="EJ165" s="474"/>
      <c r="EK165" s="474"/>
      <c r="EL165" s="474"/>
      <c r="EM165" s="474"/>
      <c r="EN165" s="474"/>
      <c r="EO165" s="474"/>
      <c r="EP165" s="474"/>
      <c r="EQ165" s="474"/>
      <c r="ER165" s="474"/>
      <c r="ES165" s="474"/>
      <c r="ET165" s="474"/>
      <c r="EU165" s="474"/>
      <c r="EV165" s="474"/>
      <c r="EW165" s="474"/>
      <c r="EX165" s="474"/>
      <c r="EY165" s="474"/>
      <c r="EZ165" s="474"/>
      <c r="FA165" s="474"/>
      <c r="FB165" s="474"/>
      <c r="FC165" s="474"/>
      <c r="FD165" s="474"/>
      <c r="FE165" s="474"/>
      <c r="FF165" s="474"/>
      <c r="FG165" s="474"/>
      <c r="FH165" s="474"/>
      <c r="FI165" s="474"/>
      <c r="FJ165" s="474"/>
      <c r="FK165" s="474"/>
      <c r="FL165" s="474"/>
      <c r="FM165" s="474"/>
      <c r="FN165" s="474"/>
      <c r="FO165" s="474"/>
      <c r="FP165" s="474"/>
      <c r="FQ165" s="474"/>
      <c r="FR165" s="474"/>
      <c r="FS165" s="474"/>
      <c r="FT165" s="474"/>
      <c r="FU165" s="474"/>
      <c r="FV165" s="474"/>
      <c r="FW165" s="474"/>
      <c r="FX165" s="474"/>
      <c r="FY165" s="474"/>
      <c r="FZ165" s="474"/>
      <c r="GA165" s="474"/>
      <c r="GB165" s="474"/>
      <c r="GC165" s="474"/>
      <c r="GD165" s="474"/>
      <c r="GE165" s="474"/>
      <c r="GF165" s="474"/>
      <c r="GG165" s="474"/>
      <c r="GH165" s="474"/>
      <c r="GI165" s="474"/>
      <c r="GJ165" s="474"/>
      <c r="GK165" s="474"/>
      <c r="GL165" s="474"/>
      <c r="GM165" s="474"/>
      <c r="GN165" s="474"/>
      <c r="GO165" s="474"/>
      <c r="GP165" s="474"/>
      <c r="GQ165" s="474"/>
      <c r="GR165" s="474"/>
      <c r="GS165" s="474"/>
      <c r="GT165" s="474"/>
      <c r="GU165" s="474"/>
      <c r="GV165" s="474"/>
      <c r="GW165" s="474"/>
      <c r="GX165" s="474"/>
      <c r="GY165" s="474"/>
      <c r="GZ165" s="474"/>
      <c r="HA165" s="474"/>
      <c r="HB165" s="474"/>
      <c r="HC165" s="474"/>
      <c r="HD165" s="474"/>
      <c r="HE165" s="474"/>
      <c r="HF165" s="474"/>
      <c r="HG165" s="474"/>
      <c r="HH165" s="474"/>
      <c r="HI165" s="474"/>
      <c r="HJ165" s="474"/>
      <c r="HK165" s="474"/>
      <c r="HL165" s="474"/>
      <c r="HM165" s="474"/>
      <c r="HN165" s="474"/>
      <c r="HO165" s="474"/>
      <c r="HP165" s="474"/>
      <c r="HQ165" s="474"/>
      <c r="HR165" s="474"/>
      <c r="HS165" s="474"/>
      <c r="HT165" s="474"/>
      <c r="HU165" s="474"/>
      <c r="HV165" s="474"/>
      <c r="HW165" s="474"/>
      <c r="HX165" s="474"/>
      <c r="HY165" s="474"/>
      <c r="HZ165" s="474"/>
      <c r="IA165" s="474"/>
      <c r="IB165" s="474"/>
      <c r="IC165" s="474"/>
      <c r="ID165" s="474"/>
      <c r="IE165" s="474"/>
      <c r="IF165" s="474"/>
      <c r="IG165" s="474"/>
      <c r="IH165" s="474"/>
      <c r="II165" s="474"/>
      <c r="IJ165" s="474"/>
      <c r="IK165" s="474"/>
      <c r="IL165" s="474"/>
      <c r="IM165" s="474"/>
      <c r="IN165" s="474"/>
      <c r="IO165" s="474"/>
      <c r="IP165" s="474"/>
      <c r="IQ165" s="474"/>
      <c r="IR165" s="474"/>
      <c r="IS165" s="474"/>
      <c r="IT165" s="474"/>
      <c r="IU165" s="474"/>
      <c r="IV165" s="474"/>
      <c r="IW165" s="474"/>
      <c r="IX165" s="474"/>
      <c r="IY165" s="474"/>
      <c r="IZ165" s="474"/>
      <c r="JA165" s="474"/>
      <c r="JB165" s="474"/>
      <c r="JC165" s="474"/>
      <c r="JD165" s="474"/>
      <c r="JE165" s="474"/>
      <c r="JF165" s="474"/>
      <c r="JG165" s="474"/>
      <c r="JH165" s="474"/>
      <c r="JI165" s="474"/>
      <c r="JJ165" s="474"/>
      <c r="JK165" s="474"/>
      <c r="JL165" s="474"/>
      <c r="JM165" s="474"/>
      <c r="JN165" s="474"/>
      <c r="JO165" s="474"/>
      <c r="JP165" s="474"/>
      <c r="JQ165" s="474"/>
      <c r="JR165" s="474"/>
      <c r="JS165" s="474"/>
      <c r="JT165" s="474"/>
      <c r="JU165" s="474"/>
      <c r="JV165" s="474"/>
      <c r="JW165" s="474"/>
      <c r="JX165" s="474"/>
      <c r="JY165" s="474"/>
      <c r="JZ165" s="474"/>
      <c r="KA165" s="474"/>
      <c r="KB165" s="474"/>
      <c r="KC165" s="474"/>
      <c r="KD165" s="474"/>
      <c r="KE165" s="474"/>
      <c r="KF165" s="474"/>
      <c r="KG165" s="474"/>
      <c r="KH165" s="474"/>
      <c r="KI165" s="474"/>
      <c r="KJ165" s="474"/>
      <c r="KK165" s="474"/>
      <c r="KL165" s="474"/>
      <c r="KM165" s="474"/>
      <c r="KN165" s="474"/>
      <c r="KO165" s="474"/>
      <c r="KP165" s="474"/>
      <c r="KQ165" s="474"/>
      <c r="KR165" s="474"/>
      <c r="KS165" s="474"/>
      <c r="KT165" s="474"/>
      <c r="KU165" s="474"/>
      <c r="KV165" s="474"/>
      <c r="KW165" s="474"/>
      <c r="KX165" s="474"/>
      <c r="KY165" s="474"/>
      <c r="KZ165" s="474"/>
      <c r="LA165" s="474"/>
      <c r="LB165" s="474"/>
      <c r="LC165" s="474"/>
      <c r="LD165" s="474"/>
      <c r="LE165" s="474"/>
      <c r="LF165" s="474"/>
      <c r="LG165" s="474"/>
      <c r="LH165" s="474"/>
      <c r="LI165" s="474"/>
      <c r="LJ165" s="474"/>
      <c r="LK165" s="474"/>
      <c r="LL165" s="474"/>
      <c r="LM165" s="474"/>
    </row>
    <row r="166" spans="1:325" ht="40.5" customHeight="1" outlineLevel="1" x14ac:dyDescent="0.3">
      <c r="A166" s="482">
        <v>27</v>
      </c>
      <c r="B166" s="528" t="s">
        <v>1316</v>
      </c>
      <c r="C166" s="282">
        <v>0</v>
      </c>
      <c r="D166" s="282">
        <v>0</v>
      </c>
      <c r="E166" s="282">
        <v>42.98</v>
      </c>
      <c r="F166" s="509">
        <v>0</v>
      </c>
      <c r="G166" s="484">
        <v>1328.86</v>
      </c>
      <c r="H166" s="485">
        <f t="shared" ref="H166:H168" si="114">C166+D166+E166+F166+G166</f>
        <v>1371.84</v>
      </c>
      <c r="I166" s="314">
        <v>0</v>
      </c>
      <c r="J166" s="314">
        <v>0</v>
      </c>
      <c r="K166" s="314">
        <v>2</v>
      </c>
      <c r="L166" s="477">
        <v>32</v>
      </c>
      <c r="M166" s="477">
        <v>0</v>
      </c>
      <c r="N166" s="487">
        <f t="shared" ref="N166:N175" si="115">I166+J166+K166+L166+M166</f>
        <v>34</v>
      </c>
      <c r="O166" s="314">
        <v>0</v>
      </c>
      <c r="P166" s="314">
        <v>0</v>
      </c>
      <c r="Q166" s="314">
        <v>4</v>
      </c>
      <c r="R166" s="477">
        <v>96</v>
      </c>
      <c r="S166" s="477">
        <v>0</v>
      </c>
      <c r="T166" s="283">
        <f>O166+P166+Q166+R166+S166</f>
        <v>100</v>
      </c>
      <c r="W166" s="489">
        <v>1371.84</v>
      </c>
      <c r="Z166" s="475" t="b">
        <f>H166='Приложение № 1'!M692</f>
        <v>1</v>
      </c>
      <c r="AA166" s="475" t="b">
        <f>N166='Приложение № 1'!J692</f>
        <v>1</v>
      </c>
      <c r="AB166" s="475" t="b">
        <f>T166='Приложение № 1'!H692</f>
        <v>1</v>
      </c>
    </row>
    <row r="167" spans="1:325" ht="40.5" customHeight="1" outlineLevel="1" x14ac:dyDescent="0.3">
      <c r="A167" s="482">
        <v>28</v>
      </c>
      <c r="B167" s="524" t="s">
        <v>1028</v>
      </c>
      <c r="C167" s="282">
        <v>0</v>
      </c>
      <c r="D167" s="282">
        <v>0</v>
      </c>
      <c r="E167" s="282">
        <v>0</v>
      </c>
      <c r="F167" s="484">
        <v>4595.2</v>
      </c>
      <c r="G167" s="484">
        <v>0</v>
      </c>
      <c r="H167" s="485">
        <f t="shared" si="114"/>
        <v>4595.2</v>
      </c>
      <c r="I167" s="314">
        <v>0</v>
      </c>
      <c r="J167" s="314">
        <v>0</v>
      </c>
      <c r="K167" s="314">
        <v>0</v>
      </c>
      <c r="L167" s="477">
        <v>112</v>
      </c>
      <c r="M167" s="477">
        <v>0</v>
      </c>
      <c r="N167" s="487">
        <f t="shared" si="115"/>
        <v>112</v>
      </c>
      <c r="O167" s="314">
        <v>0</v>
      </c>
      <c r="P167" s="314">
        <v>0</v>
      </c>
      <c r="Q167" s="314">
        <v>0</v>
      </c>
      <c r="R167" s="477">
        <v>269</v>
      </c>
      <c r="S167" s="477">
        <v>0</v>
      </c>
      <c r="T167" s="487">
        <f t="shared" ref="T167:T168" si="116">O167+P167+Q167+R167+S167</f>
        <v>269</v>
      </c>
      <c r="W167" s="489">
        <v>4595.2</v>
      </c>
      <c r="Z167" s="475" t="b">
        <f>H167='Приложение № 1'!M696</f>
        <v>0</v>
      </c>
      <c r="AA167" s="475" t="b">
        <f>N167='Приложение № 1'!J696</f>
        <v>0</v>
      </c>
      <c r="AB167" s="475" t="b">
        <f>T167='Приложение № 1'!H696</f>
        <v>1</v>
      </c>
    </row>
    <row r="168" spans="1:325" ht="40.5" customHeight="1" outlineLevel="1" x14ac:dyDescent="0.3">
      <c r="A168" s="482">
        <v>29</v>
      </c>
      <c r="B168" s="524" t="s">
        <v>872</v>
      </c>
      <c r="C168" s="282">
        <v>0</v>
      </c>
      <c r="D168" s="282">
        <v>0</v>
      </c>
      <c r="E168" s="484">
        <v>0</v>
      </c>
      <c r="F168" s="484">
        <v>0</v>
      </c>
      <c r="G168" s="484">
        <v>3302</v>
      </c>
      <c r="H168" s="485">
        <f t="shared" si="114"/>
        <v>3302</v>
      </c>
      <c r="I168" s="314">
        <v>0</v>
      </c>
      <c r="J168" s="314">
        <v>0</v>
      </c>
      <c r="K168" s="486">
        <v>0</v>
      </c>
      <c r="L168" s="486">
        <v>0</v>
      </c>
      <c r="M168" s="486">
        <v>82</v>
      </c>
      <c r="N168" s="487">
        <f t="shared" si="115"/>
        <v>82</v>
      </c>
      <c r="O168" s="314">
        <v>0</v>
      </c>
      <c r="P168" s="314">
        <v>0</v>
      </c>
      <c r="Q168" s="486">
        <v>0</v>
      </c>
      <c r="R168" s="486">
        <v>0</v>
      </c>
      <c r="S168" s="486">
        <v>250</v>
      </c>
      <c r="T168" s="487">
        <f t="shared" si="116"/>
        <v>250</v>
      </c>
      <c r="W168" s="489">
        <v>3302</v>
      </c>
      <c r="Z168" s="475" t="b">
        <f>H168='Приложение № 1'!M706</f>
        <v>0</v>
      </c>
      <c r="AA168" s="475" t="b">
        <f>N168='Приложение № 1'!J706</f>
        <v>0</v>
      </c>
      <c r="AB168" s="475" t="b">
        <f>T168='Приложение № 1'!H706</f>
        <v>0</v>
      </c>
    </row>
    <row r="169" spans="1:325" ht="40.5" customHeight="1" outlineLevel="1" x14ac:dyDescent="0.3">
      <c r="A169" s="482">
        <v>30</v>
      </c>
      <c r="B169" s="524" t="s">
        <v>873</v>
      </c>
      <c r="C169" s="282">
        <v>0</v>
      </c>
      <c r="D169" s="282">
        <v>0</v>
      </c>
      <c r="E169" s="282">
        <v>0</v>
      </c>
      <c r="F169" s="484">
        <v>0</v>
      </c>
      <c r="G169" s="484">
        <v>2787.9</v>
      </c>
      <c r="H169" s="485">
        <f t="shared" ref="H169" si="117">C169+D169+E169+F169+G169</f>
        <v>2787.9</v>
      </c>
      <c r="I169" s="314">
        <v>0</v>
      </c>
      <c r="J169" s="314">
        <v>0</v>
      </c>
      <c r="K169" s="314">
        <v>0</v>
      </c>
      <c r="L169" s="477">
        <v>0</v>
      </c>
      <c r="M169" s="477">
        <v>60</v>
      </c>
      <c r="N169" s="487">
        <f t="shared" si="115"/>
        <v>60</v>
      </c>
      <c r="O169" s="314">
        <v>0</v>
      </c>
      <c r="P169" s="314">
        <v>0</v>
      </c>
      <c r="Q169" s="314">
        <v>0</v>
      </c>
      <c r="R169" s="477">
        <v>0</v>
      </c>
      <c r="S169" s="477">
        <v>120</v>
      </c>
      <c r="T169" s="487">
        <f t="shared" ref="T169" si="118">O169+P169+Q169+R169+S169</f>
        <v>120</v>
      </c>
      <c r="W169" s="489">
        <v>2787.9</v>
      </c>
      <c r="Z169" s="475" t="b">
        <f>H169='Приложение № 1'!M723</f>
        <v>1</v>
      </c>
      <c r="AA169" s="475" t="b">
        <f>N169='Приложение № 1'!J723</f>
        <v>1</v>
      </c>
      <c r="AB169" s="475" t="b">
        <f>T169='Приложение № 1'!H723</f>
        <v>1</v>
      </c>
    </row>
    <row r="170" spans="1:325" ht="40.5" customHeight="1" outlineLevel="1" x14ac:dyDescent="0.3">
      <c r="A170" s="482">
        <v>31</v>
      </c>
      <c r="B170" s="529" t="s">
        <v>1792</v>
      </c>
      <c r="C170" s="282">
        <v>0</v>
      </c>
      <c r="D170" s="282">
        <v>0</v>
      </c>
      <c r="E170" s="484">
        <v>0</v>
      </c>
      <c r="F170" s="484">
        <v>0</v>
      </c>
      <c r="G170" s="484">
        <v>5693.18</v>
      </c>
      <c r="H170" s="485">
        <f t="shared" ref="H170:H172" si="119">C170+D170+E170+F170+G170</f>
        <v>5693.18</v>
      </c>
      <c r="I170" s="314">
        <v>0</v>
      </c>
      <c r="J170" s="314">
        <v>0</v>
      </c>
      <c r="K170" s="314">
        <v>0</v>
      </c>
      <c r="L170" s="477">
        <v>0</v>
      </c>
      <c r="M170" s="477">
        <v>193</v>
      </c>
      <c r="N170" s="487">
        <f t="shared" si="115"/>
        <v>193</v>
      </c>
      <c r="O170" s="314">
        <v>0</v>
      </c>
      <c r="P170" s="314">
        <v>0</v>
      </c>
      <c r="Q170" s="314">
        <v>0</v>
      </c>
      <c r="R170" s="477">
        <v>0</v>
      </c>
      <c r="S170" s="477">
        <v>513</v>
      </c>
      <c r="T170" s="283">
        <f>O170+P170+Q170+R170+S170</f>
        <v>513</v>
      </c>
      <c r="W170" s="489">
        <v>5693.18</v>
      </c>
      <c r="Z170" s="475" t="b">
        <f>H170='Приложение № 1'!M725</f>
        <v>0</v>
      </c>
      <c r="AA170" s="475" t="b">
        <f>N170='Приложение № 1'!J725</f>
        <v>0</v>
      </c>
      <c r="AB170" s="475" t="b">
        <f>T170='Приложение № 1'!H725</f>
        <v>1</v>
      </c>
    </row>
    <row r="171" spans="1:325" ht="40.5" customHeight="1" outlineLevel="1" x14ac:dyDescent="0.3">
      <c r="A171" s="482">
        <v>32</v>
      </c>
      <c r="B171" s="524" t="s">
        <v>1902</v>
      </c>
      <c r="C171" s="282">
        <v>0</v>
      </c>
      <c r="D171" s="282">
        <v>0</v>
      </c>
      <c r="E171" s="484">
        <v>208.7</v>
      </c>
      <c r="F171" s="484">
        <v>12.7</v>
      </c>
      <c r="G171" s="484">
        <v>0</v>
      </c>
      <c r="H171" s="485">
        <f t="shared" si="119"/>
        <v>221.4</v>
      </c>
      <c r="I171" s="314">
        <v>0</v>
      </c>
      <c r="J171" s="314">
        <v>0</v>
      </c>
      <c r="K171" s="486">
        <v>8</v>
      </c>
      <c r="L171" s="486">
        <v>1</v>
      </c>
      <c r="M171" s="486">
        <v>0</v>
      </c>
      <c r="N171" s="487">
        <f t="shared" si="115"/>
        <v>9</v>
      </c>
      <c r="O171" s="314">
        <v>0</v>
      </c>
      <c r="P171" s="314">
        <v>0</v>
      </c>
      <c r="Q171" s="486">
        <v>19</v>
      </c>
      <c r="R171" s="486">
        <v>2</v>
      </c>
      <c r="S171" s="486">
        <v>0</v>
      </c>
      <c r="T171" s="487">
        <f t="shared" ref="T171" si="120">O171+P171+Q171+R171+S171</f>
        <v>21</v>
      </c>
      <c r="W171" s="489">
        <v>221.4</v>
      </c>
      <c r="Z171" s="475" t="b">
        <f>H171='Приложение № 1'!M748</f>
        <v>1</v>
      </c>
      <c r="AA171" s="475" t="b">
        <f>N171='Приложение № 1'!J748</f>
        <v>1</v>
      </c>
      <c r="AB171" s="475" t="b">
        <f>T171='Приложение № 1'!H748</f>
        <v>1</v>
      </c>
    </row>
    <row r="172" spans="1:325" ht="40.5" customHeight="1" outlineLevel="1" x14ac:dyDescent="0.3">
      <c r="A172" s="482">
        <v>33</v>
      </c>
      <c r="B172" s="524" t="s">
        <v>1880</v>
      </c>
      <c r="C172" s="282">
        <v>0</v>
      </c>
      <c r="D172" s="282">
        <v>0</v>
      </c>
      <c r="E172" s="484">
        <v>484.4</v>
      </c>
      <c r="F172" s="484">
        <v>18.899999999999999</v>
      </c>
      <c r="G172" s="484">
        <v>1859.6</v>
      </c>
      <c r="H172" s="485">
        <f t="shared" si="119"/>
        <v>2362.9</v>
      </c>
      <c r="I172" s="314">
        <v>0</v>
      </c>
      <c r="J172" s="314">
        <v>0</v>
      </c>
      <c r="K172" s="314">
        <v>10</v>
      </c>
      <c r="L172" s="314">
        <v>1</v>
      </c>
      <c r="M172" s="486">
        <v>49</v>
      </c>
      <c r="N172" s="487">
        <f t="shared" si="115"/>
        <v>60</v>
      </c>
      <c r="O172" s="314">
        <v>0</v>
      </c>
      <c r="P172" s="314">
        <v>0</v>
      </c>
      <c r="Q172" s="314">
        <v>11</v>
      </c>
      <c r="R172" s="314">
        <v>1</v>
      </c>
      <c r="S172" s="486">
        <v>142</v>
      </c>
      <c r="T172" s="283">
        <f>O172+P172+Q172+R172+S172</f>
        <v>154</v>
      </c>
      <c r="W172" s="489">
        <v>2362.9</v>
      </c>
      <c r="Z172" s="475" t="b">
        <f>H172='Приложение № 1'!M752</f>
        <v>1</v>
      </c>
      <c r="AA172" s="475" t="b">
        <f>N172='Приложение № 1'!J752</f>
        <v>1</v>
      </c>
      <c r="AB172" s="475" t="b">
        <f>T172='Приложение № 1'!H752</f>
        <v>1</v>
      </c>
    </row>
    <row r="173" spans="1:325" ht="40.5" customHeight="1" outlineLevel="1" x14ac:dyDescent="0.3">
      <c r="A173" s="482">
        <v>34</v>
      </c>
      <c r="B173" s="524" t="s">
        <v>1793</v>
      </c>
      <c r="C173" s="282">
        <v>0</v>
      </c>
      <c r="D173" s="282">
        <v>0</v>
      </c>
      <c r="E173" s="484">
        <v>0</v>
      </c>
      <c r="F173" s="484">
        <v>2476.5</v>
      </c>
      <c r="G173" s="484">
        <v>2484.8000000000002</v>
      </c>
      <c r="H173" s="485">
        <f t="shared" ref="H173:H174" si="121">C173+D173+E173+F173+G173</f>
        <v>4961.3</v>
      </c>
      <c r="I173" s="314">
        <v>0</v>
      </c>
      <c r="J173" s="314">
        <v>0</v>
      </c>
      <c r="K173" s="486">
        <v>0</v>
      </c>
      <c r="L173" s="486">
        <v>61</v>
      </c>
      <c r="M173" s="486">
        <v>58</v>
      </c>
      <c r="N173" s="487">
        <f t="shared" si="115"/>
        <v>119</v>
      </c>
      <c r="O173" s="314">
        <v>0</v>
      </c>
      <c r="P173" s="314">
        <v>0</v>
      </c>
      <c r="Q173" s="486">
        <v>0</v>
      </c>
      <c r="R173" s="486">
        <v>148</v>
      </c>
      <c r="S173" s="486">
        <v>139</v>
      </c>
      <c r="T173" s="283">
        <f>O173+P173+Q173+R173+S173</f>
        <v>287</v>
      </c>
      <c r="W173" s="489">
        <v>4961.3</v>
      </c>
      <c r="Z173" s="475" t="b">
        <f>H173='Приложение № 1'!M768</f>
        <v>1</v>
      </c>
      <c r="AA173" s="475" t="b">
        <f>N173='Приложение № 1'!J768</f>
        <v>1</v>
      </c>
      <c r="AB173" s="475" t="b">
        <f>T173='Приложение № 1'!H768</f>
        <v>1</v>
      </c>
    </row>
    <row r="174" spans="1:325" ht="40.5" customHeight="1" outlineLevel="1" x14ac:dyDescent="0.3">
      <c r="A174" s="482">
        <v>35</v>
      </c>
      <c r="B174" s="524" t="s">
        <v>1117</v>
      </c>
      <c r="C174" s="282">
        <v>0</v>
      </c>
      <c r="D174" s="282">
        <v>0</v>
      </c>
      <c r="E174" s="484">
        <v>1075.2</v>
      </c>
      <c r="F174" s="484">
        <v>0</v>
      </c>
      <c r="G174" s="484">
        <v>0</v>
      </c>
      <c r="H174" s="485">
        <f t="shared" si="121"/>
        <v>1075.2</v>
      </c>
      <c r="I174" s="314">
        <v>0</v>
      </c>
      <c r="J174" s="314">
        <v>0</v>
      </c>
      <c r="K174" s="477">
        <v>29</v>
      </c>
      <c r="L174" s="477">
        <v>0</v>
      </c>
      <c r="M174" s="477">
        <v>0</v>
      </c>
      <c r="N174" s="487">
        <f t="shared" si="115"/>
        <v>29</v>
      </c>
      <c r="O174" s="314">
        <v>0</v>
      </c>
      <c r="P174" s="314">
        <v>0</v>
      </c>
      <c r="Q174" s="477">
        <v>67</v>
      </c>
      <c r="R174" s="477">
        <v>0</v>
      </c>
      <c r="S174" s="477">
        <v>0</v>
      </c>
      <c r="T174" s="283">
        <f>O174+P174+Q174+R174+S174</f>
        <v>67</v>
      </c>
      <c r="W174" s="489">
        <v>1075.2</v>
      </c>
      <c r="Z174" s="475" t="b">
        <f>H174='Приложение № 1'!M782</f>
        <v>1</v>
      </c>
      <c r="AA174" s="475" t="b">
        <f>N174='Приложение № 1'!J782</f>
        <v>1</v>
      </c>
      <c r="AB174" s="475" t="b">
        <f>T174='Приложение № 1'!H782</f>
        <v>1</v>
      </c>
    </row>
    <row r="175" spans="1:325" ht="40.5" customHeight="1" outlineLevel="1" x14ac:dyDescent="0.3">
      <c r="A175" s="482">
        <v>36</v>
      </c>
      <c r="B175" s="524" t="s">
        <v>1116</v>
      </c>
      <c r="C175" s="282">
        <v>0</v>
      </c>
      <c r="D175" s="282">
        <v>0</v>
      </c>
      <c r="E175" s="282">
        <v>0</v>
      </c>
      <c r="F175" s="484">
        <v>0</v>
      </c>
      <c r="G175" s="484">
        <v>1969.9</v>
      </c>
      <c r="H175" s="485">
        <f t="shared" ref="H175" si="122">C175+D175+E175+F175+G175</f>
        <v>1969.9</v>
      </c>
      <c r="I175" s="314">
        <v>0</v>
      </c>
      <c r="J175" s="314">
        <v>0</v>
      </c>
      <c r="K175" s="314">
        <v>0</v>
      </c>
      <c r="L175" s="477">
        <v>0</v>
      </c>
      <c r="M175" s="477">
        <v>54</v>
      </c>
      <c r="N175" s="487">
        <f t="shared" si="115"/>
        <v>54</v>
      </c>
      <c r="O175" s="314">
        <v>0</v>
      </c>
      <c r="P175" s="314">
        <v>0</v>
      </c>
      <c r="Q175" s="314">
        <v>0</v>
      </c>
      <c r="R175" s="477">
        <v>0</v>
      </c>
      <c r="S175" s="477">
        <v>118</v>
      </c>
      <c r="T175" s="283">
        <f>O175+P175+Q175+R175+S175</f>
        <v>118</v>
      </c>
      <c r="W175" s="489">
        <v>1969.9</v>
      </c>
      <c r="Z175" s="475" t="b">
        <f>H175='Приложение № 1'!M785</f>
        <v>1</v>
      </c>
      <c r="AA175" s="475" t="b">
        <f>N175='Приложение № 1'!J785</f>
        <v>1</v>
      </c>
      <c r="AB175" s="475" t="b">
        <f>T175='Приложение № 1'!H785</f>
        <v>1</v>
      </c>
    </row>
    <row r="176" spans="1:325" ht="40.5" customHeight="1" outlineLevel="1" x14ac:dyDescent="0.3"/>
    <row r="177" spans="2:20" ht="40.5" customHeight="1" outlineLevel="1" x14ac:dyDescent="0.3">
      <c r="B177" s="319" t="s">
        <v>1884</v>
      </c>
    </row>
    <row r="181" spans="2:20" ht="40.5" customHeight="1" x14ac:dyDescent="0.3">
      <c r="E181" s="532"/>
      <c r="F181" s="489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S181" s="474"/>
      <c r="T181" s="474"/>
    </row>
    <row r="182" spans="2:20" ht="40.5" customHeight="1" x14ac:dyDescent="0.3">
      <c r="E182" s="489"/>
    </row>
    <row r="185" spans="2:20" ht="40.5" customHeight="1" x14ac:dyDescent="0.3">
      <c r="E185" s="533"/>
      <c r="F185" s="489"/>
    </row>
    <row r="187" spans="2:20" ht="40.5" customHeight="1" x14ac:dyDescent="0.3">
      <c r="F187" s="532"/>
    </row>
  </sheetData>
  <protectedRanges>
    <protectedRange sqref="B166 B51:B52" name="Диапазон2_1_1_1_1_1"/>
    <protectedRange sqref="B28:B29" name="Диапазон1_1_1_1_1_1"/>
  </protectedRanges>
  <autoFilter ref="A6:LM175"/>
  <mergeCells count="13">
    <mergeCell ref="Z9:AB9"/>
    <mergeCell ref="Z10:AB10"/>
    <mergeCell ref="A102:B102"/>
    <mergeCell ref="A140:B140"/>
    <mergeCell ref="A7:B7"/>
    <mergeCell ref="A73:B73"/>
    <mergeCell ref="A1:T1"/>
    <mergeCell ref="A2:T2"/>
    <mergeCell ref="A3:A5"/>
    <mergeCell ref="B3:B5"/>
    <mergeCell ref="C3:H3"/>
    <mergeCell ref="I3:N3"/>
    <mergeCell ref="O3:T3"/>
  </mergeCells>
  <conditionalFormatting sqref="Z1:AB8 Z11:AB1048576">
    <cfRule type="cellIs" dxfId="2" priority="2" operator="equal">
      <formula>TRUE</formula>
    </cfRule>
  </conditionalFormatting>
  <conditionalFormatting sqref="AA7:AB7 AA140:AB140">
    <cfRule type="cellIs" dxfId="1" priority="1" operator="equal">
      <formula>FALSE</formula>
    </cfRule>
  </conditionalFormatting>
  <printOptions horizontalCentered="1"/>
  <pageMargins left="0.39370078740157483" right="0.19685039370078741" top="0.39370078740157483" bottom="0.19685039370078741" header="7.874015748031496E-2" footer="0.51181102362204722"/>
  <pageSetup paperSize="8" scale="55" fitToHeight="3" orientation="portrait" r:id="rId1"/>
  <headerFooter differentFirst="1" alignWithMargins="0">
    <oddHeader>&amp;C&amp;P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EG812"/>
  <sheetViews>
    <sheetView zoomScaleNormal="100" zoomScaleSheetLayoutView="85" workbookViewId="0">
      <pane ySplit="8" topLeftCell="A795" activePane="bottomLeft" state="frozen"/>
      <selection pane="bottomLeft" activeCell="D810" sqref="D810"/>
    </sheetView>
  </sheetViews>
  <sheetFormatPr defaultRowHeight="15" x14ac:dyDescent="0.25"/>
  <cols>
    <col min="1" max="1" width="4.85546875" style="120" customWidth="1"/>
    <col min="2" max="2" width="61.42578125" style="121" customWidth="1"/>
    <col min="3" max="3" width="18.85546875" style="110" customWidth="1"/>
    <col min="4" max="4" width="19.85546875" style="110" customWidth="1"/>
    <col min="5" max="5" width="15.42578125" style="122" customWidth="1"/>
    <col min="6" max="6" width="19.42578125" style="110" customWidth="1"/>
    <col min="7" max="7" width="16" style="122" customWidth="1"/>
    <col min="8" max="8" width="17.7109375" style="110" customWidth="1"/>
    <col min="9" max="9" width="15.140625" style="110" customWidth="1"/>
    <col min="10" max="10" width="19.28515625" style="110" customWidth="1"/>
    <col min="11" max="11" width="11.7109375" style="110" customWidth="1"/>
    <col min="12" max="12" width="15.7109375" style="110" customWidth="1"/>
    <col min="13" max="13" width="11.7109375" style="110" customWidth="1"/>
    <col min="14" max="14" width="15.7109375" style="110" customWidth="1"/>
    <col min="15" max="15" width="11.7109375" style="110" customWidth="1"/>
    <col min="16" max="16" width="15.7109375" style="110" customWidth="1"/>
    <col min="17" max="16384" width="9.140625" style="110"/>
  </cols>
  <sheetData>
    <row r="1" spans="1:137" ht="50.25" customHeight="1" x14ac:dyDescent="0.25">
      <c r="A1" s="870" t="s">
        <v>1360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</row>
    <row r="2" spans="1:137" ht="21" customHeight="1" x14ac:dyDescent="0.25">
      <c r="A2" s="871" t="s">
        <v>1014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</row>
    <row r="3" spans="1:137" s="111" customFormat="1" ht="46.5" customHeight="1" x14ac:dyDescent="0.2">
      <c r="A3" s="872" t="s">
        <v>599</v>
      </c>
      <c r="B3" s="872" t="s">
        <v>1238</v>
      </c>
      <c r="C3" s="862" t="s">
        <v>993</v>
      </c>
      <c r="D3" s="863"/>
      <c r="E3" s="862" t="s">
        <v>1015</v>
      </c>
      <c r="F3" s="863"/>
      <c r="G3" s="866" t="s">
        <v>1016</v>
      </c>
      <c r="H3" s="867"/>
      <c r="I3" s="866" t="s">
        <v>1017</v>
      </c>
      <c r="J3" s="867"/>
      <c r="K3" s="866" t="s">
        <v>1018</v>
      </c>
      <c r="L3" s="867"/>
      <c r="M3" s="866" t="s">
        <v>1019</v>
      </c>
      <c r="N3" s="867"/>
      <c r="O3" s="862" t="s">
        <v>1020</v>
      </c>
      <c r="P3" s="863"/>
    </row>
    <row r="4" spans="1:137" s="111" customFormat="1" ht="5.25" customHeight="1" x14ac:dyDescent="0.2">
      <c r="A4" s="873"/>
      <c r="B4" s="875"/>
      <c r="C4" s="864"/>
      <c r="D4" s="865"/>
      <c r="E4" s="864"/>
      <c r="F4" s="865"/>
      <c r="G4" s="868"/>
      <c r="H4" s="869"/>
      <c r="I4" s="868"/>
      <c r="J4" s="869"/>
      <c r="K4" s="868"/>
      <c r="L4" s="869"/>
      <c r="M4" s="868"/>
      <c r="N4" s="869"/>
      <c r="O4" s="864"/>
      <c r="P4" s="865"/>
    </row>
    <row r="5" spans="1:137" s="111" customFormat="1" ht="68.25" customHeight="1" x14ac:dyDescent="0.2">
      <c r="A5" s="873"/>
      <c r="B5" s="875"/>
      <c r="C5" s="877" t="s">
        <v>1021</v>
      </c>
      <c r="D5" s="860" t="s">
        <v>1022</v>
      </c>
      <c r="E5" s="879" t="s">
        <v>1023</v>
      </c>
      <c r="F5" s="860" t="s">
        <v>1022</v>
      </c>
      <c r="G5" s="879" t="s">
        <v>1023</v>
      </c>
      <c r="H5" s="860" t="s">
        <v>1022</v>
      </c>
      <c r="I5" s="860" t="s">
        <v>1023</v>
      </c>
      <c r="J5" s="860" t="s">
        <v>1022</v>
      </c>
      <c r="K5" s="860" t="s">
        <v>1023</v>
      </c>
      <c r="L5" s="860" t="s">
        <v>1022</v>
      </c>
      <c r="M5" s="860" t="s">
        <v>1023</v>
      </c>
      <c r="N5" s="860" t="s">
        <v>1022</v>
      </c>
      <c r="O5" s="860" t="s">
        <v>1023</v>
      </c>
      <c r="P5" s="860" t="s">
        <v>1022</v>
      </c>
    </row>
    <row r="6" spans="1:137" s="111" customFormat="1" ht="14.25" x14ac:dyDescent="0.2">
      <c r="A6" s="873"/>
      <c r="B6" s="875"/>
      <c r="C6" s="878"/>
      <c r="D6" s="861"/>
      <c r="E6" s="880"/>
      <c r="F6" s="861"/>
      <c r="G6" s="880"/>
      <c r="H6" s="861"/>
      <c r="I6" s="861"/>
      <c r="J6" s="861"/>
      <c r="K6" s="861"/>
      <c r="L6" s="861"/>
      <c r="M6" s="861"/>
      <c r="N6" s="861"/>
      <c r="O6" s="861"/>
      <c r="P6" s="861"/>
    </row>
    <row r="7" spans="1:137" s="111" customFormat="1" x14ac:dyDescent="0.2">
      <c r="A7" s="874"/>
      <c r="B7" s="876"/>
      <c r="C7" s="127" t="s">
        <v>1024</v>
      </c>
      <c r="D7" s="127" t="s">
        <v>666</v>
      </c>
      <c r="E7" s="126" t="s">
        <v>1024</v>
      </c>
      <c r="F7" s="127" t="s">
        <v>666</v>
      </c>
      <c r="G7" s="126" t="s">
        <v>1024</v>
      </c>
      <c r="H7" s="127" t="s">
        <v>666</v>
      </c>
      <c r="I7" s="127" t="s">
        <v>1024</v>
      </c>
      <c r="J7" s="127" t="s">
        <v>666</v>
      </c>
      <c r="K7" s="127" t="s">
        <v>1024</v>
      </c>
      <c r="L7" s="127" t="s">
        <v>666</v>
      </c>
      <c r="M7" s="127" t="s">
        <v>1024</v>
      </c>
      <c r="N7" s="127" t="s">
        <v>666</v>
      </c>
      <c r="O7" s="127" t="s">
        <v>1024</v>
      </c>
      <c r="P7" s="127" t="s">
        <v>666</v>
      </c>
    </row>
    <row r="8" spans="1:137" s="111" customFormat="1" x14ac:dyDescent="0.2">
      <c r="A8" s="127">
        <v>1</v>
      </c>
      <c r="B8" s="127">
        <v>2</v>
      </c>
      <c r="C8" s="127">
        <v>3</v>
      </c>
      <c r="D8" s="127">
        <v>4</v>
      </c>
      <c r="E8" s="128">
        <v>5</v>
      </c>
      <c r="F8" s="128">
        <v>6</v>
      </c>
      <c r="G8" s="128">
        <v>7</v>
      </c>
      <c r="H8" s="128">
        <v>8</v>
      </c>
      <c r="I8" s="128">
        <v>9</v>
      </c>
      <c r="J8" s="128">
        <v>10</v>
      </c>
      <c r="K8" s="128">
        <v>11</v>
      </c>
      <c r="L8" s="128">
        <v>12</v>
      </c>
      <c r="M8" s="128">
        <v>13</v>
      </c>
      <c r="N8" s="128">
        <v>14</v>
      </c>
      <c r="O8" s="128">
        <v>15</v>
      </c>
      <c r="P8" s="128">
        <v>16</v>
      </c>
    </row>
    <row r="9" spans="1:137" s="111" customFormat="1" ht="39.75" customHeight="1" x14ac:dyDescent="0.2">
      <c r="A9" s="849" t="str">
        <f>'Приложение № 1'!A10:F10</f>
        <v>ВСЕГО МКД по муниципальным образованиям Московской области по Программе: 474</v>
      </c>
      <c r="B9" s="849"/>
      <c r="C9" s="102" t="e">
        <f>C10+C11</f>
        <v>#REF!</v>
      </c>
      <c r="D9" s="102" t="e">
        <f t="shared" ref="D9:P9" si="0">D10+D11</f>
        <v>#REF!</v>
      </c>
      <c r="E9" s="102" t="e">
        <f t="shared" si="0"/>
        <v>#REF!</v>
      </c>
      <c r="F9" s="102" t="e">
        <f t="shared" si="0"/>
        <v>#REF!</v>
      </c>
      <c r="G9" s="102" t="e">
        <f t="shared" si="0"/>
        <v>#REF!</v>
      </c>
      <c r="H9" s="102" t="e">
        <f t="shared" si="0"/>
        <v>#REF!</v>
      </c>
      <c r="I9" s="102" t="e">
        <f t="shared" si="0"/>
        <v>#REF!</v>
      </c>
      <c r="J9" s="102" t="e">
        <f t="shared" si="0"/>
        <v>#REF!</v>
      </c>
      <c r="K9" s="102">
        <f t="shared" si="0"/>
        <v>1675.9</v>
      </c>
      <c r="L9" s="102">
        <f t="shared" si="0"/>
        <v>72022005</v>
      </c>
      <c r="M9" s="102">
        <f t="shared" si="0"/>
        <v>0</v>
      </c>
      <c r="N9" s="102">
        <f t="shared" si="0"/>
        <v>0</v>
      </c>
      <c r="O9" s="102" t="e">
        <f t="shared" si="0"/>
        <v>#REF!</v>
      </c>
      <c r="P9" s="102" t="e">
        <f t="shared" si="0"/>
        <v>#REF!</v>
      </c>
    </row>
    <row r="10" spans="1:137" s="150" customFormat="1" ht="63.75" customHeight="1" x14ac:dyDescent="0.2">
      <c r="A10" s="849" t="s">
        <v>1405</v>
      </c>
      <c r="B10" s="849"/>
      <c r="C10" s="103" t="e">
        <f t="shared" ref="C10:P10" si="1">C13+C150+C493+C670</f>
        <v>#REF!</v>
      </c>
      <c r="D10" s="103" t="e">
        <f t="shared" si="1"/>
        <v>#REF!</v>
      </c>
      <c r="E10" s="103" t="e">
        <f t="shared" si="1"/>
        <v>#REF!</v>
      </c>
      <c r="F10" s="103" t="e">
        <f t="shared" si="1"/>
        <v>#REF!</v>
      </c>
      <c r="G10" s="103" t="e">
        <f t="shared" si="1"/>
        <v>#REF!</v>
      </c>
      <c r="H10" s="103" t="e">
        <f t="shared" si="1"/>
        <v>#REF!</v>
      </c>
      <c r="I10" s="103" t="e">
        <f t="shared" si="1"/>
        <v>#REF!</v>
      </c>
      <c r="J10" s="103" t="e">
        <f t="shared" si="1"/>
        <v>#REF!</v>
      </c>
      <c r="K10" s="103">
        <f t="shared" si="1"/>
        <v>1675.9</v>
      </c>
      <c r="L10" s="103">
        <f t="shared" si="1"/>
        <v>72022005</v>
      </c>
      <c r="M10" s="103">
        <f t="shared" si="1"/>
        <v>0</v>
      </c>
      <c r="N10" s="103">
        <f t="shared" si="1"/>
        <v>0</v>
      </c>
      <c r="O10" s="103">
        <f t="shared" si="1"/>
        <v>0</v>
      </c>
      <c r="P10" s="103">
        <f t="shared" si="1"/>
        <v>0</v>
      </c>
      <c r="Q10" s="123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</row>
    <row r="11" spans="1:137" s="150" customFormat="1" ht="60.75" customHeight="1" x14ac:dyDescent="0.2">
      <c r="A11" s="849" t="s">
        <v>1350</v>
      </c>
      <c r="B11" s="849"/>
      <c r="C11" s="103" t="e">
        <f t="shared" ref="C11:P11" si="2">C145+C481+C667</f>
        <v>#REF!</v>
      </c>
      <c r="D11" s="103" t="e">
        <f t="shared" si="2"/>
        <v>#REF!</v>
      </c>
      <c r="E11" s="103">
        <f t="shared" si="2"/>
        <v>975</v>
      </c>
      <c r="F11" s="103">
        <f t="shared" si="2"/>
        <v>0</v>
      </c>
      <c r="G11" s="103">
        <f t="shared" si="2"/>
        <v>0</v>
      </c>
      <c r="H11" s="103">
        <f t="shared" si="2"/>
        <v>0</v>
      </c>
      <c r="I11" s="103">
        <f t="shared" si="2"/>
        <v>0</v>
      </c>
      <c r="J11" s="103">
        <f t="shared" si="2"/>
        <v>0</v>
      </c>
      <c r="K11" s="103">
        <f t="shared" si="2"/>
        <v>0</v>
      </c>
      <c r="L11" s="103">
        <f t="shared" si="2"/>
        <v>0</v>
      </c>
      <c r="M11" s="103">
        <f t="shared" si="2"/>
        <v>0</v>
      </c>
      <c r="N11" s="103">
        <f t="shared" si="2"/>
        <v>0</v>
      </c>
      <c r="O11" s="103" t="e">
        <f t="shared" si="2"/>
        <v>#REF!</v>
      </c>
      <c r="P11" s="103" t="e">
        <f t="shared" si="2"/>
        <v>#REF!</v>
      </c>
      <c r="Q11" s="123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</row>
    <row r="12" spans="1:137" s="150" customFormat="1" ht="48.75" customHeight="1" x14ac:dyDescent="0.2">
      <c r="A12" s="849" t="str">
        <f>'Приложение № 1'!A13:F13</f>
        <v>ВСЕГО МКД по муниципальным образованиям Московской области по I этапу : 106, в том числе:</v>
      </c>
      <c r="B12" s="849"/>
      <c r="C12" s="103">
        <f>C13+C145</f>
        <v>23840.45</v>
      </c>
      <c r="D12" s="103">
        <f t="shared" ref="D12:P12" si="3">D13+D145</f>
        <v>1073292867.59</v>
      </c>
      <c r="E12" s="103">
        <f t="shared" si="3"/>
        <v>1810.1</v>
      </c>
      <c r="F12" s="103">
        <f t="shared" si="3"/>
        <v>43210331.5</v>
      </c>
      <c r="G12" s="103">
        <f t="shared" si="3"/>
        <v>16631.27</v>
      </c>
      <c r="H12" s="103">
        <f t="shared" si="3"/>
        <v>780047488.62</v>
      </c>
      <c r="I12" s="103">
        <f t="shared" si="3"/>
        <v>4244.68</v>
      </c>
      <c r="J12" s="103">
        <f t="shared" si="3"/>
        <v>201340780.47</v>
      </c>
      <c r="K12" s="103">
        <f t="shared" si="3"/>
        <v>1154.4000000000001</v>
      </c>
      <c r="L12" s="103">
        <f t="shared" si="3"/>
        <v>48694267</v>
      </c>
      <c r="M12" s="103">
        <f t="shared" si="3"/>
        <v>0</v>
      </c>
      <c r="N12" s="103">
        <f t="shared" si="3"/>
        <v>0</v>
      </c>
      <c r="O12" s="103">
        <f t="shared" si="3"/>
        <v>0</v>
      </c>
      <c r="P12" s="103">
        <f t="shared" si="3"/>
        <v>0</v>
      </c>
      <c r="Q12" s="123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</row>
    <row r="13" spans="1:137" s="150" customFormat="1" ht="61.5" customHeight="1" x14ac:dyDescent="0.2">
      <c r="A13" s="849" t="str">
        <f>'Приложение № 1'!A14:F14</f>
        <v>ВСЕГО МКД по муниципальным образованиям Московской области по I этапу, из которых планируется переселить жителей с финансовой поддержкой бюджета Московской области: 104</v>
      </c>
      <c r="B13" s="849"/>
      <c r="C13" s="101">
        <f>C14+C17+C25+C29+C34+C39+C41+C50+C58+C62+C64+C66+C71+C75+C82+C87+C91+C94+C97+C104+C106+C114+C127+C130+C134+C138+C141</f>
        <v>22865.45</v>
      </c>
      <c r="D13" s="101">
        <f t="shared" ref="D13:P13" si="4">D14+D17+D25+D29+D34+D39+D41+D50+D58+D62+D64+D66+D71+D75+D82+D87+D91+D94+D97+D104+D106+D114+D127+D130+D134+D138+D141</f>
        <v>1073292867.59</v>
      </c>
      <c r="E13" s="101">
        <f t="shared" si="4"/>
        <v>835.1</v>
      </c>
      <c r="F13" s="101">
        <f t="shared" si="4"/>
        <v>43210331.5</v>
      </c>
      <c r="G13" s="101">
        <f t="shared" si="4"/>
        <v>16631.27</v>
      </c>
      <c r="H13" s="101">
        <f t="shared" si="4"/>
        <v>780047488.62</v>
      </c>
      <c r="I13" s="101">
        <f t="shared" si="4"/>
        <v>4244.68</v>
      </c>
      <c r="J13" s="101">
        <f t="shared" si="4"/>
        <v>201340780.47</v>
      </c>
      <c r="K13" s="101">
        <f t="shared" si="4"/>
        <v>1154.4000000000001</v>
      </c>
      <c r="L13" s="101">
        <f t="shared" si="4"/>
        <v>48694267</v>
      </c>
      <c r="M13" s="101">
        <f t="shared" si="4"/>
        <v>0</v>
      </c>
      <c r="N13" s="101">
        <f t="shared" si="4"/>
        <v>0</v>
      </c>
      <c r="O13" s="101">
        <f t="shared" si="4"/>
        <v>0</v>
      </c>
      <c r="P13" s="101">
        <f t="shared" si="4"/>
        <v>0</v>
      </c>
      <c r="Q13" s="123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</row>
    <row r="14" spans="1:137" s="150" customFormat="1" ht="39.950000000000003" customHeight="1" x14ac:dyDescent="0.2">
      <c r="A14" s="853" t="str">
        <f>'Приложение № 1'!A15:F15</f>
        <v>Итого МКД по Дмитровскому муниципальному району**: 2</v>
      </c>
      <c r="B14" s="854"/>
      <c r="C14" s="101">
        <f>'Приложение № 1'!M15</f>
        <v>837.5</v>
      </c>
      <c r="D14" s="101">
        <f>'Приложение № 1'!P15</f>
        <v>35409500</v>
      </c>
      <c r="E14" s="101">
        <v>0</v>
      </c>
      <c r="F14" s="101">
        <v>0</v>
      </c>
      <c r="G14" s="101">
        <f>'Приложение № 1'!M15</f>
        <v>837.5</v>
      </c>
      <c r="H14" s="101">
        <f>'Приложение № 1'!P15</f>
        <v>35409500</v>
      </c>
      <c r="I14" s="101">
        <f>I15+I16</f>
        <v>0</v>
      </c>
      <c r="J14" s="101">
        <f t="shared" ref="J14:P14" si="5">J15+J16</f>
        <v>0</v>
      </c>
      <c r="K14" s="101">
        <f t="shared" si="5"/>
        <v>0</v>
      </c>
      <c r="L14" s="101">
        <f t="shared" si="5"/>
        <v>0</v>
      </c>
      <c r="M14" s="101">
        <f t="shared" si="5"/>
        <v>0</v>
      </c>
      <c r="N14" s="101">
        <f t="shared" si="5"/>
        <v>0</v>
      </c>
      <c r="O14" s="101">
        <f t="shared" si="5"/>
        <v>0</v>
      </c>
      <c r="P14" s="101">
        <f t="shared" si="5"/>
        <v>0</v>
      </c>
      <c r="Q14" s="123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</row>
    <row r="15" spans="1:137" s="106" customFormat="1" ht="12.95" customHeight="1" x14ac:dyDescent="0.2">
      <c r="A15" s="127">
        <v>1</v>
      </c>
      <c r="B15" s="105" t="str">
        <f>'Приложение № 1'!B16</f>
        <v>п. совхоза Останкино, ул. Дорожная, д. 9</v>
      </c>
      <c r="C15" s="151">
        <f>'Приложение № 1'!M16</f>
        <v>444.5</v>
      </c>
      <c r="D15" s="151">
        <f>'Приложение № 1'!P16</f>
        <v>18793460</v>
      </c>
      <c r="E15" s="151">
        <v>0</v>
      </c>
      <c r="F15" s="151">
        <v>0</v>
      </c>
      <c r="G15" s="151">
        <f>'Приложение № 1'!M16</f>
        <v>444.5</v>
      </c>
      <c r="H15" s="151">
        <f>'Приложение № 1'!P16</f>
        <v>18793460</v>
      </c>
      <c r="I15" s="151">
        <v>0</v>
      </c>
      <c r="J15" s="151">
        <v>0</v>
      </c>
      <c r="K15" s="151">
        <v>0</v>
      </c>
      <c r="L15" s="151">
        <v>0</v>
      </c>
      <c r="M15" s="151">
        <v>0</v>
      </c>
      <c r="N15" s="151">
        <v>0</v>
      </c>
      <c r="O15" s="151">
        <v>0</v>
      </c>
      <c r="P15" s="151">
        <v>0</v>
      </c>
      <c r="Q15" s="112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</row>
    <row r="16" spans="1:137" s="106" customFormat="1" ht="12.95" customHeight="1" x14ac:dyDescent="0.2">
      <c r="A16" s="127">
        <v>2</v>
      </c>
      <c r="B16" s="105" t="str">
        <f>'Приложение № 1'!B17</f>
        <v>п. совхоза Останкино, ул. Дорожная, д. 10</v>
      </c>
      <c r="C16" s="151">
        <f>'Приложение № 1'!M17</f>
        <v>393</v>
      </c>
      <c r="D16" s="151">
        <f>'Приложение № 1'!P17</f>
        <v>16616040</v>
      </c>
      <c r="E16" s="151">
        <v>0</v>
      </c>
      <c r="F16" s="151">
        <v>0</v>
      </c>
      <c r="G16" s="151">
        <f>'Приложение № 1'!M17</f>
        <v>393</v>
      </c>
      <c r="H16" s="151">
        <f>'Приложение № 1'!P17</f>
        <v>16616040</v>
      </c>
      <c r="I16" s="151">
        <v>0</v>
      </c>
      <c r="J16" s="151">
        <v>0</v>
      </c>
      <c r="K16" s="151">
        <v>0</v>
      </c>
      <c r="L16" s="151">
        <v>0</v>
      </c>
      <c r="M16" s="151">
        <v>0</v>
      </c>
      <c r="N16" s="151">
        <v>0</v>
      </c>
      <c r="O16" s="151">
        <v>0</v>
      </c>
      <c r="P16" s="151">
        <v>0</v>
      </c>
      <c r="Q16" s="112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</row>
    <row r="17" spans="1:137" s="150" customFormat="1" ht="39.950000000000003" customHeight="1" x14ac:dyDescent="0.2">
      <c r="A17" s="853" t="str">
        <f>'Приложение № 1'!A18:F18</f>
        <v>Итого МКД по городскому поселению Дмитров Дмитровского  муниципального района**: 7</v>
      </c>
      <c r="B17" s="854"/>
      <c r="C17" s="101">
        <f>SUM(C18:C24)</f>
        <v>1302.7</v>
      </c>
      <c r="D17" s="101">
        <f t="shared" ref="D17:P17" si="6">SUM(D18:D24)</f>
        <v>55078151</v>
      </c>
      <c r="E17" s="101">
        <f t="shared" si="6"/>
        <v>0</v>
      </c>
      <c r="F17" s="101">
        <f t="shared" si="6"/>
        <v>0</v>
      </c>
      <c r="G17" s="101">
        <f t="shared" si="6"/>
        <v>692.99</v>
      </c>
      <c r="H17" s="101">
        <f t="shared" si="6"/>
        <v>29299617.199999999</v>
      </c>
      <c r="I17" s="101">
        <f t="shared" si="6"/>
        <v>609.71</v>
      </c>
      <c r="J17" s="101">
        <f t="shared" si="6"/>
        <v>25778533.800000001</v>
      </c>
      <c r="K17" s="101">
        <f t="shared" si="6"/>
        <v>0</v>
      </c>
      <c r="L17" s="101">
        <f t="shared" si="6"/>
        <v>0</v>
      </c>
      <c r="M17" s="101">
        <f t="shared" si="6"/>
        <v>0</v>
      </c>
      <c r="N17" s="101">
        <f t="shared" si="6"/>
        <v>0</v>
      </c>
      <c r="O17" s="101">
        <f t="shared" si="6"/>
        <v>0</v>
      </c>
      <c r="P17" s="101">
        <f t="shared" si="6"/>
        <v>0</v>
      </c>
      <c r="Q17" s="123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</row>
    <row r="18" spans="1:137" s="150" customFormat="1" ht="12.95" customHeight="1" x14ac:dyDescent="0.2">
      <c r="A18" s="127">
        <v>1</v>
      </c>
      <c r="B18" s="130" t="str">
        <f>'Приложение № 1'!B19</f>
        <v>г. Дмитров, п. Орудьевского т/б пр. д. 28</v>
      </c>
      <c r="C18" s="126">
        <f>'Приложение № 1'!M19</f>
        <v>163.80000000000001</v>
      </c>
      <c r="D18" s="151">
        <f>'Приложение № 1'!P19</f>
        <v>6925464</v>
      </c>
      <c r="E18" s="151">
        <v>0</v>
      </c>
      <c r="F18" s="151">
        <v>0</v>
      </c>
      <c r="G18" s="151">
        <v>0</v>
      </c>
      <c r="H18" s="151">
        <v>0</v>
      </c>
      <c r="I18" s="151">
        <f t="shared" ref="I18:J21" si="7">C18</f>
        <v>163.80000000000001</v>
      </c>
      <c r="J18" s="151">
        <f t="shared" si="7"/>
        <v>6925464</v>
      </c>
      <c r="K18" s="151">
        <v>0</v>
      </c>
      <c r="L18" s="151">
        <v>0</v>
      </c>
      <c r="M18" s="151">
        <v>0</v>
      </c>
      <c r="N18" s="151">
        <v>0</v>
      </c>
      <c r="O18" s="151">
        <v>0</v>
      </c>
      <c r="P18" s="151">
        <v>0</v>
      </c>
      <c r="Q18" s="123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</row>
    <row r="19" spans="1:137" s="106" customFormat="1" ht="12.95" customHeight="1" x14ac:dyDescent="0.2">
      <c r="A19" s="127">
        <v>2</v>
      </c>
      <c r="B19" s="130" t="str">
        <f>'Приложение № 1'!B20</f>
        <v>г. Дмитров, п. Орудьевского т/б пр., д. 29</v>
      </c>
      <c r="C19" s="126">
        <f>'Приложение № 1'!M20</f>
        <v>246.01</v>
      </c>
      <c r="D19" s="151">
        <f>'Приложение № 1'!P20</f>
        <v>10401302.800000001</v>
      </c>
      <c r="E19" s="151">
        <v>0</v>
      </c>
      <c r="F19" s="151">
        <v>0</v>
      </c>
      <c r="G19" s="151">
        <v>0</v>
      </c>
      <c r="H19" s="151">
        <v>0</v>
      </c>
      <c r="I19" s="151">
        <f t="shared" si="7"/>
        <v>246.01</v>
      </c>
      <c r="J19" s="151">
        <f t="shared" si="7"/>
        <v>10401302.800000001</v>
      </c>
      <c r="K19" s="151">
        <v>0</v>
      </c>
      <c r="L19" s="151">
        <v>0</v>
      </c>
      <c r="M19" s="151">
        <v>0</v>
      </c>
      <c r="N19" s="151">
        <v>0</v>
      </c>
      <c r="O19" s="151">
        <v>0</v>
      </c>
      <c r="P19" s="151">
        <v>0</v>
      </c>
      <c r="Q19" s="112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</row>
    <row r="20" spans="1:137" s="106" customFormat="1" ht="12.95" customHeight="1" x14ac:dyDescent="0.2">
      <c r="A20" s="127">
        <v>3</v>
      </c>
      <c r="B20" s="130" t="str">
        <f>'Приложение № 1'!B21</f>
        <v>г. Дмитров, с. Орудьево, 77 км казарма, д. 1</v>
      </c>
      <c r="C20" s="126">
        <f>'Приложение № 1'!M21</f>
        <v>155.4</v>
      </c>
      <c r="D20" s="151">
        <f>'Приложение № 1'!P21</f>
        <v>6570312</v>
      </c>
      <c r="E20" s="151">
        <v>0</v>
      </c>
      <c r="F20" s="151">
        <v>0</v>
      </c>
      <c r="G20" s="151">
        <v>0</v>
      </c>
      <c r="H20" s="151">
        <v>0</v>
      </c>
      <c r="I20" s="151">
        <f t="shared" si="7"/>
        <v>155.4</v>
      </c>
      <c r="J20" s="151">
        <f t="shared" si="7"/>
        <v>6570312</v>
      </c>
      <c r="K20" s="151">
        <v>0</v>
      </c>
      <c r="L20" s="151">
        <v>0</v>
      </c>
      <c r="M20" s="151">
        <v>0</v>
      </c>
      <c r="N20" s="151">
        <v>0</v>
      </c>
      <c r="O20" s="151">
        <v>0</v>
      </c>
      <c r="P20" s="151">
        <v>0</v>
      </c>
      <c r="Q20" s="112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</row>
    <row r="21" spans="1:137" s="106" customFormat="1" ht="12.95" customHeight="1" x14ac:dyDescent="0.2">
      <c r="A21" s="127">
        <v>4</v>
      </c>
      <c r="B21" s="130" t="str">
        <f>'Приложение № 1'!B22</f>
        <v>г. Дмитров, с. Орудьево, ул. Фабричная, д. 1</v>
      </c>
      <c r="C21" s="126">
        <f>'Приложение № 1'!M22</f>
        <v>44.5</v>
      </c>
      <c r="D21" s="151">
        <f>'Приложение № 1'!P22</f>
        <v>1881455</v>
      </c>
      <c r="E21" s="151">
        <v>0</v>
      </c>
      <c r="F21" s="151">
        <v>0</v>
      </c>
      <c r="G21" s="151">
        <v>0</v>
      </c>
      <c r="H21" s="151">
        <v>0</v>
      </c>
      <c r="I21" s="151">
        <f t="shared" si="7"/>
        <v>44.5</v>
      </c>
      <c r="J21" s="151">
        <f t="shared" si="7"/>
        <v>1881455</v>
      </c>
      <c r="K21" s="151">
        <v>0</v>
      </c>
      <c r="L21" s="151">
        <v>0</v>
      </c>
      <c r="M21" s="151">
        <v>0</v>
      </c>
      <c r="N21" s="151">
        <v>0</v>
      </c>
      <c r="O21" s="151">
        <v>0</v>
      </c>
      <c r="P21" s="151">
        <v>0</v>
      </c>
      <c r="Q21" s="112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</row>
    <row r="22" spans="1:137" s="106" customFormat="1" ht="12.95" customHeight="1" x14ac:dyDescent="0.2">
      <c r="A22" s="127">
        <v>5</v>
      </c>
      <c r="B22" s="130" t="str">
        <f>'Приложение № 1'!B23</f>
        <v>г. Дмитров, ул.Оборонная, д. 2в</v>
      </c>
      <c r="C22" s="126">
        <f>'Приложение № 1'!M23</f>
        <v>232.5</v>
      </c>
      <c r="D22" s="151">
        <f>'Приложение № 1'!P23</f>
        <v>9830100</v>
      </c>
      <c r="E22" s="151">
        <v>0</v>
      </c>
      <c r="F22" s="151">
        <v>0</v>
      </c>
      <c r="G22" s="151">
        <f t="shared" ref="G22:H24" si="8">C22</f>
        <v>232.5</v>
      </c>
      <c r="H22" s="151">
        <f t="shared" si="8"/>
        <v>9830100</v>
      </c>
      <c r="I22" s="151">
        <v>0</v>
      </c>
      <c r="J22" s="151">
        <v>0</v>
      </c>
      <c r="K22" s="151">
        <v>0</v>
      </c>
      <c r="L22" s="151">
        <v>0</v>
      </c>
      <c r="M22" s="151">
        <v>0</v>
      </c>
      <c r="N22" s="151">
        <v>0</v>
      </c>
      <c r="O22" s="151">
        <v>0</v>
      </c>
      <c r="P22" s="151">
        <v>0</v>
      </c>
      <c r="Q22" s="112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</row>
    <row r="23" spans="1:137" s="106" customFormat="1" ht="12.95" customHeight="1" x14ac:dyDescent="0.2">
      <c r="A23" s="127">
        <v>6</v>
      </c>
      <c r="B23" s="130" t="str">
        <f>'Приложение № 1'!B24</f>
        <v>г. Дмитров, ул. Оборонная, д. 2г</v>
      </c>
      <c r="C23" s="126">
        <f>'Приложение № 1'!M24</f>
        <v>233.39</v>
      </c>
      <c r="D23" s="151">
        <f>'Приложение № 1'!P24</f>
        <v>9867729.1999999993</v>
      </c>
      <c r="E23" s="151">
        <v>0</v>
      </c>
      <c r="F23" s="151">
        <v>0</v>
      </c>
      <c r="G23" s="151">
        <f t="shared" si="8"/>
        <v>233.39</v>
      </c>
      <c r="H23" s="151">
        <f t="shared" si="8"/>
        <v>9867729.1999999993</v>
      </c>
      <c r="I23" s="151">
        <v>0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12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</row>
    <row r="24" spans="1:137" s="106" customFormat="1" ht="12.95" customHeight="1" x14ac:dyDescent="0.2">
      <c r="A24" s="127">
        <v>7</v>
      </c>
      <c r="B24" s="130" t="str">
        <f>'Приложение № 1'!B25</f>
        <v>г. Дмитров, ул. Оборонная, д. 2д</v>
      </c>
      <c r="C24" s="126">
        <f>'Приложение № 1'!M25</f>
        <v>227.1</v>
      </c>
      <c r="D24" s="151">
        <f>'Приложение № 1'!P25</f>
        <v>9601788</v>
      </c>
      <c r="E24" s="151">
        <v>0</v>
      </c>
      <c r="F24" s="151">
        <v>0</v>
      </c>
      <c r="G24" s="151">
        <f t="shared" si="8"/>
        <v>227.1</v>
      </c>
      <c r="H24" s="151">
        <f t="shared" si="8"/>
        <v>9601788</v>
      </c>
      <c r="I24" s="151">
        <v>0</v>
      </c>
      <c r="J24" s="151">
        <v>0</v>
      </c>
      <c r="K24" s="151">
        <v>0</v>
      </c>
      <c r="L24" s="151">
        <v>0</v>
      </c>
      <c r="M24" s="151">
        <v>0</v>
      </c>
      <c r="N24" s="151">
        <v>0</v>
      </c>
      <c r="O24" s="151">
        <v>0</v>
      </c>
      <c r="P24" s="151">
        <v>0</v>
      </c>
      <c r="Q24" s="112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</row>
    <row r="25" spans="1:137" s="150" customFormat="1" ht="39.950000000000003" customHeight="1" x14ac:dyDescent="0.2">
      <c r="A25" s="847" t="str">
        <f ca="1">OFFSET('Приложение № 1'!A28:F28,-2,0)</f>
        <v>Итого МКД по городскому поселению Некрасовский Дмитровского муниципального района**: 3</v>
      </c>
      <c r="B25" s="848"/>
      <c r="C25" s="101">
        <f>SUM(C26:C28)</f>
        <v>564.79999999999995</v>
      </c>
      <c r="D25" s="101">
        <f t="shared" ref="D25:P25" si="9">SUM(D26:D28)</f>
        <v>23368156</v>
      </c>
      <c r="E25" s="101">
        <f t="shared" si="9"/>
        <v>0</v>
      </c>
      <c r="F25" s="101">
        <f t="shared" si="9"/>
        <v>0</v>
      </c>
      <c r="G25" s="101">
        <f t="shared" si="9"/>
        <v>0</v>
      </c>
      <c r="H25" s="101">
        <f t="shared" si="9"/>
        <v>0</v>
      </c>
      <c r="I25" s="101">
        <f t="shared" si="9"/>
        <v>458.8</v>
      </c>
      <c r="J25" s="101">
        <f t="shared" si="9"/>
        <v>18886476</v>
      </c>
      <c r="K25" s="101">
        <f t="shared" si="9"/>
        <v>106</v>
      </c>
      <c r="L25" s="101">
        <f t="shared" si="9"/>
        <v>4481680</v>
      </c>
      <c r="M25" s="101">
        <f t="shared" si="9"/>
        <v>0</v>
      </c>
      <c r="N25" s="101">
        <f t="shared" si="9"/>
        <v>0</v>
      </c>
      <c r="O25" s="101">
        <f t="shared" si="9"/>
        <v>0</v>
      </c>
      <c r="P25" s="101">
        <f t="shared" si="9"/>
        <v>0</v>
      </c>
      <c r="Q25" s="123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</row>
    <row r="26" spans="1:137" s="106" customFormat="1" ht="12.95" customHeight="1" x14ac:dyDescent="0.2">
      <c r="A26" s="127">
        <f>'Приложение № 1'!A27</f>
        <v>1</v>
      </c>
      <c r="B26" s="104" t="str">
        <f>'Приложение № 1'!B27</f>
        <v xml:space="preserve">р.п. Некрасовский, ул. Вокзальная, д. 14 </v>
      </c>
      <c r="C26" s="126">
        <f>'Приложение № 1'!M27</f>
        <v>315.7</v>
      </c>
      <c r="D26" s="151">
        <f>'Приложение № 1'!P27</f>
        <v>12557160</v>
      </c>
      <c r="E26" s="151">
        <v>0</v>
      </c>
      <c r="F26" s="151">
        <v>0</v>
      </c>
      <c r="G26" s="151">
        <v>0</v>
      </c>
      <c r="H26" s="151">
        <v>0</v>
      </c>
      <c r="I26" s="151">
        <f>C26</f>
        <v>315.7</v>
      </c>
      <c r="J26" s="151">
        <f>D26</f>
        <v>12557160</v>
      </c>
      <c r="K26" s="151">
        <v>0</v>
      </c>
      <c r="L26" s="151">
        <v>0</v>
      </c>
      <c r="M26" s="151">
        <v>0</v>
      </c>
      <c r="N26" s="151">
        <v>0</v>
      </c>
      <c r="O26" s="151">
        <v>0</v>
      </c>
      <c r="P26" s="151">
        <v>0</v>
      </c>
      <c r="Q26" s="112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</row>
    <row r="27" spans="1:137" s="106" customFormat="1" ht="12.95" customHeight="1" x14ac:dyDescent="0.2">
      <c r="A27" s="127">
        <f>'Приложение № 1'!A28</f>
        <v>2</v>
      </c>
      <c r="B27" s="104" t="str">
        <f>'Приложение № 1'!B28</f>
        <v xml:space="preserve">р.п. Некрасовский, ул. Вокзальная, д. 33 </v>
      </c>
      <c r="C27" s="126">
        <f>'Приложение № 1'!M28</f>
        <v>143.1</v>
      </c>
      <c r="D27" s="151">
        <f>'Приложение № 1'!P28</f>
        <v>6329316</v>
      </c>
      <c r="E27" s="151">
        <v>0</v>
      </c>
      <c r="F27" s="151">
        <v>0</v>
      </c>
      <c r="G27" s="151">
        <v>0</v>
      </c>
      <c r="H27" s="151">
        <v>0</v>
      </c>
      <c r="I27" s="151">
        <f>C27</f>
        <v>143.1</v>
      </c>
      <c r="J27" s="151">
        <f>D27</f>
        <v>6329316</v>
      </c>
      <c r="K27" s="151">
        <v>0</v>
      </c>
      <c r="L27" s="151">
        <v>0</v>
      </c>
      <c r="M27" s="151">
        <v>0</v>
      </c>
      <c r="N27" s="151">
        <v>0</v>
      </c>
      <c r="O27" s="151">
        <v>0</v>
      </c>
      <c r="P27" s="151">
        <v>0</v>
      </c>
      <c r="Q27" s="112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</row>
    <row r="28" spans="1:137" s="106" customFormat="1" ht="12.95" customHeight="1" x14ac:dyDescent="0.2">
      <c r="A28" s="127">
        <f>'Приложение № 1'!A29</f>
        <v>3</v>
      </c>
      <c r="B28" s="104" t="str">
        <f>'Приложение № 1'!B29</f>
        <v>р.п. Некрасовский, ул. Вокзальная, д. 4</v>
      </c>
      <c r="C28" s="126">
        <f>'Приложение № 1'!M29</f>
        <v>106</v>
      </c>
      <c r="D28" s="151">
        <f>'Приложение № 1'!P29</f>
        <v>4481680</v>
      </c>
      <c r="E28" s="151">
        <v>0</v>
      </c>
      <c r="F28" s="151">
        <v>0</v>
      </c>
      <c r="G28" s="151">
        <v>0</v>
      </c>
      <c r="H28" s="151">
        <v>0</v>
      </c>
      <c r="I28" s="151">
        <v>0</v>
      </c>
      <c r="J28" s="151">
        <v>0</v>
      </c>
      <c r="K28" s="151">
        <f>C28</f>
        <v>106</v>
      </c>
      <c r="L28" s="151">
        <f>D28</f>
        <v>4481680</v>
      </c>
      <c r="M28" s="151">
        <v>0</v>
      </c>
      <c r="N28" s="151">
        <v>0</v>
      </c>
      <c r="O28" s="151">
        <v>0</v>
      </c>
      <c r="P28" s="151">
        <v>0</v>
      </c>
      <c r="Q28" s="112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</row>
    <row r="29" spans="1:137" s="106" customFormat="1" ht="39.950000000000003" customHeight="1" x14ac:dyDescent="0.2">
      <c r="A29" s="847" t="str">
        <f>'Приложение № 1'!A30:F30</f>
        <v>Итого МКД по  городскому поселению Яхрома Дмитровского муниципального района**: 4</v>
      </c>
      <c r="B29" s="848"/>
      <c r="C29" s="101">
        <f>SUM(C30:C33)</f>
        <v>872.2</v>
      </c>
      <c r="D29" s="101">
        <f t="shared" ref="D29:P29" si="10">SUM(D30:D33)</f>
        <v>36554776</v>
      </c>
      <c r="E29" s="101">
        <f t="shared" si="10"/>
        <v>0</v>
      </c>
      <c r="F29" s="101">
        <f t="shared" si="10"/>
        <v>0</v>
      </c>
      <c r="G29" s="101">
        <f t="shared" si="10"/>
        <v>872.2</v>
      </c>
      <c r="H29" s="101">
        <f t="shared" si="10"/>
        <v>36554776</v>
      </c>
      <c r="I29" s="101">
        <f t="shared" si="10"/>
        <v>0</v>
      </c>
      <c r="J29" s="101">
        <f t="shared" si="10"/>
        <v>0</v>
      </c>
      <c r="K29" s="101">
        <f t="shared" si="10"/>
        <v>0</v>
      </c>
      <c r="L29" s="101">
        <f t="shared" si="10"/>
        <v>0</v>
      </c>
      <c r="M29" s="101">
        <f t="shared" si="10"/>
        <v>0</v>
      </c>
      <c r="N29" s="101">
        <f t="shared" si="10"/>
        <v>0</v>
      </c>
      <c r="O29" s="101">
        <f t="shared" si="10"/>
        <v>0</v>
      </c>
      <c r="P29" s="101">
        <f t="shared" si="10"/>
        <v>0</v>
      </c>
      <c r="Q29" s="112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</row>
    <row r="30" spans="1:137" s="106" customFormat="1" ht="12.95" customHeight="1" x14ac:dyDescent="0.2">
      <c r="A30" s="152">
        <f>'Приложение № 1'!A31</f>
        <v>1</v>
      </c>
      <c r="B30" s="107" t="str">
        <f>'Приложение № 1'!B31</f>
        <v>г. Яхрома, ул. Водников, д. 2</v>
      </c>
      <c r="C30" s="126">
        <f>'Приложение № 1'!M31</f>
        <v>357.2</v>
      </c>
      <c r="D30" s="151">
        <f>'Приложение № 1'!P31</f>
        <v>14950608</v>
      </c>
      <c r="E30" s="151">
        <v>0</v>
      </c>
      <c r="F30" s="151">
        <v>0</v>
      </c>
      <c r="G30" s="151">
        <f t="shared" ref="G30:H33" si="11">C30</f>
        <v>357.2</v>
      </c>
      <c r="H30" s="151">
        <f t="shared" si="11"/>
        <v>14950608</v>
      </c>
      <c r="I30" s="151">
        <v>0</v>
      </c>
      <c r="J30" s="151">
        <v>0</v>
      </c>
      <c r="K30" s="151">
        <v>0</v>
      </c>
      <c r="L30" s="151">
        <v>0</v>
      </c>
      <c r="M30" s="151">
        <v>0</v>
      </c>
      <c r="N30" s="151">
        <v>0</v>
      </c>
      <c r="O30" s="151">
        <v>0</v>
      </c>
      <c r="P30" s="151">
        <v>0</v>
      </c>
      <c r="Q30" s="112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</row>
    <row r="31" spans="1:137" s="106" customFormat="1" ht="12.95" customHeight="1" x14ac:dyDescent="0.2">
      <c r="A31" s="152">
        <f>'Приложение № 1'!A32</f>
        <v>2</v>
      </c>
      <c r="B31" s="107" t="str">
        <f>'Приложение № 1'!B32</f>
        <v>г. Яхрома, ул. Водников, д. 3</v>
      </c>
      <c r="C31" s="126">
        <f>'Приложение № 1'!M32</f>
        <v>180</v>
      </c>
      <c r="D31" s="151">
        <f>'Приложение № 1'!P32</f>
        <v>7610400</v>
      </c>
      <c r="E31" s="151">
        <v>0</v>
      </c>
      <c r="F31" s="151">
        <v>0</v>
      </c>
      <c r="G31" s="151">
        <f t="shared" si="11"/>
        <v>180</v>
      </c>
      <c r="H31" s="151">
        <f t="shared" si="11"/>
        <v>7610400</v>
      </c>
      <c r="I31" s="151">
        <v>0</v>
      </c>
      <c r="J31" s="151">
        <v>0</v>
      </c>
      <c r="K31" s="151">
        <v>0</v>
      </c>
      <c r="L31" s="151">
        <v>0</v>
      </c>
      <c r="M31" s="151">
        <v>0</v>
      </c>
      <c r="N31" s="151">
        <v>0</v>
      </c>
      <c r="O31" s="151">
        <v>0</v>
      </c>
      <c r="P31" s="151">
        <v>0</v>
      </c>
      <c r="Q31" s="112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</row>
    <row r="32" spans="1:137" s="106" customFormat="1" ht="12.95" customHeight="1" x14ac:dyDescent="0.2">
      <c r="A32" s="152">
        <f>'Приложение № 1'!A33</f>
        <v>3</v>
      </c>
      <c r="B32" s="107" t="str">
        <f>'Приложение № 1'!B33</f>
        <v>г. Яхрома, ул. Водников, д. 5</v>
      </c>
      <c r="C32" s="126">
        <f>'Приложение № 1'!M33</f>
        <v>138.1</v>
      </c>
      <c r="D32" s="151">
        <f>'Приложение № 1'!P33</f>
        <v>5668836</v>
      </c>
      <c r="E32" s="151">
        <v>0</v>
      </c>
      <c r="F32" s="151">
        <v>0</v>
      </c>
      <c r="G32" s="151">
        <f t="shared" si="11"/>
        <v>138.1</v>
      </c>
      <c r="H32" s="151">
        <f t="shared" si="11"/>
        <v>5668836</v>
      </c>
      <c r="I32" s="151">
        <v>0</v>
      </c>
      <c r="J32" s="151">
        <v>0</v>
      </c>
      <c r="K32" s="151">
        <v>0</v>
      </c>
      <c r="L32" s="151">
        <v>0</v>
      </c>
      <c r="M32" s="151">
        <v>0</v>
      </c>
      <c r="N32" s="151">
        <v>0</v>
      </c>
      <c r="O32" s="151">
        <v>0</v>
      </c>
      <c r="P32" s="151">
        <v>0</v>
      </c>
      <c r="Q32" s="112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</row>
    <row r="33" spans="1:137" s="106" customFormat="1" ht="12.95" customHeight="1" x14ac:dyDescent="0.2">
      <c r="A33" s="152">
        <f>'Приложение № 1'!A34</f>
        <v>4</v>
      </c>
      <c r="B33" s="107" t="str">
        <f>'Приложение № 1'!B34</f>
        <v>г. Яхрома, ул. Водников, д. 6</v>
      </c>
      <c r="C33" s="126">
        <f>'Приложение № 1'!M34</f>
        <v>196.9</v>
      </c>
      <c r="D33" s="151">
        <f>'Приложение № 1'!P34</f>
        <v>8324932</v>
      </c>
      <c r="E33" s="151">
        <v>0</v>
      </c>
      <c r="F33" s="151">
        <v>0</v>
      </c>
      <c r="G33" s="151">
        <f t="shared" si="11"/>
        <v>196.9</v>
      </c>
      <c r="H33" s="151">
        <f t="shared" si="11"/>
        <v>8324932</v>
      </c>
      <c r="I33" s="151">
        <v>0</v>
      </c>
      <c r="J33" s="151">
        <v>0</v>
      </c>
      <c r="K33" s="151">
        <v>0</v>
      </c>
      <c r="L33" s="151">
        <v>0</v>
      </c>
      <c r="M33" s="151">
        <v>0</v>
      </c>
      <c r="N33" s="151">
        <v>0</v>
      </c>
      <c r="O33" s="151">
        <v>0</v>
      </c>
      <c r="P33" s="151">
        <v>0</v>
      </c>
      <c r="Q33" s="112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</row>
    <row r="34" spans="1:137" s="106" customFormat="1" ht="39.950000000000003" customHeight="1" x14ac:dyDescent="0.2">
      <c r="A34" s="853" t="str">
        <f ca="1">OFFSET('Приложение № 1'!A37:F37,-2,0)</f>
        <v>Итого МКД по Зарайскому  муниципальному району**: 4</v>
      </c>
      <c r="B34" s="854"/>
      <c r="C34" s="101">
        <f>SUM(C35:C38)</f>
        <v>835.1</v>
      </c>
      <c r="D34" s="101">
        <f t="shared" ref="D34:P34" si="12">SUM(D35:D38)</f>
        <v>43210331.5</v>
      </c>
      <c r="E34" s="101">
        <f t="shared" si="12"/>
        <v>835.1</v>
      </c>
      <c r="F34" s="101">
        <f t="shared" si="12"/>
        <v>43210331.5</v>
      </c>
      <c r="G34" s="101">
        <f t="shared" si="12"/>
        <v>0</v>
      </c>
      <c r="H34" s="101">
        <f t="shared" si="12"/>
        <v>0</v>
      </c>
      <c r="I34" s="101">
        <f t="shared" si="12"/>
        <v>0</v>
      </c>
      <c r="J34" s="101">
        <f t="shared" si="12"/>
        <v>0</v>
      </c>
      <c r="K34" s="101">
        <f t="shared" si="12"/>
        <v>0</v>
      </c>
      <c r="L34" s="101">
        <f t="shared" si="12"/>
        <v>0</v>
      </c>
      <c r="M34" s="101">
        <f t="shared" si="12"/>
        <v>0</v>
      </c>
      <c r="N34" s="101">
        <f t="shared" si="12"/>
        <v>0</v>
      </c>
      <c r="O34" s="101">
        <f t="shared" si="12"/>
        <v>0</v>
      </c>
      <c r="P34" s="101">
        <f t="shared" si="12"/>
        <v>0</v>
      </c>
      <c r="Q34" s="112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</row>
    <row r="35" spans="1:137" s="106" customFormat="1" ht="12.95" customHeight="1" x14ac:dyDescent="0.2">
      <c r="A35" s="127">
        <f>'Приложение № 1'!A36</f>
        <v>1</v>
      </c>
      <c r="B35" s="104" t="str">
        <f>'Приложение № 1'!B36</f>
        <v>г. Зарайск, ул. Привокзальная, д. 5</v>
      </c>
      <c r="C35" s="126">
        <f>'Приложение № 1'!M36</f>
        <v>166</v>
      </c>
      <c r="D35" s="151">
        <f>'Приложение № 1'!P36</f>
        <v>8024775.8499999996</v>
      </c>
      <c r="E35" s="151">
        <f t="shared" ref="E35:F38" si="13">C35</f>
        <v>166</v>
      </c>
      <c r="F35" s="151">
        <f t="shared" si="13"/>
        <v>8024775.8499999996</v>
      </c>
      <c r="G35" s="151">
        <v>0</v>
      </c>
      <c r="H35" s="151">
        <v>0</v>
      </c>
      <c r="I35" s="151">
        <v>0</v>
      </c>
      <c r="J35" s="151">
        <v>0</v>
      </c>
      <c r="K35" s="151">
        <v>0</v>
      </c>
      <c r="L35" s="151">
        <v>0</v>
      </c>
      <c r="M35" s="151">
        <v>0</v>
      </c>
      <c r="N35" s="151">
        <v>0</v>
      </c>
      <c r="O35" s="151">
        <v>0</v>
      </c>
      <c r="P35" s="151">
        <v>0</v>
      </c>
      <c r="Q35" s="112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</row>
    <row r="36" spans="1:137" s="106" customFormat="1" ht="12.95" customHeight="1" x14ac:dyDescent="0.2">
      <c r="A36" s="127">
        <f>'Приложение № 1'!A37</f>
        <v>2</v>
      </c>
      <c r="B36" s="104" t="str">
        <f>'Приложение № 1'!B37</f>
        <v>г. Зарайск, ул. Московская, д. 15</v>
      </c>
      <c r="C36" s="126">
        <f>'Приложение № 1'!M37</f>
        <v>277.10000000000002</v>
      </c>
      <c r="D36" s="151">
        <f>'Приложение № 1'!P37</f>
        <v>15353458.210000001</v>
      </c>
      <c r="E36" s="151">
        <f t="shared" si="13"/>
        <v>277.10000000000002</v>
      </c>
      <c r="F36" s="151">
        <f t="shared" si="13"/>
        <v>15353458.210000001</v>
      </c>
      <c r="G36" s="151">
        <v>0</v>
      </c>
      <c r="H36" s="151">
        <v>0</v>
      </c>
      <c r="I36" s="151">
        <v>0</v>
      </c>
      <c r="J36" s="151">
        <v>0</v>
      </c>
      <c r="K36" s="151">
        <v>0</v>
      </c>
      <c r="L36" s="151">
        <v>0</v>
      </c>
      <c r="M36" s="151">
        <v>0</v>
      </c>
      <c r="N36" s="151">
        <v>0</v>
      </c>
      <c r="O36" s="151">
        <v>0</v>
      </c>
      <c r="P36" s="151">
        <v>0</v>
      </c>
      <c r="Q36" s="112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</row>
    <row r="37" spans="1:137" s="106" customFormat="1" ht="12.95" customHeight="1" x14ac:dyDescent="0.2">
      <c r="A37" s="127">
        <f>'Приложение № 1'!A38</f>
        <v>3</v>
      </c>
      <c r="B37" s="104" t="str">
        <f>'Приложение № 1'!B38</f>
        <v>г. Зарайск, ул. Советская, д. 8/50</v>
      </c>
      <c r="C37" s="126">
        <f>'Приложение № 1'!M38</f>
        <v>263.10000000000002</v>
      </c>
      <c r="D37" s="151">
        <f>'Приложение № 1'!P38</f>
        <v>13737995.970000001</v>
      </c>
      <c r="E37" s="151">
        <f t="shared" si="13"/>
        <v>263.10000000000002</v>
      </c>
      <c r="F37" s="151">
        <f t="shared" si="13"/>
        <v>13737995.970000001</v>
      </c>
      <c r="G37" s="151">
        <v>0</v>
      </c>
      <c r="H37" s="151">
        <v>0</v>
      </c>
      <c r="I37" s="151">
        <v>0</v>
      </c>
      <c r="J37" s="151">
        <v>0</v>
      </c>
      <c r="K37" s="151">
        <v>0</v>
      </c>
      <c r="L37" s="151">
        <v>0</v>
      </c>
      <c r="M37" s="151">
        <v>0</v>
      </c>
      <c r="N37" s="151">
        <v>0</v>
      </c>
      <c r="O37" s="151">
        <v>0</v>
      </c>
      <c r="P37" s="151">
        <v>0</v>
      </c>
      <c r="Q37" s="112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</row>
    <row r="38" spans="1:137" s="106" customFormat="1" ht="12.95" customHeight="1" x14ac:dyDescent="0.2">
      <c r="A38" s="127">
        <f>'Приложение № 1'!A39</f>
        <v>4</v>
      </c>
      <c r="B38" s="104" t="str">
        <f>'Приложение № 1'!B39</f>
        <v>г. Зарайск, ул. Красноармейская, д. 39</v>
      </c>
      <c r="C38" s="126">
        <f>'Приложение № 1'!M39</f>
        <v>128.9</v>
      </c>
      <c r="D38" s="151">
        <f>'Приложение № 1'!P39</f>
        <v>6094101.4699999997</v>
      </c>
      <c r="E38" s="151">
        <f t="shared" si="13"/>
        <v>128.9</v>
      </c>
      <c r="F38" s="151">
        <f t="shared" si="13"/>
        <v>6094101.4699999997</v>
      </c>
      <c r="G38" s="151">
        <v>0</v>
      </c>
      <c r="H38" s="151">
        <v>0</v>
      </c>
      <c r="I38" s="151">
        <v>0</v>
      </c>
      <c r="J38" s="151">
        <v>0</v>
      </c>
      <c r="K38" s="151">
        <v>0</v>
      </c>
      <c r="L38" s="151">
        <v>0</v>
      </c>
      <c r="M38" s="151">
        <v>0</v>
      </c>
      <c r="N38" s="151">
        <v>0</v>
      </c>
      <c r="O38" s="151">
        <v>0</v>
      </c>
      <c r="P38" s="151">
        <v>0</v>
      </c>
      <c r="Q38" s="112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</row>
    <row r="39" spans="1:137" s="106" customFormat="1" ht="40.5" customHeight="1" x14ac:dyDescent="0.2">
      <c r="A39" s="847" t="str">
        <f>'Приложение № 1'!A40:F40</f>
        <v>Итого МКД по Клинскому муниципальному району**: 1</v>
      </c>
      <c r="B39" s="848"/>
      <c r="C39" s="101">
        <f>C40</f>
        <v>74.900000000000006</v>
      </c>
      <c r="D39" s="101">
        <f t="shared" ref="D39:P39" si="14">D40</f>
        <v>3166772</v>
      </c>
      <c r="E39" s="101">
        <f t="shared" si="14"/>
        <v>0</v>
      </c>
      <c r="F39" s="101">
        <f t="shared" si="14"/>
        <v>0</v>
      </c>
      <c r="G39" s="101">
        <f t="shared" si="14"/>
        <v>74.900000000000006</v>
      </c>
      <c r="H39" s="101">
        <f t="shared" si="14"/>
        <v>3166772</v>
      </c>
      <c r="I39" s="101">
        <f t="shared" si="14"/>
        <v>0</v>
      </c>
      <c r="J39" s="101">
        <f t="shared" si="14"/>
        <v>0</v>
      </c>
      <c r="K39" s="101">
        <f t="shared" si="14"/>
        <v>0</v>
      </c>
      <c r="L39" s="101">
        <f t="shared" si="14"/>
        <v>0</v>
      </c>
      <c r="M39" s="101">
        <f t="shared" si="14"/>
        <v>0</v>
      </c>
      <c r="N39" s="101">
        <f t="shared" si="14"/>
        <v>0</v>
      </c>
      <c r="O39" s="101">
        <f t="shared" si="14"/>
        <v>0</v>
      </c>
      <c r="P39" s="101">
        <f t="shared" si="14"/>
        <v>0</v>
      </c>
      <c r="Q39" s="112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</row>
    <row r="40" spans="1:137" s="150" customFormat="1" ht="12.95" customHeight="1" x14ac:dyDescent="0.2">
      <c r="A40" s="127">
        <f>'Приложение № 1'!A41</f>
        <v>1</v>
      </c>
      <c r="B40" s="104" t="str">
        <f>'Приложение № 1'!B41</f>
        <v>с. Борщево, д. 2</v>
      </c>
      <c r="C40" s="126">
        <f>'Приложение № 1'!M41</f>
        <v>74.900000000000006</v>
      </c>
      <c r="D40" s="151">
        <f>'Приложение № 1'!P41</f>
        <v>3166772</v>
      </c>
      <c r="E40" s="151">
        <v>0</v>
      </c>
      <c r="F40" s="151">
        <v>0</v>
      </c>
      <c r="G40" s="151">
        <f>C40</f>
        <v>74.900000000000006</v>
      </c>
      <c r="H40" s="151">
        <f>D40</f>
        <v>3166772</v>
      </c>
      <c r="I40" s="151">
        <v>0</v>
      </c>
      <c r="J40" s="151">
        <v>0</v>
      </c>
      <c r="K40" s="151">
        <v>0</v>
      </c>
      <c r="L40" s="151">
        <v>0</v>
      </c>
      <c r="M40" s="151">
        <v>0</v>
      </c>
      <c r="N40" s="151">
        <v>0</v>
      </c>
      <c r="O40" s="151">
        <v>0</v>
      </c>
      <c r="P40" s="151">
        <v>0</v>
      </c>
      <c r="Q40" s="123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</row>
    <row r="41" spans="1:137" s="106" customFormat="1" ht="39.950000000000003" customHeight="1" x14ac:dyDescent="0.2">
      <c r="A41" s="853" t="str">
        <f>'Приложение № 1'!A42:F42</f>
        <v>Итого МКД по городскому поселению Клин Клинского  муниципального района**: 8</v>
      </c>
      <c r="B41" s="854"/>
      <c r="C41" s="101">
        <f>SUM(C42:C49)</f>
        <v>713.6</v>
      </c>
      <c r="D41" s="101">
        <f t="shared" ref="D41:P41" si="15">SUM(D42:D49)</f>
        <v>30817892</v>
      </c>
      <c r="E41" s="101">
        <f t="shared" si="15"/>
        <v>0</v>
      </c>
      <c r="F41" s="101">
        <f t="shared" si="15"/>
        <v>0</v>
      </c>
      <c r="G41" s="101">
        <f t="shared" si="15"/>
        <v>713.6</v>
      </c>
      <c r="H41" s="101">
        <f t="shared" si="15"/>
        <v>30817892</v>
      </c>
      <c r="I41" s="101">
        <f t="shared" si="15"/>
        <v>0</v>
      </c>
      <c r="J41" s="101">
        <f t="shared" si="15"/>
        <v>0</v>
      </c>
      <c r="K41" s="101">
        <f t="shared" si="15"/>
        <v>0</v>
      </c>
      <c r="L41" s="101">
        <f t="shared" si="15"/>
        <v>0</v>
      </c>
      <c r="M41" s="101">
        <f t="shared" si="15"/>
        <v>0</v>
      </c>
      <c r="N41" s="101">
        <f t="shared" si="15"/>
        <v>0</v>
      </c>
      <c r="O41" s="101">
        <f t="shared" si="15"/>
        <v>0</v>
      </c>
      <c r="P41" s="101">
        <f t="shared" si="15"/>
        <v>0</v>
      </c>
      <c r="Q41" s="112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</row>
    <row r="42" spans="1:137" s="106" customFormat="1" ht="12.95" customHeight="1" x14ac:dyDescent="0.2">
      <c r="A42" s="127">
        <v>1</v>
      </c>
      <c r="B42" s="130" t="str">
        <f>'Приложение № 1'!B43</f>
        <v>г. Клин, ул. Левонабережная, д. 16</v>
      </c>
      <c r="C42" s="126">
        <f>'Приложение № 1'!M43</f>
        <v>90.4</v>
      </c>
      <c r="D42" s="151">
        <f>'Приложение № 1'!P43</f>
        <v>3822112</v>
      </c>
      <c r="E42" s="151">
        <v>0</v>
      </c>
      <c r="F42" s="151">
        <v>0</v>
      </c>
      <c r="G42" s="151">
        <f>C42</f>
        <v>90.4</v>
      </c>
      <c r="H42" s="151">
        <f>D42</f>
        <v>3822112</v>
      </c>
      <c r="I42" s="151">
        <v>0</v>
      </c>
      <c r="J42" s="151">
        <v>0</v>
      </c>
      <c r="K42" s="151">
        <v>0</v>
      </c>
      <c r="L42" s="151">
        <v>0</v>
      </c>
      <c r="M42" s="151">
        <v>0</v>
      </c>
      <c r="N42" s="151">
        <v>0</v>
      </c>
      <c r="O42" s="151">
        <v>0</v>
      </c>
      <c r="P42" s="151">
        <v>0</v>
      </c>
      <c r="Q42" s="112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</row>
    <row r="43" spans="1:137" s="106" customFormat="1" ht="12.95" customHeight="1" x14ac:dyDescent="0.2">
      <c r="A43" s="127">
        <v>2</v>
      </c>
      <c r="B43" s="130" t="str">
        <f>'Приложение № 1'!B44</f>
        <v>д. Нагорное, д.7</v>
      </c>
      <c r="C43" s="126">
        <f>'Приложение № 1'!M44</f>
        <v>69</v>
      </c>
      <c r="D43" s="151">
        <f>'Приложение № 1'!P44</f>
        <v>3551520</v>
      </c>
      <c r="E43" s="151">
        <v>0</v>
      </c>
      <c r="F43" s="151">
        <v>0</v>
      </c>
      <c r="G43" s="151">
        <f t="shared" ref="G43:G49" si="16">C43</f>
        <v>69</v>
      </c>
      <c r="H43" s="151">
        <f t="shared" ref="H43:H49" si="17">D43</f>
        <v>3551520</v>
      </c>
      <c r="I43" s="151">
        <v>0</v>
      </c>
      <c r="J43" s="151">
        <v>0</v>
      </c>
      <c r="K43" s="151">
        <v>0</v>
      </c>
      <c r="L43" s="151">
        <v>0</v>
      </c>
      <c r="M43" s="151">
        <v>0</v>
      </c>
      <c r="N43" s="151">
        <v>0</v>
      </c>
      <c r="O43" s="151">
        <v>0</v>
      </c>
      <c r="P43" s="151">
        <v>0</v>
      </c>
      <c r="Q43" s="112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</row>
    <row r="44" spans="1:137" s="150" customFormat="1" ht="12.95" customHeight="1" x14ac:dyDescent="0.2">
      <c r="A44" s="127">
        <v>3</v>
      </c>
      <c r="B44" s="130" t="str">
        <f>'Приложение № 1'!B45</f>
        <v>г. Клин, пер. Речной, д. 10</v>
      </c>
      <c r="C44" s="126">
        <f>'Приложение № 1'!M45</f>
        <v>112.9</v>
      </c>
      <c r="D44" s="151">
        <f>'Приложение № 1'!P45</f>
        <v>4773412</v>
      </c>
      <c r="E44" s="151">
        <v>0</v>
      </c>
      <c r="F44" s="151">
        <v>0</v>
      </c>
      <c r="G44" s="151">
        <f t="shared" si="16"/>
        <v>112.9</v>
      </c>
      <c r="H44" s="151">
        <f t="shared" si="17"/>
        <v>4773412</v>
      </c>
      <c r="I44" s="151">
        <v>0</v>
      </c>
      <c r="J44" s="151">
        <v>0</v>
      </c>
      <c r="K44" s="151">
        <v>0</v>
      </c>
      <c r="L44" s="151">
        <v>0</v>
      </c>
      <c r="M44" s="151">
        <v>0</v>
      </c>
      <c r="N44" s="151">
        <v>0</v>
      </c>
      <c r="O44" s="151">
        <v>0</v>
      </c>
      <c r="P44" s="151">
        <v>0</v>
      </c>
      <c r="Q44" s="123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</row>
    <row r="45" spans="1:137" s="106" customFormat="1" ht="12.95" customHeight="1" x14ac:dyDescent="0.2">
      <c r="A45" s="127">
        <v>4</v>
      </c>
      <c r="B45" s="130" t="str">
        <f>'Приложение № 1'!B46</f>
        <v>г. Клин, ул. Чайковского, д. 15</v>
      </c>
      <c r="C45" s="126">
        <f>'Приложение № 1'!M46</f>
        <v>92.3</v>
      </c>
      <c r="D45" s="151">
        <f>'Приложение № 1'!P46</f>
        <v>3902444</v>
      </c>
      <c r="E45" s="151">
        <v>0</v>
      </c>
      <c r="F45" s="151">
        <v>0</v>
      </c>
      <c r="G45" s="151">
        <f t="shared" si="16"/>
        <v>92.3</v>
      </c>
      <c r="H45" s="151">
        <f t="shared" si="17"/>
        <v>3902444</v>
      </c>
      <c r="I45" s="151">
        <v>0</v>
      </c>
      <c r="J45" s="151">
        <v>0</v>
      </c>
      <c r="K45" s="151">
        <v>0</v>
      </c>
      <c r="L45" s="151">
        <v>0</v>
      </c>
      <c r="M45" s="151">
        <v>0</v>
      </c>
      <c r="N45" s="151">
        <v>0</v>
      </c>
      <c r="O45" s="151">
        <v>0</v>
      </c>
      <c r="P45" s="151">
        <v>0</v>
      </c>
      <c r="Q45" s="112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</row>
    <row r="46" spans="1:137" s="150" customFormat="1" ht="12.95" customHeight="1" x14ac:dyDescent="0.2">
      <c r="A46" s="127">
        <v>5</v>
      </c>
      <c r="B46" s="130" t="str">
        <f>'Приложение № 1'!B47</f>
        <v>д. Мисирево, д. 417а</v>
      </c>
      <c r="C46" s="126">
        <f>'Приложение № 1'!M47</f>
        <v>61.2</v>
      </c>
      <c r="D46" s="151">
        <f>'Приложение № 1'!P47</f>
        <v>2587536</v>
      </c>
      <c r="E46" s="151">
        <v>0</v>
      </c>
      <c r="F46" s="151">
        <v>0</v>
      </c>
      <c r="G46" s="151">
        <f t="shared" si="16"/>
        <v>61.2</v>
      </c>
      <c r="H46" s="151">
        <f t="shared" si="17"/>
        <v>2587536</v>
      </c>
      <c r="I46" s="151">
        <v>0</v>
      </c>
      <c r="J46" s="151">
        <v>0</v>
      </c>
      <c r="K46" s="151">
        <v>0</v>
      </c>
      <c r="L46" s="151">
        <v>0</v>
      </c>
      <c r="M46" s="151">
        <v>0</v>
      </c>
      <c r="N46" s="151">
        <v>0</v>
      </c>
      <c r="O46" s="151">
        <v>0</v>
      </c>
      <c r="P46" s="151">
        <v>0</v>
      </c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</row>
    <row r="47" spans="1:137" s="150" customFormat="1" ht="12.95" customHeight="1" x14ac:dyDescent="0.2">
      <c r="A47" s="127">
        <v>6</v>
      </c>
      <c r="B47" s="130" t="str">
        <f>'Приложение № 1'!B48</f>
        <v>д. Никитское, ул. Зеленая, д. 29</v>
      </c>
      <c r="C47" s="126">
        <f>'Приложение № 1'!M48</f>
        <v>102.4</v>
      </c>
      <c r="D47" s="151">
        <f>'Приложение № 1'!P48</f>
        <v>4329472</v>
      </c>
      <c r="E47" s="151">
        <v>0</v>
      </c>
      <c r="F47" s="151">
        <v>0</v>
      </c>
      <c r="G47" s="151">
        <f t="shared" si="16"/>
        <v>102.4</v>
      </c>
      <c r="H47" s="151">
        <f t="shared" si="17"/>
        <v>4329472</v>
      </c>
      <c r="I47" s="151">
        <v>0</v>
      </c>
      <c r="J47" s="151">
        <v>0</v>
      </c>
      <c r="K47" s="151">
        <v>0</v>
      </c>
      <c r="L47" s="151">
        <v>0</v>
      </c>
      <c r="M47" s="151">
        <v>0</v>
      </c>
      <c r="N47" s="151">
        <v>0</v>
      </c>
      <c r="O47" s="151">
        <v>0</v>
      </c>
      <c r="P47" s="151">
        <v>0</v>
      </c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</row>
    <row r="48" spans="1:137" s="106" customFormat="1" ht="12.95" customHeight="1" x14ac:dyDescent="0.2">
      <c r="A48" s="127">
        <v>7</v>
      </c>
      <c r="B48" s="130" t="str">
        <f>'Приложение № 1'!B49</f>
        <v>д. Давыдково, д. 29</v>
      </c>
      <c r="C48" s="126">
        <f>'Приложение № 1'!M49</f>
        <v>124.2</v>
      </c>
      <c r="D48" s="151">
        <f>'Приложение № 1'!P49</f>
        <v>5263860</v>
      </c>
      <c r="E48" s="151">
        <v>0</v>
      </c>
      <c r="F48" s="151">
        <v>0</v>
      </c>
      <c r="G48" s="151">
        <f t="shared" si="16"/>
        <v>124.2</v>
      </c>
      <c r="H48" s="151">
        <f t="shared" si="17"/>
        <v>5263860</v>
      </c>
      <c r="I48" s="151">
        <v>0</v>
      </c>
      <c r="J48" s="151">
        <v>0</v>
      </c>
      <c r="K48" s="151">
        <v>0</v>
      </c>
      <c r="L48" s="151">
        <v>0</v>
      </c>
      <c r="M48" s="151">
        <v>0</v>
      </c>
      <c r="N48" s="151">
        <v>0</v>
      </c>
      <c r="O48" s="151">
        <v>0</v>
      </c>
      <c r="P48" s="151">
        <v>0</v>
      </c>
      <c r="Q48" s="112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</row>
    <row r="49" spans="1:137" s="106" customFormat="1" ht="12.95" customHeight="1" x14ac:dyDescent="0.2">
      <c r="A49" s="127">
        <v>8</v>
      </c>
      <c r="B49" s="130" t="str">
        <f>'Приложение № 1'!B50</f>
        <v xml:space="preserve">п. Демьяново, д. 13 </v>
      </c>
      <c r="C49" s="126">
        <f>'Приложение № 1'!M50</f>
        <v>61.2</v>
      </c>
      <c r="D49" s="151">
        <f>'Приложение № 1'!P50</f>
        <v>2587536</v>
      </c>
      <c r="E49" s="151">
        <v>0</v>
      </c>
      <c r="F49" s="151">
        <v>0</v>
      </c>
      <c r="G49" s="151">
        <f t="shared" si="16"/>
        <v>61.2</v>
      </c>
      <c r="H49" s="151">
        <f t="shared" si="17"/>
        <v>2587536</v>
      </c>
      <c r="I49" s="151">
        <v>0</v>
      </c>
      <c r="J49" s="151">
        <v>0</v>
      </c>
      <c r="K49" s="151">
        <v>0</v>
      </c>
      <c r="L49" s="151">
        <v>0</v>
      </c>
      <c r="M49" s="151">
        <v>0</v>
      </c>
      <c r="N49" s="151">
        <v>0</v>
      </c>
      <c r="O49" s="151">
        <v>0</v>
      </c>
      <c r="P49" s="151">
        <v>0</v>
      </c>
      <c r="Q49" s="112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</row>
    <row r="50" spans="1:137" s="106" customFormat="1" ht="39.950000000000003" customHeight="1" x14ac:dyDescent="0.2">
      <c r="A50" s="853" t="str">
        <f>'Приложение № 1'!A51:F51</f>
        <v>Итого МКД по городскому поселению Решетниково Клинского  муниципального района**: 7</v>
      </c>
      <c r="B50" s="854"/>
      <c r="C50" s="101">
        <f>SUM(C51:C57)</f>
        <v>1679</v>
      </c>
      <c r="D50" s="101">
        <f t="shared" ref="D50:P50" si="18">SUM(D51:D57)</f>
        <v>72945684</v>
      </c>
      <c r="E50" s="101">
        <f t="shared" si="18"/>
        <v>0</v>
      </c>
      <c r="F50" s="101">
        <f t="shared" si="18"/>
        <v>0</v>
      </c>
      <c r="G50" s="101">
        <f t="shared" si="18"/>
        <v>1679</v>
      </c>
      <c r="H50" s="101">
        <f t="shared" si="18"/>
        <v>72945684</v>
      </c>
      <c r="I50" s="101">
        <f t="shared" si="18"/>
        <v>0</v>
      </c>
      <c r="J50" s="101">
        <f t="shared" si="18"/>
        <v>0</v>
      </c>
      <c r="K50" s="101">
        <f t="shared" si="18"/>
        <v>0</v>
      </c>
      <c r="L50" s="101">
        <f t="shared" si="18"/>
        <v>0</v>
      </c>
      <c r="M50" s="101">
        <f t="shared" si="18"/>
        <v>0</v>
      </c>
      <c r="N50" s="101">
        <f t="shared" si="18"/>
        <v>0</v>
      </c>
      <c r="O50" s="101">
        <f t="shared" si="18"/>
        <v>0</v>
      </c>
      <c r="P50" s="101">
        <f t="shared" si="18"/>
        <v>0</v>
      </c>
      <c r="Q50" s="112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</row>
    <row r="51" spans="1:137" s="106" customFormat="1" ht="12.95" customHeight="1" x14ac:dyDescent="0.2">
      <c r="A51" s="127">
        <v>1</v>
      </c>
      <c r="B51" s="130" t="str">
        <f>'Приложение № 1'!B52</f>
        <v>р.п. Решетниково, мкр-н Саньково, ул. Железнодорожная, д. 15</v>
      </c>
      <c r="C51" s="126">
        <f>'Приложение № 1'!M52</f>
        <v>374.2</v>
      </c>
      <c r="D51" s="151">
        <f>'Приложение № 1'!P52</f>
        <v>16167872</v>
      </c>
      <c r="E51" s="151">
        <v>0</v>
      </c>
      <c r="F51" s="151">
        <v>0</v>
      </c>
      <c r="G51" s="151">
        <f>C51</f>
        <v>374.2</v>
      </c>
      <c r="H51" s="151">
        <f>D51</f>
        <v>16167872</v>
      </c>
      <c r="I51" s="151">
        <v>0</v>
      </c>
      <c r="J51" s="151">
        <v>0</v>
      </c>
      <c r="K51" s="151">
        <v>0</v>
      </c>
      <c r="L51" s="151">
        <v>0</v>
      </c>
      <c r="M51" s="151">
        <v>0</v>
      </c>
      <c r="N51" s="151">
        <v>0</v>
      </c>
      <c r="O51" s="151">
        <v>0</v>
      </c>
      <c r="P51" s="151">
        <v>0</v>
      </c>
      <c r="Q51" s="112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</row>
    <row r="52" spans="1:137" s="150" customFormat="1" ht="12.95" customHeight="1" x14ac:dyDescent="0.2">
      <c r="A52" s="127">
        <v>2</v>
      </c>
      <c r="B52" s="130" t="str">
        <f>'Приложение № 1'!B53</f>
        <v>р.п. Решетниково, мкр-н Саньково, ул. Железнодорожная, д. 23</v>
      </c>
      <c r="C52" s="126">
        <f>'Приложение № 1'!M53</f>
        <v>235.7</v>
      </c>
      <c r="D52" s="151">
        <f>'Приложение № 1'!P53</f>
        <v>10100692</v>
      </c>
      <c r="E52" s="151">
        <v>0</v>
      </c>
      <c r="F52" s="151">
        <v>0</v>
      </c>
      <c r="G52" s="151">
        <f t="shared" ref="G52:G57" si="19">C52</f>
        <v>235.7</v>
      </c>
      <c r="H52" s="151">
        <f t="shared" ref="H52:H57" si="20">D52</f>
        <v>10100692</v>
      </c>
      <c r="I52" s="151">
        <v>0</v>
      </c>
      <c r="J52" s="151">
        <v>0</v>
      </c>
      <c r="K52" s="151">
        <v>0</v>
      </c>
      <c r="L52" s="151">
        <v>0</v>
      </c>
      <c r="M52" s="151">
        <v>0</v>
      </c>
      <c r="N52" s="151">
        <v>0</v>
      </c>
      <c r="O52" s="151">
        <v>0</v>
      </c>
      <c r="P52" s="151">
        <v>0</v>
      </c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</row>
    <row r="53" spans="1:137" s="106" customFormat="1" ht="12.95" customHeight="1" x14ac:dyDescent="0.2">
      <c r="A53" s="127">
        <v>3</v>
      </c>
      <c r="B53" s="130" t="str">
        <f>'Приложение № 1'!B54</f>
        <v>р.п. Решетниково, мкр-н Саньково, ул. Школьная, д. 5</v>
      </c>
      <c r="C53" s="126">
        <f>'Приложение № 1'!M54</f>
        <v>281.3</v>
      </c>
      <c r="D53" s="151">
        <f>'Приложение № 1'!P54</f>
        <v>12303480</v>
      </c>
      <c r="E53" s="151">
        <v>0</v>
      </c>
      <c r="F53" s="151">
        <v>0</v>
      </c>
      <c r="G53" s="151">
        <f t="shared" si="19"/>
        <v>281.3</v>
      </c>
      <c r="H53" s="151">
        <f t="shared" si="20"/>
        <v>12303480</v>
      </c>
      <c r="I53" s="151">
        <v>0</v>
      </c>
      <c r="J53" s="151">
        <v>0</v>
      </c>
      <c r="K53" s="151">
        <v>0</v>
      </c>
      <c r="L53" s="151">
        <v>0</v>
      </c>
      <c r="M53" s="151">
        <v>0</v>
      </c>
      <c r="N53" s="151">
        <v>0</v>
      </c>
      <c r="O53" s="151">
        <v>0</v>
      </c>
      <c r="P53" s="151">
        <v>0</v>
      </c>
      <c r="Q53" s="112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</row>
    <row r="54" spans="1:137" s="150" customFormat="1" ht="12.95" customHeight="1" x14ac:dyDescent="0.2">
      <c r="A54" s="127">
        <v>4</v>
      </c>
      <c r="B54" s="130" t="str">
        <f>'Приложение № 1'!B55</f>
        <v>п. Туркмен, ул. Южная, д. 23</v>
      </c>
      <c r="C54" s="126">
        <f>'Приложение № 1'!M55</f>
        <v>96.1</v>
      </c>
      <c r="D54" s="151">
        <f>'Приложение № 1'!P55</f>
        <v>4101160</v>
      </c>
      <c r="E54" s="151">
        <v>0</v>
      </c>
      <c r="F54" s="151">
        <v>0</v>
      </c>
      <c r="G54" s="151">
        <f t="shared" si="19"/>
        <v>96.1</v>
      </c>
      <c r="H54" s="151">
        <f t="shared" si="20"/>
        <v>4101160</v>
      </c>
      <c r="I54" s="151">
        <v>0</v>
      </c>
      <c r="J54" s="151">
        <v>0</v>
      </c>
      <c r="K54" s="151">
        <v>0</v>
      </c>
      <c r="L54" s="151">
        <v>0</v>
      </c>
      <c r="M54" s="151">
        <v>0</v>
      </c>
      <c r="N54" s="151">
        <v>0</v>
      </c>
      <c r="O54" s="151">
        <v>0</v>
      </c>
      <c r="P54" s="151">
        <v>0</v>
      </c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</row>
    <row r="55" spans="1:137" s="106" customFormat="1" ht="12.95" customHeight="1" x14ac:dyDescent="0.2">
      <c r="A55" s="127">
        <v>5</v>
      </c>
      <c r="B55" s="130" t="str">
        <f>'Приложение № 1'!B56</f>
        <v>р.п. Решетниково, мкр-н Саньково, ул. Школьная, д. 10</v>
      </c>
      <c r="C55" s="126">
        <f>'Приложение № 1'!M56</f>
        <v>153.6</v>
      </c>
      <c r="D55" s="151">
        <f>'Приложение № 1'!P56</f>
        <v>6764800</v>
      </c>
      <c r="E55" s="151">
        <v>0</v>
      </c>
      <c r="F55" s="151">
        <v>0</v>
      </c>
      <c r="G55" s="151">
        <f t="shared" si="19"/>
        <v>153.6</v>
      </c>
      <c r="H55" s="151">
        <f t="shared" si="20"/>
        <v>6764800</v>
      </c>
      <c r="I55" s="151">
        <v>0</v>
      </c>
      <c r="J55" s="151">
        <v>0</v>
      </c>
      <c r="K55" s="151">
        <v>0</v>
      </c>
      <c r="L55" s="151">
        <v>0</v>
      </c>
      <c r="M55" s="151">
        <v>0</v>
      </c>
      <c r="N55" s="151">
        <v>0</v>
      </c>
      <c r="O55" s="151">
        <v>0</v>
      </c>
      <c r="P55" s="151">
        <v>0</v>
      </c>
      <c r="Q55" s="112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</row>
    <row r="56" spans="1:137" s="106" customFormat="1" ht="12.95" customHeight="1" x14ac:dyDescent="0.2">
      <c r="A56" s="127">
        <v>6</v>
      </c>
      <c r="B56" s="130" t="str">
        <f>'Приложение № 1'!B57</f>
        <v>р.п. Решетниково, ул. Центральная,  д. 27</v>
      </c>
      <c r="C56" s="126">
        <f>'Приложение № 1'!M57</f>
        <v>397.1</v>
      </c>
      <c r="D56" s="151">
        <f>'Приложение № 1'!P57</f>
        <v>17461640</v>
      </c>
      <c r="E56" s="151">
        <v>0</v>
      </c>
      <c r="F56" s="151">
        <v>0</v>
      </c>
      <c r="G56" s="151">
        <f t="shared" si="19"/>
        <v>397.1</v>
      </c>
      <c r="H56" s="151">
        <f t="shared" si="20"/>
        <v>17461640</v>
      </c>
      <c r="I56" s="151">
        <v>0</v>
      </c>
      <c r="J56" s="151">
        <v>0</v>
      </c>
      <c r="K56" s="151">
        <v>0</v>
      </c>
      <c r="L56" s="151">
        <v>0</v>
      </c>
      <c r="M56" s="151">
        <v>0</v>
      </c>
      <c r="N56" s="151">
        <v>0</v>
      </c>
      <c r="O56" s="151">
        <v>0</v>
      </c>
      <c r="P56" s="151">
        <v>0</v>
      </c>
      <c r="Q56" s="112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</row>
    <row r="57" spans="1:137" s="106" customFormat="1" ht="12.95" customHeight="1" x14ac:dyDescent="0.2">
      <c r="A57" s="127">
        <v>7</v>
      </c>
      <c r="B57" s="130" t="str">
        <f>'Приложение № 1'!B58</f>
        <v>р.п. Решетниково, ул. Железнодорожная, д. 7</v>
      </c>
      <c r="C57" s="126">
        <f>'Приложение № 1'!M58</f>
        <v>141</v>
      </c>
      <c r="D57" s="151">
        <f>'Приложение № 1'!P58</f>
        <v>6046040</v>
      </c>
      <c r="E57" s="151">
        <v>0</v>
      </c>
      <c r="F57" s="151">
        <v>0</v>
      </c>
      <c r="G57" s="151">
        <f t="shared" si="19"/>
        <v>141</v>
      </c>
      <c r="H57" s="151">
        <f t="shared" si="20"/>
        <v>6046040</v>
      </c>
      <c r="I57" s="151">
        <v>0</v>
      </c>
      <c r="J57" s="151">
        <v>0</v>
      </c>
      <c r="K57" s="151">
        <v>0</v>
      </c>
      <c r="L57" s="151">
        <v>0</v>
      </c>
      <c r="M57" s="151">
        <v>0</v>
      </c>
      <c r="N57" s="151">
        <v>0</v>
      </c>
      <c r="O57" s="151">
        <v>0</v>
      </c>
      <c r="P57" s="151">
        <v>0</v>
      </c>
      <c r="Q57" s="112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</row>
    <row r="58" spans="1:137" s="106" customFormat="1" ht="39.950000000000003" customHeight="1" x14ac:dyDescent="0.2">
      <c r="A58" s="853" t="str">
        <f>'Приложение № 1'!A59:F59</f>
        <v>Итого МКД по Коломенскому городскому округу: 3</v>
      </c>
      <c r="B58" s="854"/>
      <c r="C58" s="101">
        <f>SUM(C59:C61)</f>
        <v>1109.5999999999999</v>
      </c>
      <c r="D58" s="101">
        <f t="shared" ref="D58:P58" si="21">SUM(D59:D61)</f>
        <v>59196228</v>
      </c>
      <c r="E58" s="101">
        <f t="shared" si="21"/>
        <v>0</v>
      </c>
      <c r="F58" s="101">
        <f t="shared" si="21"/>
        <v>0</v>
      </c>
      <c r="G58" s="101">
        <f t="shared" si="21"/>
        <v>1109.5999999999999</v>
      </c>
      <c r="H58" s="101">
        <f t="shared" si="21"/>
        <v>59196228</v>
      </c>
      <c r="I58" s="101">
        <f t="shared" si="21"/>
        <v>0</v>
      </c>
      <c r="J58" s="101">
        <f t="shared" si="21"/>
        <v>0</v>
      </c>
      <c r="K58" s="101">
        <f t="shared" si="21"/>
        <v>0</v>
      </c>
      <c r="L58" s="101">
        <f t="shared" si="21"/>
        <v>0</v>
      </c>
      <c r="M58" s="101">
        <f t="shared" si="21"/>
        <v>0</v>
      </c>
      <c r="N58" s="101">
        <f t="shared" si="21"/>
        <v>0</v>
      </c>
      <c r="O58" s="101">
        <f t="shared" si="21"/>
        <v>0</v>
      </c>
      <c r="P58" s="101">
        <f t="shared" si="21"/>
        <v>0</v>
      </c>
      <c r="Q58" s="112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</row>
    <row r="59" spans="1:137" s="150" customFormat="1" ht="12.95" customHeight="1" x14ac:dyDescent="0.2">
      <c r="A59" s="127">
        <v>1</v>
      </c>
      <c r="B59" s="130" t="str">
        <f>'Приложение № 1'!B60</f>
        <v>г. Коломна, ул. Черняховского, д. 17</v>
      </c>
      <c r="C59" s="126">
        <f>'Приложение № 1'!M60</f>
        <v>722.6</v>
      </c>
      <c r="D59" s="151">
        <f>'Приложение № 1'!P60</f>
        <v>37679936</v>
      </c>
      <c r="E59" s="151">
        <v>0</v>
      </c>
      <c r="F59" s="151">
        <v>0</v>
      </c>
      <c r="G59" s="151">
        <f t="shared" ref="G59:H61" si="22">C59</f>
        <v>722.6</v>
      </c>
      <c r="H59" s="151">
        <f t="shared" si="22"/>
        <v>37679936</v>
      </c>
      <c r="I59" s="151">
        <v>0</v>
      </c>
      <c r="J59" s="151">
        <v>0</v>
      </c>
      <c r="K59" s="151">
        <v>0</v>
      </c>
      <c r="L59" s="151">
        <v>0</v>
      </c>
      <c r="M59" s="151">
        <v>0</v>
      </c>
      <c r="N59" s="151">
        <v>0</v>
      </c>
      <c r="O59" s="151">
        <v>0</v>
      </c>
      <c r="P59" s="151">
        <v>0</v>
      </c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</row>
    <row r="60" spans="1:137" s="106" customFormat="1" ht="12.95" customHeight="1" x14ac:dyDescent="0.2">
      <c r="A60" s="127">
        <v>2</v>
      </c>
      <c r="B60" s="130" t="str">
        <f>'Приложение № 1'!B61</f>
        <v>г. Коломна, ул. Левшина, д. 8а</v>
      </c>
      <c r="C60" s="126">
        <f>'Приложение № 1'!M61</f>
        <v>48.2</v>
      </c>
      <c r="D60" s="151">
        <f>'Приложение № 1'!P61</f>
        <v>2735516</v>
      </c>
      <c r="E60" s="151">
        <v>0</v>
      </c>
      <c r="F60" s="151">
        <v>0</v>
      </c>
      <c r="G60" s="151">
        <f t="shared" si="22"/>
        <v>48.2</v>
      </c>
      <c r="H60" s="151">
        <f t="shared" si="22"/>
        <v>2735516</v>
      </c>
      <c r="I60" s="151">
        <v>0</v>
      </c>
      <c r="J60" s="151">
        <v>0</v>
      </c>
      <c r="K60" s="151">
        <v>0</v>
      </c>
      <c r="L60" s="151">
        <v>0</v>
      </c>
      <c r="M60" s="151">
        <v>0</v>
      </c>
      <c r="N60" s="151">
        <v>0</v>
      </c>
      <c r="O60" s="151">
        <v>0</v>
      </c>
      <c r="P60" s="151">
        <v>0</v>
      </c>
      <c r="Q60" s="112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</row>
    <row r="61" spans="1:137" s="150" customFormat="1" ht="12.95" customHeight="1" x14ac:dyDescent="0.2">
      <c r="A61" s="127">
        <v>3</v>
      </c>
      <c r="B61" s="130" t="str">
        <f>'Приложение № 1'!B62</f>
        <v>г. Коломна, ул. Дачная, д. 1б</v>
      </c>
      <c r="C61" s="126">
        <f>'Приложение № 1'!M62</f>
        <v>338.8</v>
      </c>
      <c r="D61" s="151">
        <f>'Приложение № 1'!P62</f>
        <v>18780776</v>
      </c>
      <c r="E61" s="151">
        <v>0</v>
      </c>
      <c r="F61" s="151">
        <v>0</v>
      </c>
      <c r="G61" s="151">
        <f t="shared" si="22"/>
        <v>338.8</v>
      </c>
      <c r="H61" s="151">
        <f t="shared" si="22"/>
        <v>18780776</v>
      </c>
      <c r="I61" s="151">
        <v>0</v>
      </c>
      <c r="J61" s="151">
        <v>0</v>
      </c>
      <c r="K61" s="151">
        <v>0</v>
      </c>
      <c r="L61" s="151">
        <v>0</v>
      </c>
      <c r="M61" s="151">
        <v>0</v>
      </c>
      <c r="N61" s="151">
        <v>0</v>
      </c>
      <c r="O61" s="151">
        <v>0</v>
      </c>
      <c r="P61" s="151">
        <v>0</v>
      </c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</row>
    <row r="62" spans="1:137" s="150" customFormat="1" ht="39.950000000000003" customHeight="1" x14ac:dyDescent="0.2">
      <c r="A62" s="847" t="str">
        <f>'Приложение № 1'!A63:F63</f>
        <v>Итого МКД по Луховицкому муниципальному району**: 1</v>
      </c>
      <c r="B62" s="848"/>
      <c r="C62" s="101">
        <f>C63</f>
        <v>115.3</v>
      </c>
      <c r="D62" s="101">
        <f t="shared" ref="D62:P62" si="23">D63</f>
        <v>4621204</v>
      </c>
      <c r="E62" s="101">
        <f t="shared" si="23"/>
        <v>0</v>
      </c>
      <c r="F62" s="101">
        <f t="shared" si="23"/>
        <v>0</v>
      </c>
      <c r="G62" s="101">
        <f t="shared" si="23"/>
        <v>0</v>
      </c>
      <c r="H62" s="101">
        <f t="shared" si="23"/>
        <v>0</v>
      </c>
      <c r="I62" s="101">
        <f t="shared" si="23"/>
        <v>115.3</v>
      </c>
      <c r="J62" s="101">
        <f t="shared" si="23"/>
        <v>4621204</v>
      </c>
      <c r="K62" s="101">
        <f t="shared" si="23"/>
        <v>0</v>
      </c>
      <c r="L62" s="101">
        <f t="shared" si="23"/>
        <v>0</v>
      </c>
      <c r="M62" s="101">
        <f t="shared" si="23"/>
        <v>0</v>
      </c>
      <c r="N62" s="101">
        <f t="shared" si="23"/>
        <v>0</v>
      </c>
      <c r="O62" s="101">
        <f t="shared" si="23"/>
        <v>0</v>
      </c>
      <c r="P62" s="101">
        <f t="shared" si="23"/>
        <v>0</v>
      </c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</row>
    <row r="63" spans="1:137" s="106" customFormat="1" ht="12.95" customHeight="1" x14ac:dyDescent="0.2">
      <c r="A63" s="127">
        <v>1</v>
      </c>
      <c r="B63" s="130" t="str">
        <f>'Приложение № 1'!B64</f>
        <v>п. Красная Пойма, ул. Зеленая, д. 33</v>
      </c>
      <c r="C63" s="126">
        <f>'Приложение № 1'!M64</f>
        <v>115.3</v>
      </c>
      <c r="D63" s="151">
        <f>'Приложение № 1'!P64</f>
        <v>4621204</v>
      </c>
      <c r="E63" s="151">
        <v>0</v>
      </c>
      <c r="F63" s="151">
        <v>0</v>
      </c>
      <c r="G63" s="151">
        <v>0</v>
      </c>
      <c r="H63" s="151">
        <v>0</v>
      </c>
      <c r="I63" s="151">
        <f>C63</f>
        <v>115.3</v>
      </c>
      <c r="J63" s="151">
        <f>D63</f>
        <v>4621204</v>
      </c>
      <c r="K63" s="151">
        <v>0</v>
      </c>
      <c r="L63" s="151">
        <v>0</v>
      </c>
      <c r="M63" s="151">
        <v>0</v>
      </c>
      <c r="N63" s="151">
        <v>0</v>
      </c>
      <c r="O63" s="151">
        <v>0</v>
      </c>
      <c r="P63" s="151">
        <v>0</v>
      </c>
      <c r="Q63" s="112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</row>
    <row r="64" spans="1:137" s="150" customFormat="1" ht="39.950000000000003" customHeight="1" x14ac:dyDescent="0.2">
      <c r="A64" s="847" t="str">
        <f>'Приложение № 1'!A65:F65</f>
        <v>Итого МКД по городскому округу Орехово-Зуево: 1</v>
      </c>
      <c r="B64" s="848"/>
      <c r="C64" s="101">
        <f>C65</f>
        <v>251.1</v>
      </c>
      <c r="D64" s="101">
        <f t="shared" ref="D64:P64" si="24">D65</f>
        <v>11360636</v>
      </c>
      <c r="E64" s="101">
        <f t="shared" si="24"/>
        <v>0</v>
      </c>
      <c r="F64" s="101">
        <f t="shared" si="24"/>
        <v>0</v>
      </c>
      <c r="G64" s="101">
        <f t="shared" si="24"/>
        <v>0</v>
      </c>
      <c r="H64" s="101">
        <f t="shared" si="24"/>
        <v>0</v>
      </c>
      <c r="I64" s="101">
        <f t="shared" si="24"/>
        <v>251.1</v>
      </c>
      <c r="J64" s="101">
        <f t="shared" si="24"/>
        <v>11360636</v>
      </c>
      <c r="K64" s="101">
        <f t="shared" si="24"/>
        <v>0</v>
      </c>
      <c r="L64" s="101">
        <f t="shared" si="24"/>
        <v>0</v>
      </c>
      <c r="M64" s="101">
        <f t="shared" si="24"/>
        <v>0</v>
      </c>
      <c r="N64" s="101">
        <f t="shared" si="24"/>
        <v>0</v>
      </c>
      <c r="O64" s="101">
        <f t="shared" si="24"/>
        <v>0</v>
      </c>
      <c r="P64" s="101">
        <f t="shared" si="24"/>
        <v>0</v>
      </c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</row>
    <row r="65" spans="1:137" s="106" customFormat="1" ht="12.95" customHeight="1" x14ac:dyDescent="0.2">
      <c r="A65" s="100">
        <v>1</v>
      </c>
      <c r="B65" s="130" t="str">
        <f>'Приложение № 1'!B66</f>
        <v>г. Орехово-Зуево, ул. Пригородная . д. 1</v>
      </c>
      <c r="C65" s="126">
        <f>'Приложение № 1'!M66</f>
        <v>251.1</v>
      </c>
      <c r="D65" s="151">
        <f>'Приложение № 1'!P66</f>
        <v>11360636</v>
      </c>
      <c r="E65" s="151">
        <v>0</v>
      </c>
      <c r="F65" s="151">
        <v>0</v>
      </c>
      <c r="G65" s="151">
        <v>0</v>
      </c>
      <c r="H65" s="151">
        <v>0</v>
      </c>
      <c r="I65" s="151">
        <f>C65</f>
        <v>251.1</v>
      </c>
      <c r="J65" s="151">
        <f>D65</f>
        <v>11360636</v>
      </c>
      <c r="K65" s="151">
        <v>0</v>
      </c>
      <c r="L65" s="151">
        <v>0</v>
      </c>
      <c r="M65" s="151">
        <v>0</v>
      </c>
      <c r="N65" s="151">
        <v>0</v>
      </c>
      <c r="O65" s="151">
        <v>0</v>
      </c>
      <c r="P65" s="151">
        <v>0</v>
      </c>
      <c r="Q65" s="112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</row>
    <row r="66" spans="1:137" s="106" customFormat="1" ht="39.950000000000003" customHeight="1" x14ac:dyDescent="0.2">
      <c r="A66" s="847" t="str">
        <f>'Приложение № 1'!A67:F67</f>
        <v>Итого МКД по Орехово-Зуевскому муниципальному району: **4</v>
      </c>
      <c r="B66" s="848"/>
      <c r="C66" s="101">
        <f>SUM(C67:C70)</f>
        <v>1642.5</v>
      </c>
      <c r="D66" s="101">
        <f t="shared" ref="D66:P66" si="25">SUM(D67:D70)</f>
        <v>69444900</v>
      </c>
      <c r="E66" s="101">
        <f t="shared" si="25"/>
        <v>0</v>
      </c>
      <c r="F66" s="101">
        <f t="shared" si="25"/>
        <v>0</v>
      </c>
      <c r="G66" s="101">
        <f t="shared" si="25"/>
        <v>1642.5</v>
      </c>
      <c r="H66" s="101">
        <f t="shared" si="25"/>
        <v>69444900</v>
      </c>
      <c r="I66" s="101">
        <f t="shared" si="25"/>
        <v>0</v>
      </c>
      <c r="J66" s="101">
        <f t="shared" si="25"/>
        <v>0</v>
      </c>
      <c r="K66" s="101">
        <f t="shared" si="25"/>
        <v>0</v>
      </c>
      <c r="L66" s="101">
        <f t="shared" si="25"/>
        <v>0</v>
      </c>
      <c r="M66" s="101">
        <f t="shared" si="25"/>
        <v>0</v>
      </c>
      <c r="N66" s="101">
        <f t="shared" si="25"/>
        <v>0</v>
      </c>
      <c r="O66" s="101">
        <f t="shared" si="25"/>
        <v>0</v>
      </c>
      <c r="P66" s="101">
        <f t="shared" si="25"/>
        <v>0</v>
      </c>
      <c r="Q66" s="112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</row>
    <row r="67" spans="1:137" s="106" customFormat="1" ht="12.95" customHeight="1" x14ac:dyDescent="0.2">
      <c r="A67" s="127">
        <f>'Приложение № 1'!A68</f>
        <v>1</v>
      </c>
      <c r="B67" s="104" t="str">
        <f>'Приложение № 1'!B68</f>
        <v>п. Верея, ул. Школьная д. 3</v>
      </c>
      <c r="C67" s="126">
        <f>'Приложение № 1'!M68</f>
        <v>608</v>
      </c>
      <c r="D67" s="151">
        <f>'Приложение № 1'!P68</f>
        <v>25706240</v>
      </c>
      <c r="E67" s="151">
        <v>0</v>
      </c>
      <c r="F67" s="151">
        <v>0</v>
      </c>
      <c r="G67" s="151">
        <f t="shared" ref="G67:H70" si="26">C67</f>
        <v>608</v>
      </c>
      <c r="H67" s="151">
        <f t="shared" si="26"/>
        <v>25706240</v>
      </c>
      <c r="I67" s="151">
        <v>0</v>
      </c>
      <c r="J67" s="151">
        <v>0</v>
      </c>
      <c r="K67" s="151">
        <v>0</v>
      </c>
      <c r="L67" s="151">
        <v>0</v>
      </c>
      <c r="M67" s="151">
        <v>0</v>
      </c>
      <c r="N67" s="151">
        <v>0</v>
      </c>
      <c r="O67" s="151">
        <v>0</v>
      </c>
      <c r="P67" s="151">
        <v>0</v>
      </c>
      <c r="Q67" s="112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</row>
    <row r="68" spans="1:137" s="106" customFormat="1" ht="12.95" customHeight="1" x14ac:dyDescent="0.2">
      <c r="A68" s="127">
        <f>'Приложение № 1'!A69</f>
        <v>2</v>
      </c>
      <c r="B68" s="104" t="str">
        <f>'Приложение № 1'!B69</f>
        <v>п. Верея, ул. Центральная, д. 20</v>
      </c>
      <c r="C68" s="126">
        <f>'Приложение № 1'!M69</f>
        <v>655.5</v>
      </c>
      <c r="D68" s="151">
        <f>'Приложение № 1'!P69</f>
        <v>27714540</v>
      </c>
      <c r="E68" s="151">
        <v>0</v>
      </c>
      <c r="F68" s="151">
        <v>0</v>
      </c>
      <c r="G68" s="151">
        <f t="shared" si="26"/>
        <v>655.5</v>
      </c>
      <c r="H68" s="151">
        <f t="shared" si="26"/>
        <v>27714540</v>
      </c>
      <c r="I68" s="151">
        <v>0</v>
      </c>
      <c r="J68" s="151">
        <v>0</v>
      </c>
      <c r="K68" s="151">
        <v>0</v>
      </c>
      <c r="L68" s="151">
        <v>0</v>
      </c>
      <c r="M68" s="151">
        <v>0</v>
      </c>
      <c r="N68" s="151">
        <v>0</v>
      </c>
      <c r="O68" s="151">
        <v>0</v>
      </c>
      <c r="P68" s="151">
        <v>0</v>
      </c>
      <c r="Q68" s="112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</row>
    <row r="69" spans="1:137" s="106" customFormat="1" ht="12.95" customHeight="1" x14ac:dyDescent="0.2">
      <c r="A69" s="127">
        <f>'Приложение № 1'!A70</f>
        <v>3</v>
      </c>
      <c r="B69" s="104" t="str">
        <f>'Приложение № 1'!B70</f>
        <v>п. Верея, ул. Новая, д. 5</v>
      </c>
      <c r="C69" s="126">
        <f>'Приложение № 1'!M70</f>
        <v>138.6</v>
      </c>
      <c r="D69" s="151">
        <f>'Приложение № 1'!P70</f>
        <v>5860008</v>
      </c>
      <c r="E69" s="151">
        <v>0</v>
      </c>
      <c r="F69" s="151">
        <v>0</v>
      </c>
      <c r="G69" s="151">
        <f t="shared" si="26"/>
        <v>138.6</v>
      </c>
      <c r="H69" s="151">
        <f t="shared" si="26"/>
        <v>5860008</v>
      </c>
      <c r="I69" s="151">
        <v>0</v>
      </c>
      <c r="J69" s="151">
        <v>0</v>
      </c>
      <c r="K69" s="151">
        <v>0</v>
      </c>
      <c r="L69" s="151">
        <v>0</v>
      </c>
      <c r="M69" s="151">
        <v>0</v>
      </c>
      <c r="N69" s="151">
        <v>0</v>
      </c>
      <c r="O69" s="151">
        <v>0</v>
      </c>
      <c r="P69" s="151">
        <v>0</v>
      </c>
      <c r="Q69" s="112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</row>
    <row r="70" spans="1:137" s="106" customFormat="1" ht="12.95" customHeight="1" x14ac:dyDescent="0.2">
      <c r="A70" s="127">
        <f>'Приложение № 1'!A71</f>
        <v>4</v>
      </c>
      <c r="B70" s="104" t="str">
        <f>'Приложение № 1'!B71</f>
        <v>д. Новое, ул. Мира, д. 10</v>
      </c>
      <c r="C70" s="126">
        <f>'Приложение № 1'!M71</f>
        <v>240.4</v>
      </c>
      <c r="D70" s="151">
        <f>'Приложение № 1'!P71</f>
        <v>10164112</v>
      </c>
      <c r="E70" s="151">
        <v>0</v>
      </c>
      <c r="F70" s="151">
        <v>0</v>
      </c>
      <c r="G70" s="151">
        <f t="shared" si="26"/>
        <v>240.4</v>
      </c>
      <c r="H70" s="151">
        <f t="shared" si="26"/>
        <v>10164112</v>
      </c>
      <c r="I70" s="151">
        <v>0</v>
      </c>
      <c r="J70" s="151">
        <v>0</v>
      </c>
      <c r="K70" s="151">
        <v>0</v>
      </c>
      <c r="L70" s="151">
        <v>0</v>
      </c>
      <c r="M70" s="151">
        <v>0</v>
      </c>
      <c r="N70" s="151">
        <v>0</v>
      </c>
      <c r="O70" s="151">
        <v>0</v>
      </c>
      <c r="P70" s="151">
        <v>0</v>
      </c>
      <c r="Q70" s="112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</row>
    <row r="71" spans="1:137" s="106" customFormat="1" ht="39.950000000000003" customHeight="1" x14ac:dyDescent="0.2">
      <c r="A71" s="853" t="str">
        <f>'Приложение № 1'!A72:F72</f>
        <v>Итого МКД по городскому поселению Ликино-Дулево Орехово-Зуевского муниципального района**: 3</v>
      </c>
      <c r="B71" s="854"/>
      <c r="C71" s="101">
        <f>SUM(C72:C74)</f>
        <v>860.3</v>
      </c>
      <c r="D71" s="101">
        <f t="shared" ref="D71:P71" si="27">SUM(D72:D74)</f>
        <v>36373484</v>
      </c>
      <c r="E71" s="101">
        <f t="shared" si="27"/>
        <v>0</v>
      </c>
      <c r="F71" s="101">
        <f t="shared" si="27"/>
        <v>0</v>
      </c>
      <c r="G71" s="101">
        <f t="shared" si="27"/>
        <v>260.89999999999998</v>
      </c>
      <c r="H71" s="101">
        <f t="shared" si="27"/>
        <v>11030852</v>
      </c>
      <c r="I71" s="101">
        <f t="shared" si="27"/>
        <v>0</v>
      </c>
      <c r="J71" s="101">
        <f t="shared" si="27"/>
        <v>0</v>
      </c>
      <c r="K71" s="101">
        <f t="shared" si="27"/>
        <v>599.4</v>
      </c>
      <c r="L71" s="101">
        <f t="shared" si="27"/>
        <v>25342632</v>
      </c>
      <c r="M71" s="101">
        <f t="shared" si="27"/>
        <v>0</v>
      </c>
      <c r="N71" s="101">
        <f t="shared" si="27"/>
        <v>0</v>
      </c>
      <c r="O71" s="101">
        <f t="shared" si="27"/>
        <v>0</v>
      </c>
      <c r="P71" s="101">
        <f t="shared" si="27"/>
        <v>0</v>
      </c>
      <c r="Q71" s="112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</row>
    <row r="72" spans="1:137" s="106" customFormat="1" ht="12.95" customHeight="1" x14ac:dyDescent="0.2">
      <c r="A72" s="127">
        <v>1</v>
      </c>
      <c r="B72" s="130" t="str">
        <f>'Приложение № 1'!B73</f>
        <v>г. Ликино-Дулево, ул. Октябрьская, д. 36</v>
      </c>
      <c r="C72" s="126">
        <f>'Приложение № 1'!M73</f>
        <v>212</v>
      </c>
      <c r="D72" s="151">
        <f>'Приложение № 1'!P73</f>
        <v>8963360</v>
      </c>
      <c r="E72" s="151">
        <v>0</v>
      </c>
      <c r="F72" s="151">
        <v>0</v>
      </c>
      <c r="G72" s="151">
        <v>155.5</v>
      </c>
      <c r="H72" s="151">
        <v>6574540</v>
      </c>
      <c r="I72" s="151">
        <v>0</v>
      </c>
      <c r="J72" s="151">
        <v>0</v>
      </c>
      <c r="K72" s="151">
        <f t="shared" ref="K72:L74" si="28">C72-G72</f>
        <v>56.5</v>
      </c>
      <c r="L72" s="151">
        <f t="shared" si="28"/>
        <v>2388820</v>
      </c>
      <c r="M72" s="151">
        <v>0</v>
      </c>
      <c r="N72" s="151">
        <v>0</v>
      </c>
      <c r="O72" s="151">
        <v>0</v>
      </c>
      <c r="P72" s="151">
        <v>0</v>
      </c>
      <c r="Q72" s="112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</row>
    <row r="73" spans="1:137" s="150" customFormat="1" ht="12.95" customHeight="1" x14ac:dyDescent="0.2">
      <c r="A73" s="127">
        <v>2</v>
      </c>
      <c r="B73" s="130" t="str">
        <f>'Приложение № 1'!B74</f>
        <v>г. Ликино-Дулево, ул. Октябрьская, д. 38</v>
      </c>
      <c r="C73" s="126">
        <f>'Приложение № 1'!M74</f>
        <v>211</v>
      </c>
      <c r="D73" s="151">
        <f>'Приложение № 1'!P74</f>
        <v>8921080</v>
      </c>
      <c r="E73" s="151">
        <v>0</v>
      </c>
      <c r="F73" s="151">
        <v>0</v>
      </c>
      <c r="G73" s="151">
        <v>105.4</v>
      </c>
      <c r="H73" s="151">
        <v>4456312</v>
      </c>
      <c r="I73" s="151">
        <v>0</v>
      </c>
      <c r="J73" s="151">
        <v>0</v>
      </c>
      <c r="K73" s="151">
        <f t="shared" si="28"/>
        <v>105.6</v>
      </c>
      <c r="L73" s="151">
        <f t="shared" si="28"/>
        <v>4464768</v>
      </c>
      <c r="M73" s="151">
        <v>0</v>
      </c>
      <c r="N73" s="151">
        <v>0</v>
      </c>
      <c r="O73" s="151">
        <v>0</v>
      </c>
      <c r="P73" s="151">
        <v>0</v>
      </c>
      <c r="Q73" s="123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</row>
    <row r="74" spans="1:137" s="106" customFormat="1" ht="12.95" customHeight="1" x14ac:dyDescent="0.2">
      <c r="A74" s="127">
        <v>3</v>
      </c>
      <c r="B74" s="130" t="str">
        <f>'Приложение № 1'!B75</f>
        <v>г. Ликино-Дулево, ул. Железнодорожная, д. 2</v>
      </c>
      <c r="C74" s="126">
        <f>'Приложение № 1'!M75</f>
        <v>437.3</v>
      </c>
      <c r="D74" s="151">
        <f>'Приложение № 1'!P75</f>
        <v>18489044</v>
      </c>
      <c r="E74" s="151">
        <v>0</v>
      </c>
      <c r="F74" s="151">
        <v>0</v>
      </c>
      <c r="G74" s="151">
        <v>0</v>
      </c>
      <c r="H74" s="151">
        <v>0</v>
      </c>
      <c r="I74" s="151">
        <v>0</v>
      </c>
      <c r="J74" s="151">
        <v>0</v>
      </c>
      <c r="K74" s="151">
        <f t="shared" si="28"/>
        <v>437.3</v>
      </c>
      <c r="L74" s="151">
        <f t="shared" si="28"/>
        <v>18489044</v>
      </c>
      <c r="M74" s="151">
        <v>0</v>
      </c>
      <c r="N74" s="151">
        <v>0</v>
      </c>
      <c r="O74" s="151">
        <v>0</v>
      </c>
      <c r="P74" s="151">
        <v>0</v>
      </c>
      <c r="Q74" s="112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</row>
    <row r="75" spans="1:137" s="106" customFormat="1" ht="39.950000000000003" customHeight="1" x14ac:dyDescent="0.2">
      <c r="A75" s="853" t="str">
        <f>'Приложение № 1'!A76:F76</f>
        <v>Итого МКД по городскому округу Рошаль: 6</v>
      </c>
      <c r="B75" s="854"/>
      <c r="C75" s="101">
        <f>SUM(C76:C81)</f>
        <v>1047.4000000000001</v>
      </c>
      <c r="D75" s="101">
        <f t="shared" ref="D75:P75" si="29">SUM(D76:D81)</f>
        <v>44284072</v>
      </c>
      <c r="E75" s="101">
        <f t="shared" si="29"/>
        <v>0</v>
      </c>
      <c r="F75" s="101">
        <f t="shared" si="29"/>
        <v>0</v>
      </c>
      <c r="G75" s="101">
        <f t="shared" si="29"/>
        <v>1047.4000000000001</v>
      </c>
      <c r="H75" s="101">
        <f t="shared" si="29"/>
        <v>44284072</v>
      </c>
      <c r="I75" s="101">
        <f t="shared" si="29"/>
        <v>0</v>
      </c>
      <c r="J75" s="101">
        <f t="shared" si="29"/>
        <v>0</v>
      </c>
      <c r="K75" s="101">
        <f t="shared" si="29"/>
        <v>0</v>
      </c>
      <c r="L75" s="101">
        <f t="shared" si="29"/>
        <v>0</v>
      </c>
      <c r="M75" s="101">
        <f t="shared" si="29"/>
        <v>0</v>
      </c>
      <c r="N75" s="101">
        <f t="shared" si="29"/>
        <v>0</v>
      </c>
      <c r="O75" s="101">
        <f t="shared" si="29"/>
        <v>0</v>
      </c>
      <c r="P75" s="101">
        <f t="shared" si="29"/>
        <v>0</v>
      </c>
      <c r="Q75" s="112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</row>
    <row r="76" spans="1:137" s="106" customFormat="1" ht="12.95" customHeight="1" x14ac:dyDescent="0.2">
      <c r="A76" s="127">
        <v>1</v>
      </c>
      <c r="B76" s="130" t="str">
        <f>'Приложение № 1'!B77</f>
        <v>г. Рошаль, ул.Свердлова, д. 43</v>
      </c>
      <c r="C76" s="126">
        <f>'Приложение № 1'!M77</f>
        <v>221.7</v>
      </c>
      <c r="D76" s="151">
        <f>'Приложение № 1'!P77</f>
        <v>9373476</v>
      </c>
      <c r="E76" s="151">
        <v>0</v>
      </c>
      <c r="F76" s="151">
        <v>0</v>
      </c>
      <c r="G76" s="151">
        <f t="shared" ref="G76:H81" si="30">C76</f>
        <v>221.7</v>
      </c>
      <c r="H76" s="151">
        <f t="shared" si="30"/>
        <v>9373476</v>
      </c>
      <c r="I76" s="151">
        <v>0</v>
      </c>
      <c r="J76" s="151">
        <v>0</v>
      </c>
      <c r="K76" s="151">
        <v>0</v>
      </c>
      <c r="L76" s="151">
        <v>0</v>
      </c>
      <c r="M76" s="151">
        <v>0</v>
      </c>
      <c r="N76" s="151">
        <v>0</v>
      </c>
      <c r="O76" s="151">
        <v>0</v>
      </c>
      <c r="P76" s="151">
        <v>0</v>
      </c>
      <c r="Q76" s="112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</row>
    <row r="77" spans="1:137" s="106" customFormat="1" ht="12.95" customHeight="1" x14ac:dyDescent="0.2">
      <c r="A77" s="127">
        <v>2</v>
      </c>
      <c r="B77" s="130" t="str">
        <f>'Приложение № 1'!B78</f>
        <v>г. Рошаль, ул.Урицкого, д. 68</v>
      </c>
      <c r="C77" s="126">
        <f>'Приложение № 1'!M78</f>
        <v>220.1</v>
      </c>
      <c r="D77" s="151">
        <f>'Приложение № 1'!P78</f>
        <v>9305828</v>
      </c>
      <c r="E77" s="151">
        <v>0</v>
      </c>
      <c r="F77" s="151">
        <v>0</v>
      </c>
      <c r="G77" s="151">
        <f t="shared" si="30"/>
        <v>220.1</v>
      </c>
      <c r="H77" s="151">
        <f t="shared" si="30"/>
        <v>9305828</v>
      </c>
      <c r="I77" s="151">
        <v>0</v>
      </c>
      <c r="J77" s="151">
        <v>0</v>
      </c>
      <c r="K77" s="151">
        <v>0</v>
      </c>
      <c r="L77" s="151">
        <v>0</v>
      </c>
      <c r="M77" s="151">
        <v>0</v>
      </c>
      <c r="N77" s="151">
        <v>0</v>
      </c>
      <c r="O77" s="151">
        <v>0</v>
      </c>
      <c r="P77" s="151">
        <v>0</v>
      </c>
      <c r="Q77" s="112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</row>
    <row r="78" spans="1:137" s="150" customFormat="1" ht="12.95" customHeight="1" x14ac:dyDescent="0.2">
      <c r="A78" s="127">
        <v>3</v>
      </c>
      <c r="B78" s="130" t="str">
        <f>'Приложение № 1'!B79</f>
        <v>г. Рошаль, ул.Урицкого, д. 5</v>
      </c>
      <c r="C78" s="126">
        <f>'Приложение № 1'!M79</f>
        <v>117.7</v>
      </c>
      <c r="D78" s="151">
        <f>'Приложение № 1'!P79</f>
        <v>4976356</v>
      </c>
      <c r="E78" s="151">
        <v>0</v>
      </c>
      <c r="F78" s="151">
        <v>0</v>
      </c>
      <c r="G78" s="151">
        <f t="shared" si="30"/>
        <v>117.7</v>
      </c>
      <c r="H78" s="151">
        <f t="shared" si="30"/>
        <v>4976356</v>
      </c>
      <c r="I78" s="151">
        <v>0</v>
      </c>
      <c r="J78" s="151">
        <v>0</v>
      </c>
      <c r="K78" s="151">
        <v>0</v>
      </c>
      <c r="L78" s="151">
        <v>0</v>
      </c>
      <c r="M78" s="151">
        <v>0</v>
      </c>
      <c r="N78" s="151">
        <v>0</v>
      </c>
      <c r="O78" s="151">
        <v>0</v>
      </c>
      <c r="P78" s="151">
        <v>0</v>
      </c>
      <c r="Q78" s="123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</row>
    <row r="79" spans="1:137" s="106" customFormat="1" ht="12.95" customHeight="1" x14ac:dyDescent="0.2">
      <c r="A79" s="127">
        <v>4</v>
      </c>
      <c r="B79" s="130" t="str">
        <f>'Приложение № 1'!B80</f>
        <v>г. Рошаль, ул.Карла Либкнехта, д. 15</v>
      </c>
      <c r="C79" s="126">
        <f>'Приложение № 1'!M80</f>
        <v>107</v>
      </c>
      <c r="D79" s="151">
        <f>'Приложение № 1'!P80</f>
        <v>4523960</v>
      </c>
      <c r="E79" s="151">
        <v>0</v>
      </c>
      <c r="F79" s="151">
        <v>0</v>
      </c>
      <c r="G79" s="151">
        <f t="shared" si="30"/>
        <v>107</v>
      </c>
      <c r="H79" s="151">
        <f t="shared" si="30"/>
        <v>4523960</v>
      </c>
      <c r="I79" s="151">
        <v>0</v>
      </c>
      <c r="J79" s="151">
        <v>0</v>
      </c>
      <c r="K79" s="151">
        <v>0</v>
      </c>
      <c r="L79" s="151">
        <v>0</v>
      </c>
      <c r="M79" s="151">
        <v>0</v>
      </c>
      <c r="N79" s="151">
        <v>0</v>
      </c>
      <c r="O79" s="151">
        <v>0</v>
      </c>
      <c r="P79" s="151">
        <v>0</v>
      </c>
      <c r="Q79" s="112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</row>
    <row r="80" spans="1:137" s="150" customFormat="1" ht="12.95" customHeight="1" x14ac:dyDescent="0.2">
      <c r="A80" s="127">
        <v>5</v>
      </c>
      <c r="B80" s="130" t="str">
        <f>'Приложение № 1'!B81</f>
        <v>г. Рошаль, ул.Урицкого, д. 75</v>
      </c>
      <c r="C80" s="126">
        <f>'Приложение № 1'!M81</f>
        <v>75.5</v>
      </c>
      <c r="D80" s="151">
        <f>'Приложение № 1'!P81</f>
        <v>3192140</v>
      </c>
      <c r="E80" s="151">
        <v>0</v>
      </c>
      <c r="F80" s="151">
        <v>0</v>
      </c>
      <c r="G80" s="151">
        <f t="shared" si="30"/>
        <v>75.5</v>
      </c>
      <c r="H80" s="151">
        <f t="shared" si="30"/>
        <v>3192140</v>
      </c>
      <c r="I80" s="151">
        <v>0</v>
      </c>
      <c r="J80" s="151">
        <v>0</v>
      </c>
      <c r="K80" s="151">
        <v>0</v>
      </c>
      <c r="L80" s="151">
        <v>0</v>
      </c>
      <c r="M80" s="151">
        <v>0</v>
      </c>
      <c r="N80" s="151">
        <v>0</v>
      </c>
      <c r="O80" s="151">
        <v>0</v>
      </c>
      <c r="P80" s="151">
        <v>0</v>
      </c>
      <c r="Q80" s="123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</row>
    <row r="81" spans="1:137" s="150" customFormat="1" ht="12.95" customHeight="1" x14ac:dyDescent="0.2">
      <c r="A81" s="127">
        <v>6</v>
      </c>
      <c r="B81" s="130" t="str">
        <f>'Приложение № 1'!B82</f>
        <v>г. Рошаль, ул. Октябрьской революции, д. 20</v>
      </c>
      <c r="C81" s="126">
        <f>'Приложение № 1'!M82</f>
        <v>305.39999999999998</v>
      </c>
      <c r="D81" s="151">
        <f>'Приложение № 1'!P82</f>
        <v>12912312</v>
      </c>
      <c r="E81" s="151">
        <v>0</v>
      </c>
      <c r="F81" s="151">
        <v>0</v>
      </c>
      <c r="G81" s="151">
        <f t="shared" si="30"/>
        <v>305.39999999999998</v>
      </c>
      <c r="H81" s="151">
        <f t="shared" si="30"/>
        <v>12912312</v>
      </c>
      <c r="I81" s="151">
        <v>0</v>
      </c>
      <c r="J81" s="151">
        <v>0</v>
      </c>
      <c r="K81" s="151">
        <v>0</v>
      </c>
      <c r="L81" s="151">
        <v>0</v>
      </c>
      <c r="M81" s="151">
        <v>0</v>
      </c>
      <c r="N81" s="151">
        <v>0</v>
      </c>
      <c r="O81" s="151">
        <v>0</v>
      </c>
      <c r="P81" s="151">
        <v>0</v>
      </c>
      <c r="Q81" s="123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</row>
    <row r="82" spans="1:137" s="150" customFormat="1" ht="39.950000000000003" customHeight="1" x14ac:dyDescent="0.2">
      <c r="A82" s="853" t="str">
        <f>'Приложение № 1'!A83:F83</f>
        <v>Итого МКД по Рузскому муниципальному району:** 4</v>
      </c>
      <c r="B82" s="854"/>
      <c r="C82" s="101">
        <f>SUM(C83:C86)</f>
        <v>1051</v>
      </c>
      <c r="D82" s="101">
        <f t="shared" ref="D82:P82" si="31">SUM(D83:D86)</f>
        <v>59086300</v>
      </c>
      <c r="E82" s="101">
        <f t="shared" si="31"/>
        <v>0</v>
      </c>
      <c r="F82" s="101">
        <f t="shared" si="31"/>
        <v>0</v>
      </c>
      <c r="G82" s="101">
        <f t="shared" si="31"/>
        <v>1051</v>
      </c>
      <c r="H82" s="101">
        <f t="shared" si="31"/>
        <v>59086300</v>
      </c>
      <c r="I82" s="101">
        <f t="shared" si="31"/>
        <v>0</v>
      </c>
      <c r="J82" s="101">
        <f t="shared" si="31"/>
        <v>0</v>
      </c>
      <c r="K82" s="101">
        <f t="shared" si="31"/>
        <v>0</v>
      </c>
      <c r="L82" s="101">
        <f t="shared" si="31"/>
        <v>0</v>
      </c>
      <c r="M82" s="101">
        <f t="shared" si="31"/>
        <v>0</v>
      </c>
      <c r="N82" s="101">
        <f t="shared" si="31"/>
        <v>0</v>
      </c>
      <c r="O82" s="101">
        <f t="shared" si="31"/>
        <v>0</v>
      </c>
      <c r="P82" s="101">
        <f t="shared" si="31"/>
        <v>0</v>
      </c>
      <c r="Q82" s="123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</row>
    <row r="83" spans="1:137" s="106" customFormat="1" ht="12.95" customHeight="1" x14ac:dyDescent="0.2">
      <c r="A83" s="127">
        <v>1</v>
      </c>
      <c r="B83" s="130" t="str">
        <f>'Приложение № 1'!B84</f>
        <v>п. Дорохово, ул. Московская, д. 16</v>
      </c>
      <c r="C83" s="126">
        <f>'Приложение № 1'!M84</f>
        <v>70.2</v>
      </c>
      <c r="D83" s="151">
        <f>'Приложение № 1'!P84</f>
        <v>3858472.8</v>
      </c>
      <c r="E83" s="151">
        <v>0</v>
      </c>
      <c r="F83" s="151">
        <v>0</v>
      </c>
      <c r="G83" s="151">
        <f t="shared" ref="G83:H86" si="32">C83</f>
        <v>70.2</v>
      </c>
      <c r="H83" s="151">
        <f t="shared" si="32"/>
        <v>3858472.8</v>
      </c>
      <c r="I83" s="151">
        <v>0</v>
      </c>
      <c r="J83" s="151">
        <v>0</v>
      </c>
      <c r="K83" s="151">
        <v>0</v>
      </c>
      <c r="L83" s="151">
        <v>0</v>
      </c>
      <c r="M83" s="151">
        <v>0</v>
      </c>
      <c r="N83" s="151">
        <v>0</v>
      </c>
      <c r="O83" s="151">
        <v>0</v>
      </c>
      <c r="P83" s="151">
        <v>0</v>
      </c>
      <c r="Q83" s="112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  <c r="EC83" s="113"/>
      <c r="ED83" s="113"/>
      <c r="EE83" s="113"/>
      <c r="EF83" s="113"/>
      <c r="EG83" s="113"/>
    </row>
    <row r="84" spans="1:137" s="106" customFormat="1" ht="12.95" customHeight="1" x14ac:dyDescent="0.2">
      <c r="A84" s="127">
        <v>2</v>
      </c>
      <c r="B84" s="130" t="str">
        <f>'Приложение № 1'!B85</f>
        <v>п. Горбово, ул. Зеленая, д. 7</v>
      </c>
      <c r="C84" s="126">
        <f>'Приложение № 1'!M85</f>
        <v>154.1</v>
      </c>
      <c r="D84" s="151">
        <f>'Приложение № 1'!P85</f>
        <v>8519420</v>
      </c>
      <c r="E84" s="151">
        <v>0</v>
      </c>
      <c r="F84" s="151">
        <v>0</v>
      </c>
      <c r="G84" s="151">
        <f t="shared" si="32"/>
        <v>154.1</v>
      </c>
      <c r="H84" s="151">
        <f t="shared" si="32"/>
        <v>8519420</v>
      </c>
      <c r="I84" s="151">
        <v>0</v>
      </c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12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  <c r="EC84" s="113"/>
      <c r="ED84" s="113"/>
      <c r="EE84" s="113"/>
      <c r="EF84" s="113"/>
      <c r="EG84" s="113"/>
    </row>
    <row r="85" spans="1:137" s="106" customFormat="1" ht="12.95" customHeight="1" x14ac:dyDescent="0.2">
      <c r="A85" s="127">
        <v>3</v>
      </c>
      <c r="B85" s="130" t="str">
        <f>'Приложение № 1'!B86</f>
        <v>п. Горбово, ул. Спортивная, д. 3</v>
      </c>
      <c r="C85" s="126">
        <f>'Приложение № 1'!M86</f>
        <v>417</v>
      </c>
      <c r="D85" s="151">
        <f>'Приложение № 1'!P86</f>
        <v>23150836.800000001</v>
      </c>
      <c r="E85" s="151">
        <v>0</v>
      </c>
      <c r="F85" s="151">
        <v>0</v>
      </c>
      <c r="G85" s="151">
        <f t="shared" si="32"/>
        <v>417</v>
      </c>
      <c r="H85" s="151">
        <f t="shared" si="32"/>
        <v>23150836.800000001</v>
      </c>
      <c r="I85" s="151">
        <v>0</v>
      </c>
      <c r="J85" s="151">
        <v>0</v>
      </c>
      <c r="K85" s="151">
        <v>0</v>
      </c>
      <c r="L85" s="151">
        <v>0</v>
      </c>
      <c r="M85" s="151">
        <v>0</v>
      </c>
      <c r="N85" s="151">
        <v>0</v>
      </c>
      <c r="O85" s="151">
        <v>0</v>
      </c>
      <c r="P85" s="151">
        <v>0</v>
      </c>
      <c r="Q85" s="112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  <c r="BV85" s="113"/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  <c r="EC85" s="113"/>
      <c r="ED85" s="113"/>
      <c r="EE85" s="113"/>
      <c r="EF85" s="113"/>
      <c r="EG85" s="113"/>
    </row>
    <row r="86" spans="1:137" s="106" customFormat="1" ht="12.95" customHeight="1" x14ac:dyDescent="0.2">
      <c r="A86" s="127">
        <v>4</v>
      </c>
      <c r="B86" s="130" t="str">
        <f>'Приложение № 1'!B87</f>
        <v>п. Горбово, ул. Спортивная, д. 4</v>
      </c>
      <c r="C86" s="126">
        <f>'Приложение № 1'!M87</f>
        <v>409.7</v>
      </c>
      <c r="D86" s="151">
        <f>'Приложение № 1'!P87</f>
        <v>23557570.399999999</v>
      </c>
      <c r="E86" s="151">
        <v>0</v>
      </c>
      <c r="F86" s="151">
        <v>0</v>
      </c>
      <c r="G86" s="151">
        <f t="shared" si="32"/>
        <v>409.7</v>
      </c>
      <c r="H86" s="151">
        <f t="shared" si="32"/>
        <v>23557570.399999999</v>
      </c>
      <c r="I86" s="151">
        <v>0</v>
      </c>
      <c r="J86" s="151">
        <v>0</v>
      </c>
      <c r="K86" s="151">
        <v>0</v>
      </c>
      <c r="L86" s="151">
        <v>0</v>
      </c>
      <c r="M86" s="151">
        <v>0</v>
      </c>
      <c r="N86" s="151">
        <v>0</v>
      </c>
      <c r="O86" s="151">
        <v>0</v>
      </c>
      <c r="P86" s="151">
        <v>0</v>
      </c>
      <c r="Q86" s="112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113"/>
      <c r="BR86" s="113"/>
      <c r="BS86" s="113"/>
      <c r="BT86" s="113"/>
      <c r="BU86" s="113"/>
      <c r="BV86" s="113"/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  <c r="EC86" s="113"/>
      <c r="ED86" s="113"/>
      <c r="EE86" s="113"/>
      <c r="EF86" s="113"/>
      <c r="EG86" s="113"/>
    </row>
    <row r="87" spans="1:137" s="106" customFormat="1" ht="39.950000000000003" customHeight="1" x14ac:dyDescent="0.2">
      <c r="A87" s="847" t="str">
        <f>'Приложение № 1'!A88:F88</f>
        <v>Итого МКД по городскому поселению Руза Рузского  муниципального района**: 3</v>
      </c>
      <c r="B87" s="848"/>
      <c r="C87" s="101">
        <f>C88+C89+C90</f>
        <v>634.38</v>
      </c>
      <c r="D87" s="101">
        <f t="shared" ref="D87:P87" si="33">D88+D89+D90</f>
        <v>41789129.200000003</v>
      </c>
      <c r="E87" s="101">
        <f t="shared" si="33"/>
        <v>0</v>
      </c>
      <c r="F87" s="101">
        <f t="shared" si="33"/>
        <v>0</v>
      </c>
      <c r="G87" s="101">
        <f t="shared" si="33"/>
        <v>634.38</v>
      </c>
      <c r="H87" s="101">
        <f t="shared" si="33"/>
        <v>41789129.200000003</v>
      </c>
      <c r="I87" s="101">
        <f t="shared" si="33"/>
        <v>0</v>
      </c>
      <c r="J87" s="101">
        <f t="shared" si="33"/>
        <v>0</v>
      </c>
      <c r="K87" s="101">
        <f t="shared" si="33"/>
        <v>0</v>
      </c>
      <c r="L87" s="101">
        <f t="shared" si="33"/>
        <v>0</v>
      </c>
      <c r="M87" s="101">
        <f t="shared" si="33"/>
        <v>0</v>
      </c>
      <c r="N87" s="101">
        <f t="shared" si="33"/>
        <v>0</v>
      </c>
      <c r="O87" s="101">
        <f t="shared" si="33"/>
        <v>0</v>
      </c>
      <c r="P87" s="101">
        <f t="shared" si="33"/>
        <v>0</v>
      </c>
      <c r="Q87" s="112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113"/>
      <c r="BR87" s="113"/>
      <c r="BS87" s="113"/>
      <c r="BT87" s="113"/>
      <c r="BU87" s="113"/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  <c r="EC87" s="113"/>
      <c r="ED87" s="113"/>
      <c r="EE87" s="113"/>
      <c r="EF87" s="113"/>
      <c r="EG87" s="113"/>
    </row>
    <row r="88" spans="1:137" s="150" customFormat="1" ht="12.95" customHeight="1" x14ac:dyDescent="0.2">
      <c r="A88" s="127">
        <v>1</v>
      </c>
      <c r="B88" s="130" t="str">
        <f ca="1">OFFSET('Приложение № 1'!B91,-2,0)</f>
        <v>г. Руза, ул. Красная, д.2</v>
      </c>
      <c r="C88" s="126">
        <f>'Приложение № 1'!M89</f>
        <v>137.47999999999999</v>
      </c>
      <c r="D88" s="151">
        <f>'Приложение № 1'!P89</f>
        <v>8420484.8000000007</v>
      </c>
      <c r="E88" s="151">
        <v>0</v>
      </c>
      <c r="F88" s="151">
        <v>0</v>
      </c>
      <c r="G88" s="151">
        <f t="shared" ref="G88:H90" si="34">C88</f>
        <v>137.47999999999999</v>
      </c>
      <c r="H88" s="151">
        <f t="shared" si="34"/>
        <v>8420484.8000000007</v>
      </c>
      <c r="I88" s="151">
        <v>0</v>
      </c>
      <c r="J88" s="151">
        <v>0</v>
      </c>
      <c r="K88" s="151">
        <v>0</v>
      </c>
      <c r="L88" s="151">
        <v>0</v>
      </c>
      <c r="M88" s="151">
        <v>0</v>
      </c>
      <c r="N88" s="151">
        <v>0</v>
      </c>
      <c r="O88" s="151">
        <v>0</v>
      </c>
      <c r="P88" s="151">
        <v>0</v>
      </c>
      <c r="Q88" s="123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</row>
    <row r="89" spans="1:137" s="106" customFormat="1" ht="12.95" customHeight="1" x14ac:dyDescent="0.2">
      <c r="A89" s="127">
        <v>2</v>
      </c>
      <c r="B89" s="130" t="str">
        <f ca="1">OFFSET('Приложение № 1'!B92,-2,0)</f>
        <v>г. Руза, ул. Красная, д.3</v>
      </c>
      <c r="C89" s="126">
        <f>'Приложение № 1'!M90</f>
        <v>150.80000000000001</v>
      </c>
      <c r="D89" s="151">
        <f>'Приложение № 1'!P90</f>
        <v>11064253.199999999</v>
      </c>
      <c r="E89" s="151">
        <v>0</v>
      </c>
      <c r="F89" s="151">
        <v>0</v>
      </c>
      <c r="G89" s="151">
        <f t="shared" si="34"/>
        <v>150.80000000000001</v>
      </c>
      <c r="H89" s="151">
        <f t="shared" si="34"/>
        <v>11064253.199999999</v>
      </c>
      <c r="I89" s="151">
        <v>0</v>
      </c>
      <c r="J89" s="151">
        <v>0</v>
      </c>
      <c r="K89" s="151">
        <v>0</v>
      </c>
      <c r="L89" s="151">
        <v>0</v>
      </c>
      <c r="M89" s="151">
        <v>0</v>
      </c>
      <c r="N89" s="151">
        <v>0</v>
      </c>
      <c r="O89" s="151">
        <v>0</v>
      </c>
      <c r="P89" s="151">
        <v>0</v>
      </c>
      <c r="Q89" s="112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113"/>
      <c r="BR89" s="113"/>
      <c r="BS89" s="113"/>
      <c r="BT89" s="113"/>
      <c r="BU89" s="113"/>
      <c r="BV89" s="113"/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  <c r="EC89" s="113"/>
      <c r="ED89" s="113"/>
      <c r="EE89" s="113"/>
      <c r="EF89" s="113"/>
      <c r="EG89" s="113"/>
    </row>
    <row r="90" spans="1:137" s="106" customFormat="1" ht="12.95" customHeight="1" x14ac:dyDescent="0.2">
      <c r="A90" s="127">
        <v>3</v>
      </c>
      <c r="B90" s="130" t="str">
        <f ca="1">OFFSET('Приложение № 1'!B93,-2,0)</f>
        <v>г. Руза, ул. Красная, д.6</v>
      </c>
      <c r="C90" s="126">
        <f>'Приложение № 1'!M91</f>
        <v>346.1</v>
      </c>
      <c r="D90" s="151">
        <f>'Приложение № 1'!P91</f>
        <v>22304391.199999999</v>
      </c>
      <c r="E90" s="151">
        <v>0</v>
      </c>
      <c r="F90" s="151">
        <v>0</v>
      </c>
      <c r="G90" s="151">
        <f t="shared" si="34"/>
        <v>346.1</v>
      </c>
      <c r="H90" s="151">
        <f t="shared" si="34"/>
        <v>22304391.199999999</v>
      </c>
      <c r="I90" s="151">
        <v>0</v>
      </c>
      <c r="J90" s="151">
        <v>0</v>
      </c>
      <c r="K90" s="151">
        <v>0</v>
      </c>
      <c r="L90" s="151">
        <v>0</v>
      </c>
      <c r="M90" s="151">
        <v>0</v>
      </c>
      <c r="N90" s="151">
        <v>0</v>
      </c>
      <c r="O90" s="151">
        <v>0</v>
      </c>
      <c r="P90" s="151">
        <v>0</v>
      </c>
      <c r="Q90" s="112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113"/>
      <c r="BR90" s="113"/>
      <c r="BS90" s="113"/>
      <c r="BT90" s="113"/>
      <c r="BU90" s="113"/>
      <c r="BV90" s="113"/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  <c r="EC90" s="113"/>
      <c r="ED90" s="113"/>
      <c r="EE90" s="113"/>
      <c r="EF90" s="113"/>
      <c r="EG90" s="113"/>
    </row>
    <row r="91" spans="1:137" s="106" customFormat="1" ht="39.950000000000003" customHeight="1" x14ac:dyDescent="0.2">
      <c r="A91" s="847" t="str">
        <f>'Приложение № 1'!A92:F92</f>
        <v>Итого МКД по городскому поселению Тучково Рузского  муниципального района**: 2</v>
      </c>
      <c r="B91" s="848"/>
      <c r="C91" s="101">
        <f>C92+C93</f>
        <v>1090.7</v>
      </c>
      <c r="D91" s="101">
        <f t="shared" ref="D91:P91" si="35">D92+D93</f>
        <v>59949234.799999997</v>
      </c>
      <c r="E91" s="101">
        <f t="shared" si="35"/>
        <v>0</v>
      </c>
      <c r="F91" s="101">
        <f t="shared" si="35"/>
        <v>0</v>
      </c>
      <c r="G91" s="101">
        <f t="shared" si="35"/>
        <v>1090.7</v>
      </c>
      <c r="H91" s="101">
        <f t="shared" si="35"/>
        <v>59949234.799999997</v>
      </c>
      <c r="I91" s="101">
        <f t="shared" si="35"/>
        <v>0</v>
      </c>
      <c r="J91" s="101">
        <f t="shared" si="35"/>
        <v>0</v>
      </c>
      <c r="K91" s="101">
        <f t="shared" si="35"/>
        <v>0</v>
      </c>
      <c r="L91" s="101">
        <f t="shared" si="35"/>
        <v>0</v>
      </c>
      <c r="M91" s="101">
        <f t="shared" si="35"/>
        <v>0</v>
      </c>
      <c r="N91" s="101">
        <f t="shared" si="35"/>
        <v>0</v>
      </c>
      <c r="O91" s="101">
        <f t="shared" si="35"/>
        <v>0</v>
      </c>
      <c r="P91" s="101">
        <f t="shared" si="35"/>
        <v>0</v>
      </c>
      <c r="Q91" s="112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113"/>
      <c r="BR91" s="113"/>
      <c r="BS91" s="113"/>
      <c r="BT91" s="113"/>
      <c r="BU91" s="113"/>
      <c r="BV91" s="113"/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  <c r="EC91" s="113"/>
      <c r="ED91" s="113"/>
      <c r="EE91" s="113"/>
      <c r="EF91" s="113"/>
      <c r="EG91" s="113"/>
    </row>
    <row r="92" spans="1:137" s="106" customFormat="1" ht="12.95" customHeight="1" x14ac:dyDescent="0.2">
      <c r="A92" s="127">
        <v>1</v>
      </c>
      <c r="B92" s="104" t="str">
        <f>'Приложение № 1'!B93</f>
        <v>р.п. Тучково, ул. Восточная, д. 4</v>
      </c>
      <c r="C92" s="126">
        <f>'Приложение № 1'!M93</f>
        <v>724.3</v>
      </c>
      <c r="D92" s="151">
        <f>'Приложение № 1'!P93</f>
        <v>39810425.200000003</v>
      </c>
      <c r="E92" s="151">
        <v>0</v>
      </c>
      <c r="F92" s="151">
        <v>0</v>
      </c>
      <c r="G92" s="151">
        <f>C92</f>
        <v>724.3</v>
      </c>
      <c r="H92" s="151">
        <f>D92</f>
        <v>39810425.200000003</v>
      </c>
      <c r="I92" s="151">
        <v>0</v>
      </c>
      <c r="J92" s="151">
        <v>0</v>
      </c>
      <c r="K92" s="151">
        <v>0</v>
      </c>
      <c r="L92" s="151">
        <v>0</v>
      </c>
      <c r="M92" s="151">
        <v>0</v>
      </c>
      <c r="N92" s="151">
        <v>0</v>
      </c>
      <c r="O92" s="151">
        <v>0</v>
      </c>
      <c r="P92" s="151">
        <v>0</v>
      </c>
      <c r="Q92" s="112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113"/>
      <c r="BR92" s="113"/>
      <c r="BS92" s="113"/>
      <c r="BT92" s="113"/>
      <c r="BU92" s="113"/>
      <c r="BV92" s="113"/>
      <c r="BW92" s="113"/>
      <c r="BX92" s="113"/>
      <c r="BY92" s="113"/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  <c r="EC92" s="113"/>
      <c r="ED92" s="113"/>
      <c r="EE92" s="113"/>
      <c r="EF92" s="113"/>
      <c r="EG92" s="113"/>
    </row>
    <row r="93" spans="1:137" s="150" customFormat="1" ht="12.95" customHeight="1" x14ac:dyDescent="0.2">
      <c r="A93" s="127">
        <v>2</v>
      </c>
      <c r="B93" s="104" t="str">
        <f>'Приложение № 1'!B94</f>
        <v>р.п. Тучково, ул. Любвино, д. 5</v>
      </c>
      <c r="C93" s="126">
        <f>'Приложение № 1'!M94</f>
        <v>366.4</v>
      </c>
      <c r="D93" s="151">
        <f>'Приложение № 1'!P94</f>
        <v>20138809.600000001</v>
      </c>
      <c r="E93" s="151">
        <v>0</v>
      </c>
      <c r="F93" s="151">
        <v>0</v>
      </c>
      <c r="G93" s="151">
        <f>C93</f>
        <v>366.4</v>
      </c>
      <c r="H93" s="151">
        <f>D93</f>
        <v>20138809.600000001</v>
      </c>
      <c r="I93" s="151">
        <v>0</v>
      </c>
      <c r="J93" s="151">
        <v>0</v>
      </c>
      <c r="K93" s="151">
        <v>0</v>
      </c>
      <c r="L93" s="151">
        <v>0</v>
      </c>
      <c r="M93" s="151">
        <v>0</v>
      </c>
      <c r="N93" s="151">
        <v>0</v>
      </c>
      <c r="O93" s="151">
        <v>0</v>
      </c>
      <c r="P93" s="151">
        <v>0</v>
      </c>
      <c r="Q93" s="123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</row>
    <row r="94" spans="1:137" s="150" customFormat="1" ht="39.950000000000003" customHeight="1" x14ac:dyDescent="0.2">
      <c r="A94" s="853" t="str">
        <f>'Приложение № 1'!A95:F95</f>
        <v>Итого МКД по городскому поселению Хотьково Сергиево-Посадского муниципального района: 2</v>
      </c>
      <c r="B94" s="854"/>
      <c r="C94" s="101">
        <f>C95+C96</f>
        <v>884.9</v>
      </c>
      <c r="D94" s="101">
        <f t="shared" ref="D94:P94" si="36">D95+D96</f>
        <v>42534612</v>
      </c>
      <c r="E94" s="101">
        <f t="shared" si="36"/>
        <v>0</v>
      </c>
      <c r="F94" s="101">
        <f t="shared" si="36"/>
        <v>0</v>
      </c>
      <c r="G94" s="101">
        <f t="shared" si="36"/>
        <v>0</v>
      </c>
      <c r="H94" s="101">
        <f t="shared" si="36"/>
        <v>0</v>
      </c>
      <c r="I94" s="101">
        <f t="shared" si="36"/>
        <v>656</v>
      </c>
      <c r="J94" s="101">
        <f t="shared" si="36"/>
        <v>32889612</v>
      </c>
      <c r="K94" s="101">
        <f t="shared" si="36"/>
        <v>228.9</v>
      </c>
      <c r="L94" s="101">
        <f t="shared" si="36"/>
        <v>9645000</v>
      </c>
      <c r="M94" s="101">
        <f t="shared" si="36"/>
        <v>0</v>
      </c>
      <c r="N94" s="101">
        <f t="shared" si="36"/>
        <v>0</v>
      </c>
      <c r="O94" s="101">
        <f t="shared" si="36"/>
        <v>0</v>
      </c>
      <c r="P94" s="101">
        <f t="shared" si="36"/>
        <v>0</v>
      </c>
      <c r="Q94" s="123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</row>
    <row r="95" spans="1:137" s="150" customFormat="1" ht="12.95" customHeight="1" x14ac:dyDescent="0.2">
      <c r="A95" s="127">
        <f>'Приложение № 1'!A96</f>
        <v>1</v>
      </c>
      <c r="B95" s="104" t="str">
        <f>'Приложение № 1'!B96</f>
        <v>г. Хотьково, ул. Горбуновская фабрика, д. 2</v>
      </c>
      <c r="C95" s="126">
        <f>'Приложение № 1'!M96</f>
        <v>476.9</v>
      </c>
      <c r="D95" s="151">
        <f>'Приложение № 1'!P96</f>
        <v>22049432</v>
      </c>
      <c r="E95" s="151">
        <v>0</v>
      </c>
      <c r="F95" s="151">
        <v>0</v>
      </c>
      <c r="G95" s="151">
        <v>0</v>
      </c>
      <c r="H95" s="151">
        <v>0</v>
      </c>
      <c r="I95" s="151">
        <v>412.4</v>
      </c>
      <c r="J95" s="151">
        <v>19423432</v>
      </c>
      <c r="K95" s="151">
        <f>C95-I95</f>
        <v>64.5</v>
      </c>
      <c r="L95" s="151">
        <f>D95-J95</f>
        <v>2626000</v>
      </c>
      <c r="M95" s="151">
        <v>0</v>
      </c>
      <c r="N95" s="151">
        <v>0</v>
      </c>
      <c r="O95" s="151">
        <v>0</v>
      </c>
      <c r="P95" s="151">
        <v>0</v>
      </c>
      <c r="Q95" s="123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</row>
    <row r="96" spans="1:137" s="106" customFormat="1" ht="12.95" customHeight="1" x14ac:dyDescent="0.2">
      <c r="A96" s="127">
        <f>'Приложение № 1'!A97</f>
        <v>2</v>
      </c>
      <c r="B96" s="104" t="str">
        <f>'Приложение № 1'!B97</f>
        <v>г. Хотьково, ул. Октябрьская, д. 1</v>
      </c>
      <c r="C96" s="126">
        <f>'Приложение № 1'!M97</f>
        <v>408</v>
      </c>
      <c r="D96" s="151">
        <f>'Приложение № 1'!P97</f>
        <v>20485180</v>
      </c>
      <c r="E96" s="151">
        <v>0</v>
      </c>
      <c r="F96" s="151">
        <v>0</v>
      </c>
      <c r="G96" s="151">
        <v>0</v>
      </c>
      <c r="H96" s="151">
        <v>0</v>
      </c>
      <c r="I96" s="151">
        <v>243.6</v>
      </c>
      <c r="J96" s="151">
        <v>13466180</v>
      </c>
      <c r="K96" s="151">
        <f>C96-I96</f>
        <v>164.4</v>
      </c>
      <c r="L96" s="151">
        <f>D96-J96</f>
        <v>7019000</v>
      </c>
      <c r="M96" s="151">
        <v>0</v>
      </c>
      <c r="N96" s="151">
        <v>0</v>
      </c>
      <c r="O96" s="151">
        <v>0</v>
      </c>
      <c r="P96" s="151">
        <v>0</v>
      </c>
      <c r="Q96" s="112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113"/>
      <c r="BR96" s="113"/>
      <c r="BS96" s="113"/>
      <c r="BT96" s="113"/>
      <c r="BU96" s="113"/>
      <c r="BV96" s="113"/>
      <c r="BW96" s="113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  <c r="EC96" s="113"/>
      <c r="ED96" s="113"/>
      <c r="EE96" s="113"/>
      <c r="EF96" s="113"/>
      <c r="EG96" s="113"/>
    </row>
    <row r="97" spans="1:137" s="150" customFormat="1" ht="39.950000000000003" customHeight="1" x14ac:dyDescent="0.2">
      <c r="A97" s="847" t="str">
        <f>'Приложение № 1'!A98:F98</f>
        <v>Итого МКД по городскому поселению Жилёво Ступинского муниципального района**: 6</v>
      </c>
      <c r="B97" s="848"/>
      <c r="C97" s="101">
        <f>SUM(C98:C103)</f>
        <v>788.6</v>
      </c>
      <c r="D97" s="101">
        <f t="shared" ref="D97:P97" si="37">SUM(D98:D103)</f>
        <v>35612831.189999998</v>
      </c>
      <c r="E97" s="101">
        <f t="shared" si="37"/>
        <v>0</v>
      </c>
      <c r="F97" s="101">
        <f t="shared" si="37"/>
        <v>0</v>
      </c>
      <c r="G97" s="101">
        <f t="shared" si="37"/>
        <v>0</v>
      </c>
      <c r="H97" s="101">
        <f t="shared" si="37"/>
        <v>0</v>
      </c>
      <c r="I97" s="101">
        <f t="shared" si="37"/>
        <v>657</v>
      </c>
      <c r="J97" s="101">
        <f t="shared" si="37"/>
        <v>30089831.190000001</v>
      </c>
      <c r="K97" s="101">
        <f t="shared" si="37"/>
        <v>131.6</v>
      </c>
      <c r="L97" s="101">
        <f t="shared" si="37"/>
        <v>5523000</v>
      </c>
      <c r="M97" s="101">
        <f t="shared" si="37"/>
        <v>0</v>
      </c>
      <c r="N97" s="101">
        <f t="shared" si="37"/>
        <v>0</v>
      </c>
      <c r="O97" s="101">
        <f t="shared" si="37"/>
        <v>0</v>
      </c>
      <c r="P97" s="101">
        <f t="shared" si="37"/>
        <v>0</v>
      </c>
      <c r="Q97" s="123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</row>
    <row r="98" spans="1:137" s="106" customFormat="1" ht="12.95" customHeight="1" x14ac:dyDescent="0.2">
      <c r="A98" s="127">
        <f>'Приложение № 1'!A99</f>
        <v>1</v>
      </c>
      <c r="B98" s="104" t="str">
        <f>'Приложение № 1'!B99</f>
        <v>д. Дорожники, Каширское шоссе, д. 5</v>
      </c>
      <c r="C98" s="126">
        <f>'Приложение № 1'!M99</f>
        <v>124.7</v>
      </c>
      <c r="D98" s="151">
        <f>'Приложение № 1'!P99</f>
        <v>6932770.3200000003</v>
      </c>
      <c r="E98" s="151">
        <v>0</v>
      </c>
      <c r="F98" s="151">
        <v>0</v>
      </c>
      <c r="G98" s="151">
        <v>0</v>
      </c>
      <c r="H98" s="151">
        <v>0</v>
      </c>
      <c r="I98" s="151">
        <f t="shared" ref="I98:J103" si="38">C98-K98</f>
        <v>124.7</v>
      </c>
      <c r="J98" s="151">
        <f t="shared" si="38"/>
        <v>6932770.3200000003</v>
      </c>
      <c r="K98" s="151">
        <v>0</v>
      </c>
      <c r="L98" s="151">
        <v>0</v>
      </c>
      <c r="M98" s="151">
        <v>0</v>
      </c>
      <c r="N98" s="151">
        <v>0</v>
      </c>
      <c r="O98" s="151">
        <v>0</v>
      </c>
      <c r="P98" s="151">
        <v>0</v>
      </c>
      <c r="Q98" s="112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  <c r="BP98" s="113"/>
      <c r="BQ98" s="113"/>
      <c r="BR98" s="113"/>
      <c r="BS98" s="113"/>
      <c r="BT98" s="113"/>
      <c r="BU98" s="113"/>
      <c r="BV98" s="113"/>
      <c r="BW98" s="113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  <c r="EC98" s="113"/>
      <c r="ED98" s="113"/>
      <c r="EE98" s="113"/>
      <c r="EF98" s="113"/>
      <c r="EG98" s="113"/>
    </row>
    <row r="99" spans="1:137" s="150" customFormat="1" ht="12.95" customHeight="1" x14ac:dyDescent="0.2">
      <c r="A99" s="127">
        <f>'Приложение № 1'!A100</f>
        <v>2</v>
      </c>
      <c r="B99" s="104" t="str">
        <f>'Приложение № 1'!B100</f>
        <v>д. Дорожники, Каширское шоссе, д. 7</v>
      </c>
      <c r="C99" s="126">
        <f>'Приложение № 1'!M100</f>
        <v>104.7</v>
      </c>
      <c r="D99" s="151">
        <f>'Приложение № 1'!P100</f>
        <v>4456312</v>
      </c>
      <c r="E99" s="151">
        <v>0</v>
      </c>
      <c r="F99" s="151">
        <v>0</v>
      </c>
      <c r="G99" s="151">
        <v>0</v>
      </c>
      <c r="H99" s="151">
        <v>0</v>
      </c>
      <c r="I99" s="151">
        <f t="shared" si="38"/>
        <v>104.7</v>
      </c>
      <c r="J99" s="151">
        <f t="shared" si="38"/>
        <v>4456312</v>
      </c>
      <c r="K99" s="151">
        <v>0</v>
      </c>
      <c r="L99" s="151">
        <v>0</v>
      </c>
      <c r="M99" s="151">
        <v>0</v>
      </c>
      <c r="N99" s="151">
        <v>0</v>
      </c>
      <c r="O99" s="151">
        <v>0</v>
      </c>
      <c r="P99" s="151">
        <v>0</v>
      </c>
      <c r="Q99" s="123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</row>
    <row r="100" spans="1:137" s="150" customFormat="1" ht="12.95" customHeight="1" x14ac:dyDescent="0.2">
      <c r="A100" s="127">
        <f>'Приложение № 1'!A101</f>
        <v>3</v>
      </c>
      <c r="B100" s="104" t="str">
        <f>'Приложение № 1'!B101</f>
        <v>д. Дорожники, Каширское шоссе, д. 9</v>
      </c>
      <c r="C100" s="126">
        <f>'Приложение № 1'!M101</f>
        <v>156.4</v>
      </c>
      <c r="D100" s="151">
        <f>'Приложение № 1'!P101</f>
        <v>4865385.84</v>
      </c>
      <c r="E100" s="151">
        <v>0</v>
      </c>
      <c r="F100" s="151">
        <v>0</v>
      </c>
      <c r="G100" s="151">
        <v>0</v>
      </c>
      <c r="H100" s="151">
        <v>0</v>
      </c>
      <c r="I100" s="151">
        <f t="shared" si="38"/>
        <v>78.5</v>
      </c>
      <c r="J100" s="151">
        <f t="shared" si="38"/>
        <v>1605385.84</v>
      </c>
      <c r="K100" s="151">
        <v>77.900000000000006</v>
      </c>
      <c r="L100" s="151">
        <v>3260000</v>
      </c>
      <c r="M100" s="151">
        <v>0</v>
      </c>
      <c r="N100" s="151">
        <v>0</v>
      </c>
      <c r="O100" s="151">
        <v>0</v>
      </c>
      <c r="P100" s="151">
        <v>0</v>
      </c>
      <c r="Q100" s="123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</row>
    <row r="101" spans="1:137" s="106" customFormat="1" ht="12.95" customHeight="1" x14ac:dyDescent="0.2">
      <c r="A101" s="127">
        <f>'Приложение № 1'!A102</f>
        <v>4</v>
      </c>
      <c r="B101" s="104" t="str">
        <f>'Приложение № 1'!B102</f>
        <v>с. Шугарово, Казарма 80 км</v>
      </c>
      <c r="C101" s="126">
        <f>'Приложение № 1'!M102</f>
        <v>159.30000000000001</v>
      </c>
      <c r="D101" s="151">
        <f>'Приложение № 1'!P102</f>
        <v>7635132.9800000004</v>
      </c>
      <c r="E101" s="151">
        <v>0</v>
      </c>
      <c r="F101" s="151">
        <v>0</v>
      </c>
      <c r="G101" s="151">
        <v>0</v>
      </c>
      <c r="H101" s="151">
        <v>0</v>
      </c>
      <c r="I101" s="151">
        <f t="shared" si="38"/>
        <v>159.30000000000001</v>
      </c>
      <c r="J101" s="151">
        <f t="shared" si="38"/>
        <v>7635132.9800000004</v>
      </c>
      <c r="K101" s="151">
        <v>0</v>
      </c>
      <c r="L101" s="151">
        <v>0</v>
      </c>
      <c r="M101" s="151">
        <v>0</v>
      </c>
      <c r="N101" s="151">
        <v>0</v>
      </c>
      <c r="O101" s="151">
        <v>0</v>
      </c>
      <c r="P101" s="151">
        <v>0</v>
      </c>
      <c r="Q101" s="112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</row>
    <row r="102" spans="1:137" s="150" customFormat="1" ht="12.75" customHeight="1" x14ac:dyDescent="0.2">
      <c r="A102" s="127">
        <f>'Приложение № 1'!A103</f>
        <v>5</v>
      </c>
      <c r="B102" s="104" t="str">
        <f>'Приложение № 1'!B103</f>
        <v>р.п. Жилево, ул. Железнодорожная, д. 26</v>
      </c>
      <c r="C102" s="126">
        <f>'Приложение № 1'!M103</f>
        <v>227.5</v>
      </c>
      <c r="D102" s="151">
        <f>'Приложение № 1'!P103</f>
        <v>10547846.050000001</v>
      </c>
      <c r="E102" s="151">
        <v>0</v>
      </c>
      <c r="F102" s="151">
        <v>0</v>
      </c>
      <c r="G102" s="151">
        <v>0</v>
      </c>
      <c r="H102" s="151">
        <v>0</v>
      </c>
      <c r="I102" s="151">
        <f t="shared" si="38"/>
        <v>173.8</v>
      </c>
      <c r="J102" s="151">
        <f t="shared" si="38"/>
        <v>8284846.0499999998</v>
      </c>
      <c r="K102" s="151">
        <v>53.7</v>
      </c>
      <c r="L102" s="151">
        <v>2263000</v>
      </c>
      <c r="M102" s="151">
        <v>0</v>
      </c>
      <c r="N102" s="151">
        <v>0</v>
      </c>
      <c r="O102" s="151">
        <v>0</v>
      </c>
      <c r="P102" s="151">
        <v>0</v>
      </c>
      <c r="Q102" s="123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</row>
    <row r="103" spans="1:137" s="150" customFormat="1" ht="12.75" customHeight="1" x14ac:dyDescent="0.2">
      <c r="A103" s="127">
        <f>'Приложение № 1'!A104</f>
        <v>6</v>
      </c>
      <c r="B103" s="104" t="str">
        <f>'Приложение № 1'!B104</f>
        <v>д. Колычево, ул. Пасечная, д. 2</v>
      </c>
      <c r="C103" s="126">
        <f>'Приложение № 1'!M104</f>
        <v>16</v>
      </c>
      <c r="D103" s="151">
        <f>'Приложение № 1'!P104</f>
        <v>1175384</v>
      </c>
      <c r="E103" s="151">
        <v>0</v>
      </c>
      <c r="F103" s="151">
        <v>0</v>
      </c>
      <c r="G103" s="151">
        <v>0</v>
      </c>
      <c r="H103" s="151">
        <v>0</v>
      </c>
      <c r="I103" s="151">
        <f t="shared" si="38"/>
        <v>16</v>
      </c>
      <c r="J103" s="151">
        <f t="shared" si="38"/>
        <v>1175384</v>
      </c>
      <c r="K103" s="151">
        <v>0</v>
      </c>
      <c r="L103" s="151">
        <v>0</v>
      </c>
      <c r="M103" s="151">
        <v>0</v>
      </c>
      <c r="N103" s="151">
        <v>0</v>
      </c>
      <c r="O103" s="151">
        <v>0</v>
      </c>
      <c r="P103" s="151">
        <v>0</v>
      </c>
      <c r="Q103" s="123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</row>
    <row r="104" spans="1:137" s="150" customFormat="1" ht="25.5" customHeight="1" x14ac:dyDescent="0.2">
      <c r="A104" s="847" t="str">
        <f>'Приложение № 1'!A105:F105</f>
        <v>Итого МКД по Талдомскому муниципальному району**: 1</v>
      </c>
      <c r="B104" s="848"/>
      <c r="C104" s="129">
        <f>C105</f>
        <v>116.6</v>
      </c>
      <c r="D104" s="129">
        <f t="shared" ref="D104:O104" si="39">D105</f>
        <v>4929848</v>
      </c>
      <c r="E104" s="129">
        <f t="shared" si="39"/>
        <v>0</v>
      </c>
      <c r="F104" s="129">
        <f t="shared" si="39"/>
        <v>0</v>
      </c>
      <c r="G104" s="129">
        <f t="shared" si="39"/>
        <v>0</v>
      </c>
      <c r="H104" s="129">
        <f t="shared" si="39"/>
        <v>0</v>
      </c>
      <c r="I104" s="129">
        <f t="shared" si="39"/>
        <v>116.6</v>
      </c>
      <c r="J104" s="129">
        <f t="shared" si="39"/>
        <v>4929848</v>
      </c>
      <c r="K104" s="129">
        <f t="shared" si="39"/>
        <v>0</v>
      </c>
      <c r="L104" s="129">
        <f t="shared" si="39"/>
        <v>0</v>
      </c>
      <c r="M104" s="129">
        <f t="shared" si="39"/>
        <v>0</v>
      </c>
      <c r="N104" s="129">
        <f t="shared" si="39"/>
        <v>0</v>
      </c>
      <c r="O104" s="129">
        <f t="shared" si="39"/>
        <v>0</v>
      </c>
      <c r="P104" s="129">
        <f>P105</f>
        <v>0</v>
      </c>
      <c r="Q104" s="123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</row>
    <row r="105" spans="1:137" s="150" customFormat="1" ht="12.75" customHeight="1" x14ac:dyDescent="0.2">
      <c r="A105" s="100">
        <f>'Приложение № 1'!A106</f>
        <v>1</v>
      </c>
      <c r="B105" s="119" t="str">
        <f>'Приложение № 1'!B106</f>
        <v>с. Новоникольское, ул. Заречная, д. 3</v>
      </c>
      <c r="C105" s="126">
        <f>'Приложение № 1'!M106</f>
        <v>116.6</v>
      </c>
      <c r="D105" s="151">
        <f>'Приложение № 1'!P106</f>
        <v>4929848</v>
      </c>
      <c r="E105" s="151">
        <v>0</v>
      </c>
      <c r="F105" s="151">
        <v>0</v>
      </c>
      <c r="G105" s="151">
        <v>0</v>
      </c>
      <c r="H105" s="151">
        <v>0</v>
      </c>
      <c r="I105" s="151">
        <f>C105</f>
        <v>116.6</v>
      </c>
      <c r="J105" s="151">
        <f>D105</f>
        <v>4929848</v>
      </c>
      <c r="K105" s="151">
        <v>0</v>
      </c>
      <c r="L105" s="151">
        <v>0</v>
      </c>
      <c r="M105" s="151">
        <v>0</v>
      </c>
      <c r="N105" s="151">
        <v>0</v>
      </c>
      <c r="O105" s="151">
        <v>0</v>
      </c>
      <c r="P105" s="151">
        <v>0</v>
      </c>
      <c r="Q105" s="123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</row>
    <row r="106" spans="1:137" s="106" customFormat="1" ht="39.950000000000003" customHeight="1" x14ac:dyDescent="0.2">
      <c r="A106" s="853" t="str">
        <f>'Приложение № 1'!A107:F107</f>
        <v>Итого МКД по городскому поселению Талдом Талдомского муниципального района**: 7</v>
      </c>
      <c r="B106" s="854"/>
      <c r="C106" s="101">
        <f>SUM(C107:C113)</f>
        <v>938.57</v>
      </c>
      <c r="D106" s="101">
        <f t="shared" ref="D106:P106" si="40">SUM(D107:D113)</f>
        <v>43673044.200000003</v>
      </c>
      <c r="E106" s="101">
        <f t="shared" si="40"/>
        <v>0</v>
      </c>
      <c r="F106" s="101">
        <f t="shared" si="40"/>
        <v>0</v>
      </c>
      <c r="G106" s="101">
        <f t="shared" si="40"/>
        <v>180.1</v>
      </c>
      <c r="H106" s="101">
        <f t="shared" si="40"/>
        <v>8983654.4000000004</v>
      </c>
      <c r="I106" s="101">
        <f t="shared" si="40"/>
        <v>669.97</v>
      </c>
      <c r="J106" s="101">
        <f t="shared" si="40"/>
        <v>30987434.800000001</v>
      </c>
      <c r="K106" s="101">
        <f t="shared" si="40"/>
        <v>88.5</v>
      </c>
      <c r="L106" s="101">
        <f t="shared" si="40"/>
        <v>3701955</v>
      </c>
      <c r="M106" s="101">
        <f t="shared" si="40"/>
        <v>0</v>
      </c>
      <c r="N106" s="101">
        <f t="shared" si="40"/>
        <v>0</v>
      </c>
      <c r="O106" s="101">
        <f t="shared" si="40"/>
        <v>0</v>
      </c>
      <c r="P106" s="101">
        <f t="shared" si="40"/>
        <v>0</v>
      </c>
      <c r="Q106" s="112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</row>
    <row r="107" spans="1:137" s="106" customFormat="1" x14ac:dyDescent="0.2">
      <c r="A107" s="127">
        <f>'Приложение № 1'!A108</f>
        <v>1</v>
      </c>
      <c r="B107" s="104" t="str">
        <f>'Приложение № 1'!B108</f>
        <v>г. Талдом, ул. Северная, д. 8</v>
      </c>
      <c r="C107" s="126">
        <f>'Приложение № 1'!M108</f>
        <v>79.7</v>
      </c>
      <c r="D107" s="151">
        <f>'Приложение № 1'!P108</f>
        <v>4118917.6</v>
      </c>
      <c r="E107" s="151">
        <v>0</v>
      </c>
      <c r="F107" s="151">
        <v>0</v>
      </c>
      <c r="G107" s="151">
        <v>0</v>
      </c>
      <c r="H107" s="151">
        <v>0</v>
      </c>
      <c r="I107" s="151">
        <f>C107-G107-K107</f>
        <v>79.7</v>
      </c>
      <c r="J107" s="151">
        <f>D107-H107-L107</f>
        <v>4118917.6</v>
      </c>
      <c r="K107" s="151">
        <v>0</v>
      </c>
      <c r="L107" s="151">
        <v>0</v>
      </c>
      <c r="M107" s="151">
        <v>0</v>
      </c>
      <c r="N107" s="151">
        <v>0</v>
      </c>
      <c r="O107" s="151">
        <v>0</v>
      </c>
      <c r="P107" s="151">
        <v>0</v>
      </c>
      <c r="Q107" s="112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  <c r="EC107" s="113"/>
      <c r="ED107" s="113"/>
      <c r="EE107" s="113"/>
      <c r="EF107" s="113"/>
      <c r="EG107" s="113"/>
    </row>
    <row r="108" spans="1:137" s="150" customFormat="1" x14ac:dyDescent="0.2">
      <c r="A108" s="127">
        <f>'Приложение № 1'!A109</f>
        <v>2</v>
      </c>
      <c r="B108" s="104" t="str">
        <f>'Приложение № 1'!B109</f>
        <v>г. Талдом, пр. Ленстрой, д. 4</v>
      </c>
      <c r="C108" s="126">
        <f>'Приложение № 1'!M109</f>
        <v>173.7</v>
      </c>
      <c r="D108" s="151">
        <f>'Приложение № 1'!P109</f>
        <v>7844549.4000000004</v>
      </c>
      <c r="E108" s="151">
        <v>0</v>
      </c>
      <c r="F108" s="151">
        <v>0</v>
      </c>
      <c r="G108" s="151">
        <v>0</v>
      </c>
      <c r="H108" s="151">
        <v>0</v>
      </c>
      <c r="I108" s="151">
        <f t="shared" ref="I108:I113" si="41">C108-G108-K108</f>
        <v>85.2</v>
      </c>
      <c r="J108" s="151">
        <f t="shared" ref="J108:J113" si="42">D108-H108-L108</f>
        <v>4142594.4</v>
      </c>
      <c r="K108" s="151">
        <v>88.5</v>
      </c>
      <c r="L108" s="151">
        <v>3701955</v>
      </c>
      <c r="M108" s="151">
        <v>0</v>
      </c>
      <c r="N108" s="151">
        <v>0</v>
      </c>
      <c r="O108" s="151">
        <v>0</v>
      </c>
      <c r="P108" s="151">
        <v>0</v>
      </c>
      <c r="Q108" s="123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</row>
    <row r="109" spans="1:137" s="106" customFormat="1" x14ac:dyDescent="0.2">
      <c r="A109" s="127">
        <f>'Приложение № 1'!A110</f>
        <v>3</v>
      </c>
      <c r="B109" s="104" t="str">
        <f>'Приложение № 1'!B110</f>
        <v>г. Талдом, ул. Слободская, д. 29</v>
      </c>
      <c r="C109" s="126">
        <f>'Приложение № 1'!M110</f>
        <v>201.3</v>
      </c>
      <c r="D109" s="151">
        <f>'Приложение № 1'!P110</f>
        <v>8859774</v>
      </c>
      <c r="E109" s="151">
        <v>0</v>
      </c>
      <c r="F109" s="151">
        <v>0</v>
      </c>
      <c r="G109" s="151">
        <v>0</v>
      </c>
      <c r="H109" s="151">
        <v>0</v>
      </c>
      <c r="I109" s="151">
        <f t="shared" si="41"/>
        <v>201.3</v>
      </c>
      <c r="J109" s="151">
        <f t="shared" si="42"/>
        <v>8859774</v>
      </c>
      <c r="K109" s="151">
        <v>0</v>
      </c>
      <c r="L109" s="151">
        <v>0</v>
      </c>
      <c r="M109" s="151">
        <v>0</v>
      </c>
      <c r="N109" s="151">
        <v>0</v>
      </c>
      <c r="O109" s="151">
        <v>0</v>
      </c>
      <c r="P109" s="151">
        <v>0</v>
      </c>
      <c r="Q109" s="112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13"/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  <c r="EC109" s="113"/>
      <c r="ED109" s="113"/>
      <c r="EE109" s="113"/>
      <c r="EF109" s="113"/>
      <c r="EG109" s="113"/>
    </row>
    <row r="110" spans="1:137" s="150" customFormat="1" x14ac:dyDescent="0.2">
      <c r="A110" s="127">
        <f>'Приложение № 1'!A111</f>
        <v>4</v>
      </c>
      <c r="B110" s="104" t="str">
        <f>'Приложение № 1'!B111</f>
        <v>г. Талдом, ул. М. Горького, д. 32</v>
      </c>
      <c r="C110" s="126">
        <f>'Приложение № 1'!M111</f>
        <v>71.569999999999993</v>
      </c>
      <c r="D110" s="151">
        <f>'Приложение № 1'!P111</f>
        <v>3009067.6</v>
      </c>
      <c r="E110" s="151">
        <v>0</v>
      </c>
      <c r="F110" s="151">
        <v>0</v>
      </c>
      <c r="G110" s="151">
        <v>0</v>
      </c>
      <c r="H110" s="151">
        <v>0</v>
      </c>
      <c r="I110" s="151">
        <f t="shared" si="41"/>
        <v>71.569999999999993</v>
      </c>
      <c r="J110" s="151">
        <f t="shared" si="42"/>
        <v>3009067.6</v>
      </c>
      <c r="K110" s="151">
        <v>0</v>
      </c>
      <c r="L110" s="151">
        <v>0</v>
      </c>
      <c r="M110" s="151">
        <v>0</v>
      </c>
      <c r="N110" s="151">
        <v>0</v>
      </c>
      <c r="O110" s="151">
        <v>0</v>
      </c>
      <c r="P110" s="151">
        <v>0</v>
      </c>
      <c r="Q110" s="123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</row>
    <row r="111" spans="1:137" s="106" customFormat="1" x14ac:dyDescent="0.2">
      <c r="A111" s="127">
        <f>'Приложение № 1'!A112</f>
        <v>5</v>
      </c>
      <c r="B111" s="104" t="str">
        <f>'Приложение № 1'!B112</f>
        <v>г. Талдом, ул. Слободская, д. 4</v>
      </c>
      <c r="C111" s="126">
        <f>'Приложение № 1'!M112</f>
        <v>108.2</v>
      </c>
      <c r="D111" s="151">
        <f>'Приложение № 1'!P112</f>
        <v>5399156</v>
      </c>
      <c r="E111" s="151">
        <v>0</v>
      </c>
      <c r="F111" s="151">
        <v>0</v>
      </c>
      <c r="G111" s="151">
        <v>0</v>
      </c>
      <c r="H111" s="151">
        <v>0</v>
      </c>
      <c r="I111" s="151">
        <f t="shared" si="41"/>
        <v>108.2</v>
      </c>
      <c r="J111" s="151">
        <f t="shared" si="42"/>
        <v>5399156</v>
      </c>
      <c r="K111" s="151">
        <v>0</v>
      </c>
      <c r="L111" s="151">
        <v>0</v>
      </c>
      <c r="M111" s="151">
        <v>0</v>
      </c>
      <c r="N111" s="151">
        <v>0</v>
      </c>
      <c r="O111" s="151">
        <v>0</v>
      </c>
      <c r="P111" s="151">
        <v>0</v>
      </c>
      <c r="Q111" s="112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  <c r="EC111" s="113"/>
      <c r="ED111" s="113"/>
      <c r="EE111" s="113"/>
      <c r="EF111" s="113"/>
      <c r="EG111" s="113"/>
    </row>
    <row r="112" spans="1:137" s="106" customFormat="1" x14ac:dyDescent="0.2">
      <c r="A112" s="127">
        <f>'Приложение № 1'!A113</f>
        <v>6</v>
      </c>
      <c r="B112" s="104" t="str">
        <f>'Приложение № 1'!B113</f>
        <v>г. Талдом, ул. Калязинская, д. 47</v>
      </c>
      <c r="C112" s="126">
        <f>'Приложение № 1'!M113</f>
        <v>124</v>
      </c>
      <c r="D112" s="151">
        <f>'Приложение № 1'!P113</f>
        <v>5457925.2000000002</v>
      </c>
      <c r="E112" s="151">
        <v>0</v>
      </c>
      <c r="F112" s="151">
        <v>0</v>
      </c>
      <c r="G112" s="151">
        <v>0</v>
      </c>
      <c r="H112" s="151">
        <v>0</v>
      </c>
      <c r="I112" s="151">
        <f t="shared" si="41"/>
        <v>124</v>
      </c>
      <c r="J112" s="151">
        <f t="shared" si="42"/>
        <v>5457925.2000000002</v>
      </c>
      <c r="K112" s="151">
        <v>0</v>
      </c>
      <c r="L112" s="151">
        <v>0</v>
      </c>
      <c r="M112" s="151">
        <v>0</v>
      </c>
      <c r="N112" s="151">
        <v>0</v>
      </c>
      <c r="O112" s="151">
        <v>0</v>
      </c>
      <c r="P112" s="151">
        <v>0</v>
      </c>
      <c r="Q112" s="112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</row>
    <row r="113" spans="1:137" s="106" customFormat="1" x14ac:dyDescent="0.2">
      <c r="A113" s="127">
        <f>'Приложение № 1'!A114</f>
        <v>7</v>
      </c>
      <c r="B113" s="104" t="str">
        <f>'Приложение № 1'!B114</f>
        <v>г. Талдом, ул. Победы, д. 27</v>
      </c>
      <c r="C113" s="126">
        <f>'Приложение № 1'!M114</f>
        <v>180.1</v>
      </c>
      <c r="D113" s="151">
        <f>'Приложение № 1'!P114</f>
        <v>8983654.4000000004</v>
      </c>
      <c r="E113" s="151">
        <v>0</v>
      </c>
      <c r="F113" s="151">
        <v>0</v>
      </c>
      <c r="G113" s="151">
        <f>C113</f>
        <v>180.1</v>
      </c>
      <c r="H113" s="151">
        <f>D113</f>
        <v>8983654.4000000004</v>
      </c>
      <c r="I113" s="151">
        <f t="shared" si="41"/>
        <v>0</v>
      </c>
      <c r="J113" s="151">
        <f t="shared" si="42"/>
        <v>0</v>
      </c>
      <c r="K113" s="151">
        <v>0</v>
      </c>
      <c r="L113" s="151">
        <v>0</v>
      </c>
      <c r="M113" s="151">
        <v>0</v>
      </c>
      <c r="N113" s="151">
        <v>0</v>
      </c>
      <c r="O113" s="151">
        <v>0</v>
      </c>
      <c r="P113" s="151">
        <v>0</v>
      </c>
      <c r="Q113" s="112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  <c r="EC113" s="113"/>
      <c r="ED113" s="113"/>
      <c r="EE113" s="113"/>
      <c r="EF113" s="113"/>
      <c r="EG113" s="113"/>
    </row>
    <row r="114" spans="1:137" s="106" customFormat="1" ht="39.950000000000003" customHeight="1" x14ac:dyDescent="0.2">
      <c r="A114" s="847" t="str">
        <f>'Приложение № 1'!A115:F115</f>
        <v>Итого МКД по Шатурскому муниципальному  району**: 12</v>
      </c>
      <c r="B114" s="848"/>
      <c r="C114" s="101">
        <f>SUM(C115:C126)</f>
        <v>1233.3</v>
      </c>
      <c r="D114" s="101">
        <f t="shared" ref="D114:P114" si="43">SUM(D115:D126)</f>
        <v>56743810.409999996</v>
      </c>
      <c r="E114" s="101">
        <f t="shared" si="43"/>
        <v>0</v>
      </c>
      <c r="F114" s="101">
        <f t="shared" si="43"/>
        <v>0</v>
      </c>
      <c r="G114" s="101">
        <f t="shared" si="43"/>
        <v>1233.3</v>
      </c>
      <c r="H114" s="101">
        <f t="shared" si="43"/>
        <v>56743810.409999996</v>
      </c>
      <c r="I114" s="101">
        <f t="shared" si="43"/>
        <v>0</v>
      </c>
      <c r="J114" s="101">
        <f t="shared" si="43"/>
        <v>0</v>
      </c>
      <c r="K114" s="101">
        <f t="shared" si="43"/>
        <v>0</v>
      </c>
      <c r="L114" s="101">
        <f t="shared" si="43"/>
        <v>0</v>
      </c>
      <c r="M114" s="101">
        <f t="shared" si="43"/>
        <v>0</v>
      </c>
      <c r="N114" s="101">
        <f t="shared" si="43"/>
        <v>0</v>
      </c>
      <c r="O114" s="101">
        <f t="shared" si="43"/>
        <v>0</v>
      </c>
      <c r="P114" s="101">
        <f t="shared" si="43"/>
        <v>0</v>
      </c>
      <c r="Q114" s="112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  <c r="EC114" s="113"/>
      <c r="ED114" s="113"/>
      <c r="EE114" s="113"/>
      <c r="EF114" s="113"/>
      <c r="EG114" s="113"/>
    </row>
    <row r="115" spans="1:137" s="106" customFormat="1" x14ac:dyDescent="0.2">
      <c r="A115" s="127">
        <f>'Приложение № 1'!A116</f>
        <v>1</v>
      </c>
      <c r="B115" s="104" t="str">
        <f>'Приложение № 1'!B116</f>
        <v>п. Лесозавода, ул.Лесная, д. 34</v>
      </c>
      <c r="C115" s="126">
        <f>'Приложение № 1'!M116</f>
        <v>125.4</v>
      </c>
      <c r="D115" s="151">
        <f>'Приложение № 1'!P116</f>
        <v>5776439.4699999997</v>
      </c>
      <c r="E115" s="151">
        <v>0</v>
      </c>
      <c r="F115" s="151">
        <v>0</v>
      </c>
      <c r="G115" s="151">
        <f>C115</f>
        <v>125.4</v>
      </c>
      <c r="H115" s="151">
        <f>D115</f>
        <v>5776439.4699999997</v>
      </c>
      <c r="I115" s="151">
        <v>0</v>
      </c>
      <c r="J115" s="151">
        <v>0</v>
      </c>
      <c r="K115" s="151">
        <v>0</v>
      </c>
      <c r="L115" s="151">
        <v>0</v>
      </c>
      <c r="M115" s="151">
        <v>0</v>
      </c>
      <c r="N115" s="151">
        <v>0</v>
      </c>
      <c r="O115" s="151">
        <v>0</v>
      </c>
      <c r="P115" s="151">
        <v>0</v>
      </c>
      <c r="Q115" s="112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  <c r="EC115" s="113"/>
      <c r="ED115" s="113"/>
      <c r="EE115" s="113"/>
      <c r="EF115" s="113"/>
      <c r="EG115" s="113"/>
    </row>
    <row r="116" spans="1:137" s="106" customFormat="1" x14ac:dyDescent="0.2">
      <c r="A116" s="127">
        <f>'Приложение № 1'!A117</f>
        <v>2</v>
      </c>
      <c r="B116" s="104" t="str">
        <f>'Приложение № 1'!B117</f>
        <v>п. Лесозавода, ул.Лесная, д. 26</v>
      </c>
      <c r="C116" s="126">
        <f>'Приложение № 1'!M117</f>
        <v>85.2</v>
      </c>
      <c r="D116" s="151">
        <f>'Приложение № 1'!P117</f>
        <v>3938406.91</v>
      </c>
      <c r="E116" s="151">
        <v>0</v>
      </c>
      <c r="F116" s="151">
        <v>0</v>
      </c>
      <c r="G116" s="151">
        <f t="shared" ref="G116:G126" si="44">C116</f>
        <v>85.2</v>
      </c>
      <c r="H116" s="151">
        <f t="shared" ref="H116:H126" si="45">D116</f>
        <v>3938406.91</v>
      </c>
      <c r="I116" s="151">
        <v>0</v>
      </c>
      <c r="J116" s="151">
        <v>0</v>
      </c>
      <c r="K116" s="151">
        <v>0</v>
      </c>
      <c r="L116" s="151">
        <v>0</v>
      </c>
      <c r="M116" s="151">
        <v>0</v>
      </c>
      <c r="N116" s="151">
        <v>0</v>
      </c>
      <c r="O116" s="151">
        <v>0</v>
      </c>
      <c r="P116" s="151">
        <v>0</v>
      </c>
      <c r="Q116" s="112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13"/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  <c r="EC116" s="113"/>
      <c r="ED116" s="113"/>
      <c r="EE116" s="113"/>
      <c r="EF116" s="113"/>
      <c r="EG116" s="113"/>
    </row>
    <row r="117" spans="1:137" s="150" customFormat="1" x14ac:dyDescent="0.2">
      <c r="A117" s="127">
        <f>'Приложение № 1'!A118</f>
        <v>3</v>
      </c>
      <c r="B117" s="104" t="str">
        <f>'Приложение № 1'!B118</f>
        <v>п. Лесозавода, ул.Набережная, д. 6</v>
      </c>
      <c r="C117" s="126">
        <f>'Приложение № 1'!M118</f>
        <v>107.8</v>
      </c>
      <c r="D117" s="151">
        <f>'Приложение № 1'!P118</f>
        <v>4966198.2300000004</v>
      </c>
      <c r="E117" s="151">
        <v>0</v>
      </c>
      <c r="F117" s="151">
        <v>0</v>
      </c>
      <c r="G117" s="151">
        <f t="shared" si="44"/>
        <v>107.8</v>
      </c>
      <c r="H117" s="151">
        <f t="shared" si="45"/>
        <v>4966198.2300000004</v>
      </c>
      <c r="I117" s="151">
        <v>0</v>
      </c>
      <c r="J117" s="151">
        <v>0</v>
      </c>
      <c r="K117" s="151">
        <v>0</v>
      </c>
      <c r="L117" s="151">
        <v>0</v>
      </c>
      <c r="M117" s="151">
        <v>0</v>
      </c>
      <c r="N117" s="151">
        <v>0</v>
      </c>
      <c r="O117" s="151">
        <v>0</v>
      </c>
      <c r="P117" s="151">
        <v>0</v>
      </c>
      <c r="Q117" s="123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</row>
    <row r="118" spans="1:137" s="150" customFormat="1" x14ac:dyDescent="0.2">
      <c r="A118" s="127">
        <f>'Приложение № 1'!A119</f>
        <v>4</v>
      </c>
      <c r="B118" s="104" t="str">
        <f>'Приложение № 1'!B119</f>
        <v>с. Середниково, ул.Молодежная, д. 2</v>
      </c>
      <c r="C118" s="126">
        <f>'Приложение № 1'!M119</f>
        <v>41.2</v>
      </c>
      <c r="D118" s="151">
        <f>'Приложение № 1'!P119</f>
        <v>1902397.51</v>
      </c>
      <c r="E118" s="151">
        <v>0</v>
      </c>
      <c r="F118" s="151">
        <v>0</v>
      </c>
      <c r="G118" s="151">
        <f t="shared" si="44"/>
        <v>41.2</v>
      </c>
      <c r="H118" s="151">
        <f t="shared" si="45"/>
        <v>1902397.51</v>
      </c>
      <c r="I118" s="151">
        <v>0</v>
      </c>
      <c r="J118" s="151">
        <v>0</v>
      </c>
      <c r="K118" s="151">
        <v>0</v>
      </c>
      <c r="L118" s="151">
        <v>0</v>
      </c>
      <c r="M118" s="151">
        <v>0</v>
      </c>
      <c r="N118" s="151">
        <v>0</v>
      </c>
      <c r="O118" s="151">
        <v>0</v>
      </c>
      <c r="P118" s="151">
        <v>0</v>
      </c>
      <c r="Q118" s="123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</row>
    <row r="119" spans="1:137" s="106" customFormat="1" x14ac:dyDescent="0.2">
      <c r="A119" s="127">
        <f>'Приложение № 1'!A120</f>
        <v>5</v>
      </c>
      <c r="B119" s="104" t="str">
        <f>'Приложение № 1'!B120</f>
        <v>с. Шарапово, ул. Садовая, д. 3</v>
      </c>
      <c r="C119" s="126">
        <f>'Приложение № 1'!M120</f>
        <v>80.5</v>
      </c>
      <c r="D119" s="151">
        <f>'Приложение № 1'!P120</f>
        <v>3708347.09</v>
      </c>
      <c r="E119" s="151">
        <v>0</v>
      </c>
      <c r="F119" s="151">
        <v>0</v>
      </c>
      <c r="G119" s="151">
        <f t="shared" si="44"/>
        <v>80.5</v>
      </c>
      <c r="H119" s="151">
        <f t="shared" si="45"/>
        <v>3708347.09</v>
      </c>
      <c r="I119" s="151">
        <v>0</v>
      </c>
      <c r="J119" s="151">
        <v>0</v>
      </c>
      <c r="K119" s="151">
        <v>0</v>
      </c>
      <c r="L119" s="151">
        <v>0</v>
      </c>
      <c r="M119" s="151">
        <v>0</v>
      </c>
      <c r="N119" s="151">
        <v>0</v>
      </c>
      <c r="O119" s="151">
        <v>0</v>
      </c>
      <c r="P119" s="151">
        <v>0</v>
      </c>
      <c r="Q119" s="112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  <c r="EC119" s="113"/>
      <c r="ED119" s="113"/>
      <c r="EE119" s="113"/>
      <c r="EF119" s="113"/>
      <c r="EG119" s="113"/>
    </row>
    <row r="120" spans="1:137" s="106" customFormat="1" x14ac:dyDescent="0.2">
      <c r="A120" s="127">
        <f>'Приложение № 1'!A121</f>
        <v>6</v>
      </c>
      <c r="B120" s="104" t="str">
        <f>'Приложение № 1'!B121</f>
        <v>с. Дмитровский Погост, ул. Кирова, д. 27</v>
      </c>
      <c r="C120" s="126">
        <f>'Приложение № 1'!M121</f>
        <v>82.8</v>
      </c>
      <c r="D120" s="151">
        <f>'Приложение № 1'!P121</f>
        <v>3814359.96</v>
      </c>
      <c r="E120" s="151">
        <v>0</v>
      </c>
      <c r="F120" s="151">
        <v>0</v>
      </c>
      <c r="G120" s="151">
        <f t="shared" si="44"/>
        <v>82.8</v>
      </c>
      <c r="H120" s="151">
        <f t="shared" si="45"/>
        <v>3814359.96</v>
      </c>
      <c r="I120" s="151">
        <v>0</v>
      </c>
      <c r="J120" s="151">
        <v>0</v>
      </c>
      <c r="K120" s="151">
        <v>0</v>
      </c>
      <c r="L120" s="151">
        <v>0</v>
      </c>
      <c r="M120" s="151">
        <v>0</v>
      </c>
      <c r="N120" s="151">
        <v>0</v>
      </c>
      <c r="O120" s="151">
        <v>0</v>
      </c>
      <c r="P120" s="151">
        <v>0</v>
      </c>
      <c r="Q120" s="112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</row>
    <row r="121" spans="1:137" s="150" customFormat="1" x14ac:dyDescent="0.2">
      <c r="A121" s="127">
        <f>'Приложение № 1'!A122</f>
        <v>7</v>
      </c>
      <c r="B121" s="104" t="str">
        <f>'Приложение № 1'!B122</f>
        <v>д. Денисьево, д. 1</v>
      </c>
      <c r="C121" s="126">
        <f>'Приложение № 1'!M122</f>
        <v>77.5</v>
      </c>
      <c r="D121" s="151">
        <f>'Приложение № 1'!P122</f>
        <v>3569842.8</v>
      </c>
      <c r="E121" s="151">
        <v>0</v>
      </c>
      <c r="F121" s="151">
        <v>0</v>
      </c>
      <c r="G121" s="151">
        <f t="shared" si="44"/>
        <v>77.5</v>
      </c>
      <c r="H121" s="151">
        <f t="shared" si="45"/>
        <v>3569842.8</v>
      </c>
      <c r="I121" s="151">
        <v>0</v>
      </c>
      <c r="J121" s="151">
        <v>0</v>
      </c>
      <c r="K121" s="151">
        <v>0</v>
      </c>
      <c r="L121" s="151">
        <v>0</v>
      </c>
      <c r="M121" s="151">
        <v>0</v>
      </c>
      <c r="N121" s="151">
        <v>0</v>
      </c>
      <c r="O121" s="151">
        <v>0</v>
      </c>
      <c r="P121" s="151">
        <v>0</v>
      </c>
      <c r="Q121" s="123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</row>
    <row r="122" spans="1:137" s="106" customFormat="1" x14ac:dyDescent="0.2">
      <c r="A122" s="127">
        <f>'Приложение № 1'!A123</f>
        <v>8</v>
      </c>
      <c r="B122" s="104" t="str">
        <f>'Приложение № 1'!B123</f>
        <v>д. Самойлиха, ул.Тихая, д. 2</v>
      </c>
      <c r="C122" s="126">
        <f>'Приложение № 1'!M123</f>
        <v>139.1</v>
      </c>
      <c r="D122" s="151">
        <f>'Приложение № 1'!P123</f>
        <v>6272007.5700000003</v>
      </c>
      <c r="E122" s="151">
        <v>0</v>
      </c>
      <c r="F122" s="151">
        <v>0</v>
      </c>
      <c r="G122" s="151">
        <f t="shared" si="44"/>
        <v>139.1</v>
      </c>
      <c r="H122" s="151">
        <f t="shared" si="45"/>
        <v>6272007.5700000003</v>
      </c>
      <c r="I122" s="151">
        <v>0</v>
      </c>
      <c r="J122" s="151">
        <v>0</v>
      </c>
      <c r="K122" s="151">
        <v>0</v>
      </c>
      <c r="L122" s="151">
        <v>0</v>
      </c>
      <c r="M122" s="151">
        <v>0</v>
      </c>
      <c r="N122" s="151">
        <v>0</v>
      </c>
      <c r="O122" s="151">
        <v>0</v>
      </c>
      <c r="P122" s="151">
        <v>0</v>
      </c>
      <c r="Q122" s="112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  <c r="BV122" s="113"/>
      <c r="BW122" s="113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  <c r="EC122" s="113"/>
      <c r="ED122" s="113"/>
      <c r="EE122" s="113"/>
      <c r="EF122" s="113"/>
      <c r="EG122" s="113"/>
    </row>
    <row r="123" spans="1:137" s="150" customFormat="1" x14ac:dyDescent="0.2">
      <c r="A123" s="127">
        <f>'Приложение № 1'!A124</f>
        <v>9</v>
      </c>
      <c r="B123" s="104" t="str">
        <f>'Приложение № 1'!B124</f>
        <v>д. Самойлиха, ул.Тихая, д. 3</v>
      </c>
      <c r="C123" s="126">
        <f>'Приложение № 1'!M124</f>
        <v>134.69999999999999</v>
      </c>
      <c r="D123" s="151">
        <f>'Приложение № 1'!P124</f>
        <v>6195863.4100000001</v>
      </c>
      <c r="E123" s="151">
        <v>0</v>
      </c>
      <c r="F123" s="151">
        <v>0</v>
      </c>
      <c r="G123" s="151">
        <f t="shared" si="44"/>
        <v>134.69999999999999</v>
      </c>
      <c r="H123" s="151">
        <f t="shared" si="45"/>
        <v>6195863.4100000001</v>
      </c>
      <c r="I123" s="151">
        <v>0</v>
      </c>
      <c r="J123" s="151">
        <v>0</v>
      </c>
      <c r="K123" s="151">
        <v>0</v>
      </c>
      <c r="L123" s="151">
        <v>0</v>
      </c>
      <c r="M123" s="151">
        <v>0</v>
      </c>
      <c r="N123" s="151">
        <v>0</v>
      </c>
      <c r="O123" s="151">
        <v>0</v>
      </c>
      <c r="P123" s="151">
        <v>0</v>
      </c>
      <c r="Q123" s="123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</row>
    <row r="124" spans="1:137" s="150" customFormat="1" x14ac:dyDescent="0.2">
      <c r="A124" s="127">
        <f>'Приложение № 1'!A125</f>
        <v>10</v>
      </c>
      <c r="B124" s="104" t="str">
        <f>'Приложение № 1'!B125</f>
        <v>д. Пестовская, д .2</v>
      </c>
      <c r="C124" s="126">
        <f>'Приложение № 1'!M125</f>
        <v>82.5</v>
      </c>
      <c r="D124" s="151">
        <f>'Приложение № 1'!P125</f>
        <v>3800155.23</v>
      </c>
      <c r="E124" s="151">
        <v>0</v>
      </c>
      <c r="F124" s="151">
        <v>0</v>
      </c>
      <c r="G124" s="151">
        <f t="shared" si="44"/>
        <v>82.5</v>
      </c>
      <c r="H124" s="151">
        <f t="shared" si="45"/>
        <v>3800155.23</v>
      </c>
      <c r="I124" s="151">
        <v>0</v>
      </c>
      <c r="J124" s="151">
        <v>0</v>
      </c>
      <c r="K124" s="151">
        <v>0</v>
      </c>
      <c r="L124" s="151">
        <v>0</v>
      </c>
      <c r="M124" s="151">
        <v>0</v>
      </c>
      <c r="N124" s="151">
        <v>0</v>
      </c>
      <c r="O124" s="151">
        <v>0</v>
      </c>
      <c r="P124" s="151">
        <v>0</v>
      </c>
      <c r="Q124" s="123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</row>
    <row r="125" spans="1:137" s="150" customFormat="1" x14ac:dyDescent="0.2">
      <c r="A125" s="127">
        <f>'Приложение № 1'!A126</f>
        <v>11</v>
      </c>
      <c r="B125" s="104" t="str">
        <f>'Приложение № 1'!B126</f>
        <v>п. Лесозавода, ул .Набережная, д. 12</v>
      </c>
      <c r="C125" s="126">
        <f>'Приложение № 1'!M126</f>
        <v>159.1</v>
      </c>
      <c r="D125" s="151">
        <f>'Приложение № 1'!P126</f>
        <v>7362425.6799999997</v>
      </c>
      <c r="E125" s="151">
        <v>0</v>
      </c>
      <c r="F125" s="151">
        <v>0</v>
      </c>
      <c r="G125" s="151">
        <f t="shared" si="44"/>
        <v>159.1</v>
      </c>
      <c r="H125" s="151">
        <f t="shared" si="45"/>
        <v>7362425.6799999997</v>
      </c>
      <c r="I125" s="151">
        <v>0</v>
      </c>
      <c r="J125" s="151">
        <v>0</v>
      </c>
      <c r="K125" s="151">
        <v>0</v>
      </c>
      <c r="L125" s="151">
        <v>0</v>
      </c>
      <c r="M125" s="151">
        <v>0</v>
      </c>
      <c r="N125" s="151">
        <v>0</v>
      </c>
      <c r="O125" s="151">
        <v>0</v>
      </c>
      <c r="P125" s="151">
        <v>0</v>
      </c>
      <c r="Q125" s="123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</row>
    <row r="126" spans="1:137" s="150" customFormat="1" x14ac:dyDescent="0.2">
      <c r="A126" s="127">
        <f>'Приложение № 1'!A127</f>
        <v>12</v>
      </c>
      <c r="B126" s="104" t="str">
        <f>'Приложение № 1'!B127</f>
        <v>п. Лесозавода, ул. Лесная, д. 19</v>
      </c>
      <c r="C126" s="126">
        <f>'Приложение № 1'!M127</f>
        <v>117.5</v>
      </c>
      <c r="D126" s="151">
        <f>'Приложение № 1'!P127</f>
        <v>5437366.5499999998</v>
      </c>
      <c r="E126" s="151">
        <v>0</v>
      </c>
      <c r="F126" s="151">
        <v>0</v>
      </c>
      <c r="G126" s="151">
        <f t="shared" si="44"/>
        <v>117.5</v>
      </c>
      <c r="H126" s="151">
        <f t="shared" si="45"/>
        <v>5437366.5499999998</v>
      </c>
      <c r="I126" s="151">
        <v>0</v>
      </c>
      <c r="J126" s="151">
        <v>0</v>
      </c>
      <c r="K126" s="151">
        <v>0</v>
      </c>
      <c r="L126" s="151">
        <v>0</v>
      </c>
      <c r="M126" s="151">
        <v>0</v>
      </c>
      <c r="N126" s="151">
        <v>0</v>
      </c>
      <c r="O126" s="151">
        <v>0</v>
      </c>
      <c r="P126" s="151">
        <v>0</v>
      </c>
      <c r="Q126" s="123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</row>
    <row r="127" spans="1:137" s="150" customFormat="1" ht="27.75" customHeight="1" x14ac:dyDescent="0.2">
      <c r="A127" s="847" t="str">
        <f>'Приложение № 1'!A128:F128</f>
        <v>Итого МКД по городскому поселению Шатура Шатурского муниципального района**: 2</v>
      </c>
      <c r="B127" s="848"/>
      <c r="C127" s="129">
        <f>C128+C129</f>
        <v>710.2</v>
      </c>
      <c r="D127" s="129">
        <f t="shared" ref="D127:P127" si="46">D128+D129</f>
        <v>41797204.68</v>
      </c>
      <c r="E127" s="129">
        <f t="shared" si="46"/>
        <v>0</v>
      </c>
      <c r="F127" s="129">
        <f t="shared" si="46"/>
        <v>0</v>
      </c>
      <c r="G127" s="129">
        <f t="shared" si="46"/>
        <v>0</v>
      </c>
      <c r="H127" s="129">
        <f t="shared" si="46"/>
        <v>0</v>
      </c>
      <c r="I127" s="129">
        <f t="shared" si="46"/>
        <v>710.2</v>
      </c>
      <c r="J127" s="129">
        <f t="shared" si="46"/>
        <v>41797204.68</v>
      </c>
      <c r="K127" s="129">
        <f t="shared" si="46"/>
        <v>0</v>
      </c>
      <c r="L127" s="129">
        <f t="shared" si="46"/>
        <v>0</v>
      </c>
      <c r="M127" s="129">
        <f t="shared" si="46"/>
        <v>0</v>
      </c>
      <c r="N127" s="129">
        <f t="shared" si="46"/>
        <v>0</v>
      </c>
      <c r="O127" s="129">
        <f t="shared" si="46"/>
        <v>0</v>
      </c>
      <c r="P127" s="129">
        <f t="shared" si="46"/>
        <v>0</v>
      </c>
      <c r="Q127" s="123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</row>
    <row r="128" spans="1:137" s="150" customFormat="1" ht="12.95" customHeight="1" x14ac:dyDescent="0.2">
      <c r="A128" s="100">
        <f>'Приложение № 1'!A129</f>
        <v>1</v>
      </c>
      <c r="B128" s="119" t="str">
        <f>'Приложение № 1'!B129</f>
        <v>пос. Шатурторф, ул. Мира, д. 4</v>
      </c>
      <c r="C128" s="126">
        <f>'Приложение № 1'!M129</f>
        <v>602.20000000000005</v>
      </c>
      <c r="D128" s="151">
        <f>'Приложение № 1'!P129</f>
        <v>34540371.18</v>
      </c>
      <c r="E128" s="151">
        <v>0</v>
      </c>
      <c r="F128" s="151">
        <v>0</v>
      </c>
      <c r="G128" s="151">
        <v>0</v>
      </c>
      <c r="H128" s="151">
        <v>0</v>
      </c>
      <c r="I128" s="151">
        <f>C128</f>
        <v>602.20000000000005</v>
      </c>
      <c r="J128" s="151">
        <f>D128</f>
        <v>34540371.18</v>
      </c>
      <c r="K128" s="151">
        <v>0</v>
      </c>
      <c r="L128" s="151">
        <v>0</v>
      </c>
      <c r="M128" s="151">
        <v>0</v>
      </c>
      <c r="N128" s="151">
        <v>0</v>
      </c>
      <c r="O128" s="151">
        <v>0</v>
      </c>
      <c r="P128" s="151">
        <v>0</v>
      </c>
      <c r="Q128" s="123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</row>
    <row r="129" spans="1:137" s="150" customFormat="1" ht="12.95" customHeight="1" x14ac:dyDescent="0.2">
      <c r="A129" s="100">
        <f>'Приложение № 1'!A130</f>
        <v>2</v>
      </c>
      <c r="B129" s="119" t="str">
        <f>'Приложение № 1'!B130</f>
        <v>пос. Шатурторф, ул. Красный поселок, д. 2</v>
      </c>
      <c r="C129" s="126">
        <f>'Приложение № 1'!M130</f>
        <v>108</v>
      </c>
      <c r="D129" s="151">
        <f>'Приложение № 1'!P130</f>
        <v>7256833.5</v>
      </c>
      <c r="E129" s="151">
        <v>0</v>
      </c>
      <c r="F129" s="151">
        <v>0</v>
      </c>
      <c r="G129" s="151">
        <v>0</v>
      </c>
      <c r="H129" s="151">
        <v>0</v>
      </c>
      <c r="I129" s="151">
        <f>C129</f>
        <v>108</v>
      </c>
      <c r="J129" s="151">
        <f>D129</f>
        <v>7256833.5</v>
      </c>
      <c r="K129" s="151">
        <v>0</v>
      </c>
      <c r="L129" s="151">
        <v>0</v>
      </c>
      <c r="M129" s="151">
        <v>0</v>
      </c>
      <c r="N129" s="151">
        <v>0</v>
      </c>
      <c r="O129" s="151">
        <v>0</v>
      </c>
      <c r="P129" s="151">
        <v>0</v>
      </c>
      <c r="Q129" s="123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</row>
    <row r="130" spans="1:137" s="106" customFormat="1" ht="39.950000000000003" customHeight="1" x14ac:dyDescent="0.2">
      <c r="A130" s="847" t="str">
        <f>'Приложение № 1'!A131:F131</f>
        <v>Итого МКД по городскому поселению Мишеронский Шатурского муниципального района**: 3</v>
      </c>
      <c r="B130" s="848"/>
      <c r="C130" s="101">
        <f>C131+C132+C133</f>
        <v>1211.8</v>
      </c>
      <c r="D130" s="101">
        <f t="shared" ref="D130:P130" si="47">D131+D132+D133</f>
        <v>55641205.439999998</v>
      </c>
      <c r="E130" s="101">
        <f t="shared" si="47"/>
        <v>0</v>
      </c>
      <c r="F130" s="101">
        <f t="shared" si="47"/>
        <v>0</v>
      </c>
      <c r="G130" s="101">
        <f t="shared" si="47"/>
        <v>1211.8</v>
      </c>
      <c r="H130" s="101">
        <f t="shared" si="47"/>
        <v>55641205.439999998</v>
      </c>
      <c r="I130" s="101">
        <f t="shared" si="47"/>
        <v>0</v>
      </c>
      <c r="J130" s="101">
        <f t="shared" si="47"/>
        <v>0</v>
      </c>
      <c r="K130" s="101">
        <f t="shared" si="47"/>
        <v>0</v>
      </c>
      <c r="L130" s="101">
        <f t="shared" si="47"/>
        <v>0</v>
      </c>
      <c r="M130" s="101">
        <f t="shared" si="47"/>
        <v>0</v>
      </c>
      <c r="N130" s="101">
        <f t="shared" si="47"/>
        <v>0</v>
      </c>
      <c r="O130" s="101">
        <f t="shared" si="47"/>
        <v>0</v>
      </c>
      <c r="P130" s="101">
        <f t="shared" si="47"/>
        <v>0</v>
      </c>
      <c r="Q130" s="112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  <c r="BV130" s="113"/>
      <c r="BW130" s="113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  <c r="EC130" s="113"/>
      <c r="ED130" s="113"/>
      <c r="EE130" s="113"/>
      <c r="EF130" s="113"/>
      <c r="EG130" s="113"/>
    </row>
    <row r="131" spans="1:137" s="106" customFormat="1" ht="12.95" customHeight="1" x14ac:dyDescent="0.2">
      <c r="A131" s="127">
        <v>1</v>
      </c>
      <c r="B131" s="130" t="str">
        <f>'Приложение № 1'!B132</f>
        <v>п. Бакшеево, ул. 1 Мая,  д. 5/5</v>
      </c>
      <c r="C131" s="126">
        <f>'Приложение № 1'!M132</f>
        <v>409.4</v>
      </c>
      <c r="D131" s="151">
        <f>'Приложение № 1'!P132</f>
        <v>18442874.239999998</v>
      </c>
      <c r="E131" s="151">
        <v>0</v>
      </c>
      <c r="F131" s="151">
        <v>0</v>
      </c>
      <c r="G131" s="151">
        <f t="shared" ref="G131:H133" si="48">C131</f>
        <v>409.4</v>
      </c>
      <c r="H131" s="151">
        <f t="shared" si="48"/>
        <v>18442874.239999998</v>
      </c>
      <c r="I131" s="151">
        <v>0</v>
      </c>
      <c r="J131" s="151">
        <v>0</v>
      </c>
      <c r="K131" s="151">
        <v>0</v>
      </c>
      <c r="L131" s="151">
        <v>0</v>
      </c>
      <c r="M131" s="151">
        <v>0</v>
      </c>
      <c r="N131" s="151">
        <v>0</v>
      </c>
      <c r="O131" s="151">
        <v>0</v>
      </c>
      <c r="P131" s="151">
        <v>0</v>
      </c>
      <c r="Q131" s="112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113"/>
      <c r="BV131" s="113"/>
      <c r="BW131" s="113"/>
      <c r="BX131" s="113"/>
      <c r="BY131" s="113"/>
      <c r="BZ131" s="113"/>
      <c r="CA131" s="113"/>
      <c r="CB131" s="113"/>
      <c r="CC131" s="113"/>
      <c r="CD131" s="113"/>
      <c r="CE131" s="113"/>
      <c r="CF131" s="113"/>
      <c r="CG131" s="113"/>
      <c r="CH131" s="113"/>
      <c r="CI131" s="113"/>
      <c r="CJ131" s="113"/>
      <c r="CK131" s="113"/>
      <c r="CL131" s="113"/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  <c r="EC131" s="113"/>
      <c r="ED131" s="113"/>
      <c r="EE131" s="113"/>
      <c r="EF131" s="113"/>
      <c r="EG131" s="113"/>
    </row>
    <row r="132" spans="1:137" s="106" customFormat="1" ht="12.95" customHeight="1" x14ac:dyDescent="0.2">
      <c r="A132" s="127">
        <v>2</v>
      </c>
      <c r="B132" s="130" t="str">
        <f>'Приложение № 1'!B133</f>
        <v>п. Бакшеево, ул.1 Мая, д. 19</v>
      </c>
      <c r="C132" s="126">
        <f>'Приложение № 1'!M133</f>
        <v>230.2</v>
      </c>
      <c r="D132" s="151">
        <f>'Приложение № 1'!P133</f>
        <v>10365703.039999999</v>
      </c>
      <c r="E132" s="151">
        <v>0</v>
      </c>
      <c r="F132" s="151">
        <v>0</v>
      </c>
      <c r="G132" s="151">
        <f t="shared" si="48"/>
        <v>230.2</v>
      </c>
      <c r="H132" s="151">
        <f t="shared" si="48"/>
        <v>10365703.039999999</v>
      </c>
      <c r="I132" s="151">
        <v>0</v>
      </c>
      <c r="J132" s="151">
        <v>0</v>
      </c>
      <c r="K132" s="151">
        <v>0</v>
      </c>
      <c r="L132" s="151">
        <v>0</v>
      </c>
      <c r="M132" s="151">
        <v>0</v>
      </c>
      <c r="N132" s="151">
        <v>0</v>
      </c>
      <c r="O132" s="151">
        <v>0</v>
      </c>
      <c r="P132" s="151">
        <v>0</v>
      </c>
      <c r="Q132" s="112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113"/>
      <c r="BV132" s="113"/>
      <c r="BW132" s="113"/>
      <c r="BX132" s="113"/>
      <c r="BY132" s="113"/>
      <c r="BZ132" s="113"/>
      <c r="CA132" s="113"/>
      <c r="CB132" s="113"/>
      <c r="CC132" s="113"/>
      <c r="CD132" s="113"/>
      <c r="CE132" s="113"/>
      <c r="CF132" s="113"/>
      <c r="CG132" s="113"/>
      <c r="CH132" s="113"/>
      <c r="CI132" s="113"/>
      <c r="CJ132" s="113"/>
      <c r="CK132" s="113"/>
      <c r="CL132" s="113"/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  <c r="DU132" s="113"/>
      <c r="DV132" s="113"/>
      <c r="DW132" s="113"/>
      <c r="DX132" s="113"/>
      <c r="DY132" s="113"/>
      <c r="DZ132" s="113"/>
      <c r="EA132" s="113"/>
      <c r="EB132" s="113"/>
      <c r="EC132" s="113"/>
      <c r="ED132" s="113"/>
      <c r="EE132" s="113"/>
      <c r="EF132" s="113"/>
      <c r="EG132" s="113"/>
    </row>
    <row r="133" spans="1:137" s="150" customFormat="1" ht="12.95" customHeight="1" x14ac:dyDescent="0.2">
      <c r="A133" s="127">
        <v>3</v>
      </c>
      <c r="B133" s="130" t="str">
        <f>'Приложение № 1'!B134</f>
        <v>п. Бакшеево, ул. Школьная, д. 3</v>
      </c>
      <c r="C133" s="126">
        <f>'Приложение № 1'!M134</f>
        <v>572.20000000000005</v>
      </c>
      <c r="D133" s="151">
        <f>'Приложение № 1'!P134</f>
        <v>26832628.16</v>
      </c>
      <c r="E133" s="151">
        <v>0</v>
      </c>
      <c r="F133" s="151">
        <v>0</v>
      </c>
      <c r="G133" s="151">
        <f t="shared" si="48"/>
        <v>572.20000000000005</v>
      </c>
      <c r="H133" s="151">
        <f t="shared" si="48"/>
        <v>26832628.16</v>
      </c>
      <c r="I133" s="151">
        <v>0</v>
      </c>
      <c r="J133" s="151">
        <v>0</v>
      </c>
      <c r="K133" s="151">
        <v>0</v>
      </c>
      <c r="L133" s="151">
        <v>0</v>
      </c>
      <c r="M133" s="151">
        <v>0</v>
      </c>
      <c r="N133" s="151">
        <v>0</v>
      </c>
      <c r="O133" s="151">
        <v>0</v>
      </c>
      <c r="P133" s="151">
        <v>0</v>
      </c>
      <c r="Q133" s="123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</row>
    <row r="134" spans="1:137" s="106" customFormat="1" ht="39.950000000000003" customHeight="1" x14ac:dyDescent="0.2">
      <c r="A134" s="847" t="str">
        <f ca="1">OFFSET('Приложение № 1'!A137:F137,-2,0)</f>
        <v>Итого МКД по городскому поселению Черусти Шатурского муниципального района**: 3</v>
      </c>
      <c r="B134" s="848"/>
      <c r="C134" s="101">
        <f>C135+C136+C137</f>
        <v>1169.3</v>
      </c>
      <c r="D134" s="101">
        <f t="shared" ref="D134:P134" si="49">D135+D136+D137</f>
        <v>53900778.289999999</v>
      </c>
      <c r="E134" s="101">
        <f t="shared" si="49"/>
        <v>0</v>
      </c>
      <c r="F134" s="101">
        <f t="shared" si="49"/>
        <v>0</v>
      </c>
      <c r="G134" s="101">
        <f t="shared" si="49"/>
        <v>1169.3</v>
      </c>
      <c r="H134" s="101">
        <f t="shared" si="49"/>
        <v>53900778.289999999</v>
      </c>
      <c r="I134" s="101">
        <f t="shared" si="49"/>
        <v>0</v>
      </c>
      <c r="J134" s="101">
        <f t="shared" si="49"/>
        <v>0</v>
      </c>
      <c r="K134" s="101">
        <f t="shared" si="49"/>
        <v>0</v>
      </c>
      <c r="L134" s="101">
        <f t="shared" si="49"/>
        <v>0</v>
      </c>
      <c r="M134" s="101">
        <f t="shared" si="49"/>
        <v>0</v>
      </c>
      <c r="N134" s="101">
        <f t="shared" si="49"/>
        <v>0</v>
      </c>
      <c r="O134" s="101">
        <f t="shared" si="49"/>
        <v>0</v>
      </c>
      <c r="P134" s="101">
        <f t="shared" si="49"/>
        <v>0</v>
      </c>
      <c r="Q134" s="112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113"/>
      <c r="BR134" s="113"/>
      <c r="BS134" s="113"/>
      <c r="BT134" s="113"/>
      <c r="BU134" s="113"/>
      <c r="BV134" s="113"/>
      <c r="BW134" s="113"/>
      <c r="BX134" s="113"/>
      <c r="BY134" s="113"/>
      <c r="BZ134" s="113"/>
      <c r="CA134" s="113"/>
      <c r="CB134" s="113"/>
      <c r="CC134" s="113"/>
      <c r="CD134" s="113"/>
      <c r="CE134" s="113"/>
      <c r="CF134" s="113"/>
      <c r="CG134" s="113"/>
      <c r="CH134" s="113"/>
      <c r="CI134" s="113"/>
      <c r="CJ134" s="113"/>
      <c r="CK134" s="113"/>
      <c r="CL134" s="113"/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  <c r="DU134" s="113"/>
      <c r="DV134" s="113"/>
      <c r="DW134" s="113"/>
      <c r="DX134" s="113"/>
      <c r="DY134" s="113"/>
      <c r="DZ134" s="113"/>
      <c r="EA134" s="113"/>
      <c r="EB134" s="113"/>
      <c r="EC134" s="113"/>
      <c r="ED134" s="113"/>
      <c r="EE134" s="113"/>
      <c r="EF134" s="113"/>
      <c r="EG134" s="113"/>
    </row>
    <row r="135" spans="1:137" s="150" customFormat="1" ht="12.95" customHeight="1" x14ac:dyDescent="0.2">
      <c r="A135" s="127">
        <v>1</v>
      </c>
      <c r="B135" s="130" t="str">
        <f ca="1">OFFSET('Приложение № 1'!B138,-2,0)</f>
        <v>р.п. Черусти, ул. Майская, д. 7</v>
      </c>
      <c r="C135" s="126">
        <f>'Приложение № 1'!M136</f>
        <v>469.7</v>
      </c>
      <c r="D135" s="151">
        <f>'Приложение № 1'!P136</f>
        <v>24663388.800000001</v>
      </c>
      <c r="E135" s="151">
        <v>0</v>
      </c>
      <c r="F135" s="151">
        <v>0</v>
      </c>
      <c r="G135" s="151">
        <f t="shared" ref="G135:H137" si="50">C135</f>
        <v>469.7</v>
      </c>
      <c r="H135" s="151">
        <f t="shared" si="50"/>
        <v>24663388.800000001</v>
      </c>
      <c r="I135" s="151">
        <v>0</v>
      </c>
      <c r="J135" s="151">
        <v>0</v>
      </c>
      <c r="K135" s="151">
        <v>0</v>
      </c>
      <c r="L135" s="151">
        <v>0</v>
      </c>
      <c r="M135" s="151">
        <v>0</v>
      </c>
      <c r="N135" s="151">
        <v>0</v>
      </c>
      <c r="O135" s="151">
        <v>0</v>
      </c>
      <c r="P135" s="151">
        <v>0</v>
      </c>
      <c r="Q135" s="123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</row>
    <row r="136" spans="1:137" s="150" customFormat="1" ht="12.95" customHeight="1" x14ac:dyDescent="0.2">
      <c r="A136" s="127">
        <v>2</v>
      </c>
      <c r="B136" s="130" t="str">
        <f ca="1">OFFSET('Приложение № 1'!B143,-2,0)</f>
        <v>р.п. Черусти, ул. Майская, д. 9</v>
      </c>
      <c r="C136" s="126">
        <f>'Приложение № 1'!M137</f>
        <v>541.1</v>
      </c>
      <c r="D136" s="151">
        <f>'Приложение № 1'!P137</f>
        <v>21288237.899999999</v>
      </c>
      <c r="E136" s="151">
        <v>0</v>
      </c>
      <c r="F136" s="151">
        <v>0</v>
      </c>
      <c r="G136" s="151">
        <f t="shared" si="50"/>
        <v>541.1</v>
      </c>
      <c r="H136" s="151">
        <f t="shared" si="50"/>
        <v>21288237.899999999</v>
      </c>
      <c r="I136" s="151">
        <v>0</v>
      </c>
      <c r="J136" s="151">
        <v>0</v>
      </c>
      <c r="K136" s="151">
        <v>0</v>
      </c>
      <c r="L136" s="151">
        <v>0</v>
      </c>
      <c r="M136" s="151">
        <v>0</v>
      </c>
      <c r="N136" s="151">
        <v>0</v>
      </c>
      <c r="O136" s="151">
        <v>0</v>
      </c>
      <c r="P136" s="151">
        <v>0</v>
      </c>
      <c r="Q136" s="123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</row>
    <row r="137" spans="1:137" s="106" customFormat="1" ht="12.95" customHeight="1" x14ac:dyDescent="0.2">
      <c r="A137" s="127">
        <v>3</v>
      </c>
      <c r="B137" s="130" t="str">
        <f ca="1">OFFSET('Приложение № 1'!B144,-2,0)</f>
        <v>р.п. Черусти, ул. Школьная, д. 13</v>
      </c>
      <c r="C137" s="126">
        <f>'Приложение № 1'!M138</f>
        <v>158.5</v>
      </c>
      <c r="D137" s="151">
        <f>'Приложение № 1'!P138</f>
        <v>7949151.5899999999</v>
      </c>
      <c r="E137" s="151">
        <v>0</v>
      </c>
      <c r="F137" s="151">
        <v>0</v>
      </c>
      <c r="G137" s="151">
        <f t="shared" si="50"/>
        <v>158.5</v>
      </c>
      <c r="H137" s="151">
        <f t="shared" si="50"/>
        <v>7949151.5899999999</v>
      </c>
      <c r="I137" s="151">
        <v>0</v>
      </c>
      <c r="J137" s="151">
        <v>0</v>
      </c>
      <c r="K137" s="151">
        <v>0</v>
      </c>
      <c r="L137" s="151">
        <v>0</v>
      </c>
      <c r="M137" s="151">
        <v>0</v>
      </c>
      <c r="N137" s="151">
        <v>0</v>
      </c>
      <c r="O137" s="151">
        <v>0</v>
      </c>
      <c r="P137" s="151">
        <v>0</v>
      </c>
      <c r="Q137" s="112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113"/>
      <c r="BV137" s="113"/>
      <c r="BW137" s="113"/>
      <c r="BX137" s="113"/>
      <c r="BY137" s="113"/>
      <c r="BZ137" s="113"/>
      <c r="CA137" s="113"/>
      <c r="CB137" s="113"/>
      <c r="CC137" s="113"/>
      <c r="CD137" s="113"/>
      <c r="CE137" s="113"/>
      <c r="CF137" s="113"/>
      <c r="CG137" s="113"/>
      <c r="CH137" s="113"/>
      <c r="CI137" s="113"/>
      <c r="CJ137" s="113"/>
      <c r="CK137" s="113"/>
      <c r="CL137" s="113"/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  <c r="DU137" s="113"/>
      <c r="DV137" s="113"/>
      <c r="DW137" s="113"/>
      <c r="DX137" s="113"/>
      <c r="DY137" s="113"/>
      <c r="DZ137" s="113"/>
      <c r="EA137" s="113"/>
      <c r="EB137" s="113"/>
      <c r="EC137" s="113"/>
      <c r="ED137" s="113"/>
      <c r="EE137" s="113"/>
      <c r="EF137" s="113"/>
      <c r="EG137" s="113"/>
    </row>
    <row r="138" spans="1:137" s="106" customFormat="1" ht="39.950000000000003" customHeight="1" x14ac:dyDescent="0.2">
      <c r="A138" s="847" t="str">
        <f>'Приложение № 1'!A143:F143</f>
        <v>Итого МКД по городскому округу Шаховская: 2</v>
      </c>
      <c r="B138" s="848"/>
      <c r="C138" s="101">
        <f>C140+C139</f>
        <v>345.1</v>
      </c>
      <c r="D138" s="101">
        <f t="shared" ref="D138:P138" si="51">D140+D139</f>
        <v>18613282.879999999</v>
      </c>
      <c r="E138" s="101">
        <f t="shared" si="51"/>
        <v>0</v>
      </c>
      <c r="F138" s="101">
        <f t="shared" si="51"/>
        <v>0</v>
      </c>
      <c r="G138" s="101">
        <f t="shared" si="51"/>
        <v>345.1</v>
      </c>
      <c r="H138" s="101">
        <f t="shared" si="51"/>
        <v>18613282.879999999</v>
      </c>
      <c r="I138" s="101">
        <f t="shared" si="51"/>
        <v>0</v>
      </c>
      <c r="J138" s="101">
        <f t="shared" si="51"/>
        <v>0</v>
      </c>
      <c r="K138" s="101">
        <f t="shared" si="51"/>
        <v>0</v>
      </c>
      <c r="L138" s="101">
        <f t="shared" si="51"/>
        <v>0</v>
      </c>
      <c r="M138" s="101">
        <f t="shared" si="51"/>
        <v>0</v>
      </c>
      <c r="N138" s="101">
        <f t="shared" si="51"/>
        <v>0</v>
      </c>
      <c r="O138" s="101">
        <f t="shared" si="51"/>
        <v>0</v>
      </c>
      <c r="P138" s="101">
        <f t="shared" si="51"/>
        <v>0</v>
      </c>
      <c r="Q138" s="112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3"/>
      <c r="BU138" s="113"/>
      <c r="BV138" s="113"/>
      <c r="BW138" s="113"/>
      <c r="BX138" s="113"/>
      <c r="BY138" s="113"/>
      <c r="BZ138" s="113"/>
      <c r="CA138" s="113"/>
      <c r="CB138" s="113"/>
      <c r="CC138" s="113"/>
      <c r="CD138" s="113"/>
      <c r="CE138" s="113"/>
      <c r="CF138" s="113"/>
      <c r="CG138" s="113"/>
      <c r="CH138" s="113"/>
      <c r="CI138" s="113"/>
      <c r="CJ138" s="113"/>
      <c r="CK138" s="113"/>
      <c r="CL138" s="113"/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  <c r="DU138" s="113"/>
      <c r="DV138" s="113"/>
      <c r="DW138" s="113"/>
      <c r="DX138" s="113"/>
      <c r="DY138" s="113"/>
      <c r="DZ138" s="113"/>
      <c r="EA138" s="113"/>
      <c r="EB138" s="113"/>
      <c r="EC138" s="113"/>
      <c r="ED138" s="113"/>
      <c r="EE138" s="113"/>
      <c r="EF138" s="113"/>
      <c r="EG138" s="113"/>
    </row>
    <row r="139" spans="1:137" s="150" customFormat="1" ht="12.95" customHeight="1" x14ac:dyDescent="0.2">
      <c r="A139" s="127">
        <v>1</v>
      </c>
      <c r="B139" s="130" t="str">
        <f>'Приложение № 1'!B144</f>
        <v>р.п. Шаховская, пер. Серединский 3-й, д. 8</v>
      </c>
      <c r="C139" s="126">
        <f>'Приложение № 1'!M144</f>
        <v>159.1</v>
      </c>
      <c r="D139" s="151">
        <f>'Приложение № 1'!P144</f>
        <v>8351639.1900000004</v>
      </c>
      <c r="E139" s="151">
        <v>0</v>
      </c>
      <c r="F139" s="151">
        <v>0</v>
      </c>
      <c r="G139" s="151">
        <f>C139</f>
        <v>159.1</v>
      </c>
      <c r="H139" s="151">
        <f>D139</f>
        <v>8351639.1900000004</v>
      </c>
      <c r="I139" s="151">
        <v>0</v>
      </c>
      <c r="J139" s="151">
        <v>0</v>
      </c>
      <c r="K139" s="151">
        <v>0</v>
      </c>
      <c r="L139" s="151">
        <v>0</v>
      </c>
      <c r="M139" s="151">
        <v>0</v>
      </c>
      <c r="N139" s="151">
        <v>0</v>
      </c>
      <c r="O139" s="151">
        <v>0</v>
      </c>
      <c r="P139" s="151">
        <v>0</v>
      </c>
      <c r="Q139" s="123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</row>
    <row r="140" spans="1:137" s="150" customFormat="1" ht="12.95" customHeight="1" x14ac:dyDescent="0.2">
      <c r="A140" s="127">
        <v>2</v>
      </c>
      <c r="B140" s="130" t="str">
        <f>'Приложение № 1'!B145</f>
        <v>р.п. Шаховская, пер. Серединский 3-й, д. 19</v>
      </c>
      <c r="C140" s="126">
        <f>'Приложение № 1'!M145</f>
        <v>186</v>
      </c>
      <c r="D140" s="151">
        <f>'Приложение № 1'!P145</f>
        <v>10261643.689999999</v>
      </c>
      <c r="E140" s="151">
        <v>0</v>
      </c>
      <c r="F140" s="151">
        <v>0</v>
      </c>
      <c r="G140" s="151">
        <f>C140</f>
        <v>186</v>
      </c>
      <c r="H140" s="151">
        <f>D140</f>
        <v>10261643.689999999</v>
      </c>
      <c r="I140" s="151">
        <v>0</v>
      </c>
      <c r="J140" s="151">
        <v>0</v>
      </c>
      <c r="K140" s="151">
        <v>0</v>
      </c>
      <c r="L140" s="151">
        <v>0</v>
      </c>
      <c r="M140" s="151">
        <v>0</v>
      </c>
      <c r="N140" s="151">
        <v>0</v>
      </c>
      <c r="O140" s="151">
        <v>0</v>
      </c>
      <c r="P140" s="151">
        <v>0</v>
      </c>
      <c r="Q140" s="123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</row>
    <row r="141" spans="1:137" s="106" customFormat="1" ht="39.950000000000003" customHeight="1" x14ac:dyDescent="0.2">
      <c r="A141" s="847" t="str">
        <f ca="1">OFFSET('Приложение № 1'!A148:F148,-2,0)</f>
        <v>Итого МКД по городскому округу Электрогорск: 3</v>
      </c>
      <c r="B141" s="848"/>
      <c r="C141" s="101">
        <f>C142+C143+C144</f>
        <v>785</v>
      </c>
      <c r="D141" s="101">
        <f t="shared" ref="D141:P141" si="52">D142+D143+D144</f>
        <v>33189800</v>
      </c>
      <c r="E141" s="101">
        <f t="shared" si="52"/>
        <v>0</v>
      </c>
      <c r="F141" s="101">
        <f t="shared" si="52"/>
        <v>0</v>
      </c>
      <c r="G141" s="101">
        <f t="shared" si="52"/>
        <v>785</v>
      </c>
      <c r="H141" s="101">
        <f t="shared" si="52"/>
        <v>33189800</v>
      </c>
      <c r="I141" s="101">
        <f t="shared" si="52"/>
        <v>0</v>
      </c>
      <c r="J141" s="101">
        <f t="shared" si="52"/>
        <v>0</v>
      </c>
      <c r="K141" s="101">
        <f t="shared" si="52"/>
        <v>0</v>
      </c>
      <c r="L141" s="101">
        <f t="shared" si="52"/>
        <v>0</v>
      </c>
      <c r="M141" s="101">
        <f t="shared" si="52"/>
        <v>0</v>
      </c>
      <c r="N141" s="101">
        <f t="shared" si="52"/>
        <v>0</v>
      </c>
      <c r="O141" s="101">
        <f t="shared" si="52"/>
        <v>0</v>
      </c>
      <c r="P141" s="101">
        <f t="shared" si="52"/>
        <v>0</v>
      </c>
      <c r="Q141" s="112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113"/>
      <c r="BV141" s="113"/>
      <c r="BW141" s="113"/>
      <c r="BX141" s="113"/>
      <c r="BY141" s="113"/>
      <c r="BZ141" s="113"/>
      <c r="CA141" s="113"/>
      <c r="CB141" s="113"/>
      <c r="CC141" s="113"/>
      <c r="CD141" s="113"/>
      <c r="CE141" s="113"/>
      <c r="CF141" s="113"/>
      <c r="CG141" s="113"/>
      <c r="CH141" s="113"/>
      <c r="CI141" s="113"/>
      <c r="CJ141" s="113"/>
      <c r="CK141" s="113"/>
      <c r="CL141" s="113"/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  <c r="DU141" s="113"/>
      <c r="DV141" s="113"/>
      <c r="DW141" s="113"/>
      <c r="DX141" s="113"/>
      <c r="DY141" s="113"/>
      <c r="DZ141" s="113"/>
      <c r="EA141" s="113"/>
      <c r="EB141" s="113"/>
      <c r="EC141" s="113"/>
      <c r="ED141" s="113"/>
      <c r="EE141" s="113"/>
      <c r="EF141" s="113"/>
      <c r="EG141" s="113"/>
    </row>
    <row r="142" spans="1:137" s="106" customFormat="1" ht="12.95" customHeight="1" x14ac:dyDescent="0.2">
      <c r="A142" s="127">
        <v>1</v>
      </c>
      <c r="B142" s="130" t="str">
        <f ca="1">OFFSET('Приложение № 1'!B149,-2,0)</f>
        <v>г. Электрогорск, ул. Горького, д. 20</v>
      </c>
      <c r="C142" s="126">
        <f>'Приложение № 1'!M147</f>
        <v>291.2</v>
      </c>
      <c r="D142" s="151">
        <f>'Приложение № 1'!P147</f>
        <v>12311936</v>
      </c>
      <c r="E142" s="151">
        <v>0</v>
      </c>
      <c r="F142" s="151">
        <v>0</v>
      </c>
      <c r="G142" s="151">
        <f t="shared" ref="G142:H144" si="53">C142</f>
        <v>291.2</v>
      </c>
      <c r="H142" s="151">
        <f t="shared" si="53"/>
        <v>12311936</v>
      </c>
      <c r="I142" s="151">
        <v>0</v>
      </c>
      <c r="J142" s="151">
        <v>0</v>
      </c>
      <c r="K142" s="151">
        <v>0</v>
      </c>
      <c r="L142" s="151">
        <v>0</v>
      </c>
      <c r="M142" s="151">
        <v>0</v>
      </c>
      <c r="N142" s="151">
        <v>0</v>
      </c>
      <c r="O142" s="151">
        <v>0</v>
      </c>
      <c r="P142" s="151">
        <v>0</v>
      </c>
      <c r="Q142" s="112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/>
      <c r="BU142" s="113"/>
      <c r="BV142" s="113"/>
      <c r="BW142" s="113"/>
      <c r="BX142" s="113"/>
      <c r="BY142" s="113"/>
      <c r="BZ142" s="113"/>
      <c r="CA142" s="113"/>
      <c r="CB142" s="113"/>
      <c r="CC142" s="113"/>
      <c r="CD142" s="113"/>
      <c r="CE142" s="113"/>
      <c r="CF142" s="113"/>
      <c r="CG142" s="113"/>
      <c r="CH142" s="113"/>
      <c r="CI142" s="113"/>
      <c r="CJ142" s="113"/>
      <c r="CK142" s="113"/>
      <c r="CL142" s="113"/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  <c r="DU142" s="113"/>
      <c r="DV142" s="113"/>
      <c r="DW142" s="113"/>
      <c r="DX142" s="113"/>
      <c r="DY142" s="113"/>
      <c r="DZ142" s="113"/>
      <c r="EA142" s="113"/>
      <c r="EB142" s="113"/>
      <c r="EC142" s="113"/>
      <c r="ED142" s="113"/>
      <c r="EE142" s="113"/>
      <c r="EF142" s="113"/>
      <c r="EG142" s="113"/>
    </row>
    <row r="143" spans="1:137" s="106" customFormat="1" ht="12.95" customHeight="1" x14ac:dyDescent="0.2">
      <c r="A143" s="127">
        <v>2</v>
      </c>
      <c r="B143" s="130" t="str">
        <f ca="1">OFFSET('Приложение № 1'!B150,-2,0)</f>
        <v>г. Электрогорск, ул. Горького, д. 22</v>
      </c>
      <c r="C143" s="126">
        <f>'Приложение № 1'!M148</f>
        <v>291.2</v>
      </c>
      <c r="D143" s="151">
        <f>'Приложение № 1'!P148</f>
        <v>12311936</v>
      </c>
      <c r="E143" s="151">
        <v>0</v>
      </c>
      <c r="F143" s="151">
        <v>0</v>
      </c>
      <c r="G143" s="151">
        <f t="shared" si="53"/>
        <v>291.2</v>
      </c>
      <c r="H143" s="151">
        <f t="shared" si="53"/>
        <v>12311936</v>
      </c>
      <c r="I143" s="151">
        <v>0</v>
      </c>
      <c r="J143" s="151">
        <v>0</v>
      </c>
      <c r="K143" s="151">
        <v>0</v>
      </c>
      <c r="L143" s="151">
        <v>0</v>
      </c>
      <c r="M143" s="151">
        <v>0</v>
      </c>
      <c r="N143" s="151">
        <v>0</v>
      </c>
      <c r="O143" s="151">
        <v>0</v>
      </c>
      <c r="P143" s="151">
        <v>0</v>
      </c>
      <c r="Q143" s="112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113"/>
      <c r="BV143" s="113"/>
      <c r="BW143" s="113"/>
      <c r="BX143" s="113"/>
      <c r="BY143" s="113"/>
      <c r="BZ143" s="113"/>
      <c r="CA143" s="113"/>
      <c r="CB143" s="113"/>
      <c r="CC143" s="113"/>
      <c r="CD143" s="113"/>
      <c r="CE143" s="113"/>
      <c r="CF143" s="113"/>
      <c r="CG143" s="113"/>
      <c r="CH143" s="113"/>
      <c r="CI143" s="113"/>
      <c r="CJ143" s="113"/>
      <c r="CK143" s="113"/>
      <c r="CL143" s="113"/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  <c r="DU143" s="113"/>
      <c r="DV143" s="113"/>
      <c r="DW143" s="113"/>
      <c r="DX143" s="113"/>
      <c r="DY143" s="113"/>
      <c r="DZ143" s="113"/>
      <c r="EA143" s="113"/>
      <c r="EB143" s="113"/>
      <c r="EC143" s="113"/>
      <c r="ED143" s="113"/>
      <c r="EE143" s="113"/>
      <c r="EF143" s="113"/>
      <c r="EG143" s="113"/>
    </row>
    <row r="144" spans="1:137" s="150" customFormat="1" ht="12.95" customHeight="1" x14ac:dyDescent="0.2">
      <c r="A144" s="127">
        <v>3</v>
      </c>
      <c r="B144" s="130" t="str">
        <f ca="1">OFFSET('Приложение № 1'!B151,-2,0)</f>
        <v>г. Электрогорск, ул. Калинина, д. 2</v>
      </c>
      <c r="C144" s="126">
        <f>'Приложение № 1'!M149</f>
        <v>202.6</v>
      </c>
      <c r="D144" s="151">
        <f>'Приложение № 1'!P149</f>
        <v>8565928</v>
      </c>
      <c r="E144" s="151">
        <v>0</v>
      </c>
      <c r="F144" s="151">
        <v>0</v>
      </c>
      <c r="G144" s="151">
        <f t="shared" si="53"/>
        <v>202.6</v>
      </c>
      <c r="H144" s="151">
        <f t="shared" si="53"/>
        <v>8565928</v>
      </c>
      <c r="I144" s="151">
        <v>0</v>
      </c>
      <c r="J144" s="151">
        <v>0</v>
      </c>
      <c r="K144" s="151">
        <v>0</v>
      </c>
      <c r="L144" s="151">
        <v>0</v>
      </c>
      <c r="M144" s="151">
        <v>0</v>
      </c>
      <c r="N144" s="151">
        <v>0</v>
      </c>
      <c r="O144" s="151">
        <v>0</v>
      </c>
      <c r="P144" s="151">
        <v>0</v>
      </c>
      <c r="Q144" s="123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</row>
    <row r="145" spans="1:137" s="150" customFormat="1" ht="56.25" customHeight="1" x14ac:dyDescent="0.2">
      <c r="A145" s="847" t="str">
        <f>'Приложение № 1'!A150:F150</f>
        <v>ВСЕГО МКД по муниципальным образованиям Московской области по I этапу, из которых планируется переселить жителей без финансовой поддержки бюджета Московской области: 2</v>
      </c>
      <c r="B145" s="848"/>
      <c r="C145" s="129">
        <f>C146</f>
        <v>975</v>
      </c>
      <c r="D145" s="129">
        <f t="shared" ref="D145:P145" si="54">D146</f>
        <v>0</v>
      </c>
      <c r="E145" s="129">
        <f t="shared" si="54"/>
        <v>975</v>
      </c>
      <c r="F145" s="129">
        <f t="shared" si="54"/>
        <v>0</v>
      </c>
      <c r="G145" s="129">
        <f t="shared" si="54"/>
        <v>0</v>
      </c>
      <c r="H145" s="129">
        <f t="shared" si="54"/>
        <v>0</v>
      </c>
      <c r="I145" s="129">
        <f t="shared" si="54"/>
        <v>0</v>
      </c>
      <c r="J145" s="129">
        <f t="shared" si="54"/>
        <v>0</v>
      </c>
      <c r="K145" s="129">
        <f t="shared" si="54"/>
        <v>0</v>
      </c>
      <c r="L145" s="129">
        <f t="shared" si="54"/>
        <v>0</v>
      </c>
      <c r="M145" s="129">
        <f t="shared" si="54"/>
        <v>0</v>
      </c>
      <c r="N145" s="129">
        <f t="shared" si="54"/>
        <v>0</v>
      </c>
      <c r="O145" s="129">
        <f t="shared" si="54"/>
        <v>0</v>
      </c>
      <c r="P145" s="129">
        <f t="shared" si="54"/>
        <v>0</v>
      </c>
      <c r="Q145" s="123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</row>
    <row r="146" spans="1:137" s="150" customFormat="1" ht="27" customHeight="1" x14ac:dyDescent="0.2">
      <c r="A146" s="847" t="str">
        <f>'Приложение № 1'!A151:F151</f>
        <v>Итого МКД по  Истринскому муниципальному району: 2</v>
      </c>
      <c r="B146" s="848"/>
      <c r="C146" s="129">
        <f>SUM(C147:C148)</f>
        <v>975</v>
      </c>
      <c r="D146" s="129">
        <f t="shared" ref="D146:P146" si="55">SUM(D147:D148)</f>
        <v>0</v>
      </c>
      <c r="E146" s="129">
        <f t="shared" si="55"/>
        <v>975</v>
      </c>
      <c r="F146" s="129">
        <f t="shared" si="55"/>
        <v>0</v>
      </c>
      <c r="G146" s="129">
        <f t="shared" si="55"/>
        <v>0</v>
      </c>
      <c r="H146" s="129">
        <f t="shared" si="55"/>
        <v>0</v>
      </c>
      <c r="I146" s="129">
        <f t="shared" si="55"/>
        <v>0</v>
      </c>
      <c r="J146" s="129">
        <f t="shared" si="55"/>
        <v>0</v>
      </c>
      <c r="K146" s="129">
        <f t="shared" si="55"/>
        <v>0</v>
      </c>
      <c r="L146" s="129">
        <f t="shared" si="55"/>
        <v>0</v>
      </c>
      <c r="M146" s="129">
        <f t="shared" si="55"/>
        <v>0</v>
      </c>
      <c r="N146" s="129">
        <f t="shared" si="55"/>
        <v>0</v>
      </c>
      <c r="O146" s="129">
        <f t="shared" si="55"/>
        <v>0</v>
      </c>
      <c r="P146" s="129">
        <f t="shared" si="55"/>
        <v>0</v>
      </c>
      <c r="Q146" s="123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</row>
    <row r="147" spans="1:137" s="150" customFormat="1" ht="15.75" customHeight="1" x14ac:dyDescent="0.2">
      <c r="A147" s="130">
        <f>'Приложение № 1'!A152</f>
        <v>1</v>
      </c>
      <c r="B147" s="130" t="str">
        <f>'Приложение № 1'!B152</f>
        <v>пос. Снегири, ул. Ленина, д. 26</v>
      </c>
      <c r="C147" s="126">
        <f>'Приложение № 1'!M152</f>
        <v>560.1</v>
      </c>
      <c r="D147" s="151">
        <f>'Приложение № 1'!P152</f>
        <v>0</v>
      </c>
      <c r="E147" s="151">
        <f>C147</f>
        <v>560.1</v>
      </c>
      <c r="F147" s="151">
        <f>D147</f>
        <v>0</v>
      </c>
      <c r="G147" s="151">
        <v>0</v>
      </c>
      <c r="H147" s="151">
        <v>0</v>
      </c>
      <c r="I147" s="151">
        <v>0</v>
      </c>
      <c r="J147" s="151">
        <v>0</v>
      </c>
      <c r="K147" s="151">
        <v>0</v>
      </c>
      <c r="L147" s="151">
        <v>0</v>
      </c>
      <c r="M147" s="151">
        <v>0</v>
      </c>
      <c r="N147" s="151">
        <v>0</v>
      </c>
      <c r="O147" s="151">
        <v>0</v>
      </c>
      <c r="P147" s="151">
        <v>0</v>
      </c>
      <c r="Q147" s="123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</row>
    <row r="148" spans="1:137" s="150" customFormat="1" ht="12.95" customHeight="1" x14ac:dyDescent="0.2">
      <c r="A148" s="130">
        <f>'Приложение № 1'!A153</f>
        <v>2</v>
      </c>
      <c r="B148" s="130" t="str">
        <f>'Приложение № 1'!B153</f>
        <v>пос. Снегири, ул. Ленина, д. 22</v>
      </c>
      <c r="C148" s="126">
        <f>'Приложение № 1'!M153</f>
        <v>414.9</v>
      </c>
      <c r="D148" s="151">
        <f>'Приложение № 1'!P153</f>
        <v>0</v>
      </c>
      <c r="E148" s="151">
        <f>C148</f>
        <v>414.9</v>
      </c>
      <c r="F148" s="151">
        <f>D148</f>
        <v>0</v>
      </c>
      <c r="G148" s="151">
        <v>0</v>
      </c>
      <c r="H148" s="151">
        <v>0</v>
      </c>
      <c r="I148" s="151">
        <v>0</v>
      </c>
      <c r="J148" s="151">
        <v>0</v>
      </c>
      <c r="K148" s="151">
        <v>0</v>
      </c>
      <c r="L148" s="151">
        <v>0</v>
      </c>
      <c r="M148" s="151">
        <v>0</v>
      </c>
      <c r="N148" s="151">
        <v>0</v>
      </c>
      <c r="O148" s="151">
        <v>0</v>
      </c>
      <c r="P148" s="151">
        <v>0</v>
      </c>
      <c r="Q148" s="123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</row>
    <row r="149" spans="1:137" s="150" customFormat="1" ht="32.25" customHeight="1" x14ac:dyDescent="0.2">
      <c r="A149" s="858" t="s">
        <v>1406</v>
      </c>
      <c r="B149" s="859"/>
      <c r="C149" s="129" t="e">
        <f t="shared" ref="C149:P149" si="56">C150+C481</f>
        <v>#REF!</v>
      </c>
      <c r="D149" s="129" t="e">
        <f t="shared" si="56"/>
        <v>#REF!</v>
      </c>
      <c r="E149" s="129" t="e">
        <f t="shared" si="56"/>
        <v>#REF!</v>
      </c>
      <c r="F149" s="129" t="e">
        <f t="shared" si="56"/>
        <v>#REF!</v>
      </c>
      <c r="G149" s="129" t="e">
        <f t="shared" si="56"/>
        <v>#REF!</v>
      </c>
      <c r="H149" s="129" t="e">
        <f t="shared" si="56"/>
        <v>#REF!</v>
      </c>
      <c r="I149" s="129" t="e">
        <f t="shared" si="56"/>
        <v>#REF!</v>
      </c>
      <c r="J149" s="129" t="e">
        <f t="shared" si="56"/>
        <v>#REF!</v>
      </c>
      <c r="K149" s="129">
        <f t="shared" si="56"/>
        <v>521.5</v>
      </c>
      <c r="L149" s="129">
        <f t="shared" si="56"/>
        <v>23327738</v>
      </c>
      <c r="M149" s="129">
        <f t="shared" si="56"/>
        <v>0</v>
      </c>
      <c r="N149" s="129">
        <f t="shared" si="56"/>
        <v>0</v>
      </c>
      <c r="O149" s="129">
        <f t="shared" si="56"/>
        <v>5039.3500000000004</v>
      </c>
      <c r="P149" s="129">
        <f t="shared" si="56"/>
        <v>0</v>
      </c>
      <c r="Q149" s="123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</row>
    <row r="150" spans="1:137" s="150" customFormat="1" ht="60" customHeight="1" x14ac:dyDescent="0.2">
      <c r="A150" s="858" t="s">
        <v>1407</v>
      </c>
      <c r="B150" s="859"/>
      <c r="C150" s="101" t="e">
        <f t="shared" ref="C150:P150" si="57">C151+C158+C163+C166+C183+C190+C196+C203+C208+C216+C219+C221+C224+C232+C234+C241+C246+C251+C254+C266+C269+C275+C282+C294+C297+C299+C322+C324+C328+C335+C353+C358+C363+C366+C375+C383+C388+C390+C393+C400+C415+C420+C423+C436+C443+C446+C470+C478</f>
        <v>#REF!</v>
      </c>
      <c r="D150" s="101" t="e">
        <f t="shared" si="57"/>
        <v>#REF!</v>
      </c>
      <c r="E150" s="101" t="e">
        <f t="shared" si="57"/>
        <v>#REF!</v>
      </c>
      <c r="F150" s="101" t="e">
        <f t="shared" si="57"/>
        <v>#REF!</v>
      </c>
      <c r="G150" s="101" t="e">
        <f t="shared" si="57"/>
        <v>#REF!</v>
      </c>
      <c r="H150" s="101" t="e">
        <f t="shared" si="57"/>
        <v>#REF!</v>
      </c>
      <c r="I150" s="101" t="e">
        <f t="shared" si="57"/>
        <v>#REF!</v>
      </c>
      <c r="J150" s="101" t="e">
        <f t="shared" si="57"/>
        <v>#REF!</v>
      </c>
      <c r="K150" s="101">
        <f t="shared" si="57"/>
        <v>521.5</v>
      </c>
      <c r="L150" s="101">
        <f t="shared" si="57"/>
        <v>23327738</v>
      </c>
      <c r="M150" s="101">
        <f t="shared" si="57"/>
        <v>0</v>
      </c>
      <c r="N150" s="101">
        <f t="shared" si="57"/>
        <v>0</v>
      </c>
      <c r="O150" s="101">
        <f t="shared" si="57"/>
        <v>0</v>
      </c>
      <c r="P150" s="101">
        <f t="shared" si="57"/>
        <v>0</v>
      </c>
      <c r="Q150" s="123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</row>
    <row r="151" spans="1:137" s="150" customFormat="1" ht="39.950000000000003" customHeight="1" x14ac:dyDescent="0.2">
      <c r="A151" s="856" t="str">
        <f>'Приложение № 1'!A156:F156</f>
        <v>Итого МКД по городскому поселению Волоколамск Волоколамского  муниципального района: 7</v>
      </c>
      <c r="B151" s="857"/>
      <c r="C151" s="101" t="e">
        <f>SUM(C152:C157)</f>
        <v>#REF!</v>
      </c>
      <c r="D151" s="101" t="e">
        <f t="shared" ref="D151:P151" si="58">SUM(D152:D157)</f>
        <v>#REF!</v>
      </c>
      <c r="E151" s="101">
        <f t="shared" si="58"/>
        <v>0</v>
      </c>
      <c r="F151" s="101">
        <f t="shared" si="58"/>
        <v>0</v>
      </c>
      <c r="G151" s="101" t="e">
        <f t="shared" si="58"/>
        <v>#REF!</v>
      </c>
      <c r="H151" s="101" t="e">
        <f t="shared" si="58"/>
        <v>#REF!</v>
      </c>
      <c r="I151" s="101">
        <f t="shared" si="58"/>
        <v>0</v>
      </c>
      <c r="J151" s="101">
        <f t="shared" si="58"/>
        <v>0</v>
      </c>
      <c r="K151" s="101">
        <f t="shared" si="58"/>
        <v>0</v>
      </c>
      <c r="L151" s="101">
        <f t="shared" si="58"/>
        <v>0</v>
      </c>
      <c r="M151" s="101">
        <f t="shared" si="58"/>
        <v>0</v>
      </c>
      <c r="N151" s="101">
        <f t="shared" si="58"/>
        <v>0</v>
      </c>
      <c r="O151" s="101">
        <f t="shared" si="58"/>
        <v>0</v>
      </c>
      <c r="P151" s="101">
        <f t="shared" si="58"/>
        <v>0</v>
      </c>
      <c r="Q151" s="123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</row>
    <row r="152" spans="1:137" s="150" customFormat="1" ht="12.95" customHeight="1" x14ac:dyDescent="0.2">
      <c r="A152" s="127">
        <v>1</v>
      </c>
      <c r="B152" s="104" t="str">
        <f>'Приложение № 1'!B163</f>
        <v>г. Волоколамск, ул. 50 лет Октября, д. 39</v>
      </c>
      <c r="C152" s="151">
        <f>'Приложение № 1'!M163</f>
        <v>28.2</v>
      </c>
      <c r="D152" s="151">
        <f>'Приложение № 1'!P163</f>
        <v>2870812</v>
      </c>
      <c r="E152" s="151">
        <v>0</v>
      </c>
      <c r="F152" s="151">
        <v>0</v>
      </c>
      <c r="G152" s="151">
        <f t="shared" ref="G152:H157" si="59">C152</f>
        <v>28.2</v>
      </c>
      <c r="H152" s="151">
        <f t="shared" si="59"/>
        <v>2870812</v>
      </c>
      <c r="I152" s="151">
        <v>0</v>
      </c>
      <c r="J152" s="151">
        <v>0</v>
      </c>
      <c r="K152" s="151">
        <v>0</v>
      </c>
      <c r="L152" s="151">
        <v>0</v>
      </c>
      <c r="M152" s="151">
        <v>0</v>
      </c>
      <c r="N152" s="151">
        <v>0</v>
      </c>
      <c r="O152" s="151">
        <v>0</v>
      </c>
      <c r="P152" s="151">
        <v>0</v>
      </c>
      <c r="Q152" s="123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</row>
    <row r="153" spans="1:137" s="150" customFormat="1" ht="12.95" customHeight="1" x14ac:dyDescent="0.2">
      <c r="A153" s="127">
        <v>2</v>
      </c>
      <c r="B153" s="104" t="e">
        <f>'Приложение № 1'!#REF!</f>
        <v>#REF!</v>
      </c>
      <c r="C153" s="151" t="e">
        <f>'Приложение № 1'!#REF!</f>
        <v>#REF!</v>
      </c>
      <c r="D153" s="151" t="e">
        <f>'Приложение № 1'!#REF!</f>
        <v>#REF!</v>
      </c>
      <c r="E153" s="151">
        <v>0</v>
      </c>
      <c r="F153" s="151">
        <v>0</v>
      </c>
      <c r="G153" s="151" t="e">
        <f t="shared" si="59"/>
        <v>#REF!</v>
      </c>
      <c r="H153" s="151" t="e">
        <f t="shared" si="59"/>
        <v>#REF!</v>
      </c>
      <c r="I153" s="151">
        <v>0</v>
      </c>
      <c r="J153" s="151">
        <v>0</v>
      </c>
      <c r="K153" s="151">
        <v>0</v>
      </c>
      <c r="L153" s="151">
        <v>0</v>
      </c>
      <c r="M153" s="151">
        <v>0</v>
      </c>
      <c r="N153" s="151">
        <v>0</v>
      </c>
      <c r="O153" s="151">
        <v>0</v>
      </c>
      <c r="P153" s="151">
        <v>0</v>
      </c>
      <c r="Q153" s="123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</row>
    <row r="154" spans="1:137" s="150" customFormat="1" ht="12.95" customHeight="1" x14ac:dyDescent="0.2">
      <c r="A154" s="127">
        <v>3</v>
      </c>
      <c r="B154" s="104" t="e">
        <f>'Приложение № 1'!#REF!</f>
        <v>#REF!</v>
      </c>
      <c r="C154" s="151" t="e">
        <f>'Приложение № 1'!#REF!</f>
        <v>#REF!</v>
      </c>
      <c r="D154" s="151" t="e">
        <f>'Приложение № 1'!#REF!</f>
        <v>#REF!</v>
      </c>
      <c r="E154" s="151">
        <v>0</v>
      </c>
      <c r="F154" s="151">
        <v>0</v>
      </c>
      <c r="G154" s="151" t="e">
        <f t="shared" si="59"/>
        <v>#REF!</v>
      </c>
      <c r="H154" s="151" t="e">
        <f t="shared" si="59"/>
        <v>#REF!</v>
      </c>
      <c r="I154" s="151">
        <v>0</v>
      </c>
      <c r="J154" s="151">
        <v>0</v>
      </c>
      <c r="K154" s="151">
        <v>0</v>
      </c>
      <c r="L154" s="151">
        <v>0</v>
      </c>
      <c r="M154" s="151">
        <v>0</v>
      </c>
      <c r="N154" s="151">
        <v>0</v>
      </c>
      <c r="O154" s="151">
        <v>0</v>
      </c>
      <c r="P154" s="151">
        <v>0</v>
      </c>
      <c r="Q154" s="123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</row>
    <row r="155" spans="1:137" s="150" customFormat="1" ht="12.95" customHeight="1" x14ac:dyDescent="0.2">
      <c r="A155" s="127">
        <v>4</v>
      </c>
      <c r="B155" s="104" t="e">
        <f>'Приложение № 1'!#REF!</f>
        <v>#REF!</v>
      </c>
      <c r="C155" s="151" t="e">
        <f>'Приложение № 1'!#REF!</f>
        <v>#REF!</v>
      </c>
      <c r="D155" s="151" t="e">
        <f>'Приложение № 1'!#REF!</f>
        <v>#REF!</v>
      </c>
      <c r="E155" s="151">
        <v>0</v>
      </c>
      <c r="F155" s="151">
        <v>0</v>
      </c>
      <c r="G155" s="151" t="e">
        <f t="shared" si="59"/>
        <v>#REF!</v>
      </c>
      <c r="H155" s="151" t="e">
        <f t="shared" si="59"/>
        <v>#REF!</v>
      </c>
      <c r="I155" s="151">
        <v>0</v>
      </c>
      <c r="J155" s="151">
        <v>0</v>
      </c>
      <c r="K155" s="151">
        <v>0</v>
      </c>
      <c r="L155" s="151">
        <v>0</v>
      </c>
      <c r="M155" s="151">
        <v>0</v>
      </c>
      <c r="N155" s="151">
        <v>0</v>
      </c>
      <c r="O155" s="151">
        <v>0</v>
      </c>
      <c r="P155" s="151">
        <v>0</v>
      </c>
      <c r="Q155" s="123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</row>
    <row r="156" spans="1:137" s="150" customFormat="1" ht="12.95" customHeight="1" x14ac:dyDescent="0.2">
      <c r="A156" s="127">
        <v>5</v>
      </c>
      <c r="B156" s="104" t="e">
        <f>'Приложение № 1'!#REF!</f>
        <v>#REF!</v>
      </c>
      <c r="C156" s="151" t="e">
        <f>'Приложение № 1'!#REF!</f>
        <v>#REF!</v>
      </c>
      <c r="D156" s="151" t="e">
        <f>'Приложение № 1'!#REF!</f>
        <v>#REF!</v>
      </c>
      <c r="E156" s="151">
        <v>0</v>
      </c>
      <c r="F156" s="151">
        <v>0</v>
      </c>
      <c r="G156" s="151" t="e">
        <f t="shared" si="59"/>
        <v>#REF!</v>
      </c>
      <c r="H156" s="151" t="e">
        <f t="shared" si="59"/>
        <v>#REF!</v>
      </c>
      <c r="I156" s="151">
        <v>0</v>
      </c>
      <c r="J156" s="151">
        <v>0</v>
      </c>
      <c r="K156" s="151">
        <v>0</v>
      </c>
      <c r="L156" s="151">
        <v>0</v>
      </c>
      <c r="M156" s="151">
        <v>0</v>
      </c>
      <c r="N156" s="151">
        <v>0</v>
      </c>
      <c r="O156" s="151">
        <v>0</v>
      </c>
      <c r="P156" s="151">
        <v>0</v>
      </c>
      <c r="Q156" s="123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</row>
    <row r="157" spans="1:137" s="150" customFormat="1" ht="12.95" customHeight="1" x14ac:dyDescent="0.2">
      <c r="A157" s="127">
        <v>6</v>
      </c>
      <c r="B157" s="104" t="e">
        <f>'Приложение № 1'!#REF!</f>
        <v>#REF!</v>
      </c>
      <c r="C157" s="151" t="e">
        <f>'Приложение № 1'!#REF!</f>
        <v>#REF!</v>
      </c>
      <c r="D157" s="151" t="e">
        <f>'Приложение № 1'!#REF!</f>
        <v>#REF!</v>
      </c>
      <c r="E157" s="151">
        <v>0</v>
      </c>
      <c r="F157" s="151">
        <v>0</v>
      </c>
      <c r="G157" s="151" t="e">
        <f t="shared" si="59"/>
        <v>#REF!</v>
      </c>
      <c r="H157" s="151" t="e">
        <f t="shared" si="59"/>
        <v>#REF!</v>
      </c>
      <c r="I157" s="151">
        <v>0</v>
      </c>
      <c r="J157" s="151">
        <v>0</v>
      </c>
      <c r="K157" s="151">
        <v>0</v>
      </c>
      <c r="L157" s="151">
        <v>0</v>
      </c>
      <c r="M157" s="151">
        <v>0</v>
      </c>
      <c r="N157" s="151">
        <v>0</v>
      </c>
      <c r="O157" s="151">
        <v>0</v>
      </c>
      <c r="P157" s="151">
        <v>0</v>
      </c>
      <c r="Q157" s="123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</row>
    <row r="158" spans="1:137" s="150" customFormat="1" ht="31.5" customHeight="1" x14ac:dyDescent="0.2">
      <c r="A158" s="856" t="str">
        <f>'Приложение № 1'!A164:F164</f>
        <v>Итого МКД по Дмитровскому муниципальному району**: 2</v>
      </c>
      <c r="B158" s="857"/>
      <c r="C158" s="101" t="e">
        <f>SUM(C159:C162)</f>
        <v>#REF!</v>
      </c>
      <c r="D158" s="101" t="e">
        <f t="shared" ref="D158:P158" si="60">SUM(D159:D162)</f>
        <v>#REF!</v>
      </c>
      <c r="E158" s="101">
        <f t="shared" si="60"/>
        <v>0</v>
      </c>
      <c r="F158" s="101">
        <f t="shared" si="60"/>
        <v>0</v>
      </c>
      <c r="G158" s="101" t="e">
        <f t="shared" si="60"/>
        <v>#REF!</v>
      </c>
      <c r="H158" s="101" t="e">
        <f t="shared" si="60"/>
        <v>#REF!</v>
      </c>
      <c r="I158" s="101">
        <f t="shared" si="60"/>
        <v>0</v>
      </c>
      <c r="J158" s="101">
        <f t="shared" si="60"/>
        <v>0</v>
      </c>
      <c r="K158" s="101">
        <f t="shared" si="60"/>
        <v>0</v>
      </c>
      <c r="L158" s="101">
        <f t="shared" si="60"/>
        <v>0</v>
      </c>
      <c r="M158" s="101">
        <f t="shared" si="60"/>
        <v>0</v>
      </c>
      <c r="N158" s="101">
        <f t="shared" si="60"/>
        <v>0</v>
      </c>
      <c r="O158" s="101">
        <f t="shared" si="60"/>
        <v>0</v>
      </c>
      <c r="P158" s="101">
        <f t="shared" si="60"/>
        <v>0</v>
      </c>
      <c r="Q158" s="123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</row>
    <row r="159" spans="1:137" s="150" customFormat="1" ht="12.95" customHeight="1" x14ac:dyDescent="0.2">
      <c r="A159" s="127">
        <v>1</v>
      </c>
      <c r="B159" s="145" t="e">
        <f>'Приложение № 1'!#REF!</f>
        <v>#REF!</v>
      </c>
      <c r="C159" s="151" t="e">
        <f>'Приложение № 1'!#REF!</f>
        <v>#REF!</v>
      </c>
      <c r="D159" s="151" t="e">
        <f>'Приложение № 1'!#REF!</f>
        <v>#REF!</v>
      </c>
      <c r="E159" s="151">
        <v>0</v>
      </c>
      <c r="F159" s="151">
        <v>0</v>
      </c>
      <c r="G159" s="151" t="e">
        <f t="shared" ref="G159:H162" si="61">C159</f>
        <v>#REF!</v>
      </c>
      <c r="H159" s="151" t="e">
        <f t="shared" si="61"/>
        <v>#REF!</v>
      </c>
      <c r="I159" s="151">
        <v>0</v>
      </c>
      <c r="J159" s="151">
        <v>0</v>
      </c>
      <c r="K159" s="151">
        <v>0</v>
      </c>
      <c r="L159" s="151">
        <v>0</v>
      </c>
      <c r="M159" s="151">
        <v>0</v>
      </c>
      <c r="N159" s="151">
        <v>0</v>
      </c>
      <c r="O159" s="151">
        <v>0</v>
      </c>
      <c r="P159" s="151">
        <v>0</v>
      </c>
      <c r="Q159" s="123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</row>
    <row r="160" spans="1:137" s="150" customFormat="1" ht="12.95" customHeight="1" x14ac:dyDescent="0.2">
      <c r="A160" s="127">
        <v>2</v>
      </c>
      <c r="B160" s="145" t="e">
        <f>'Приложение № 1'!#REF!</f>
        <v>#REF!</v>
      </c>
      <c r="C160" s="151" t="e">
        <f>'Приложение № 1'!#REF!</f>
        <v>#REF!</v>
      </c>
      <c r="D160" s="151" t="e">
        <f>'Приложение № 1'!#REF!</f>
        <v>#REF!</v>
      </c>
      <c r="E160" s="151">
        <v>0</v>
      </c>
      <c r="F160" s="151">
        <v>0</v>
      </c>
      <c r="G160" s="151" t="e">
        <f t="shared" si="61"/>
        <v>#REF!</v>
      </c>
      <c r="H160" s="151" t="e">
        <f t="shared" si="61"/>
        <v>#REF!</v>
      </c>
      <c r="I160" s="151">
        <v>0</v>
      </c>
      <c r="J160" s="151">
        <v>0</v>
      </c>
      <c r="K160" s="151">
        <v>0</v>
      </c>
      <c r="L160" s="151">
        <v>0</v>
      </c>
      <c r="M160" s="151">
        <v>0</v>
      </c>
      <c r="N160" s="151">
        <v>0</v>
      </c>
      <c r="O160" s="151">
        <v>0</v>
      </c>
      <c r="P160" s="151">
        <v>0</v>
      </c>
      <c r="Q160" s="123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</row>
    <row r="161" spans="1:137" s="150" customFormat="1" ht="12.95" customHeight="1" x14ac:dyDescent="0.2">
      <c r="A161" s="127">
        <v>3</v>
      </c>
      <c r="B161" s="145" t="str">
        <f>'Приложение № 1'!B165</f>
        <v>п. совхоза Останкино, ул. Дорожная, д. 11</v>
      </c>
      <c r="C161" s="151">
        <f>'Приложение № 1'!M165</f>
        <v>391.22</v>
      </c>
      <c r="D161" s="151">
        <f>'Приложение № 1'!P165</f>
        <v>16643539.16</v>
      </c>
      <c r="E161" s="151">
        <v>0</v>
      </c>
      <c r="F161" s="151">
        <v>0</v>
      </c>
      <c r="G161" s="151">
        <f t="shared" si="61"/>
        <v>391.22</v>
      </c>
      <c r="H161" s="151">
        <f t="shared" si="61"/>
        <v>16643539.16</v>
      </c>
      <c r="I161" s="151">
        <v>0</v>
      </c>
      <c r="J161" s="151">
        <v>0</v>
      </c>
      <c r="K161" s="151">
        <v>0</v>
      </c>
      <c r="L161" s="151">
        <v>0</v>
      </c>
      <c r="M161" s="151">
        <v>0</v>
      </c>
      <c r="N161" s="151">
        <v>0</v>
      </c>
      <c r="O161" s="151">
        <v>0</v>
      </c>
      <c r="P161" s="151">
        <v>0</v>
      </c>
      <c r="Q161" s="123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</row>
    <row r="162" spans="1:137" s="150" customFormat="1" ht="12.95" customHeight="1" x14ac:dyDescent="0.2">
      <c r="A162" s="127">
        <v>4</v>
      </c>
      <c r="B162" s="145" t="str">
        <f>'Приложение № 1'!B166</f>
        <v>п. совхоза Останкино, ул. Дорожная, д. 12</v>
      </c>
      <c r="C162" s="151">
        <f>'Приложение № 1'!M166</f>
        <v>380.2</v>
      </c>
      <c r="D162" s="151">
        <f>'Приложение № 1'!P166</f>
        <v>16507363.24</v>
      </c>
      <c r="E162" s="151">
        <v>0</v>
      </c>
      <c r="F162" s="151">
        <v>0</v>
      </c>
      <c r="G162" s="151">
        <f t="shared" si="61"/>
        <v>380.2</v>
      </c>
      <c r="H162" s="151">
        <f t="shared" si="61"/>
        <v>16507363.24</v>
      </c>
      <c r="I162" s="151">
        <v>0</v>
      </c>
      <c r="J162" s="151">
        <v>0</v>
      </c>
      <c r="K162" s="151">
        <v>0</v>
      </c>
      <c r="L162" s="151">
        <v>0</v>
      </c>
      <c r="M162" s="151">
        <v>0</v>
      </c>
      <c r="N162" s="151">
        <v>0</v>
      </c>
      <c r="O162" s="151">
        <v>0</v>
      </c>
      <c r="P162" s="151">
        <v>0</v>
      </c>
      <c r="Q162" s="123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</row>
    <row r="163" spans="1:137" s="150" customFormat="1" ht="31.5" customHeight="1" x14ac:dyDescent="0.2">
      <c r="A163" s="856" t="e">
        <f>'Приложение № 1'!#REF!</f>
        <v>#REF!</v>
      </c>
      <c r="B163" s="857"/>
      <c r="C163" s="101" t="e">
        <f>C164+C165</f>
        <v>#REF!</v>
      </c>
      <c r="D163" s="101" t="e">
        <f t="shared" ref="D163:P163" si="62">D164+D165</f>
        <v>#REF!</v>
      </c>
      <c r="E163" s="101">
        <f t="shared" si="62"/>
        <v>0</v>
      </c>
      <c r="F163" s="101">
        <f t="shared" si="62"/>
        <v>0</v>
      </c>
      <c r="G163" s="101" t="e">
        <f t="shared" si="62"/>
        <v>#REF!</v>
      </c>
      <c r="H163" s="101" t="e">
        <f t="shared" si="62"/>
        <v>#REF!</v>
      </c>
      <c r="I163" s="101">
        <f t="shared" si="62"/>
        <v>0</v>
      </c>
      <c r="J163" s="101">
        <f t="shared" si="62"/>
        <v>0</v>
      </c>
      <c r="K163" s="101">
        <f t="shared" si="62"/>
        <v>0</v>
      </c>
      <c r="L163" s="101">
        <f t="shared" si="62"/>
        <v>0</v>
      </c>
      <c r="M163" s="101">
        <f t="shared" si="62"/>
        <v>0</v>
      </c>
      <c r="N163" s="101">
        <f t="shared" si="62"/>
        <v>0</v>
      </c>
      <c r="O163" s="101">
        <f t="shared" si="62"/>
        <v>0</v>
      </c>
      <c r="P163" s="101">
        <f t="shared" si="62"/>
        <v>0</v>
      </c>
      <c r="Q163" s="123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</row>
    <row r="164" spans="1:137" s="150" customFormat="1" ht="12.95" customHeight="1" x14ac:dyDescent="0.2">
      <c r="A164" s="100" t="e">
        <f>'Приложение № 1'!#REF!</f>
        <v>#REF!</v>
      </c>
      <c r="B164" s="146" t="e">
        <f>'Приложение № 1'!#REF!</f>
        <v>#REF!</v>
      </c>
      <c r="C164" s="151" t="e">
        <f>'Приложение № 1'!#REF!</f>
        <v>#REF!</v>
      </c>
      <c r="D164" s="151" t="e">
        <f>'Приложение № 1'!#REF!</f>
        <v>#REF!</v>
      </c>
      <c r="E164" s="151">
        <v>0</v>
      </c>
      <c r="F164" s="151">
        <v>0</v>
      </c>
      <c r="G164" s="151" t="e">
        <f>C164</f>
        <v>#REF!</v>
      </c>
      <c r="H164" s="151" t="e">
        <f>D164</f>
        <v>#REF!</v>
      </c>
      <c r="I164" s="151">
        <v>0</v>
      </c>
      <c r="J164" s="151">
        <v>0</v>
      </c>
      <c r="K164" s="151">
        <v>0</v>
      </c>
      <c r="L164" s="151">
        <v>0</v>
      </c>
      <c r="M164" s="151">
        <v>0</v>
      </c>
      <c r="N164" s="151">
        <v>0</v>
      </c>
      <c r="O164" s="151">
        <v>0</v>
      </c>
      <c r="P164" s="151">
        <v>0</v>
      </c>
      <c r="Q164" s="123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</row>
    <row r="165" spans="1:137" s="150" customFormat="1" ht="12.95" customHeight="1" x14ac:dyDescent="0.2">
      <c r="A165" s="100" t="e">
        <f>'Приложение № 1'!#REF!</f>
        <v>#REF!</v>
      </c>
      <c r="B165" s="146" t="e">
        <f>'Приложение № 1'!#REF!</f>
        <v>#REF!</v>
      </c>
      <c r="C165" s="151" t="e">
        <f>'Приложение № 1'!#REF!</f>
        <v>#REF!</v>
      </c>
      <c r="D165" s="151" t="e">
        <f>'Приложение № 1'!#REF!</f>
        <v>#REF!</v>
      </c>
      <c r="E165" s="151">
        <v>0</v>
      </c>
      <c r="F165" s="151">
        <v>0</v>
      </c>
      <c r="G165" s="151" t="e">
        <f>C165</f>
        <v>#REF!</v>
      </c>
      <c r="H165" s="151" t="e">
        <f>D165</f>
        <v>#REF!</v>
      </c>
      <c r="I165" s="151">
        <v>0</v>
      </c>
      <c r="J165" s="151">
        <v>0</v>
      </c>
      <c r="K165" s="151">
        <v>0</v>
      </c>
      <c r="L165" s="151">
        <v>0</v>
      </c>
      <c r="M165" s="151">
        <v>0</v>
      </c>
      <c r="N165" s="151">
        <v>0</v>
      </c>
      <c r="O165" s="151">
        <v>0</v>
      </c>
      <c r="P165" s="151">
        <v>0</v>
      </c>
      <c r="Q165" s="123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</row>
    <row r="166" spans="1:137" s="150" customFormat="1" ht="39.950000000000003" customHeight="1" x14ac:dyDescent="0.2">
      <c r="A166" s="856" t="str">
        <f>'Приложение № 1'!A167:F167</f>
        <v>Итого МКД по городскому поселению Дмитров Дмитровского  муниципального района**: 10</v>
      </c>
      <c r="B166" s="857"/>
      <c r="C166" s="101" t="e">
        <f>SUM(C167:C182)</f>
        <v>#REF!</v>
      </c>
      <c r="D166" s="101" t="e">
        <f t="shared" ref="D166:P166" si="63">SUM(D167:D182)</f>
        <v>#REF!</v>
      </c>
      <c r="E166" s="101">
        <f t="shared" si="63"/>
        <v>0</v>
      </c>
      <c r="F166" s="101">
        <f t="shared" si="63"/>
        <v>0</v>
      </c>
      <c r="G166" s="101" t="e">
        <f t="shared" si="63"/>
        <v>#REF!</v>
      </c>
      <c r="H166" s="101" t="e">
        <f t="shared" si="63"/>
        <v>#REF!</v>
      </c>
      <c r="I166" s="101">
        <f t="shared" si="63"/>
        <v>0</v>
      </c>
      <c r="J166" s="101">
        <f t="shared" si="63"/>
        <v>0</v>
      </c>
      <c r="K166" s="101">
        <f t="shared" si="63"/>
        <v>0</v>
      </c>
      <c r="L166" s="101">
        <f t="shared" si="63"/>
        <v>0</v>
      </c>
      <c r="M166" s="101">
        <f t="shared" si="63"/>
        <v>0</v>
      </c>
      <c r="N166" s="101">
        <f t="shared" si="63"/>
        <v>0</v>
      </c>
      <c r="O166" s="101">
        <f t="shared" si="63"/>
        <v>0</v>
      </c>
      <c r="P166" s="101">
        <f t="shared" si="63"/>
        <v>0</v>
      </c>
      <c r="Q166" s="123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</row>
    <row r="167" spans="1:137" s="150" customFormat="1" ht="12.95" customHeight="1" x14ac:dyDescent="0.2">
      <c r="A167" s="127">
        <f>'Приложение № 1'!A168</f>
        <v>1</v>
      </c>
      <c r="B167" s="125" t="str">
        <f>'Приложение № 1'!B168</f>
        <v>г. Дмитров, ул. Большая, д. 34</v>
      </c>
      <c r="C167" s="151">
        <f>'Приложение № 1'!M168</f>
        <v>122.37</v>
      </c>
      <c r="D167" s="151">
        <f>'Приложение № 1'!P168</f>
        <v>5173803.5999999996</v>
      </c>
      <c r="E167" s="151">
        <v>0</v>
      </c>
      <c r="F167" s="151">
        <v>0</v>
      </c>
      <c r="G167" s="151">
        <f>C167</f>
        <v>122.37</v>
      </c>
      <c r="H167" s="151">
        <f>D167</f>
        <v>5173803.5999999996</v>
      </c>
      <c r="I167" s="151">
        <v>0</v>
      </c>
      <c r="J167" s="151">
        <v>0</v>
      </c>
      <c r="K167" s="151">
        <v>0</v>
      </c>
      <c r="L167" s="151">
        <v>0</v>
      </c>
      <c r="M167" s="151">
        <v>0</v>
      </c>
      <c r="N167" s="151">
        <v>0</v>
      </c>
      <c r="O167" s="151">
        <v>0</v>
      </c>
      <c r="P167" s="151">
        <v>0</v>
      </c>
      <c r="Q167" s="123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</row>
    <row r="168" spans="1:137" s="150" customFormat="1" ht="12.95" customHeight="1" x14ac:dyDescent="0.2">
      <c r="A168" s="127">
        <f>'Приложение № 1'!A169</f>
        <v>2</v>
      </c>
      <c r="B168" s="125" t="str">
        <f>'Приложение № 1'!B169</f>
        <v>г. Дмитров, ул. Большая, д. 36</v>
      </c>
      <c r="C168" s="151">
        <f>'Приложение № 1'!M169</f>
        <v>133.69999999999999</v>
      </c>
      <c r="D168" s="151">
        <f>'Приложение № 1'!P169</f>
        <v>5652836</v>
      </c>
      <c r="E168" s="151">
        <v>0</v>
      </c>
      <c r="F168" s="151">
        <v>0</v>
      </c>
      <c r="G168" s="151">
        <f t="shared" ref="G168:G182" si="64">C168</f>
        <v>133.69999999999999</v>
      </c>
      <c r="H168" s="151">
        <f t="shared" ref="H168:H182" si="65">D168</f>
        <v>5652836</v>
      </c>
      <c r="I168" s="151">
        <v>0</v>
      </c>
      <c r="J168" s="151">
        <v>0</v>
      </c>
      <c r="K168" s="151">
        <v>0</v>
      </c>
      <c r="L168" s="151">
        <v>0</v>
      </c>
      <c r="M168" s="151">
        <v>0</v>
      </c>
      <c r="N168" s="151">
        <v>0</v>
      </c>
      <c r="O168" s="151">
        <v>0</v>
      </c>
      <c r="P168" s="151">
        <v>0</v>
      </c>
      <c r="Q168" s="123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</row>
    <row r="169" spans="1:137" s="150" customFormat="1" ht="12.95" customHeight="1" x14ac:dyDescent="0.2">
      <c r="A169" s="127">
        <f>'Приложение № 1'!A174</f>
        <v>7</v>
      </c>
      <c r="B169" s="125" t="str">
        <f>'Приложение № 1'!B174</f>
        <v>г. Дмитров, пос. ДЗФС,  д.  9а</v>
      </c>
      <c r="C169" s="151">
        <f>'Приложение № 1'!M174</f>
        <v>0</v>
      </c>
      <c r="D169" s="151">
        <f>'Приложение № 1'!P174</f>
        <v>4783417.12</v>
      </c>
      <c r="E169" s="151">
        <v>0</v>
      </c>
      <c r="F169" s="151">
        <v>0</v>
      </c>
      <c r="G169" s="151">
        <f t="shared" si="64"/>
        <v>0</v>
      </c>
      <c r="H169" s="151">
        <f t="shared" si="65"/>
        <v>4783417.12</v>
      </c>
      <c r="I169" s="151">
        <v>0</v>
      </c>
      <c r="J169" s="151">
        <v>0</v>
      </c>
      <c r="K169" s="151">
        <v>0</v>
      </c>
      <c r="L169" s="151">
        <v>0</v>
      </c>
      <c r="M169" s="151">
        <v>0</v>
      </c>
      <c r="N169" s="151">
        <v>0</v>
      </c>
      <c r="O169" s="151">
        <v>0</v>
      </c>
      <c r="P169" s="151">
        <v>0</v>
      </c>
      <c r="Q169" s="123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</row>
    <row r="170" spans="1:137" s="150" customFormat="1" ht="12.95" customHeight="1" x14ac:dyDescent="0.2">
      <c r="A170" s="127" t="e">
        <f>'Приложение № 1'!#REF!</f>
        <v>#REF!</v>
      </c>
      <c r="B170" s="125" t="e">
        <f>'Приложение № 1'!#REF!</f>
        <v>#REF!</v>
      </c>
      <c r="C170" s="151" t="e">
        <f>'Приложение № 1'!#REF!</f>
        <v>#REF!</v>
      </c>
      <c r="D170" s="151" t="e">
        <f>'Приложение № 1'!#REF!</f>
        <v>#REF!</v>
      </c>
      <c r="E170" s="151">
        <v>0</v>
      </c>
      <c r="F170" s="151">
        <v>0</v>
      </c>
      <c r="G170" s="151" t="e">
        <f t="shared" si="64"/>
        <v>#REF!</v>
      </c>
      <c r="H170" s="151" t="e">
        <f t="shared" si="65"/>
        <v>#REF!</v>
      </c>
      <c r="I170" s="151">
        <v>0</v>
      </c>
      <c r="J170" s="151">
        <v>0</v>
      </c>
      <c r="K170" s="151">
        <v>0</v>
      </c>
      <c r="L170" s="151">
        <v>0</v>
      </c>
      <c r="M170" s="151">
        <v>0</v>
      </c>
      <c r="N170" s="151">
        <v>0</v>
      </c>
      <c r="O170" s="151">
        <v>0</v>
      </c>
      <c r="P170" s="151">
        <v>0</v>
      </c>
      <c r="Q170" s="123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</row>
    <row r="171" spans="1:137" s="150" customFormat="1" ht="12.95" customHeight="1" x14ac:dyDescent="0.2">
      <c r="A171" s="127" t="e">
        <f>'Приложение № 1'!#REF!</f>
        <v>#REF!</v>
      </c>
      <c r="B171" s="125" t="e">
        <f>'Приложение № 1'!#REF!</f>
        <v>#REF!</v>
      </c>
      <c r="C171" s="151" t="e">
        <f>'Приложение № 1'!#REF!</f>
        <v>#REF!</v>
      </c>
      <c r="D171" s="151" t="e">
        <f>'Приложение № 1'!#REF!</f>
        <v>#REF!</v>
      </c>
      <c r="E171" s="151">
        <v>0</v>
      </c>
      <c r="F171" s="151">
        <v>0</v>
      </c>
      <c r="G171" s="151" t="e">
        <f t="shared" si="64"/>
        <v>#REF!</v>
      </c>
      <c r="H171" s="151" t="e">
        <f t="shared" si="65"/>
        <v>#REF!</v>
      </c>
      <c r="I171" s="151">
        <v>0</v>
      </c>
      <c r="J171" s="151">
        <v>0</v>
      </c>
      <c r="K171" s="151">
        <v>0</v>
      </c>
      <c r="L171" s="151">
        <v>0</v>
      </c>
      <c r="M171" s="151">
        <v>0</v>
      </c>
      <c r="N171" s="151">
        <v>0</v>
      </c>
      <c r="O171" s="151">
        <v>0</v>
      </c>
      <c r="P171" s="151">
        <v>0</v>
      </c>
      <c r="Q171" s="123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</row>
    <row r="172" spans="1:137" s="150" customFormat="1" ht="12.95" customHeight="1" x14ac:dyDescent="0.2">
      <c r="A172" s="127" t="e">
        <f>'Приложение № 1'!#REF!</f>
        <v>#REF!</v>
      </c>
      <c r="B172" s="125" t="e">
        <f>'Приложение № 1'!#REF!</f>
        <v>#REF!</v>
      </c>
      <c r="C172" s="151" t="e">
        <f>'Приложение № 1'!#REF!</f>
        <v>#REF!</v>
      </c>
      <c r="D172" s="151" t="e">
        <f>'Приложение № 1'!#REF!</f>
        <v>#REF!</v>
      </c>
      <c r="E172" s="151">
        <v>0</v>
      </c>
      <c r="F172" s="151">
        <v>0</v>
      </c>
      <c r="G172" s="151" t="e">
        <f t="shared" si="64"/>
        <v>#REF!</v>
      </c>
      <c r="H172" s="151" t="e">
        <f t="shared" si="65"/>
        <v>#REF!</v>
      </c>
      <c r="I172" s="151">
        <v>0</v>
      </c>
      <c r="J172" s="151">
        <v>0</v>
      </c>
      <c r="K172" s="151">
        <v>0</v>
      </c>
      <c r="L172" s="151">
        <v>0</v>
      </c>
      <c r="M172" s="151">
        <v>0</v>
      </c>
      <c r="N172" s="151">
        <v>0</v>
      </c>
      <c r="O172" s="151">
        <v>0</v>
      </c>
      <c r="P172" s="151">
        <v>0</v>
      </c>
      <c r="Q172" s="123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</row>
    <row r="173" spans="1:137" s="150" customFormat="1" ht="12.95" customHeight="1" x14ac:dyDescent="0.2">
      <c r="A173" s="127">
        <f>'Приложение № 1'!A175</f>
        <v>8</v>
      </c>
      <c r="B173" s="125" t="str">
        <f>'Приложение № 1'!B175</f>
        <v>г. Дмитров, ул. Дубненская, д. 7</v>
      </c>
      <c r="C173" s="151">
        <f>'Приложение № 1'!M175</f>
        <v>0</v>
      </c>
      <c r="D173" s="151">
        <f>'Приложение № 1'!P175</f>
        <v>4406116</v>
      </c>
      <c r="E173" s="151">
        <v>0</v>
      </c>
      <c r="F173" s="151">
        <v>0</v>
      </c>
      <c r="G173" s="151">
        <f t="shared" si="64"/>
        <v>0</v>
      </c>
      <c r="H173" s="151">
        <f t="shared" si="65"/>
        <v>4406116</v>
      </c>
      <c r="I173" s="151">
        <v>0</v>
      </c>
      <c r="J173" s="151">
        <v>0</v>
      </c>
      <c r="K173" s="151">
        <v>0</v>
      </c>
      <c r="L173" s="151">
        <v>0</v>
      </c>
      <c r="M173" s="151">
        <v>0</v>
      </c>
      <c r="N173" s="151">
        <v>0</v>
      </c>
      <c r="O173" s="151">
        <v>0</v>
      </c>
      <c r="P173" s="151">
        <v>0</v>
      </c>
      <c r="Q173" s="123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</row>
    <row r="174" spans="1:137" s="150" customFormat="1" ht="12.95" customHeight="1" x14ac:dyDescent="0.2">
      <c r="A174" s="127">
        <f>'Приложение № 1'!A176</f>
        <v>9</v>
      </c>
      <c r="B174" s="125" t="str">
        <f>'Приложение № 1'!B176</f>
        <v>г. Дмитров, ул. Правонабережная, д. 14</v>
      </c>
      <c r="C174" s="151">
        <f>'Приложение № 1'!M176</f>
        <v>0</v>
      </c>
      <c r="D174" s="151">
        <f>'Приложение № 1'!P176</f>
        <v>4704337.3099999996</v>
      </c>
      <c r="E174" s="151">
        <v>0</v>
      </c>
      <c r="F174" s="151">
        <v>0</v>
      </c>
      <c r="G174" s="151">
        <f t="shared" si="64"/>
        <v>0</v>
      </c>
      <c r="H174" s="151">
        <f t="shared" si="65"/>
        <v>4704337.3099999996</v>
      </c>
      <c r="I174" s="151">
        <v>0</v>
      </c>
      <c r="J174" s="151">
        <v>0</v>
      </c>
      <c r="K174" s="151">
        <v>0</v>
      </c>
      <c r="L174" s="151">
        <v>0</v>
      </c>
      <c r="M174" s="151">
        <v>0</v>
      </c>
      <c r="N174" s="151">
        <v>0</v>
      </c>
      <c r="O174" s="151">
        <v>0</v>
      </c>
      <c r="P174" s="151">
        <v>0</v>
      </c>
      <c r="Q174" s="123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</row>
    <row r="175" spans="1:137" s="150" customFormat="1" ht="12.95" customHeight="1" x14ac:dyDescent="0.2">
      <c r="A175" s="127" t="e">
        <f>'Приложение № 1'!#REF!</f>
        <v>#REF!</v>
      </c>
      <c r="B175" s="125" t="e">
        <f>'Приложение № 1'!#REF!</f>
        <v>#REF!</v>
      </c>
      <c r="C175" s="151" t="e">
        <f>'Приложение № 1'!#REF!</f>
        <v>#REF!</v>
      </c>
      <c r="D175" s="151" t="e">
        <f>'Приложение № 1'!#REF!</f>
        <v>#REF!</v>
      </c>
      <c r="E175" s="151">
        <v>0</v>
      </c>
      <c r="F175" s="151">
        <v>0</v>
      </c>
      <c r="G175" s="151" t="e">
        <f t="shared" si="64"/>
        <v>#REF!</v>
      </c>
      <c r="H175" s="151" t="e">
        <f t="shared" si="65"/>
        <v>#REF!</v>
      </c>
      <c r="I175" s="151">
        <v>0</v>
      </c>
      <c r="J175" s="151">
        <v>0</v>
      </c>
      <c r="K175" s="151">
        <v>0</v>
      </c>
      <c r="L175" s="151">
        <v>0</v>
      </c>
      <c r="M175" s="151">
        <v>0</v>
      </c>
      <c r="N175" s="151">
        <v>0</v>
      </c>
      <c r="O175" s="151">
        <v>0</v>
      </c>
      <c r="P175" s="151">
        <v>0</v>
      </c>
      <c r="Q175" s="123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</row>
    <row r="176" spans="1:137" s="150" customFormat="1" ht="12.95" customHeight="1" x14ac:dyDescent="0.2">
      <c r="A176" s="127" t="e">
        <f>'Приложение № 1'!#REF!</f>
        <v>#REF!</v>
      </c>
      <c r="B176" s="125" t="e">
        <f>'Приложение № 1'!#REF!</f>
        <v>#REF!</v>
      </c>
      <c r="C176" s="151" t="e">
        <f>'Приложение № 1'!#REF!</f>
        <v>#REF!</v>
      </c>
      <c r="D176" s="151" t="e">
        <f>'Приложение № 1'!#REF!</f>
        <v>#REF!</v>
      </c>
      <c r="E176" s="151">
        <v>0</v>
      </c>
      <c r="F176" s="151">
        <v>0</v>
      </c>
      <c r="G176" s="151" t="e">
        <f t="shared" si="64"/>
        <v>#REF!</v>
      </c>
      <c r="H176" s="151" t="e">
        <f t="shared" si="65"/>
        <v>#REF!</v>
      </c>
      <c r="I176" s="151">
        <v>0</v>
      </c>
      <c r="J176" s="151">
        <v>0</v>
      </c>
      <c r="K176" s="151">
        <v>0</v>
      </c>
      <c r="L176" s="151">
        <v>0</v>
      </c>
      <c r="M176" s="151">
        <v>0</v>
      </c>
      <c r="N176" s="151">
        <v>0</v>
      </c>
      <c r="O176" s="151">
        <v>0</v>
      </c>
      <c r="P176" s="151">
        <v>0</v>
      </c>
      <c r="Q176" s="123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</row>
    <row r="177" spans="1:137" s="150" customFormat="1" ht="12.95" customHeight="1" x14ac:dyDescent="0.2">
      <c r="A177" s="127" t="e">
        <f>'Приложение № 1'!#REF!</f>
        <v>#REF!</v>
      </c>
      <c r="B177" s="125" t="e">
        <f>'Приложение № 1'!#REF!</f>
        <v>#REF!</v>
      </c>
      <c r="C177" s="151" t="e">
        <f>'Приложение № 1'!#REF!</f>
        <v>#REF!</v>
      </c>
      <c r="D177" s="151" t="e">
        <f>'Приложение № 1'!#REF!</f>
        <v>#REF!</v>
      </c>
      <c r="E177" s="151">
        <v>0</v>
      </c>
      <c r="F177" s="151">
        <v>0</v>
      </c>
      <c r="G177" s="151" t="e">
        <f t="shared" si="64"/>
        <v>#REF!</v>
      </c>
      <c r="H177" s="151" t="e">
        <f t="shared" si="65"/>
        <v>#REF!</v>
      </c>
      <c r="I177" s="151">
        <v>0</v>
      </c>
      <c r="J177" s="151">
        <v>0</v>
      </c>
      <c r="K177" s="151">
        <v>0</v>
      </c>
      <c r="L177" s="151">
        <v>0</v>
      </c>
      <c r="M177" s="151">
        <v>0</v>
      </c>
      <c r="N177" s="151">
        <v>0</v>
      </c>
      <c r="O177" s="151">
        <v>0</v>
      </c>
      <c r="P177" s="151">
        <v>0</v>
      </c>
      <c r="Q177" s="123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</row>
    <row r="178" spans="1:137" s="150" customFormat="1" ht="12.95" customHeight="1" x14ac:dyDescent="0.2">
      <c r="A178" s="127" t="e">
        <f>'Приложение № 1'!#REF!</f>
        <v>#REF!</v>
      </c>
      <c r="B178" s="125" t="e">
        <f>'Приложение № 1'!#REF!</f>
        <v>#REF!</v>
      </c>
      <c r="C178" s="151" t="e">
        <f>'Приложение № 1'!#REF!</f>
        <v>#REF!</v>
      </c>
      <c r="D178" s="151" t="e">
        <f>'Приложение № 1'!#REF!</f>
        <v>#REF!</v>
      </c>
      <c r="E178" s="151">
        <v>0</v>
      </c>
      <c r="F178" s="151">
        <v>0</v>
      </c>
      <c r="G178" s="151" t="e">
        <f t="shared" si="64"/>
        <v>#REF!</v>
      </c>
      <c r="H178" s="151" t="e">
        <f t="shared" si="65"/>
        <v>#REF!</v>
      </c>
      <c r="I178" s="151">
        <v>0</v>
      </c>
      <c r="J178" s="151">
        <v>0</v>
      </c>
      <c r="K178" s="151">
        <v>0</v>
      </c>
      <c r="L178" s="151">
        <v>0</v>
      </c>
      <c r="M178" s="151">
        <v>0</v>
      </c>
      <c r="N178" s="151">
        <v>0</v>
      </c>
      <c r="O178" s="151">
        <v>0</v>
      </c>
      <c r="P178" s="151">
        <v>0</v>
      </c>
      <c r="Q178" s="123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</row>
    <row r="179" spans="1:137" s="150" customFormat="1" ht="12.95" customHeight="1" x14ac:dyDescent="0.2">
      <c r="A179" s="127" t="e">
        <f>'Приложение № 1'!#REF!</f>
        <v>#REF!</v>
      </c>
      <c r="B179" s="125" t="e">
        <f>'Приложение № 1'!#REF!</f>
        <v>#REF!</v>
      </c>
      <c r="C179" s="151" t="e">
        <f>'Приложение № 1'!#REF!</f>
        <v>#REF!</v>
      </c>
      <c r="D179" s="151" t="e">
        <f>'Приложение № 1'!#REF!</f>
        <v>#REF!</v>
      </c>
      <c r="E179" s="151">
        <v>0</v>
      </c>
      <c r="F179" s="151">
        <v>0</v>
      </c>
      <c r="G179" s="151" t="e">
        <f t="shared" si="64"/>
        <v>#REF!</v>
      </c>
      <c r="H179" s="151" t="e">
        <f t="shared" si="65"/>
        <v>#REF!</v>
      </c>
      <c r="I179" s="151">
        <v>0</v>
      </c>
      <c r="J179" s="151">
        <v>0</v>
      </c>
      <c r="K179" s="151">
        <v>0</v>
      </c>
      <c r="L179" s="151">
        <v>0</v>
      </c>
      <c r="M179" s="151">
        <v>0</v>
      </c>
      <c r="N179" s="151">
        <v>0</v>
      </c>
      <c r="O179" s="151">
        <v>0</v>
      </c>
      <c r="P179" s="151">
        <v>0</v>
      </c>
      <c r="Q179" s="123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</row>
    <row r="180" spans="1:137" s="150" customFormat="1" ht="12.95" customHeight="1" x14ac:dyDescent="0.2">
      <c r="A180" s="127" t="e">
        <f>'Приложение № 1'!#REF!</f>
        <v>#REF!</v>
      </c>
      <c r="B180" s="125" t="e">
        <f>'Приложение № 1'!#REF!</f>
        <v>#REF!</v>
      </c>
      <c r="C180" s="151" t="e">
        <f>'Приложение № 1'!#REF!</f>
        <v>#REF!</v>
      </c>
      <c r="D180" s="151" t="e">
        <f>'Приложение № 1'!#REF!</f>
        <v>#REF!</v>
      </c>
      <c r="E180" s="151">
        <v>0</v>
      </c>
      <c r="F180" s="151">
        <v>0</v>
      </c>
      <c r="G180" s="151" t="e">
        <f t="shared" si="64"/>
        <v>#REF!</v>
      </c>
      <c r="H180" s="151" t="e">
        <f t="shared" si="65"/>
        <v>#REF!</v>
      </c>
      <c r="I180" s="151">
        <v>0</v>
      </c>
      <c r="J180" s="151">
        <v>0</v>
      </c>
      <c r="K180" s="151">
        <v>0</v>
      </c>
      <c r="L180" s="151">
        <v>0</v>
      </c>
      <c r="M180" s="151">
        <v>0</v>
      </c>
      <c r="N180" s="151">
        <v>0</v>
      </c>
      <c r="O180" s="151">
        <v>0</v>
      </c>
      <c r="P180" s="151">
        <v>0</v>
      </c>
      <c r="Q180" s="123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</row>
    <row r="181" spans="1:137" s="150" customFormat="1" ht="12.95" customHeight="1" x14ac:dyDescent="0.2">
      <c r="A181" s="127" t="e">
        <f>'Приложение № 1'!#REF!</f>
        <v>#REF!</v>
      </c>
      <c r="B181" s="125" t="e">
        <f>'Приложение № 1'!#REF!</f>
        <v>#REF!</v>
      </c>
      <c r="C181" s="151" t="e">
        <f>'Приложение № 1'!#REF!</f>
        <v>#REF!</v>
      </c>
      <c r="D181" s="151" t="e">
        <f>'Приложение № 1'!#REF!</f>
        <v>#REF!</v>
      </c>
      <c r="E181" s="151">
        <v>0</v>
      </c>
      <c r="F181" s="151">
        <v>0</v>
      </c>
      <c r="G181" s="151" t="e">
        <f t="shared" si="64"/>
        <v>#REF!</v>
      </c>
      <c r="H181" s="151" t="e">
        <f t="shared" si="65"/>
        <v>#REF!</v>
      </c>
      <c r="I181" s="151">
        <v>0</v>
      </c>
      <c r="J181" s="151">
        <v>0</v>
      </c>
      <c r="K181" s="151">
        <v>0</v>
      </c>
      <c r="L181" s="151">
        <v>0</v>
      </c>
      <c r="M181" s="151">
        <v>0</v>
      </c>
      <c r="N181" s="151">
        <v>0</v>
      </c>
      <c r="O181" s="151">
        <v>0</v>
      </c>
      <c r="P181" s="151">
        <v>0</v>
      </c>
      <c r="Q181" s="123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</row>
    <row r="182" spans="1:137" s="150" customFormat="1" ht="12.75" customHeight="1" x14ac:dyDescent="0.2">
      <c r="A182" s="127">
        <f>'Приложение № 1'!A177</f>
        <v>10</v>
      </c>
      <c r="B182" s="125" t="str">
        <f>'Приложение № 1'!B177</f>
        <v>г. Дмитров, ул. Подлипичье, д. 1а</v>
      </c>
      <c r="C182" s="151">
        <f>'Приложение № 1'!M177</f>
        <v>0</v>
      </c>
      <c r="D182" s="151">
        <f>'Приложение № 1'!P177</f>
        <v>5959760.7999999998</v>
      </c>
      <c r="E182" s="151">
        <v>0</v>
      </c>
      <c r="F182" s="151">
        <v>0</v>
      </c>
      <c r="G182" s="151">
        <f t="shared" si="64"/>
        <v>0</v>
      </c>
      <c r="H182" s="151">
        <f t="shared" si="65"/>
        <v>5959760.7999999998</v>
      </c>
      <c r="I182" s="151">
        <v>0</v>
      </c>
      <c r="J182" s="151">
        <v>0</v>
      </c>
      <c r="K182" s="151">
        <v>0</v>
      </c>
      <c r="L182" s="151">
        <v>0</v>
      </c>
      <c r="M182" s="151">
        <v>0</v>
      </c>
      <c r="N182" s="151">
        <v>0</v>
      </c>
      <c r="O182" s="151">
        <v>0</v>
      </c>
      <c r="P182" s="151">
        <v>0</v>
      </c>
      <c r="Q182" s="123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</row>
    <row r="183" spans="1:137" s="106" customFormat="1" ht="39.950000000000003" customHeight="1" x14ac:dyDescent="0.2">
      <c r="A183" s="847" t="str">
        <f>'Приложение № 1'!A178:F178</f>
        <v>Итого МКД по городскому поселению Некрасовский Дмитровского муниципального района**: 2</v>
      </c>
      <c r="B183" s="848"/>
      <c r="C183" s="101" t="e">
        <f>SUM(C184:C189)</f>
        <v>#REF!</v>
      </c>
      <c r="D183" s="101" t="e">
        <f t="shared" ref="D183:P183" si="66">SUM(D184:D189)</f>
        <v>#REF!</v>
      </c>
      <c r="E183" s="101">
        <f t="shared" si="66"/>
        <v>0</v>
      </c>
      <c r="F183" s="101">
        <f t="shared" si="66"/>
        <v>0</v>
      </c>
      <c r="G183" s="101" t="e">
        <f t="shared" si="66"/>
        <v>#REF!</v>
      </c>
      <c r="H183" s="101" t="e">
        <f t="shared" si="66"/>
        <v>#REF!</v>
      </c>
      <c r="I183" s="101">
        <f t="shared" si="66"/>
        <v>0</v>
      </c>
      <c r="J183" s="101">
        <f t="shared" si="66"/>
        <v>0</v>
      </c>
      <c r="K183" s="101">
        <f t="shared" si="66"/>
        <v>0</v>
      </c>
      <c r="L183" s="101">
        <f t="shared" si="66"/>
        <v>0</v>
      </c>
      <c r="M183" s="101">
        <f t="shared" si="66"/>
        <v>0</v>
      </c>
      <c r="N183" s="101">
        <f t="shared" si="66"/>
        <v>0</v>
      </c>
      <c r="O183" s="101">
        <f t="shared" si="66"/>
        <v>0</v>
      </c>
      <c r="P183" s="101">
        <f t="shared" si="66"/>
        <v>0</v>
      </c>
      <c r="Q183" s="112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113"/>
      <c r="BV183" s="113"/>
      <c r="BW183" s="113"/>
      <c r="BX183" s="113"/>
      <c r="BY183" s="113"/>
      <c r="BZ183" s="113"/>
      <c r="CA183" s="113"/>
      <c r="CB183" s="113"/>
      <c r="CC183" s="113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  <c r="DU183" s="113"/>
      <c r="DV183" s="113"/>
      <c r="DW183" s="113"/>
      <c r="DX183" s="113"/>
      <c r="DY183" s="113"/>
      <c r="DZ183" s="113"/>
      <c r="EA183" s="113"/>
      <c r="EB183" s="113"/>
      <c r="EC183" s="113"/>
      <c r="ED183" s="113"/>
      <c r="EE183" s="113"/>
      <c r="EF183" s="113"/>
      <c r="EG183" s="113"/>
    </row>
    <row r="184" spans="1:137" s="150" customFormat="1" ht="12.95" customHeight="1" x14ac:dyDescent="0.2">
      <c r="A184" s="127">
        <v>1</v>
      </c>
      <c r="B184" s="105" t="e">
        <f>'Приложение № 1'!#REF!</f>
        <v>#REF!</v>
      </c>
      <c r="C184" s="126" t="e">
        <f>'Приложение № 1'!#REF!</f>
        <v>#REF!</v>
      </c>
      <c r="D184" s="151" t="e">
        <f>'Приложение № 1'!#REF!</f>
        <v>#REF!</v>
      </c>
      <c r="E184" s="151">
        <v>0</v>
      </c>
      <c r="F184" s="151">
        <v>0</v>
      </c>
      <c r="G184" s="151" t="e">
        <f t="shared" ref="G184:H189" si="67">C184</f>
        <v>#REF!</v>
      </c>
      <c r="H184" s="151" t="e">
        <f t="shared" si="67"/>
        <v>#REF!</v>
      </c>
      <c r="I184" s="151">
        <v>0</v>
      </c>
      <c r="J184" s="151">
        <v>0</v>
      </c>
      <c r="K184" s="151">
        <v>0</v>
      </c>
      <c r="L184" s="151">
        <v>0</v>
      </c>
      <c r="M184" s="151">
        <v>0</v>
      </c>
      <c r="N184" s="151">
        <v>0</v>
      </c>
      <c r="O184" s="151">
        <v>0</v>
      </c>
      <c r="P184" s="151">
        <v>0</v>
      </c>
      <c r="Q184" s="123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</row>
    <row r="185" spans="1:137" s="150" customFormat="1" ht="12.95" customHeight="1" x14ac:dyDescent="0.2">
      <c r="A185" s="127">
        <v>2</v>
      </c>
      <c r="B185" s="105" t="str">
        <f>'Приложение № 1'!B179</f>
        <v xml:space="preserve">р.п. Некрасовский, ул. Вокзальная, д. 33 </v>
      </c>
      <c r="C185" s="126">
        <f>'Приложение № 1'!M179</f>
        <v>25.5</v>
      </c>
      <c r="D185" s="151">
        <f>'Приложение № 1'!P179</f>
        <v>1078140</v>
      </c>
      <c r="E185" s="151">
        <v>0</v>
      </c>
      <c r="F185" s="151">
        <v>0</v>
      </c>
      <c r="G185" s="151">
        <f t="shared" si="67"/>
        <v>25.5</v>
      </c>
      <c r="H185" s="151">
        <f t="shared" si="67"/>
        <v>1078140</v>
      </c>
      <c r="I185" s="151">
        <v>0</v>
      </c>
      <c r="J185" s="151">
        <v>0</v>
      </c>
      <c r="K185" s="151">
        <v>0</v>
      </c>
      <c r="L185" s="151">
        <v>0</v>
      </c>
      <c r="M185" s="151">
        <v>0</v>
      </c>
      <c r="N185" s="151">
        <v>0</v>
      </c>
      <c r="O185" s="151">
        <v>0</v>
      </c>
      <c r="P185" s="151">
        <v>0</v>
      </c>
      <c r="Q185" s="123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</row>
    <row r="186" spans="1:137" s="150" customFormat="1" ht="12.95" customHeight="1" x14ac:dyDescent="0.2">
      <c r="A186" s="127">
        <v>3</v>
      </c>
      <c r="B186" s="105" t="e">
        <f>'Приложение № 1'!#REF!</f>
        <v>#REF!</v>
      </c>
      <c r="C186" s="126" t="e">
        <f>'Приложение № 1'!#REF!</f>
        <v>#REF!</v>
      </c>
      <c r="D186" s="151" t="e">
        <f>'Приложение № 1'!#REF!</f>
        <v>#REF!</v>
      </c>
      <c r="E186" s="151">
        <v>0</v>
      </c>
      <c r="F186" s="151">
        <v>0</v>
      </c>
      <c r="G186" s="151" t="e">
        <f t="shared" si="67"/>
        <v>#REF!</v>
      </c>
      <c r="H186" s="151" t="e">
        <f t="shared" si="67"/>
        <v>#REF!</v>
      </c>
      <c r="I186" s="151">
        <v>0</v>
      </c>
      <c r="J186" s="151">
        <v>0</v>
      </c>
      <c r="K186" s="151">
        <v>0</v>
      </c>
      <c r="L186" s="151">
        <v>0</v>
      </c>
      <c r="M186" s="151">
        <v>0</v>
      </c>
      <c r="N186" s="151">
        <v>0</v>
      </c>
      <c r="O186" s="151">
        <v>0</v>
      </c>
      <c r="P186" s="151">
        <v>0</v>
      </c>
      <c r="Q186" s="123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</row>
    <row r="187" spans="1:137" s="150" customFormat="1" ht="12.95" customHeight="1" x14ac:dyDescent="0.2">
      <c r="A187" s="127">
        <v>4</v>
      </c>
      <c r="B187" s="105" t="e">
        <f>'Приложение № 1'!#REF!</f>
        <v>#REF!</v>
      </c>
      <c r="C187" s="126" t="e">
        <f>'Приложение № 1'!#REF!</f>
        <v>#REF!</v>
      </c>
      <c r="D187" s="151" t="e">
        <f>'Приложение № 1'!#REF!</f>
        <v>#REF!</v>
      </c>
      <c r="E187" s="151">
        <v>0</v>
      </c>
      <c r="F187" s="151">
        <v>0</v>
      </c>
      <c r="G187" s="151" t="e">
        <f t="shared" si="67"/>
        <v>#REF!</v>
      </c>
      <c r="H187" s="151" t="e">
        <f t="shared" si="67"/>
        <v>#REF!</v>
      </c>
      <c r="I187" s="151">
        <v>0</v>
      </c>
      <c r="J187" s="151">
        <v>0</v>
      </c>
      <c r="K187" s="151">
        <v>0</v>
      </c>
      <c r="L187" s="151">
        <v>0</v>
      </c>
      <c r="M187" s="151">
        <v>0</v>
      </c>
      <c r="N187" s="151">
        <v>0</v>
      </c>
      <c r="O187" s="151">
        <v>0</v>
      </c>
      <c r="P187" s="151">
        <v>0</v>
      </c>
      <c r="Q187" s="123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</row>
    <row r="188" spans="1:137" s="150" customFormat="1" ht="12.95" customHeight="1" x14ac:dyDescent="0.2">
      <c r="A188" s="127">
        <v>5</v>
      </c>
      <c r="B188" s="105" t="e">
        <f>'Приложение № 1'!#REF!</f>
        <v>#REF!</v>
      </c>
      <c r="C188" s="126" t="e">
        <f>'Приложение № 1'!#REF!</f>
        <v>#REF!</v>
      </c>
      <c r="D188" s="151" t="e">
        <f>'Приложение № 1'!#REF!</f>
        <v>#REF!</v>
      </c>
      <c r="E188" s="151">
        <v>0</v>
      </c>
      <c r="F188" s="151">
        <v>0</v>
      </c>
      <c r="G188" s="151" t="e">
        <f t="shared" si="67"/>
        <v>#REF!</v>
      </c>
      <c r="H188" s="151" t="e">
        <f t="shared" si="67"/>
        <v>#REF!</v>
      </c>
      <c r="I188" s="151">
        <v>0</v>
      </c>
      <c r="J188" s="151">
        <v>0</v>
      </c>
      <c r="K188" s="151">
        <v>0</v>
      </c>
      <c r="L188" s="151">
        <v>0</v>
      </c>
      <c r="M188" s="151">
        <v>0</v>
      </c>
      <c r="N188" s="151">
        <v>0</v>
      </c>
      <c r="O188" s="151">
        <v>0</v>
      </c>
      <c r="P188" s="151">
        <v>0</v>
      </c>
      <c r="Q188" s="123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</row>
    <row r="189" spans="1:137" s="150" customFormat="1" ht="12.95" customHeight="1" x14ac:dyDescent="0.2">
      <c r="A189" s="127">
        <v>6</v>
      </c>
      <c r="B189" s="105" t="e">
        <f>'Приложение № 1'!#REF!</f>
        <v>#REF!</v>
      </c>
      <c r="C189" s="126" t="e">
        <f>'Приложение № 1'!#REF!</f>
        <v>#REF!</v>
      </c>
      <c r="D189" s="151" t="e">
        <f>'Приложение № 1'!#REF!</f>
        <v>#REF!</v>
      </c>
      <c r="E189" s="151">
        <v>0</v>
      </c>
      <c r="F189" s="151">
        <v>0</v>
      </c>
      <c r="G189" s="151" t="e">
        <f t="shared" si="67"/>
        <v>#REF!</v>
      </c>
      <c r="H189" s="151" t="e">
        <f t="shared" si="67"/>
        <v>#REF!</v>
      </c>
      <c r="I189" s="151">
        <v>0</v>
      </c>
      <c r="J189" s="151">
        <v>0</v>
      </c>
      <c r="K189" s="151">
        <v>0</v>
      </c>
      <c r="L189" s="151">
        <v>0</v>
      </c>
      <c r="M189" s="151">
        <v>0</v>
      </c>
      <c r="N189" s="151">
        <v>0</v>
      </c>
      <c r="O189" s="151">
        <v>0</v>
      </c>
      <c r="P189" s="151">
        <v>0</v>
      </c>
      <c r="Q189" s="123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</row>
    <row r="190" spans="1:137" s="106" customFormat="1" ht="39.950000000000003" customHeight="1" x14ac:dyDescent="0.2">
      <c r="A190" s="847" t="str">
        <f>'Приложение № 1'!A181:F181</f>
        <v>Итого МКД по  городскому поселению Яхрома Дмитровского муниципального района**: 9</v>
      </c>
      <c r="B190" s="848"/>
      <c r="C190" s="101" t="e">
        <f>SUM(C191:C195)</f>
        <v>#REF!</v>
      </c>
      <c r="D190" s="101" t="e">
        <f t="shared" ref="D190:P190" si="68">SUM(D191:D195)</f>
        <v>#REF!</v>
      </c>
      <c r="E190" s="101">
        <f t="shared" si="68"/>
        <v>0</v>
      </c>
      <c r="F190" s="101">
        <f t="shared" si="68"/>
        <v>0</v>
      </c>
      <c r="G190" s="101" t="e">
        <f t="shared" si="68"/>
        <v>#REF!</v>
      </c>
      <c r="H190" s="101" t="e">
        <f t="shared" si="68"/>
        <v>#REF!</v>
      </c>
      <c r="I190" s="101">
        <f t="shared" si="68"/>
        <v>0</v>
      </c>
      <c r="J190" s="101">
        <f t="shared" si="68"/>
        <v>0</v>
      </c>
      <c r="K190" s="101">
        <f t="shared" si="68"/>
        <v>0</v>
      </c>
      <c r="L190" s="101">
        <f t="shared" si="68"/>
        <v>0</v>
      </c>
      <c r="M190" s="101">
        <f t="shared" si="68"/>
        <v>0</v>
      </c>
      <c r="N190" s="101">
        <f t="shared" si="68"/>
        <v>0</v>
      </c>
      <c r="O190" s="101">
        <f t="shared" si="68"/>
        <v>0</v>
      </c>
      <c r="P190" s="101">
        <f t="shared" si="68"/>
        <v>0</v>
      </c>
      <c r="Q190" s="112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13"/>
      <c r="BV190" s="113"/>
      <c r="BW190" s="113"/>
      <c r="BX190" s="113"/>
      <c r="BY190" s="113"/>
      <c r="BZ190" s="113"/>
      <c r="CA190" s="113"/>
      <c r="CB190" s="113"/>
      <c r="CC190" s="113"/>
      <c r="CD190" s="113"/>
      <c r="CE190" s="113"/>
      <c r="CF190" s="113"/>
      <c r="CG190" s="113"/>
      <c r="CH190" s="113"/>
      <c r="CI190" s="113"/>
      <c r="CJ190" s="113"/>
      <c r="CK190" s="113"/>
      <c r="CL190" s="113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  <c r="DU190" s="113"/>
      <c r="DV190" s="113"/>
      <c r="DW190" s="113"/>
      <c r="DX190" s="113"/>
      <c r="DY190" s="113"/>
      <c r="DZ190" s="113"/>
      <c r="EA190" s="113"/>
      <c r="EB190" s="113"/>
      <c r="EC190" s="113"/>
      <c r="ED190" s="113"/>
      <c r="EE190" s="113"/>
      <c r="EF190" s="113"/>
      <c r="EG190" s="113"/>
    </row>
    <row r="191" spans="1:137" s="106" customFormat="1" ht="12.95" customHeight="1" x14ac:dyDescent="0.2">
      <c r="A191" s="152" t="e">
        <f>'Приложение № 1'!#REF!</f>
        <v>#REF!</v>
      </c>
      <c r="B191" s="107" t="e">
        <f>'Приложение № 1'!#REF!</f>
        <v>#REF!</v>
      </c>
      <c r="C191" s="151" t="e">
        <f>'Приложение № 1'!#REF!</f>
        <v>#REF!</v>
      </c>
      <c r="D191" s="151" t="e">
        <f>'Приложение № 1'!#REF!</f>
        <v>#REF!</v>
      </c>
      <c r="E191" s="151">
        <v>0</v>
      </c>
      <c r="F191" s="151">
        <v>0</v>
      </c>
      <c r="G191" s="151" t="e">
        <f t="shared" ref="G191:H195" si="69">C191</f>
        <v>#REF!</v>
      </c>
      <c r="H191" s="151" t="e">
        <f t="shared" si="69"/>
        <v>#REF!</v>
      </c>
      <c r="I191" s="151">
        <v>0</v>
      </c>
      <c r="J191" s="151">
        <v>0</v>
      </c>
      <c r="K191" s="151">
        <v>0</v>
      </c>
      <c r="L191" s="151">
        <v>0</v>
      </c>
      <c r="M191" s="151">
        <v>0</v>
      </c>
      <c r="N191" s="151">
        <v>0</v>
      </c>
      <c r="O191" s="151">
        <v>0</v>
      </c>
      <c r="P191" s="151">
        <v>0</v>
      </c>
      <c r="Q191" s="112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  <c r="BP191" s="113"/>
      <c r="BQ191" s="113"/>
      <c r="BR191" s="113"/>
      <c r="BS191" s="113"/>
      <c r="BT191" s="113"/>
      <c r="BU191" s="113"/>
      <c r="BV191" s="113"/>
      <c r="BW191" s="113"/>
      <c r="BX191" s="113"/>
      <c r="BY191" s="113"/>
      <c r="BZ191" s="113"/>
      <c r="CA191" s="113"/>
      <c r="CB191" s="113"/>
      <c r="CC191" s="113"/>
      <c r="CD191" s="113"/>
      <c r="CE191" s="113"/>
      <c r="CF191" s="113"/>
      <c r="CG191" s="113"/>
      <c r="CH191" s="113"/>
      <c r="CI191" s="113"/>
      <c r="CJ191" s="113"/>
      <c r="CK191" s="113"/>
      <c r="CL191" s="113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  <c r="DU191" s="113"/>
      <c r="DV191" s="113"/>
      <c r="DW191" s="113"/>
      <c r="DX191" s="113"/>
      <c r="DY191" s="113"/>
      <c r="DZ191" s="113"/>
      <c r="EA191" s="113"/>
      <c r="EB191" s="113"/>
      <c r="EC191" s="113"/>
      <c r="ED191" s="113"/>
      <c r="EE191" s="113"/>
      <c r="EF191" s="113"/>
      <c r="EG191" s="113"/>
    </row>
    <row r="192" spans="1:137" s="150" customFormat="1" ht="12.95" customHeight="1" x14ac:dyDescent="0.2">
      <c r="A192" s="152" t="e">
        <f>'Приложение № 1'!#REF!</f>
        <v>#REF!</v>
      </c>
      <c r="B192" s="107" t="e">
        <f>'Приложение № 1'!#REF!</f>
        <v>#REF!</v>
      </c>
      <c r="C192" s="151" t="e">
        <f>'Приложение № 1'!#REF!</f>
        <v>#REF!</v>
      </c>
      <c r="D192" s="151" t="e">
        <f>'Приложение № 1'!#REF!</f>
        <v>#REF!</v>
      </c>
      <c r="E192" s="151">
        <v>0</v>
      </c>
      <c r="F192" s="151">
        <v>0</v>
      </c>
      <c r="G192" s="151" t="e">
        <f t="shared" si="69"/>
        <v>#REF!</v>
      </c>
      <c r="H192" s="151" t="e">
        <f t="shared" si="69"/>
        <v>#REF!</v>
      </c>
      <c r="I192" s="151">
        <v>0</v>
      </c>
      <c r="J192" s="151">
        <v>0</v>
      </c>
      <c r="K192" s="151">
        <v>0</v>
      </c>
      <c r="L192" s="151">
        <v>0</v>
      </c>
      <c r="M192" s="151">
        <v>0</v>
      </c>
      <c r="N192" s="151">
        <v>0</v>
      </c>
      <c r="O192" s="151">
        <v>0</v>
      </c>
      <c r="P192" s="151">
        <v>0</v>
      </c>
      <c r="Q192" s="123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</row>
    <row r="193" spans="1:137" s="106" customFormat="1" ht="12.95" customHeight="1" x14ac:dyDescent="0.2">
      <c r="A193" s="152" t="e">
        <f>'Приложение № 1'!#REF!</f>
        <v>#REF!</v>
      </c>
      <c r="B193" s="107" t="e">
        <f>'Приложение № 1'!#REF!</f>
        <v>#REF!</v>
      </c>
      <c r="C193" s="151" t="e">
        <f>'Приложение № 1'!#REF!</f>
        <v>#REF!</v>
      </c>
      <c r="D193" s="151" t="e">
        <f>'Приложение № 1'!#REF!</f>
        <v>#REF!</v>
      </c>
      <c r="E193" s="151">
        <v>0</v>
      </c>
      <c r="F193" s="151">
        <v>0</v>
      </c>
      <c r="G193" s="151" t="e">
        <f t="shared" si="69"/>
        <v>#REF!</v>
      </c>
      <c r="H193" s="151" t="e">
        <f t="shared" si="69"/>
        <v>#REF!</v>
      </c>
      <c r="I193" s="151">
        <v>0</v>
      </c>
      <c r="J193" s="151">
        <v>0</v>
      </c>
      <c r="K193" s="151">
        <v>0</v>
      </c>
      <c r="L193" s="151">
        <v>0</v>
      </c>
      <c r="M193" s="151">
        <v>0</v>
      </c>
      <c r="N193" s="151">
        <v>0</v>
      </c>
      <c r="O193" s="151">
        <v>0</v>
      </c>
      <c r="P193" s="151">
        <v>0</v>
      </c>
      <c r="Q193" s="112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113"/>
      <c r="BV193" s="113"/>
      <c r="BW193" s="113"/>
      <c r="BX193" s="113"/>
      <c r="BY193" s="113"/>
      <c r="BZ193" s="113"/>
      <c r="CA193" s="113"/>
      <c r="CB193" s="113"/>
      <c r="CC193" s="113"/>
      <c r="CD193" s="113"/>
      <c r="CE193" s="113"/>
      <c r="CF193" s="113"/>
      <c r="CG193" s="113"/>
      <c r="CH193" s="113"/>
      <c r="CI193" s="113"/>
      <c r="CJ193" s="113"/>
      <c r="CK193" s="113"/>
      <c r="CL193" s="113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  <c r="DU193" s="113"/>
      <c r="DV193" s="113"/>
      <c r="DW193" s="113"/>
      <c r="DX193" s="113"/>
      <c r="DY193" s="113"/>
      <c r="DZ193" s="113"/>
      <c r="EA193" s="113"/>
      <c r="EB193" s="113"/>
      <c r="EC193" s="113"/>
      <c r="ED193" s="113"/>
      <c r="EE193" s="113"/>
      <c r="EF193" s="113"/>
      <c r="EG193" s="113"/>
    </row>
    <row r="194" spans="1:137" s="106" customFormat="1" ht="12.95" customHeight="1" x14ac:dyDescent="0.2">
      <c r="A194" s="152" t="e">
        <f>'Приложение № 1'!#REF!</f>
        <v>#REF!</v>
      </c>
      <c r="B194" s="107" t="e">
        <f>'Приложение № 1'!#REF!</f>
        <v>#REF!</v>
      </c>
      <c r="C194" s="151" t="e">
        <f>'Приложение № 1'!#REF!</f>
        <v>#REF!</v>
      </c>
      <c r="D194" s="151" t="e">
        <f>'Приложение № 1'!#REF!</f>
        <v>#REF!</v>
      </c>
      <c r="E194" s="151">
        <v>0</v>
      </c>
      <c r="F194" s="151">
        <v>0</v>
      </c>
      <c r="G194" s="151" t="e">
        <f t="shared" si="69"/>
        <v>#REF!</v>
      </c>
      <c r="H194" s="151" t="e">
        <f t="shared" si="69"/>
        <v>#REF!</v>
      </c>
      <c r="I194" s="151">
        <v>0</v>
      </c>
      <c r="J194" s="151">
        <v>0</v>
      </c>
      <c r="K194" s="151">
        <v>0</v>
      </c>
      <c r="L194" s="151">
        <v>0</v>
      </c>
      <c r="M194" s="151">
        <v>0</v>
      </c>
      <c r="N194" s="151">
        <v>0</v>
      </c>
      <c r="O194" s="151">
        <v>0</v>
      </c>
      <c r="P194" s="151">
        <v>0</v>
      </c>
      <c r="Q194" s="112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113"/>
      <c r="BV194" s="113"/>
      <c r="BW194" s="113"/>
      <c r="BX194" s="113"/>
      <c r="BY194" s="113"/>
      <c r="BZ194" s="113"/>
      <c r="CA194" s="113"/>
      <c r="CB194" s="113"/>
      <c r="CC194" s="113"/>
      <c r="CD194" s="113"/>
      <c r="CE194" s="113"/>
      <c r="CF194" s="113"/>
      <c r="CG194" s="113"/>
      <c r="CH194" s="113"/>
      <c r="CI194" s="113"/>
      <c r="CJ194" s="113"/>
      <c r="CK194" s="113"/>
      <c r="CL194" s="113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  <c r="DU194" s="113"/>
      <c r="DV194" s="113"/>
      <c r="DW194" s="113"/>
      <c r="DX194" s="113"/>
      <c r="DY194" s="113"/>
      <c r="DZ194" s="113"/>
      <c r="EA194" s="113"/>
      <c r="EB194" s="113"/>
      <c r="EC194" s="113"/>
      <c r="ED194" s="113"/>
      <c r="EE194" s="113"/>
      <c r="EF194" s="113"/>
      <c r="EG194" s="113"/>
    </row>
    <row r="195" spans="1:137" s="106" customFormat="1" ht="12.95" customHeight="1" x14ac:dyDescent="0.2">
      <c r="A195" s="152">
        <f>'Приложение № 1'!A190</f>
        <v>9</v>
      </c>
      <c r="B195" s="107" t="str">
        <f>'Приложение № 1'!B190</f>
        <v>г. Яхрома, ул. Ленина, д. 22</v>
      </c>
      <c r="C195" s="151">
        <f>'Приложение № 1'!M190</f>
        <v>2692.7</v>
      </c>
      <c r="D195" s="151">
        <f>'Приложение № 1'!P190</f>
        <v>113850692</v>
      </c>
      <c r="E195" s="151">
        <v>0</v>
      </c>
      <c r="F195" s="151">
        <v>0</v>
      </c>
      <c r="G195" s="151">
        <f t="shared" si="69"/>
        <v>2692.7</v>
      </c>
      <c r="H195" s="151">
        <f t="shared" si="69"/>
        <v>113850692</v>
      </c>
      <c r="I195" s="151">
        <v>0</v>
      </c>
      <c r="J195" s="151">
        <v>0</v>
      </c>
      <c r="K195" s="151">
        <v>0</v>
      </c>
      <c r="L195" s="151">
        <v>0</v>
      </c>
      <c r="M195" s="151">
        <v>0</v>
      </c>
      <c r="N195" s="151">
        <v>0</v>
      </c>
      <c r="O195" s="151">
        <v>0</v>
      </c>
      <c r="P195" s="151">
        <v>0</v>
      </c>
      <c r="Q195" s="112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  <c r="BP195" s="113"/>
      <c r="BQ195" s="113"/>
      <c r="BR195" s="113"/>
      <c r="BS195" s="113"/>
      <c r="BT195" s="113"/>
      <c r="BU195" s="113"/>
      <c r="BV195" s="113"/>
      <c r="BW195" s="113"/>
      <c r="BX195" s="113"/>
      <c r="BY195" s="113"/>
      <c r="BZ195" s="113"/>
      <c r="CA195" s="113"/>
      <c r="CB195" s="113"/>
      <c r="CC195" s="113"/>
      <c r="CD195" s="113"/>
      <c r="CE195" s="113"/>
      <c r="CF195" s="113"/>
      <c r="CG195" s="113"/>
      <c r="CH195" s="113"/>
      <c r="CI195" s="113"/>
      <c r="CJ195" s="113"/>
      <c r="CK195" s="113"/>
      <c r="CL195" s="113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  <c r="DU195" s="113"/>
      <c r="DV195" s="113"/>
      <c r="DW195" s="113"/>
      <c r="DX195" s="113"/>
      <c r="DY195" s="113"/>
      <c r="DZ195" s="113"/>
      <c r="EA195" s="113"/>
      <c r="EB195" s="113"/>
      <c r="EC195" s="113"/>
      <c r="ED195" s="113"/>
      <c r="EE195" s="113"/>
      <c r="EF195" s="113"/>
      <c r="EG195" s="113"/>
    </row>
    <row r="196" spans="1:137" s="150" customFormat="1" ht="39.950000000000003" customHeight="1" x14ac:dyDescent="0.2">
      <c r="A196" s="847" t="e">
        <f>'Приложение № 1'!#REF!</f>
        <v>#REF!</v>
      </c>
      <c r="B196" s="848"/>
      <c r="C196" s="101" t="e">
        <f>SUM(C197:C202)</f>
        <v>#REF!</v>
      </c>
      <c r="D196" s="101" t="e">
        <f t="shared" ref="D196:P196" si="70">SUM(D197:D202)</f>
        <v>#REF!</v>
      </c>
      <c r="E196" s="101">
        <f t="shared" si="70"/>
        <v>0</v>
      </c>
      <c r="F196" s="101">
        <f t="shared" si="70"/>
        <v>0</v>
      </c>
      <c r="G196" s="101" t="e">
        <f t="shared" si="70"/>
        <v>#REF!</v>
      </c>
      <c r="H196" s="101" t="e">
        <f t="shared" si="70"/>
        <v>#REF!</v>
      </c>
      <c r="I196" s="101">
        <f t="shared" si="70"/>
        <v>0</v>
      </c>
      <c r="J196" s="101">
        <f t="shared" si="70"/>
        <v>0</v>
      </c>
      <c r="K196" s="101">
        <f t="shared" si="70"/>
        <v>0</v>
      </c>
      <c r="L196" s="101">
        <f t="shared" si="70"/>
        <v>0</v>
      </c>
      <c r="M196" s="101">
        <f t="shared" si="70"/>
        <v>0</v>
      </c>
      <c r="N196" s="101">
        <f t="shared" si="70"/>
        <v>0</v>
      </c>
      <c r="O196" s="101">
        <f t="shared" si="70"/>
        <v>0</v>
      </c>
      <c r="P196" s="101">
        <f t="shared" si="70"/>
        <v>0</v>
      </c>
      <c r="Q196" s="123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</row>
    <row r="197" spans="1:137" s="106" customFormat="1" ht="12.95" customHeight="1" x14ac:dyDescent="0.2">
      <c r="A197" s="152">
        <v>1</v>
      </c>
      <c r="B197" s="107" t="e">
        <f>'Приложение № 1'!#REF!</f>
        <v>#REF!</v>
      </c>
      <c r="C197" s="151" t="e">
        <f>'Приложение № 1'!#REF!</f>
        <v>#REF!</v>
      </c>
      <c r="D197" s="151" t="e">
        <f>'Приложение № 1'!#REF!</f>
        <v>#REF!</v>
      </c>
      <c r="E197" s="151">
        <v>0</v>
      </c>
      <c r="F197" s="151">
        <v>0</v>
      </c>
      <c r="G197" s="151" t="e">
        <f>C197</f>
        <v>#REF!</v>
      </c>
      <c r="H197" s="151" t="e">
        <f>D197</f>
        <v>#REF!</v>
      </c>
      <c r="I197" s="151">
        <v>0</v>
      </c>
      <c r="J197" s="151">
        <v>0</v>
      </c>
      <c r="K197" s="151">
        <v>0</v>
      </c>
      <c r="L197" s="151">
        <v>0</v>
      </c>
      <c r="M197" s="151">
        <v>0</v>
      </c>
      <c r="N197" s="151">
        <v>0</v>
      </c>
      <c r="O197" s="151">
        <v>0</v>
      </c>
      <c r="P197" s="151">
        <v>0</v>
      </c>
      <c r="Q197" s="112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/>
      <c r="BO197" s="113"/>
      <c r="BP197" s="113"/>
      <c r="BQ197" s="113"/>
      <c r="BR197" s="113"/>
      <c r="BS197" s="113"/>
      <c r="BT197" s="113"/>
      <c r="BU197" s="113"/>
      <c r="BV197" s="113"/>
      <c r="BW197" s="113"/>
      <c r="BX197" s="113"/>
      <c r="BY197" s="113"/>
      <c r="BZ197" s="113"/>
      <c r="CA197" s="113"/>
      <c r="CB197" s="113"/>
      <c r="CC197" s="113"/>
      <c r="CD197" s="113"/>
      <c r="CE197" s="113"/>
      <c r="CF197" s="113"/>
      <c r="CG197" s="113"/>
      <c r="CH197" s="113"/>
      <c r="CI197" s="113"/>
      <c r="CJ197" s="113"/>
      <c r="CK197" s="113"/>
      <c r="CL197" s="113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  <c r="DU197" s="113"/>
      <c r="DV197" s="113"/>
      <c r="DW197" s="113"/>
      <c r="DX197" s="113"/>
      <c r="DY197" s="113"/>
      <c r="DZ197" s="113"/>
      <c r="EA197" s="113"/>
      <c r="EB197" s="113"/>
      <c r="EC197" s="113"/>
      <c r="ED197" s="113"/>
      <c r="EE197" s="113"/>
      <c r="EF197" s="113"/>
      <c r="EG197" s="113"/>
    </row>
    <row r="198" spans="1:137" s="106" customFormat="1" ht="12.95" customHeight="1" x14ac:dyDescent="0.2">
      <c r="A198" s="152">
        <v>2</v>
      </c>
      <c r="B198" s="107" t="e">
        <f>'Приложение № 1'!#REF!</f>
        <v>#REF!</v>
      </c>
      <c r="C198" s="151" t="e">
        <f>'Приложение № 1'!#REF!</f>
        <v>#REF!</v>
      </c>
      <c r="D198" s="151" t="e">
        <f>'Приложение № 1'!#REF!</f>
        <v>#REF!</v>
      </c>
      <c r="E198" s="151">
        <v>0</v>
      </c>
      <c r="F198" s="151">
        <v>0</v>
      </c>
      <c r="G198" s="151" t="e">
        <f t="shared" ref="G198:H202" si="71">C198</f>
        <v>#REF!</v>
      </c>
      <c r="H198" s="151" t="e">
        <f t="shared" si="71"/>
        <v>#REF!</v>
      </c>
      <c r="I198" s="151">
        <v>0</v>
      </c>
      <c r="J198" s="151">
        <v>0</v>
      </c>
      <c r="K198" s="151">
        <v>0</v>
      </c>
      <c r="L198" s="151">
        <v>0</v>
      </c>
      <c r="M198" s="151">
        <v>0</v>
      </c>
      <c r="N198" s="151">
        <v>0</v>
      </c>
      <c r="O198" s="151">
        <v>0</v>
      </c>
      <c r="P198" s="151">
        <v>0</v>
      </c>
      <c r="Q198" s="112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113"/>
      <c r="BV198" s="113"/>
      <c r="BW198" s="113"/>
      <c r="BX198" s="113"/>
      <c r="BY198" s="113"/>
      <c r="BZ198" s="113"/>
      <c r="CA198" s="113"/>
      <c r="CB198" s="113"/>
      <c r="CC198" s="113"/>
      <c r="CD198" s="113"/>
      <c r="CE198" s="113"/>
      <c r="CF198" s="113"/>
      <c r="CG198" s="113"/>
      <c r="CH198" s="113"/>
      <c r="CI198" s="113"/>
      <c r="CJ198" s="113"/>
      <c r="CK198" s="113"/>
      <c r="CL198" s="113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  <c r="DU198" s="113"/>
      <c r="DV198" s="113"/>
      <c r="DW198" s="113"/>
      <c r="DX198" s="113"/>
      <c r="DY198" s="113"/>
      <c r="DZ198" s="113"/>
      <c r="EA198" s="113"/>
      <c r="EB198" s="113"/>
      <c r="EC198" s="113"/>
      <c r="ED198" s="113"/>
      <c r="EE198" s="113"/>
      <c r="EF198" s="113"/>
      <c r="EG198" s="113"/>
    </row>
    <row r="199" spans="1:137" s="106" customFormat="1" ht="12.95" customHeight="1" x14ac:dyDescent="0.2">
      <c r="A199" s="152">
        <v>3</v>
      </c>
      <c r="B199" s="107" t="e">
        <f>'Приложение № 1'!#REF!</f>
        <v>#REF!</v>
      </c>
      <c r="C199" s="151" t="e">
        <f>'Приложение № 1'!#REF!</f>
        <v>#REF!</v>
      </c>
      <c r="D199" s="151" t="e">
        <f>'Приложение № 1'!#REF!</f>
        <v>#REF!</v>
      </c>
      <c r="E199" s="151">
        <v>0</v>
      </c>
      <c r="F199" s="151">
        <v>0</v>
      </c>
      <c r="G199" s="151" t="e">
        <f t="shared" si="71"/>
        <v>#REF!</v>
      </c>
      <c r="H199" s="151" t="e">
        <f t="shared" si="71"/>
        <v>#REF!</v>
      </c>
      <c r="I199" s="151">
        <v>0</v>
      </c>
      <c r="J199" s="151">
        <v>0</v>
      </c>
      <c r="K199" s="151">
        <v>0</v>
      </c>
      <c r="L199" s="151">
        <v>0</v>
      </c>
      <c r="M199" s="151">
        <v>0</v>
      </c>
      <c r="N199" s="151">
        <v>0</v>
      </c>
      <c r="O199" s="151">
        <v>0</v>
      </c>
      <c r="P199" s="151">
        <v>0</v>
      </c>
      <c r="Q199" s="112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113"/>
      <c r="BV199" s="113"/>
      <c r="BW199" s="113"/>
      <c r="BX199" s="113"/>
      <c r="BY199" s="113"/>
      <c r="BZ199" s="113"/>
      <c r="CA199" s="113"/>
      <c r="CB199" s="113"/>
      <c r="CC199" s="113"/>
      <c r="CD199" s="113"/>
      <c r="CE199" s="113"/>
      <c r="CF199" s="113"/>
      <c r="CG199" s="113"/>
      <c r="CH199" s="113"/>
      <c r="CI199" s="113"/>
      <c r="CJ199" s="113"/>
      <c r="CK199" s="113"/>
      <c r="CL199" s="113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  <c r="DU199" s="113"/>
      <c r="DV199" s="113"/>
      <c r="DW199" s="113"/>
      <c r="DX199" s="113"/>
      <c r="DY199" s="113"/>
      <c r="DZ199" s="113"/>
      <c r="EA199" s="113"/>
      <c r="EB199" s="113"/>
      <c r="EC199" s="113"/>
      <c r="ED199" s="113"/>
      <c r="EE199" s="113"/>
      <c r="EF199" s="113"/>
      <c r="EG199" s="113"/>
    </row>
    <row r="200" spans="1:137" s="106" customFormat="1" ht="12.95" customHeight="1" x14ac:dyDescent="0.2">
      <c r="A200" s="152">
        <v>4</v>
      </c>
      <c r="B200" s="107" t="e">
        <f>'Приложение № 1'!#REF!</f>
        <v>#REF!</v>
      </c>
      <c r="C200" s="151" t="e">
        <f>'Приложение № 1'!#REF!</f>
        <v>#REF!</v>
      </c>
      <c r="D200" s="151" t="e">
        <f>'Приложение № 1'!#REF!</f>
        <v>#REF!</v>
      </c>
      <c r="E200" s="151">
        <v>0</v>
      </c>
      <c r="F200" s="151">
        <v>0</v>
      </c>
      <c r="G200" s="151" t="e">
        <f t="shared" si="71"/>
        <v>#REF!</v>
      </c>
      <c r="H200" s="151" t="e">
        <f t="shared" si="71"/>
        <v>#REF!</v>
      </c>
      <c r="I200" s="151">
        <v>0</v>
      </c>
      <c r="J200" s="151">
        <v>0</v>
      </c>
      <c r="K200" s="151">
        <v>0</v>
      </c>
      <c r="L200" s="151">
        <v>0</v>
      </c>
      <c r="M200" s="151">
        <v>0</v>
      </c>
      <c r="N200" s="151">
        <v>0</v>
      </c>
      <c r="O200" s="151">
        <v>0</v>
      </c>
      <c r="P200" s="151">
        <v>0</v>
      </c>
      <c r="Q200" s="112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3"/>
      <c r="DY200" s="113"/>
      <c r="DZ200" s="113"/>
      <c r="EA200" s="113"/>
      <c r="EB200" s="113"/>
      <c r="EC200" s="113"/>
      <c r="ED200" s="113"/>
      <c r="EE200" s="113"/>
      <c r="EF200" s="113"/>
      <c r="EG200" s="113"/>
    </row>
    <row r="201" spans="1:137" s="106" customFormat="1" ht="12.95" customHeight="1" x14ac:dyDescent="0.2">
      <c r="A201" s="152">
        <v>5</v>
      </c>
      <c r="B201" s="107" t="e">
        <f>'Приложение № 1'!#REF!</f>
        <v>#REF!</v>
      </c>
      <c r="C201" s="151" t="e">
        <f>'Приложение № 1'!#REF!</f>
        <v>#REF!</v>
      </c>
      <c r="D201" s="151" t="e">
        <f>'Приложение № 1'!#REF!</f>
        <v>#REF!</v>
      </c>
      <c r="E201" s="151">
        <v>0</v>
      </c>
      <c r="F201" s="151">
        <v>0</v>
      </c>
      <c r="G201" s="151" t="e">
        <f t="shared" si="71"/>
        <v>#REF!</v>
      </c>
      <c r="H201" s="151" t="e">
        <f t="shared" si="71"/>
        <v>#REF!</v>
      </c>
      <c r="I201" s="151">
        <v>0</v>
      </c>
      <c r="J201" s="151">
        <v>0</v>
      </c>
      <c r="K201" s="151">
        <v>0</v>
      </c>
      <c r="L201" s="151">
        <v>0</v>
      </c>
      <c r="M201" s="151">
        <v>0</v>
      </c>
      <c r="N201" s="151">
        <v>0</v>
      </c>
      <c r="O201" s="151">
        <v>0</v>
      </c>
      <c r="P201" s="151">
        <v>0</v>
      </c>
      <c r="Q201" s="112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113"/>
      <c r="BV201" s="113"/>
      <c r="BW201" s="113"/>
      <c r="BX201" s="113"/>
      <c r="BY201" s="113"/>
      <c r="BZ201" s="113"/>
      <c r="CA201" s="113"/>
      <c r="CB201" s="113"/>
      <c r="CC201" s="113"/>
      <c r="CD201" s="113"/>
      <c r="CE201" s="113"/>
      <c r="CF201" s="113"/>
      <c r="CG201" s="113"/>
      <c r="CH201" s="113"/>
      <c r="CI201" s="113"/>
      <c r="CJ201" s="113"/>
      <c r="CK201" s="113"/>
      <c r="CL201" s="113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  <c r="DU201" s="113"/>
      <c r="DV201" s="113"/>
      <c r="DW201" s="113"/>
      <c r="DX201" s="113"/>
      <c r="DY201" s="113"/>
      <c r="DZ201" s="113"/>
      <c r="EA201" s="113"/>
      <c r="EB201" s="113"/>
      <c r="EC201" s="113"/>
      <c r="ED201" s="113"/>
      <c r="EE201" s="113"/>
      <c r="EF201" s="113"/>
      <c r="EG201" s="113"/>
    </row>
    <row r="202" spans="1:137" s="106" customFormat="1" ht="12.95" customHeight="1" x14ac:dyDescent="0.2">
      <c r="A202" s="152">
        <v>6</v>
      </c>
      <c r="B202" s="107" t="e">
        <f>'Приложение № 1'!#REF!</f>
        <v>#REF!</v>
      </c>
      <c r="C202" s="151" t="e">
        <f>'Приложение № 1'!#REF!</f>
        <v>#REF!</v>
      </c>
      <c r="D202" s="151" t="e">
        <f>'Приложение № 1'!#REF!</f>
        <v>#REF!</v>
      </c>
      <c r="E202" s="151">
        <v>0</v>
      </c>
      <c r="F202" s="151">
        <v>0</v>
      </c>
      <c r="G202" s="151" t="e">
        <f t="shared" si="71"/>
        <v>#REF!</v>
      </c>
      <c r="H202" s="151" t="e">
        <f t="shared" si="71"/>
        <v>#REF!</v>
      </c>
      <c r="I202" s="151">
        <v>0</v>
      </c>
      <c r="J202" s="151">
        <v>0</v>
      </c>
      <c r="K202" s="151">
        <v>0</v>
      </c>
      <c r="L202" s="151">
        <v>0</v>
      </c>
      <c r="M202" s="151">
        <v>0</v>
      </c>
      <c r="N202" s="151">
        <v>0</v>
      </c>
      <c r="O202" s="151">
        <v>0</v>
      </c>
      <c r="P202" s="151">
        <v>0</v>
      </c>
      <c r="Q202" s="11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3"/>
      <c r="BV202" s="113"/>
      <c r="BW202" s="113"/>
      <c r="BX202" s="113"/>
      <c r="BY202" s="113"/>
      <c r="BZ202" s="113"/>
      <c r="CA202" s="113"/>
      <c r="CB202" s="113"/>
      <c r="CC202" s="113"/>
      <c r="CD202" s="113"/>
      <c r="CE202" s="113"/>
      <c r="CF202" s="113"/>
      <c r="CG202" s="113"/>
      <c r="CH202" s="113"/>
      <c r="CI202" s="113"/>
      <c r="CJ202" s="113"/>
      <c r="CK202" s="113"/>
      <c r="CL202" s="113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  <c r="DU202" s="113"/>
      <c r="DV202" s="113"/>
      <c r="DW202" s="113"/>
      <c r="DX202" s="113"/>
      <c r="DY202" s="113"/>
      <c r="DZ202" s="113"/>
      <c r="EA202" s="113"/>
      <c r="EB202" s="113"/>
      <c r="EC202" s="113"/>
      <c r="ED202" s="113"/>
      <c r="EE202" s="113"/>
      <c r="EF202" s="113"/>
      <c r="EG202" s="113"/>
    </row>
    <row r="203" spans="1:137" s="106" customFormat="1" ht="39.950000000000003" customHeight="1" x14ac:dyDescent="0.2">
      <c r="A203" s="847" t="e">
        <f>'Приложение № 1'!#REF!</f>
        <v>#REF!</v>
      </c>
      <c r="B203" s="848"/>
      <c r="C203" s="101" t="e">
        <f>SUM(C204:C207)</f>
        <v>#REF!</v>
      </c>
      <c r="D203" s="101" t="e">
        <f t="shared" ref="D203:P203" si="72">SUM(D204:D207)</f>
        <v>#REF!</v>
      </c>
      <c r="E203" s="101" t="e">
        <f t="shared" si="72"/>
        <v>#REF!</v>
      </c>
      <c r="F203" s="101" t="e">
        <f t="shared" si="72"/>
        <v>#REF!</v>
      </c>
      <c r="G203" s="101">
        <f t="shared" si="72"/>
        <v>0</v>
      </c>
      <c r="H203" s="101">
        <f t="shared" si="72"/>
        <v>0</v>
      </c>
      <c r="I203" s="101">
        <f t="shared" si="72"/>
        <v>0</v>
      </c>
      <c r="J203" s="101">
        <f t="shared" si="72"/>
        <v>0</v>
      </c>
      <c r="K203" s="101">
        <f t="shared" si="72"/>
        <v>0</v>
      </c>
      <c r="L203" s="101">
        <f t="shared" si="72"/>
        <v>0</v>
      </c>
      <c r="M203" s="101">
        <f t="shared" si="72"/>
        <v>0</v>
      </c>
      <c r="N203" s="101">
        <f t="shared" si="72"/>
        <v>0</v>
      </c>
      <c r="O203" s="101">
        <f t="shared" si="72"/>
        <v>0</v>
      </c>
      <c r="P203" s="101">
        <f t="shared" si="72"/>
        <v>0</v>
      </c>
      <c r="Q203" s="11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3"/>
      <c r="BV203" s="113"/>
      <c r="BW203" s="113"/>
      <c r="BX203" s="113"/>
      <c r="BY203" s="113"/>
      <c r="BZ203" s="113"/>
      <c r="CA203" s="113"/>
      <c r="CB203" s="113"/>
      <c r="CC203" s="113"/>
      <c r="CD203" s="113"/>
      <c r="CE203" s="113"/>
      <c r="CF203" s="113"/>
      <c r="CG203" s="113"/>
      <c r="CH203" s="113"/>
      <c r="CI203" s="113"/>
      <c r="CJ203" s="113"/>
      <c r="CK203" s="113"/>
      <c r="CL203" s="113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  <c r="DU203" s="113"/>
      <c r="DV203" s="113"/>
      <c r="DW203" s="113"/>
      <c r="DX203" s="113"/>
      <c r="DY203" s="113"/>
      <c r="DZ203" s="113"/>
      <c r="EA203" s="113"/>
      <c r="EB203" s="113"/>
      <c r="EC203" s="113"/>
      <c r="ED203" s="113"/>
      <c r="EE203" s="113"/>
      <c r="EF203" s="113"/>
      <c r="EG203" s="113"/>
    </row>
    <row r="204" spans="1:137" s="106" customFormat="1" ht="12.95" customHeight="1" x14ac:dyDescent="0.2">
      <c r="A204" s="127" t="e">
        <f>'Приложение № 1'!#REF!</f>
        <v>#REF!</v>
      </c>
      <c r="B204" s="104" t="e">
        <f>'Приложение № 1'!#REF!</f>
        <v>#REF!</v>
      </c>
      <c r="C204" s="126" t="e">
        <f>'Приложение № 1'!#REF!</f>
        <v>#REF!</v>
      </c>
      <c r="D204" s="151" t="e">
        <f>'Приложение № 1'!#REF!</f>
        <v>#REF!</v>
      </c>
      <c r="E204" s="151" t="e">
        <f t="shared" ref="E204:F207" si="73">C204</f>
        <v>#REF!</v>
      </c>
      <c r="F204" s="151" t="e">
        <f t="shared" si="73"/>
        <v>#REF!</v>
      </c>
      <c r="G204" s="151">
        <v>0</v>
      </c>
      <c r="H204" s="151">
        <v>0</v>
      </c>
      <c r="I204" s="151">
        <v>0</v>
      </c>
      <c r="J204" s="151">
        <v>0</v>
      </c>
      <c r="K204" s="151">
        <v>0</v>
      </c>
      <c r="L204" s="151">
        <v>0</v>
      </c>
      <c r="M204" s="151">
        <v>0</v>
      </c>
      <c r="N204" s="151">
        <v>0</v>
      </c>
      <c r="O204" s="151">
        <v>0</v>
      </c>
      <c r="P204" s="151">
        <v>0</v>
      </c>
      <c r="Q204" s="112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113"/>
      <c r="BV204" s="113"/>
      <c r="BW204" s="113"/>
      <c r="BX204" s="113"/>
      <c r="BY204" s="113"/>
      <c r="BZ204" s="113"/>
      <c r="CA204" s="113"/>
      <c r="CB204" s="113"/>
      <c r="CC204" s="113"/>
      <c r="CD204" s="113"/>
      <c r="CE204" s="113"/>
      <c r="CF204" s="113"/>
      <c r="CG204" s="113"/>
      <c r="CH204" s="113"/>
      <c r="CI204" s="113"/>
      <c r="CJ204" s="113"/>
      <c r="CK204" s="113"/>
      <c r="CL204" s="113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  <c r="DU204" s="113"/>
      <c r="DV204" s="113"/>
      <c r="DW204" s="113"/>
      <c r="DX204" s="113"/>
      <c r="DY204" s="113"/>
      <c r="DZ204" s="113"/>
      <c r="EA204" s="113"/>
      <c r="EB204" s="113"/>
      <c r="EC204" s="113"/>
      <c r="ED204" s="113"/>
      <c r="EE204" s="113"/>
      <c r="EF204" s="113"/>
      <c r="EG204" s="113"/>
    </row>
    <row r="205" spans="1:137" s="106" customFormat="1" ht="12.95" customHeight="1" x14ac:dyDescent="0.2">
      <c r="A205" s="127" t="e">
        <f>'Приложение № 1'!#REF!</f>
        <v>#REF!</v>
      </c>
      <c r="B205" s="104" t="e">
        <f>'Приложение № 1'!#REF!</f>
        <v>#REF!</v>
      </c>
      <c r="C205" s="126" t="e">
        <f>'Приложение № 1'!#REF!</f>
        <v>#REF!</v>
      </c>
      <c r="D205" s="151" t="e">
        <f>'Приложение № 1'!#REF!</f>
        <v>#REF!</v>
      </c>
      <c r="E205" s="151" t="e">
        <f t="shared" si="73"/>
        <v>#REF!</v>
      </c>
      <c r="F205" s="151" t="e">
        <f t="shared" si="73"/>
        <v>#REF!</v>
      </c>
      <c r="G205" s="151">
        <v>0</v>
      </c>
      <c r="H205" s="151">
        <v>0</v>
      </c>
      <c r="I205" s="151">
        <v>0</v>
      </c>
      <c r="J205" s="151">
        <v>0</v>
      </c>
      <c r="K205" s="151">
        <v>0</v>
      </c>
      <c r="L205" s="151">
        <v>0</v>
      </c>
      <c r="M205" s="151">
        <v>0</v>
      </c>
      <c r="N205" s="151">
        <v>0</v>
      </c>
      <c r="O205" s="151">
        <v>0</v>
      </c>
      <c r="P205" s="151">
        <v>0</v>
      </c>
      <c r="Q205" s="112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113"/>
      <c r="BV205" s="113"/>
      <c r="BW205" s="113"/>
      <c r="BX205" s="113"/>
      <c r="BY205" s="113"/>
      <c r="BZ205" s="113"/>
      <c r="CA205" s="113"/>
      <c r="CB205" s="113"/>
      <c r="CC205" s="113"/>
      <c r="CD205" s="113"/>
      <c r="CE205" s="113"/>
      <c r="CF205" s="113"/>
      <c r="CG205" s="113"/>
      <c r="CH205" s="113"/>
      <c r="CI205" s="113"/>
      <c r="CJ205" s="113"/>
      <c r="CK205" s="113"/>
      <c r="CL205" s="113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  <c r="DU205" s="113"/>
      <c r="DV205" s="113"/>
      <c r="DW205" s="113"/>
      <c r="DX205" s="113"/>
      <c r="DY205" s="113"/>
      <c r="DZ205" s="113"/>
      <c r="EA205" s="113"/>
      <c r="EB205" s="113"/>
      <c r="EC205" s="113"/>
      <c r="ED205" s="113"/>
      <c r="EE205" s="113"/>
      <c r="EF205" s="113"/>
      <c r="EG205" s="113"/>
    </row>
    <row r="206" spans="1:137" s="106" customFormat="1" ht="12.95" customHeight="1" x14ac:dyDescent="0.2">
      <c r="A206" s="127" t="e">
        <f>'Приложение № 1'!#REF!</f>
        <v>#REF!</v>
      </c>
      <c r="B206" s="104" t="e">
        <f>'Приложение № 1'!#REF!</f>
        <v>#REF!</v>
      </c>
      <c r="C206" s="126" t="e">
        <f>'Приложение № 1'!#REF!</f>
        <v>#REF!</v>
      </c>
      <c r="D206" s="151" t="e">
        <f>'Приложение № 1'!#REF!</f>
        <v>#REF!</v>
      </c>
      <c r="E206" s="151" t="e">
        <f t="shared" si="73"/>
        <v>#REF!</v>
      </c>
      <c r="F206" s="151" t="e">
        <f t="shared" si="73"/>
        <v>#REF!</v>
      </c>
      <c r="G206" s="151">
        <v>0</v>
      </c>
      <c r="H206" s="151">
        <v>0</v>
      </c>
      <c r="I206" s="151">
        <v>0</v>
      </c>
      <c r="J206" s="151">
        <v>0</v>
      </c>
      <c r="K206" s="151">
        <v>0</v>
      </c>
      <c r="L206" s="151">
        <v>0</v>
      </c>
      <c r="M206" s="151">
        <v>0</v>
      </c>
      <c r="N206" s="151">
        <v>0</v>
      </c>
      <c r="O206" s="151">
        <v>0</v>
      </c>
      <c r="P206" s="151">
        <v>0</v>
      </c>
      <c r="Q206" s="112"/>
      <c r="R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13"/>
      <c r="AS206" s="113"/>
      <c r="AT206" s="113"/>
      <c r="AU206" s="113"/>
      <c r="AV206" s="113"/>
      <c r="AW206" s="113"/>
      <c r="AX206" s="113"/>
      <c r="AY206" s="113"/>
      <c r="AZ206" s="113"/>
      <c r="BA206" s="113"/>
      <c r="BB206" s="113"/>
      <c r="BC206" s="113"/>
      <c r="BD206" s="113"/>
      <c r="BE206" s="113"/>
      <c r="BF206" s="113"/>
      <c r="BG206" s="113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3"/>
      <c r="BR206" s="113"/>
      <c r="BS206" s="113"/>
      <c r="BT206" s="113"/>
      <c r="BU206" s="113"/>
      <c r="BV206" s="113"/>
      <c r="BW206" s="113"/>
      <c r="BX206" s="113"/>
      <c r="BY206" s="113"/>
      <c r="BZ206" s="113"/>
      <c r="CA206" s="113"/>
      <c r="CB206" s="113"/>
      <c r="CC206" s="113"/>
      <c r="CD206" s="113"/>
      <c r="CE206" s="113"/>
      <c r="CF206" s="113"/>
      <c r="CG206" s="113"/>
      <c r="CH206" s="113"/>
      <c r="CI206" s="113"/>
      <c r="CJ206" s="113"/>
      <c r="CK206" s="113"/>
      <c r="CL206" s="113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  <c r="DU206" s="113"/>
      <c r="DV206" s="113"/>
      <c r="DW206" s="113"/>
      <c r="DX206" s="113"/>
      <c r="DY206" s="113"/>
      <c r="DZ206" s="113"/>
      <c r="EA206" s="113"/>
      <c r="EB206" s="113"/>
      <c r="EC206" s="113"/>
      <c r="ED206" s="113"/>
      <c r="EE206" s="113"/>
      <c r="EF206" s="113"/>
      <c r="EG206" s="113"/>
    </row>
    <row r="207" spans="1:137" s="106" customFormat="1" ht="12.95" customHeight="1" x14ac:dyDescent="0.2">
      <c r="A207" s="127" t="e">
        <f>'Приложение № 1'!#REF!</f>
        <v>#REF!</v>
      </c>
      <c r="B207" s="104" t="e">
        <f>'Приложение № 1'!#REF!</f>
        <v>#REF!</v>
      </c>
      <c r="C207" s="126" t="e">
        <f>'Приложение № 1'!#REF!</f>
        <v>#REF!</v>
      </c>
      <c r="D207" s="151" t="e">
        <f>'Приложение № 1'!#REF!</f>
        <v>#REF!</v>
      </c>
      <c r="E207" s="151" t="e">
        <f t="shared" si="73"/>
        <v>#REF!</v>
      </c>
      <c r="F207" s="151" t="e">
        <f t="shared" si="73"/>
        <v>#REF!</v>
      </c>
      <c r="G207" s="151">
        <v>0</v>
      </c>
      <c r="H207" s="151">
        <v>0</v>
      </c>
      <c r="I207" s="151">
        <v>0</v>
      </c>
      <c r="J207" s="151">
        <v>0</v>
      </c>
      <c r="K207" s="151">
        <v>0</v>
      </c>
      <c r="L207" s="151">
        <v>0</v>
      </c>
      <c r="M207" s="151">
        <v>0</v>
      </c>
      <c r="N207" s="151">
        <v>0</v>
      </c>
      <c r="O207" s="151">
        <v>0</v>
      </c>
      <c r="P207" s="151">
        <v>0</v>
      </c>
      <c r="Q207" s="112"/>
      <c r="R207" s="113"/>
      <c r="S207" s="113"/>
      <c r="T207" s="113"/>
      <c r="U207" s="113"/>
      <c r="V207" s="113"/>
      <c r="W207" s="113"/>
      <c r="X207" s="113"/>
      <c r="Y207" s="113"/>
      <c r="Z207" s="113"/>
      <c r="AA207" s="113"/>
      <c r="AB207" s="113"/>
      <c r="AC207" s="113"/>
      <c r="AD207" s="113"/>
      <c r="AE207" s="113"/>
      <c r="AF207" s="113"/>
      <c r="AG207" s="113"/>
      <c r="AH207" s="113"/>
      <c r="AI207" s="113"/>
      <c r="AJ207" s="113"/>
      <c r="AK207" s="113"/>
      <c r="AL207" s="113"/>
      <c r="AM207" s="113"/>
      <c r="AN207" s="113"/>
      <c r="AO207" s="113"/>
      <c r="AP207" s="113"/>
      <c r="AQ207" s="113"/>
      <c r="AR207" s="113"/>
      <c r="AS207" s="113"/>
      <c r="AT207" s="113"/>
      <c r="AU207" s="113"/>
      <c r="AV207" s="113"/>
      <c r="AW207" s="113"/>
      <c r="AX207" s="113"/>
      <c r="AY207" s="113"/>
      <c r="AZ207" s="113"/>
      <c r="BA207" s="113"/>
      <c r="BB207" s="113"/>
      <c r="BC207" s="113"/>
      <c r="BD207" s="113"/>
      <c r="BE207" s="113"/>
      <c r="BF207" s="113"/>
      <c r="BG207" s="113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3"/>
      <c r="BR207" s="113"/>
      <c r="BS207" s="113"/>
      <c r="BT207" s="113"/>
      <c r="BU207" s="113"/>
      <c r="BV207" s="113"/>
      <c r="BW207" s="113"/>
      <c r="BX207" s="113"/>
      <c r="BY207" s="113"/>
      <c r="BZ207" s="113"/>
      <c r="CA207" s="113"/>
      <c r="CB207" s="113"/>
      <c r="CC207" s="113"/>
      <c r="CD207" s="113"/>
      <c r="CE207" s="113"/>
      <c r="CF207" s="113"/>
      <c r="CG207" s="113"/>
      <c r="CH207" s="113"/>
      <c r="CI207" s="113"/>
      <c r="CJ207" s="113"/>
      <c r="CK207" s="113"/>
      <c r="CL207" s="113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  <c r="DU207" s="113"/>
      <c r="DV207" s="113"/>
      <c r="DW207" s="113"/>
      <c r="DX207" s="113"/>
      <c r="DY207" s="113"/>
      <c r="DZ207" s="113"/>
      <c r="EA207" s="113"/>
      <c r="EB207" s="113"/>
      <c r="EC207" s="113"/>
      <c r="ED207" s="113"/>
      <c r="EE207" s="113"/>
      <c r="EF207" s="113"/>
      <c r="EG207" s="113"/>
    </row>
    <row r="208" spans="1:137" s="106" customFormat="1" ht="22.5" customHeight="1" x14ac:dyDescent="0.2">
      <c r="A208" s="847" t="str">
        <f>'Приложение № 1'!A191:F191</f>
        <v>Итого МКД по городскому округу Кашира: 6</v>
      </c>
      <c r="B208" s="848"/>
      <c r="C208" s="129" t="e">
        <f>SUM(C209:C215)</f>
        <v>#REF!</v>
      </c>
      <c r="D208" s="129" t="e">
        <f t="shared" ref="D208:P208" si="74">SUM(D209:D215)</f>
        <v>#REF!</v>
      </c>
      <c r="E208" s="129">
        <f t="shared" si="74"/>
        <v>0</v>
      </c>
      <c r="F208" s="129">
        <f t="shared" si="74"/>
        <v>0</v>
      </c>
      <c r="G208" s="129" t="e">
        <f t="shared" si="74"/>
        <v>#REF!</v>
      </c>
      <c r="H208" s="129" t="e">
        <f t="shared" si="74"/>
        <v>#REF!</v>
      </c>
      <c r="I208" s="129">
        <f t="shared" si="74"/>
        <v>0</v>
      </c>
      <c r="J208" s="129">
        <f t="shared" si="74"/>
        <v>0</v>
      </c>
      <c r="K208" s="129">
        <f t="shared" si="74"/>
        <v>0</v>
      </c>
      <c r="L208" s="129">
        <f t="shared" si="74"/>
        <v>0</v>
      </c>
      <c r="M208" s="129">
        <f t="shared" si="74"/>
        <v>0</v>
      </c>
      <c r="N208" s="129">
        <f t="shared" si="74"/>
        <v>0</v>
      </c>
      <c r="O208" s="129">
        <f t="shared" si="74"/>
        <v>0</v>
      </c>
      <c r="P208" s="129">
        <f t="shared" si="74"/>
        <v>0</v>
      </c>
      <c r="Q208" s="112"/>
      <c r="R208" s="113"/>
      <c r="S208" s="113"/>
      <c r="T208" s="113"/>
      <c r="U208" s="113"/>
      <c r="V208" s="113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N208" s="113"/>
      <c r="AO208" s="113"/>
      <c r="AP208" s="113"/>
      <c r="AQ208" s="113"/>
      <c r="AR208" s="113"/>
      <c r="AS208" s="113"/>
      <c r="AT208" s="113"/>
      <c r="AU208" s="113"/>
      <c r="AV208" s="113"/>
      <c r="AW208" s="113"/>
      <c r="AX208" s="113"/>
      <c r="AY208" s="113"/>
      <c r="AZ208" s="113"/>
      <c r="BA208" s="113"/>
      <c r="BB208" s="113"/>
      <c r="BC208" s="113"/>
      <c r="BD208" s="113"/>
      <c r="BE208" s="113"/>
      <c r="BF208" s="113"/>
      <c r="BG208" s="113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113"/>
      <c r="BR208" s="113"/>
      <c r="BS208" s="113"/>
      <c r="BT208" s="113"/>
      <c r="BU208" s="113"/>
      <c r="BV208" s="113"/>
      <c r="BW208" s="113"/>
      <c r="BX208" s="113"/>
      <c r="BY208" s="113"/>
      <c r="BZ208" s="113"/>
      <c r="CA208" s="113"/>
      <c r="CB208" s="113"/>
      <c r="CC208" s="113"/>
      <c r="CD208" s="113"/>
      <c r="CE208" s="113"/>
      <c r="CF208" s="113"/>
      <c r="CG208" s="113"/>
      <c r="CH208" s="113"/>
      <c r="CI208" s="113"/>
      <c r="CJ208" s="113"/>
      <c r="CK208" s="113"/>
      <c r="CL208" s="113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  <c r="DU208" s="113"/>
      <c r="DV208" s="113"/>
      <c r="DW208" s="113"/>
      <c r="DX208" s="113"/>
      <c r="DY208" s="113"/>
      <c r="DZ208" s="113"/>
      <c r="EA208" s="113"/>
      <c r="EB208" s="113"/>
      <c r="EC208" s="113"/>
      <c r="ED208" s="113"/>
      <c r="EE208" s="113"/>
      <c r="EF208" s="113"/>
      <c r="EG208" s="113"/>
    </row>
    <row r="209" spans="1:137" s="106" customFormat="1" ht="18" customHeight="1" x14ac:dyDescent="0.2">
      <c r="A209" s="109">
        <f>'Приложение № 1'!A192</f>
        <v>1</v>
      </c>
      <c r="B209" s="108" t="str">
        <f>'Приложение № 1'!B192</f>
        <v>д. Яковское, ул.Клубная д. 2</v>
      </c>
      <c r="C209" s="126">
        <f>'Приложение № 1'!M192</f>
        <v>100.4</v>
      </c>
      <c r="D209" s="151">
        <f>'Приложение № 1'!P192</f>
        <v>4511276</v>
      </c>
      <c r="E209" s="151">
        <v>0</v>
      </c>
      <c r="F209" s="151">
        <v>0</v>
      </c>
      <c r="G209" s="151">
        <f>C209</f>
        <v>100.4</v>
      </c>
      <c r="H209" s="151">
        <f>D209</f>
        <v>4511276</v>
      </c>
      <c r="I209" s="151">
        <v>0</v>
      </c>
      <c r="J209" s="151">
        <v>0</v>
      </c>
      <c r="K209" s="151">
        <v>0</v>
      </c>
      <c r="L209" s="151">
        <v>0</v>
      </c>
      <c r="M209" s="151">
        <v>0</v>
      </c>
      <c r="N209" s="151">
        <v>0</v>
      </c>
      <c r="O209" s="151">
        <v>0</v>
      </c>
      <c r="P209" s="151">
        <v>0</v>
      </c>
      <c r="Q209" s="112"/>
      <c r="R209" s="113"/>
      <c r="S209" s="113"/>
      <c r="T209" s="113"/>
      <c r="U209" s="113"/>
      <c r="V209" s="113"/>
      <c r="W209" s="113"/>
      <c r="X209" s="113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13"/>
      <c r="AS209" s="113"/>
      <c r="AT209" s="113"/>
      <c r="AU209" s="113"/>
      <c r="AV209" s="113"/>
      <c r="AW209" s="113"/>
      <c r="AX209" s="113"/>
      <c r="AY209" s="113"/>
      <c r="AZ209" s="113"/>
      <c r="BA209" s="113"/>
      <c r="BB209" s="113"/>
      <c r="BC209" s="113"/>
      <c r="BD209" s="113"/>
      <c r="BE209" s="113"/>
      <c r="BF209" s="113"/>
      <c r="BG209" s="113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113"/>
      <c r="BR209" s="113"/>
      <c r="BS209" s="113"/>
      <c r="BT209" s="113"/>
      <c r="BU209" s="113"/>
      <c r="BV209" s="113"/>
      <c r="BW209" s="113"/>
      <c r="BX209" s="113"/>
      <c r="BY209" s="113"/>
      <c r="BZ209" s="113"/>
      <c r="CA209" s="113"/>
      <c r="CB209" s="113"/>
      <c r="CC209" s="113"/>
      <c r="CD209" s="113"/>
      <c r="CE209" s="113"/>
      <c r="CF209" s="113"/>
      <c r="CG209" s="113"/>
      <c r="CH209" s="113"/>
      <c r="CI209" s="113"/>
      <c r="CJ209" s="113"/>
      <c r="CK209" s="113"/>
      <c r="CL209" s="113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  <c r="DU209" s="113"/>
      <c r="DV209" s="113"/>
      <c r="DW209" s="113"/>
      <c r="DX209" s="113"/>
      <c r="DY209" s="113"/>
      <c r="DZ209" s="113"/>
      <c r="EA209" s="113"/>
      <c r="EB209" s="113"/>
      <c r="EC209" s="113"/>
      <c r="ED209" s="113"/>
      <c r="EE209" s="113"/>
      <c r="EF209" s="113"/>
      <c r="EG209" s="113"/>
    </row>
    <row r="210" spans="1:137" s="106" customFormat="1" ht="18" customHeight="1" x14ac:dyDescent="0.2">
      <c r="A210" s="109">
        <f>'Приложение № 1'!A193</f>
        <v>2</v>
      </c>
      <c r="B210" s="108" t="str">
        <f>'Приложение № 1'!B193</f>
        <v>д. Бурцево, ул. Новая, д. 1</v>
      </c>
      <c r="C210" s="126">
        <f>'Приложение № 1'!M193</f>
        <v>274.3</v>
      </c>
      <c r="D210" s="151">
        <f>'Приложение № 1'!P193</f>
        <v>11597404</v>
      </c>
      <c r="E210" s="151">
        <v>0</v>
      </c>
      <c r="F210" s="151">
        <v>0</v>
      </c>
      <c r="G210" s="151">
        <f t="shared" ref="G210:G215" si="75">C210</f>
        <v>274.3</v>
      </c>
      <c r="H210" s="151">
        <f t="shared" ref="H210:H215" si="76">D210</f>
        <v>11597404</v>
      </c>
      <c r="I210" s="151">
        <v>0</v>
      </c>
      <c r="J210" s="151">
        <v>0</v>
      </c>
      <c r="K210" s="151">
        <v>0</v>
      </c>
      <c r="L210" s="151">
        <v>0</v>
      </c>
      <c r="M210" s="151">
        <v>0</v>
      </c>
      <c r="N210" s="151">
        <v>0</v>
      </c>
      <c r="O210" s="151">
        <v>0</v>
      </c>
      <c r="P210" s="151">
        <v>0</v>
      </c>
      <c r="Q210" s="112"/>
      <c r="R210" s="113"/>
      <c r="S210" s="113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3"/>
      <c r="BR210" s="113"/>
      <c r="BS210" s="113"/>
      <c r="BT210" s="113"/>
      <c r="BU210" s="113"/>
      <c r="BV210" s="113"/>
      <c r="BW210" s="113"/>
      <c r="BX210" s="113"/>
      <c r="BY210" s="113"/>
      <c r="BZ210" s="113"/>
      <c r="CA210" s="113"/>
      <c r="CB210" s="113"/>
      <c r="CC210" s="113"/>
      <c r="CD210" s="113"/>
      <c r="CE210" s="113"/>
      <c r="CF210" s="113"/>
      <c r="CG210" s="113"/>
      <c r="CH210" s="113"/>
      <c r="CI210" s="113"/>
      <c r="CJ210" s="113"/>
      <c r="CK210" s="113"/>
      <c r="CL210" s="113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  <c r="DU210" s="113"/>
      <c r="DV210" s="113"/>
      <c r="DW210" s="113"/>
      <c r="DX210" s="113"/>
      <c r="DY210" s="113"/>
      <c r="DZ210" s="113"/>
      <c r="EA210" s="113"/>
      <c r="EB210" s="113"/>
      <c r="EC210" s="113"/>
      <c r="ED210" s="113"/>
      <c r="EE210" s="113"/>
      <c r="EF210" s="113"/>
      <c r="EG210" s="113"/>
    </row>
    <row r="211" spans="1:137" s="106" customFormat="1" ht="18" customHeight="1" x14ac:dyDescent="0.2">
      <c r="A211" s="109">
        <f>'Приложение № 1'!A194</f>
        <v>3</v>
      </c>
      <c r="B211" s="108" t="str">
        <f>'Приложение № 1'!B194</f>
        <v>д. Пурлово, ул. Центральная, д. 9</v>
      </c>
      <c r="C211" s="126">
        <f>'Приложение № 1'!M194</f>
        <v>196.6</v>
      </c>
      <c r="D211" s="151">
        <f>'Приложение № 1'!P194</f>
        <v>8379896</v>
      </c>
      <c r="E211" s="151">
        <v>0</v>
      </c>
      <c r="F211" s="151">
        <v>0</v>
      </c>
      <c r="G211" s="151">
        <f t="shared" si="75"/>
        <v>196.6</v>
      </c>
      <c r="H211" s="151">
        <f t="shared" si="76"/>
        <v>8379896</v>
      </c>
      <c r="I211" s="151">
        <v>0</v>
      </c>
      <c r="J211" s="151">
        <v>0</v>
      </c>
      <c r="K211" s="151">
        <v>0</v>
      </c>
      <c r="L211" s="151">
        <v>0</v>
      </c>
      <c r="M211" s="151">
        <v>0</v>
      </c>
      <c r="N211" s="151">
        <v>0</v>
      </c>
      <c r="O211" s="151">
        <v>0</v>
      </c>
      <c r="P211" s="151">
        <v>0</v>
      </c>
      <c r="Q211" s="112"/>
      <c r="R211" s="113"/>
      <c r="S211" s="113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3"/>
      <c r="BR211" s="113"/>
      <c r="BS211" s="113"/>
      <c r="BT211" s="113"/>
      <c r="BU211" s="113"/>
      <c r="BV211" s="113"/>
      <c r="BW211" s="113"/>
      <c r="BX211" s="113"/>
      <c r="BY211" s="113"/>
      <c r="BZ211" s="113"/>
      <c r="CA211" s="113"/>
      <c r="CB211" s="113"/>
      <c r="CC211" s="113"/>
      <c r="CD211" s="113"/>
      <c r="CE211" s="113"/>
      <c r="CF211" s="113"/>
      <c r="CG211" s="113"/>
      <c r="CH211" s="113"/>
      <c r="CI211" s="113"/>
      <c r="CJ211" s="113"/>
      <c r="CK211" s="113"/>
      <c r="CL211" s="113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  <c r="DU211" s="113"/>
      <c r="DV211" s="113"/>
      <c r="DW211" s="113"/>
      <c r="DX211" s="113"/>
      <c r="DY211" s="113"/>
      <c r="DZ211" s="113"/>
      <c r="EA211" s="113"/>
      <c r="EB211" s="113"/>
      <c r="EC211" s="113"/>
      <c r="ED211" s="113"/>
      <c r="EE211" s="113"/>
      <c r="EF211" s="113"/>
      <c r="EG211" s="113"/>
    </row>
    <row r="212" spans="1:137" s="106" customFormat="1" ht="12.95" customHeight="1" x14ac:dyDescent="0.2">
      <c r="A212" s="109">
        <f>'Приложение № 1'!A195</f>
        <v>4</v>
      </c>
      <c r="B212" s="108" t="str">
        <f>'Приложение № 1'!B195</f>
        <v>п. Большое Руново, ул. Речная, д. 34</v>
      </c>
      <c r="C212" s="126">
        <f>'Приложение № 1'!M195</f>
        <v>97.7</v>
      </c>
      <c r="D212" s="151">
        <f>'Приложение № 1'!P195</f>
        <v>4402193.5999999996</v>
      </c>
      <c r="E212" s="151">
        <v>0</v>
      </c>
      <c r="F212" s="151">
        <v>0</v>
      </c>
      <c r="G212" s="151">
        <f t="shared" si="75"/>
        <v>97.7</v>
      </c>
      <c r="H212" s="151">
        <f t="shared" si="76"/>
        <v>4402193.5999999996</v>
      </c>
      <c r="I212" s="151">
        <v>0</v>
      </c>
      <c r="J212" s="151">
        <v>0</v>
      </c>
      <c r="K212" s="151">
        <v>0</v>
      </c>
      <c r="L212" s="151">
        <v>0</v>
      </c>
      <c r="M212" s="151">
        <v>0</v>
      </c>
      <c r="N212" s="151">
        <v>0</v>
      </c>
      <c r="O212" s="151">
        <v>0</v>
      </c>
      <c r="P212" s="151">
        <v>0</v>
      </c>
      <c r="Q212" s="112"/>
      <c r="R212" s="113"/>
      <c r="S212" s="113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113"/>
      <c r="BR212" s="113"/>
      <c r="BS212" s="113"/>
      <c r="BT212" s="113"/>
      <c r="BU212" s="113"/>
      <c r="BV212" s="113"/>
      <c r="BW212" s="113"/>
      <c r="BX212" s="113"/>
      <c r="BY212" s="113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  <c r="DU212" s="113"/>
      <c r="DV212" s="113"/>
      <c r="DW212" s="113"/>
      <c r="DX212" s="113"/>
      <c r="DY212" s="113"/>
      <c r="DZ212" s="113"/>
      <c r="EA212" s="113"/>
      <c r="EB212" s="113"/>
      <c r="EC212" s="113"/>
      <c r="ED212" s="113"/>
      <c r="EE212" s="113"/>
      <c r="EF212" s="113"/>
      <c r="EG212" s="113"/>
    </row>
    <row r="213" spans="1:137" s="106" customFormat="1" ht="12.95" customHeight="1" x14ac:dyDescent="0.2">
      <c r="A213" s="109">
        <f>'Приложение № 1'!A196</f>
        <v>5</v>
      </c>
      <c r="B213" s="108" t="str">
        <f>'Приложение № 1'!B196</f>
        <v>п. Большое Руново, ул. Южная, д. 4</v>
      </c>
      <c r="C213" s="126">
        <f>'Приложение № 1'!M196</f>
        <v>56.07</v>
      </c>
      <c r="D213" s="151">
        <f>'Приложение № 1'!P196</f>
        <v>2681397.6</v>
      </c>
      <c r="E213" s="151">
        <v>0</v>
      </c>
      <c r="F213" s="151">
        <v>0</v>
      </c>
      <c r="G213" s="151">
        <f t="shared" si="75"/>
        <v>56.07</v>
      </c>
      <c r="H213" s="151">
        <f t="shared" si="76"/>
        <v>2681397.6</v>
      </c>
      <c r="I213" s="151">
        <v>0</v>
      </c>
      <c r="J213" s="151">
        <v>0</v>
      </c>
      <c r="K213" s="151">
        <v>0</v>
      </c>
      <c r="L213" s="151">
        <v>0</v>
      </c>
      <c r="M213" s="151">
        <v>0</v>
      </c>
      <c r="N213" s="151">
        <v>0</v>
      </c>
      <c r="O213" s="151">
        <v>0</v>
      </c>
      <c r="P213" s="151">
        <v>0</v>
      </c>
      <c r="Q213" s="112"/>
      <c r="R213" s="113"/>
      <c r="S213" s="113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113"/>
      <c r="BR213" s="113"/>
      <c r="BS213" s="113"/>
      <c r="BT213" s="113"/>
      <c r="BU213" s="113"/>
      <c r="BV213" s="113"/>
      <c r="BW213" s="113"/>
      <c r="BX213" s="113"/>
      <c r="BY213" s="113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  <c r="DU213" s="113"/>
      <c r="DV213" s="113"/>
      <c r="DW213" s="113"/>
      <c r="DX213" s="113"/>
      <c r="DY213" s="113"/>
      <c r="DZ213" s="113"/>
      <c r="EA213" s="113"/>
      <c r="EB213" s="113"/>
      <c r="EC213" s="113"/>
      <c r="ED213" s="113"/>
      <c r="EE213" s="113"/>
      <c r="EF213" s="113"/>
      <c r="EG213" s="113"/>
    </row>
    <row r="214" spans="1:137" s="106" customFormat="1" ht="12.95" customHeight="1" x14ac:dyDescent="0.2">
      <c r="A214" s="109">
        <f>'Приложение № 1'!A197</f>
        <v>6</v>
      </c>
      <c r="B214" s="108" t="str">
        <f>'Приложение № 1'!B197</f>
        <v>п. Маслово, ул. Центральная, д. 10</v>
      </c>
      <c r="C214" s="126">
        <f>'Приложение № 1'!M197</f>
        <v>69.099999999999994</v>
      </c>
      <c r="D214" s="151">
        <f>'Приложение № 1'!P197</f>
        <v>2760884</v>
      </c>
      <c r="E214" s="151">
        <v>0</v>
      </c>
      <c r="F214" s="151">
        <v>0</v>
      </c>
      <c r="G214" s="151">
        <f t="shared" si="75"/>
        <v>69.099999999999994</v>
      </c>
      <c r="H214" s="151">
        <f t="shared" si="76"/>
        <v>2760884</v>
      </c>
      <c r="I214" s="151">
        <v>0</v>
      </c>
      <c r="J214" s="151">
        <v>0</v>
      </c>
      <c r="K214" s="151">
        <v>0</v>
      </c>
      <c r="L214" s="151">
        <v>0</v>
      </c>
      <c r="M214" s="151">
        <v>0</v>
      </c>
      <c r="N214" s="151">
        <v>0</v>
      </c>
      <c r="O214" s="151">
        <v>0</v>
      </c>
      <c r="P214" s="151">
        <v>0</v>
      </c>
      <c r="Q214" s="112"/>
      <c r="R214" s="113"/>
      <c r="S214" s="113"/>
      <c r="T214" s="113"/>
      <c r="U214" s="113"/>
      <c r="V214" s="113"/>
      <c r="W214" s="113"/>
      <c r="X214" s="113"/>
      <c r="Y214" s="113"/>
      <c r="Z214" s="113"/>
      <c r="AA214" s="113"/>
      <c r="AB214" s="113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  <c r="AQ214" s="113"/>
      <c r="AR214" s="113"/>
      <c r="AS214" s="113"/>
      <c r="AT214" s="113"/>
      <c r="AU214" s="113"/>
      <c r="AV214" s="113"/>
      <c r="AW214" s="113"/>
      <c r="AX214" s="113"/>
      <c r="AY214" s="113"/>
      <c r="AZ214" s="113"/>
      <c r="BA214" s="113"/>
      <c r="BB214" s="113"/>
      <c r="BC214" s="113"/>
      <c r="BD214" s="113"/>
      <c r="BE214" s="113"/>
      <c r="BF214" s="113"/>
      <c r="BG214" s="113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3"/>
      <c r="BR214" s="113"/>
      <c r="BS214" s="113"/>
      <c r="BT214" s="113"/>
      <c r="BU214" s="113"/>
      <c r="BV214" s="113"/>
      <c r="BW214" s="113"/>
      <c r="BX214" s="113"/>
      <c r="BY214" s="113"/>
      <c r="BZ214" s="113"/>
      <c r="CA214" s="113"/>
      <c r="CB214" s="113"/>
      <c r="CC214" s="113"/>
      <c r="CD214" s="113"/>
      <c r="CE214" s="113"/>
      <c r="CF214" s="113"/>
      <c r="CG214" s="113"/>
      <c r="CH214" s="113"/>
      <c r="CI214" s="113"/>
      <c r="CJ214" s="113"/>
      <c r="CK214" s="113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  <c r="DU214" s="113"/>
      <c r="DV214" s="113"/>
      <c r="DW214" s="113"/>
      <c r="DX214" s="113"/>
      <c r="DY214" s="113"/>
      <c r="DZ214" s="113"/>
      <c r="EA214" s="113"/>
      <c r="EB214" s="113"/>
      <c r="EC214" s="113"/>
      <c r="ED214" s="113"/>
      <c r="EE214" s="113"/>
      <c r="EF214" s="113"/>
      <c r="EG214" s="113"/>
    </row>
    <row r="215" spans="1:137" s="106" customFormat="1" ht="12.95" customHeight="1" x14ac:dyDescent="0.2">
      <c r="A215" s="109" t="e">
        <f>'Приложение № 1'!#REF!</f>
        <v>#REF!</v>
      </c>
      <c r="B215" s="108" t="e">
        <f>'Приложение № 1'!#REF!</f>
        <v>#REF!</v>
      </c>
      <c r="C215" s="126" t="e">
        <f>'Приложение № 1'!#REF!</f>
        <v>#REF!</v>
      </c>
      <c r="D215" s="151" t="e">
        <f>'Приложение № 1'!#REF!</f>
        <v>#REF!</v>
      </c>
      <c r="E215" s="151">
        <v>0</v>
      </c>
      <c r="F215" s="151">
        <v>0</v>
      </c>
      <c r="G215" s="151" t="e">
        <f t="shared" si="75"/>
        <v>#REF!</v>
      </c>
      <c r="H215" s="151" t="e">
        <f t="shared" si="76"/>
        <v>#REF!</v>
      </c>
      <c r="I215" s="151">
        <v>0</v>
      </c>
      <c r="J215" s="151">
        <v>0</v>
      </c>
      <c r="K215" s="151">
        <v>0</v>
      </c>
      <c r="L215" s="151">
        <v>0</v>
      </c>
      <c r="M215" s="151">
        <v>0</v>
      </c>
      <c r="N215" s="151">
        <v>0</v>
      </c>
      <c r="O215" s="151">
        <v>0</v>
      </c>
      <c r="P215" s="151">
        <v>0</v>
      </c>
      <c r="Q215" s="112"/>
      <c r="R215" s="113"/>
      <c r="S215" s="113"/>
      <c r="T215" s="113"/>
      <c r="U215" s="113"/>
      <c r="V215" s="113"/>
      <c r="W215" s="113"/>
      <c r="X215" s="113"/>
      <c r="Y215" s="113"/>
      <c r="Z215" s="113"/>
      <c r="AA215" s="113"/>
      <c r="AB215" s="113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113"/>
      <c r="AS215" s="113"/>
      <c r="AT215" s="113"/>
      <c r="AU215" s="113"/>
      <c r="AV215" s="113"/>
      <c r="AW215" s="113"/>
      <c r="AX215" s="113"/>
      <c r="AY215" s="113"/>
      <c r="AZ215" s="113"/>
      <c r="BA215" s="113"/>
      <c r="BB215" s="113"/>
      <c r="BC215" s="113"/>
      <c r="BD215" s="113"/>
      <c r="BE215" s="113"/>
      <c r="BF215" s="113"/>
      <c r="BG215" s="113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3"/>
      <c r="BR215" s="113"/>
      <c r="BS215" s="113"/>
      <c r="BT215" s="113"/>
      <c r="BU215" s="113"/>
      <c r="BV215" s="113"/>
      <c r="BW215" s="113"/>
      <c r="BX215" s="113"/>
      <c r="BY215" s="113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  <c r="DU215" s="113"/>
      <c r="DV215" s="113"/>
      <c r="DW215" s="113"/>
      <c r="DX215" s="113"/>
      <c r="DY215" s="113"/>
      <c r="DZ215" s="113"/>
      <c r="EA215" s="113"/>
      <c r="EB215" s="113"/>
      <c r="EC215" s="113"/>
      <c r="ED215" s="113"/>
      <c r="EE215" s="113"/>
      <c r="EF215" s="113"/>
      <c r="EG215" s="113"/>
    </row>
    <row r="216" spans="1:137" s="106" customFormat="1" ht="12.95" customHeight="1" x14ac:dyDescent="0.2">
      <c r="A216" s="847" t="str">
        <f>'Приложение № 1'!A198:F198</f>
        <v>Итого МКД по Клинскому муниципальному району**: 4</v>
      </c>
      <c r="B216" s="848"/>
      <c r="C216" s="129" t="e">
        <f>SUM(C217:C218)</f>
        <v>#REF!</v>
      </c>
      <c r="D216" s="129" t="e">
        <f t="shared" ref="D216:P216" si="77">SUM(D217:D218)</f>
        <v>#REF!</v>
      </c>
      <c r="E216" s="129">
        <f t="shared" si="77"/>
        <v>0</v>
      </c>
      <c r="F216" s="129">
        <f t="shared" si="77"/>
        <v>0</v>
      </c>
      <c r="G216" s="129" t="e">
        <f t="shared" si="77"/>
        <v>#REF!</v>
      </c>
      <c r="H216" s="129" t="e">
        <f t="shared" si="77"/>
        <v>#REF!</v>
      </c>
      <c r="I216" s="129">
        <f t="shared" si="77"/>
        <v>0</v>
      </c>
      <c r="J216" s="129">
        <f t="shared" si="77"/>
        <v>0</v>
      </c>
      <c r="K216" s="129">
        <f t="shared" si="77"/>
        <v>0</v>
      </c>
      <c r="L216" s="129">
        <f t="shared" si="77"/>
        <v>0</v>
      </c>
      <c r="M216" s="129">
        <f t="shared" si="77"/>
        <v>0</v>
      </c>
      <c r="N216" s="129">
        <f t="shared" si="77"/>
        <v>0</v>
      </c>
      <c r="O216" s="129">
        <f t="shared" si="77"/>
        <v>0</v>
      </c>
      <c r="P216" s="129">
        <f t="shared" si="77"/>
        <v>0</v>
      </c>
      <c r="Q216" s="112"/>
      <c r="R216" s="113"/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13"/>
      <c r="AS216" s="113"/>
      <c r="AT216" s="113"/>
      <c r="AU216" s="113"/>
      <c r="AV216" s="113"/>
      <c r="AW216" s="113"/>
      <c r="AX216" s="113"/>
      <c r="AY216" s="113"/>
      <c r="AZ216" s="113"/>
      <c r="BA216" s="113"/>
      <c r="BB216" s="113"/>
      <c r="BC216" s="113"/>
      <c r="BD216" s="113"/>
      <c r="BE216" s="113"/>
      <c r="BF216" s="113"/>
      <c r="BG216" s="113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113"/>
      <c r="BR216" s="113"/>
      <c r="BS216" s="113"/>
      <c r="BT216" s="113"/>
      <c r="BU216" s="113"/>
      <c r="BV216" s="113"/>
      <c r="BW216" s="113"/>
      <c r="BX216" s="113"/>
      <c r="BY216" s="113"/>
      <c r="BZ216" s="113"/>
      <c r="CA216" s="113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  <c r="DU216" s="113"/>
      <c r="DV216" s="113"/>
      <c r="DW216" s="113"/>
      <c r="DX216" s="113"/>
      <c r="DY216" s="113"/>
      <c r="DZ216" s="113"/>
      <c r="EA216" s="113"/>
      <c r="EB216" s="113"/>
      <c r="EC216" s="113"/>
      <c r="ED216" s="113"/>
      <c r="EE216" s="113"/>
      <c r="EF216" s="113"/>
      <c r="EG216" s="113"/>
    </row>
    <row r="217" spans="1:137" s="106" customFormat="1" ht="12.95" customHeight="1" x14ac:dyDescent="0.2">
      <c r="A217" s="109">
        <v>1</v>
      </c>
      <c r="B217" s="108" t="e">
        <f>'Приложение № 1'!#REF!</f>
        <v>#REF!</v>
      </c>
      <c r="C217" s="126" t="e">
        <f>'Приложение № 1'!#REF!</f>
        <v>#REF!</v>
      </c>
      <c r="D217" s="151" t="e">
        <f>'Приложение № 1'!#REF!</f>
        <v>#REF!</v>
      </c>
      <c r="E217" s="151">
        <v>0</v>
      </c>
      <c r="F217" s="151">
        <v>0</v>
      </c>
      <c r="G217" s="151" t="e">
        <f>C217</f>
        <v>#REF!</v>
      </c>
      <c r="H217" s="151" t="e">
        <f>D217</f>
        <v>#REF!</v>
      </c>
      <c r="I217" s="151">
        <v>0</v>
      </c>
      <c r="J217" s="151">
        <v>0</v>
      </c>
      <c r="K217" s="151">
        <v>0</v>
      </c>
      <c r="L217" s="151">
        <v>0</v>
      </c>
      <c r="M217" s="151">
        <v>0</v>
      </c>
      <c r="N217" s="151">
        <v>0</v>
      </c>
      <c r="O217" s="151">
        <v>0</v>
      </c>
      <c r="P217" s="151">
        <v>0</v>
      </c>
      <c r="Q217" s="112"/>
      <c r="R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N217" s="113"/>
      <c r="AO217" s="113"/>
      <c r="AP217" s="113"/>
      <c r="AQ217" s="113"/>
      <c r="AR217" s="113"/>
      <c r="AS217" s="113"/>
      <c r="AT217" s="113"/>
      <c r="AU217" s="113"/>
      <c r="AV217" s="113"/>
      <c r="AW217" s="113"/>
      <c r="AX217" s="113"/>
      <c r="AY217" s="113"/>
      <c r="AZ217" s="113"/>
      <c r="BA217" s="113"/>
      <c r="BB217" s="113"/>
      <c r="BC217" s="113"/>
      <c r="BD217" s="113"/>
      <c r="BE217" s="113"/>
      <c r="BF217" s="113"/>
      <c r="BG217" s="113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113"/>
      <c r="BR217" s="113"/>
      <c r="BS217" s="113"/>
      <c r="BT217" s="113"/>
      <c r="BU217" s="113"/>
      <c r="BV217" s="113"/>
      <c r="BW217" s="113"/>
      <c r="BX217" s="113"/>
      <c r="BY217" s="113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  <c r="DU217" s="113"/>
      <c r="DV217" s="113"/>
      <c r="DW217" s="113"/>
      <c r="DX217" s="113"/>
      <c r="DY217" s="113"/>
      <c r="DZ217" s="113"/>
      <c r="EA217" s="113"/>
      <c r="EB217" s="113"/>
      <c r="EC217" s="113"/>
      <c r="ED217" s="113"/>
      <c r="EE217" s="113"/>
      <c r="EF217" s="113"/>
      <c r="EG217" s="113"/>
    </row>
    <row r="218" spans="1:137" s="106" customFormat="1" ht="12.95" customHeight="1" x14ac:dyDescent="0.2">
      <c r="A218" s="109">
        <v>2</v>
      </c>
      <c r="B218" s="108" t="e">
        <f>'Приложение № 1'!#REF!</f>
        <v>#REF!</v>
      </c>
      <c r="C218" s="126" t="e">
        <f>'Приложение № 1'!#REF!</f>
        <v>#REF!</v>
      </c>
      <c r="D218" s="151" t="e">
        <f>'Приложение № 1'!#REF!</f>
        <v>#REF!</v>
      </c>
      <c r="E218" s="151">
        <v>0</v>
      </c>
      <c r="F218" s="151">
        <v>0</v>
      </c>
      <c r="G218" s="151" t="e">
        <f>C218</f>
        <v>#REF!</v>
      </c>
      <c r="H218" s="151" t="e">
        <f>D218</f>
        <v>#REF!</v>
      </c>
      <c r="I218" s="151">
        <v>0</v>
      </c>
      <c r="J218" s="151">
        <v>0</v>
      </c>
      <c r="K218" s="151">
        <v>0</v>
      </c>
      <c r="L218" s="151">
        <v>0</v>
      </c>
      <c r="M218" s="151">
        <v>0</v>
      </c>
      <c r="N218" s="151">
        <v>0</v>
      </c>
      <c r="O218" s="151">
        <v>0</v>
      </c>
      <c r="P218" s="151">
        <v>0</v>
      </c>
      <c r="Q218" s="112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N218" s="113"/>
      <c r="AO218" s="113"/>
      <c r="AP218" s="113"/>
      <c r="AQ218" s="113"/>
      <c r="AR218" s="113"/>
      <c r="AS218" s="113"/>
      <c r="AT218" s="113"/>
      <c r="AU218" s="113"/>
      <c r="AV218" s="113"/>
      <c r="AW218" s="113"/>
      <c r="AX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3"/>
      <c r="BR218" s="113"/>
      <c r="BS218" s="113"/>
      <c r="BT218" s="113"/>
      <c r="BU218" s="113"/>
      <c r="BV218" s="113"/>
      <c r="BW218" s="113"/>
      <c r="BX218" s="113"/>
      <c r="BY218" s="113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  <c r="DU218" s="113"/>
      <c r="DV218" s="113"/>
      <c r="DW218" s="113"/>
      <c r="DX218" s="113"/>
      <c r="DY218" s="113"/>
      <c r="DZ218" s="113"/>
      <c r="EA218" s="113"/>
      <c r="EB218" s="113"/>
      <c r="EC218" s="113"/>
      <c r="ED218" s="113"/>
      <c r="EE218" s="113"/>
      <c r="EF218" s="113"/>
      <c r="EG218" s="113"/>
    </row>
    <row r="219" spans="1:137" s="106" customFormat="1" ht="32.25" customHeight="1" x14ac:dyDescent="0.2">
      <c r="A219" s="847" t="str">
        <f>'Приложение № 1'!A203:F203</f>
        <v>Итого МКД по городскому поселению Пески Коломенского муниципального района**: 1</v>
      </c>
      <c r="B219" s="848"/>
      <c r="C219" s="129">
        <f>C220</f>
        <v>0</v>
      </c>
      <c r="D219" s="129">
        <f t="shared" ref="D219:P219" si="78">D220</f>
        <v>707868.67</v>
      </c>
      <c r="E219" s="129">
        <f t="shared" si="78"/>
        <v>0</v>
      </c>
      <c r="F219" s="129">
        <f t="shared" si="78"/>
        <v>707868.67</v>
      </c>
      <c r="G219" s="129">
        <f t="shared" si="78"/>
        <v>0</v>
      </c>
      <c r="H219" s="129">
        <f t="shared" si="78"/>
        <v>0</v>
      </c>
      <c r="I219" s="129">
        <f t="shared" si="78"/>
        <v>0</v>
      </c>
      <c r="J219" s="129">
        <f t="shared" si="78"/>
        <v>0</v>
      </c>
      <c r="K219" s="129">
        <f t="shared" si="78"/>
        <v>0</v>
      </c>
      <c r="L219" s="129">
        <f t="shared" si="78"/>
        <v>0</v>
      </c>
      <c r="M219" s="129">
        <f t="shared" si="78"/>
        <v>0</v>
      </c>
      <c r="N219" s="129">
        <f t="shared" si="78"/>
        <v>0</v>
      </c>
      <c r="O219" s="129">
        <f t="shared" si="78"/>
        <v>0</v>
      </c>
      <c r="P219" s="129">
        <f t="shared" si="78"/>
        <v>0</v>
      </c>
      <c r="Q219" s="112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3"/>
      <c r="BR219" s="113"/>
      <c r="BS219" s="113"/>
      <c r="BT219" s="113"/>
      <c r="BU219" s="113"/>
      <c r="BV219" s="113"/>
      <c r="BW219" s="113"/>
      <c r="BX219" s="113"/>
      <c r="BY219" s="113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  <c r="DU219" s="113"/>
      <c r="DV219" s="113"/>
      <c r="DW219" s="113"/>
      <c r="DX219" s="113"/>
      <c r="DY219" s="113"/>
      <c r="DZ219" s="113"/>
      <c r="EA219" s="113"/>
      <c r="EB219" s="113"/>
      <c r="EC219" s="113"/>
      <c r="ED219" s="113"/>
      <c r="EE219" s="113"/>
      <c r="EF219" s="113"/>
      <c r="EG219" s="113"/>
    </row>
    <row r="220" spans="1:137" s="106" customFormat="1" ht="12.95" customHeight="1" x14ac:dyDescent="0.2">
      <c r="A220" s="109">
        <f>'Приложение № 1'!A204</f>
        <v>1</v>
      </c>
      <c r="B220" s="108" t="str">
        <f>'Приложение № 1'!B204</f>
        <v xml:space="preserve">р.п. Пески, ул. Пионерская, д. 47 </v>
      </c>
      <c r="C220" s="126">
        <f>'Приложение № 1'!M204</f>
        <v>0</v>
      </c>
      <c r="D220" s="151">
        <f>'Приложение № 1'!P204</f>
        <v>707868.67</v>
      </c>
      <c r="E220" s="151">
        <f>C220</f>
        <v>0</v>
      </c>
      <c r="F220" s="151">
        <f>D220</f>
        <v>707868.67</v>
      </c>
      <c r="G220" s="151">
        <v>0</v>
      </c>
      <c r="H220" s="151">
        <v>0</v>
      </c>
      <c r="I220" s="151">
        <v>0</v>
      </c>
      <c r="J220" s="151">
        <v>0</v>
      </c>
      <c r="K220" s="151">
        <v>0</v>
      </c>
      <c r="L220" s="151">
        <v>0</v>
      </c>
      <c r="M220" s="151">
        <v>0</v>
      </c>
      <c r="N220" s="151">
        <v>0</v>
      </c>
      <c r="O220" s="151">
        <v>0</v>
      </c>
      <c r="P220" s="151">
        <v>0</v>
      </c>
      <c r="Q220" s="112"/>
      <c r="R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N220" s="113"/>
      <c r="AO220" s="113"/>
      <c r="AP220" s="113"/>
      <c r="AQ220" s="113"/>
      <c r="AR220" s="113"/>
      <c r="AS220" s="113"/>
      <c r="AT220" s="113"/>
      <c r="AU220" s="113"/>
      <c r="AV220" s="113"/>
      <c r="AW220" s="113"/>
      <c r="AX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113"/>
      <c r="BR220" s="113"/>
      <c r="BS220" s="113"/>
      <c r="BT220" s="113"/>
      <c r="BU220" s="113"/>
      <c r="BV220" s="113"/>
      <c r="BW220" s="113"/>
      <c r="BX220" s="113"/>
      <c r="BY220" s="113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  <c r="DU220" s="113"/>
      <c r="DV220" s="113"/>
      <c r="DW220" s="113"/>
      <c r="DX220" s="113"/>
      <c r="DY220" s="113"/>
      <c r="DZ220" s="113"/>
      <c r="EA220" s="113"/>
      <c r="EB220" s="113"/>
      <c r="EC220" s="113"/>
      <c r="ED220" s="113"/>
      <c r="EE220" s="113"/>
      <c r="EF220" s="113"/>
      <c r="EG220" s="113"/>
    </row>
    <row r="221" spans="1:137" s="150" customFormat="1" ht="39.950000000000003" customHeight="1" x14ac:dyDescent="0.2">
      <c r="A221" s="853" t="str">
        <f>'Приложение № 1'!A205:F205</f>
        <v>Итого МКД по Коломенскому городскому округу: 3</v>
      </c>
      <c r="B221" s="854"/>
      <c r="C221" s="101">
        <f>C222+C223</f>
        <v>897.4</v>
      </c>
      <c r="D221" s="101">
        <f t="shared" ref="D221:P221" si="79">D222+D223</f>
        <v>47471984</v>
      </c>
      <c r="E221" s="101">
        <f t="shared" si="79"/>
        <v>0</v>
      </c>
      <c r="F221" s="101">
        <f t="shared" si="79"/>
        <v>0</v>
      </c>
      <c r="G221" s="101">
        <f t="shared" si="79"/>
        <v>897.4</v>
      </c>
      <c r="H221" s="101">
        <f t="shared" si="79"/>
        <v>47471984</v>
      </c>
      <c r="I221" s="101">
        <f t="shared" si="79"/>
        <v>0</v>
      </c>
      <c r="J221" s="101">
        <f t="shared" si="79"/>
        <v>0</v>
      </c>
      <c r="K221" s="101">
        <f t="shared" si="79"/>
        <v>0</v>
      </c>
      <c r="L221" s="101">
        <f t="shared" si="79"/>
        <v>0</v>
      </c>
      <c r="M221" s="101">
        <f t="shared" si="79"/>
        <v>0</v>
      </c>
      <c r="N221" s="101">
        <f t="shared" si="79"/>
        <v>0</v>
      </c>
      <c r="O221" s="101">
        <f t="shared" si="79"/>
        <v>0</v>
      </c>
      <c r="P221" s="101">
        <f t="shared" si="79"/>
        <v>0</v>
      </c>
      <c r="Q221" s="123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</row>
    <row r="222" spans="1:137" s="106" customFormat="1" ht="12.95" customHeight="1" x14ac:dyDescent="0.2">
      <c r="A222" s="127">
        <v>1</v>
      </c>
      <c r="B222" s="130" t="str">
        <f>'Приложение № 1'!B206</f>
        <v>г. Коломна, ул. Черняховского, д. 19</v>
      </c>
      <c r="C222" s="126">
        <f>'Приложение № 1'!M206</f>
        <v>722.5</v>
      </c>
      <c r="D222" s="151">
        <f>'Приложение № 1'!P206</f>
        <v>37768724</v>
      </c>
      <c r="E222" s="151">
        <v>0</v>
      </c>
      <c r="F222" s="151">
        <v>0</v>
      </c>
      <c r="G222" s="151">
        <f>C222</f>
        <v>722.5</v>
      </c>
      <c r="H222" s="151">
        <f>D222</f>
        <v>37768724</v>
      </c>
      <c r="I222" s="151">
        <v>0</v>
      </c>
      <c r="J222" s="151">
        <v>0</v>
      </c>
      <c r="K222" s="151">
        <v>0</v>
      </c>
      <c r="L222" s="151">
        <v>0</v>
      </c>
      <c r="M222" s="151">
        <v>0</v>
      </c>
      <c r="N222" s="151">
        <v>0</v>
      </c>
      <c r="O222" s="151">
        <v>0</v>
      </c>
      <c r="P222" s="151">
        <v>0</v>
      </c>
      <c r="Q222" s="112"/>
      <c r="R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13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3"/>
      <c r="BR222" s="113"/>
      <c r="BS222" s="113"/>
      <c r="BT222" s="113"/>
      <c r="BU222" s="113"/>
      <c r="BV222" s="113"/>
      <c r="BW222" s="113"/>
      <c r="BX222" s="113"/>
      <c r="BY222" s="113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  <c r="DU222" s="113"/>
      <c r="DV222" s="113"/>
      <c r="DW222" s="113"/>
      <c r="DX222" s="113"/>
      <c r="DY222" s="113"/>
      <c r="DZ222" s="113"/>
      <c r="EA222" s="113"/>
      <c r="EB222" s="113"/>
      <c r="EC222" s="113"/>
      <c r="ED222" s="113"/>
      <c r="EE222" s="113"/>
      <c r="EF222" s="113"/>
      <c r="EG222" s="113"/>
    </row>
    <row r="223" spans="1:137" s="106" customFormat="1" ht="12.95" customHeight="1" x14ac:dyDescent="0.2">
      <c r="A223" s="127">
        <v>2</v>
      </c>
      <c r="B223" s="130" t="str">
        <f>'Приложение № 1'!B208</f>
        <v>г. Коломна, ул. Октябрьской Революции, д. 154</v>
      </c>
      <c r="C223" s="126">
        <f>'Приложение № 1'!M208</f>
        <v>174.9</v>
      </c>
      <c r="D223" s="151">
        <f>'Приложение № 1'!P208</f>
        <v>9703260</v>
      </c>
      <c r="E223" s="151">
        <v>0</v>
      </c>
      <c r="F223" s="151">
        <v>0</v>
      </c>
      <c r="G223" s="151">
        <f>C223</f>
        <v>174.9</v>
      </c>
      <c r="H223" s="151">
        <f>D223</f>
        <v>9703260</v>
      </c>
      <c r="I223" s="151">
        <v>0</v>
      </c>
      <c r="J223" s="151">
        <v>0</v>
      </c>
      <c r="K223" s="151">
        <v>0</v>
      </c>
      <c r="L223" s="151">
        <v>0</v>
      </c>
      <c r="M223" s="151">
        <v>0</v>
      </c>
      <c r="N223" s="151">
        <v>0</v>
      </c>
      <c r="O223" s="151">
        <v>0</v>
      </c>
      <c r="P223" s="151">
        <v>0</v>
      </c>
      <c r="Q223" s="112"/>
      <c r="R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O223" s="113"/>
      <c r="AP223" s="113"/>
      <c r="AQ223" s="113"/>
      <c r="AR223" s="113"/>
      <c r="AS223" s="113"/>
      <c r="AT223" s="113"/>
      <c r="AU223" s="113"/>
      <c r="AV223" s="113"/>
      <c r="AW223" s="113"/>
      <c r="AX223" s="113"/>
      <c r="AY223" s="113"/>
      <c r="AZ223" s="113"/>
      <c r="BA223" s="113"/>
      <c r="BB223" s="113"/>
      <c r="BC223" s="113"/>
      <c r="BD223" s="113"/>
      <c r="BE223" s="113"/>
      <c r="BF223" s="113"/>
      <c r="BG223" s="113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3"/>
      <c r="BR223" s="113"/>
      <c r="BS223" s="113"/>
      <c r="BT223" s="113"/>
      <c r="BU223" s="113"/>
      <c r="BV223" s="113"/>
      <c r="BW223" s="113"/>
      <c r="BX223" s="113"/>
      <c r="BY223" s="113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  <c r="DU223" s="113"/>
      <c r="DV223" s="113"/>
      <c r="DW223" s="113"/>
      <c r="DX223" s="113"/>
      <c r="DY223" s="113"/>
      <c r="DZ223" s="113"/>
      <c r="EA223" s="113"/>
      <c r="EB223" s="113"/>
      <c r="EC223" s="113"/>
      <c r="ED223" s="113"/>
      <c r="EE223" s="113"/>
      <c r="EF223" s="113"/>
      <c r="EG223" s="113"/>
    </row>
    <row r="224" spans="1:137" s="106" customFormat="1" ht="39.950000000000003" customHeight="1" x14ac:dyDescent="0.2">
      <c r="A224" s="853" t="e">
        <f>'Приложение № 1'!#REF!</f>
        <v>#REF!</v>
      </c>
      <c r="B224" s="854"/>
      <c r="C224" s="101" t="e">
        <f>SUM(C225:C231)</f>
        <v>#REF!</v>
      </c>
      <c r="D224" s="101" t="e">
        <f t="shared" ref="D224:P224" si="80">SUM(D225:D231)</f>
        <v>#REF!</v>
      </c>
      <c r="E224" s="101" t="e">
        <f t="shared" si="80"/>
        <v>#REF!</v>
      </c>
      <c r="F224" s="101" t="e">
        <f t="shared" si="80"/>
        <v>#REF!</v>
      </c>
      <c r="G224" s="101" t="e">
        <f t="shared" si="80"/>
        <v>#REF!</v>
      </c>
      <c r="H224" s="101" t="e">
        <f t="shared" si="80"/>
        <v>#REF!</v>
      </c>
      <c r="I224" s="101">
        <f t="shared" si="80"/>
        <v>0</v>
      </c>
      <c r="J224" s="101">
        <f t="shared" si="80"/>
        <v>0</v>
      </c>
      <c r="K224" s="101">
        <f t="shared" si="80"/>
        <v>0</v>
      </c>
      <c r="L224" s="101">
        <f t="shared" si="80"/>
        <v>0</v>
      </c>
      <c r="M224" s="101">
        <f t="shared" si="80"/>
        <v>0</v>
      </c>
      <c r="N224" s="101">
        <f t="shared" si="80"/>
        <v>0</v>
      </c>
      <c r="O224" s="101">
        <f t="shared" si="80"/>
        <v>0</v>
      </c>
      <c r="P224" s="101">
        <f t="shared" si="80"/>
        <v>0</v>
      </c>
      <c r="Q224" s="112"/>
      <c r="R224" s="113"/>
      <c r="S224" s="113"/>
      <c r="T224" s="113"/>
      <c r="U224" s="113"/>
      <c r="V224" s="113"/>
      <c r="W224" s="113"/>
      <c r="X224" s="113"/>
      <c r="Y224" s="113"/>
      <c r="Z224" s="113"/>
      <c r="AA224" s="113"/>
      <c r="AB224" s="113"/>
      <c r="AC224" s="113"/>
      <c r="AD224" s="113"/>
      <c r="AE224" s="113"/>
      <c r="AF224" s="113"/>
      <c r="AG224" s="113"/>
      <c r="AH224" s="113"/>
      <c r="AI224" s="113"/>
      <c r="AJ224" s="113"/>
      <c r="AK224" s="113"/>
      <c r="AL224" s="113"/>
      <c r="AM224" s="113"/>
      <c r="AN224" s="113"/>
      <c r="AO224" s="113"/>
      <c r="AP224" s="113"/>
      <c r="AQ224" s="113"/>
      <c r="AR224" s="113"/>
      <c r="AS224" s="113"/>
      <c r="AT224" s="113"/>
      <c r="AU224" s="113"/>
      <c r="AV224" s="113"/>
      <c r="AW224" s="113"/>
      <c r="AX224" s="113"/>
      <c r="AY224" s="113"/>
      <c r="AZ224" s="113"/>
      <c r="BA224" s="113"/>
      <c r="BB224" s="113"/>
      <c r="BC224" s="113"/>
      <c r="BD224" s="113"/>
      <c r="BE224" s="113"/>
      <c r="BF224" s="113"/>
      <c r="BG224" s="113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113"/>
      <c r="BR224" s="113"/>
      <c r="BS224" s="113"/>
      <c r="BT224" s="113"/>
      <c r="BU224" s="113"/>
      <c r="BV224" s="113"/>
      <c r="BW224" s="113"/>
      <c r="BX224" s="113"/>
      <c r="BY224" s="113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  <c r="DU224" s="113"/>
      <c r="DV224" s="113"/>
      <c r="DW224" s="113"/>
      <c r="DX224" s="113"/>
      <c r="DY224" s="113"/>
      <c r="DZ224" s="113"/>
      <c r="EA224" s="113"/>
      <c r="EB224" s="113"/>
      <c r="EC224" s="113"/>
      <c r="ED224" s="113"/>
      <c r="EE224" s="113"/>
      <c r="EF224" s="113"/>
      <c r="EG224" s="113"/>
    </row>
    <row r="225" spans="1:137" s="106" customFormat="1" ht="12.95" customHeight="1" x14ac:dyDescent="0.2">
      <c r="A225" s="127" t="e">
        <f>'Приложение № 1'!#REF!</f>
        <v>#REF!</v>
      </c>
      <c r="B225" s="104" t="e">
        <f>'Приложение № 1'!#REF!</f>
        <v>#REF!</v>
      </c>
      <c r="C225" s="126" t="e">
        <f>'Приложение № 1'!#REF!</f>
        <v>#REF!</v>
      </c>
      <c r="D225" s="151" t="e">
        <f>'Приложение № 1'!#REF!</f>
        <v>#REF!</v>
      </c>
      <c r="E225" s="151" t="e">
        <f t="shared" ref="E225:F228" si="81">C225</f>
        <v>#REF!</v>
      </c>
      <c r="F225" s="151" t="e">
        <f t="shared" si="81"/>
        <v>#REF!</v>
      </c>
      <c r="G225" s="151">
        <v>0</v>
      </c>
      <c r="H225" s="151">
        <v>0</v>
      </c>
      <c r="I225" s="151">
        <v>0</v>
      </c>
      <c r="J225" s="151">
        <v>0</v>
      </c>
      <c r="K225" s="151">
        <v>0</v>
      </c>
      <c r="L225" s="151">
        <v>0</v>
      </c>
      <c r="M225" s="151">
        <v>0</v>
      </c>
      <c r="N225" s="151">
        <v>0</v>
      </c>
      <c r="O225" s="151">
        <v>0</v>
      </c>
      <c r="P225" s="151">
        <v>0</v>
      </c>
      <c r="Q225" s="112"/>
      <c r="R225" s="113"/>
      <c r="S225" s="113"/>
      <c r="T225" s="113"/>
      <c r="U225" s="113"/>
      <c r="V225" s="113"/>
      <c r="W225" s="113"/>
      <c r="X225" s="113"/>
      <c r="Y225" s="113"/>
      <c r="Z225" s="113"/>
      <c r="AA225" s="113"/>
      <c r="AB225" s="113"/>
      <c r="AC225" s="113"/>
      <c r="AD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N225" s="113"/>
      <c r="AO225" s="113"/>
      <c r="AP225" s="113"/>
      <c r="AQ225" s="113"/>
      <c r="AR225" s="113"/>
      <c r="AS225" s="113"/>
      <c r="AT225" s="113"/>
      <c r="AU225" s="113"/>
      <c r="AV225" s="113"/>
      <c r="AW225" s="113"/>
      <c r="AX225" s="113"/>
      <c r="AY225" s="113"/>
      <c r="AZ225" s="113"/>
      <c r="BA225" s="113"/>
      <c r="BB225" s="113"/>
      <c r="BC225" s="113"/>
      <c r="BD225" s="113"/>
      <c r="BE225" s="113"/>
      <c r="BF225" s="113"/>
      <c r="BG225" s="113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113"/>
      <c r="BR225" s="113"/>
      <c r="BS225" s="113"/>
      <c r="BT225" s="113"/>
      <c r="BU225" s="113"/>
      <c r="BV225" s="113"/>
      <c r="BW225" s="113"/>
      <c r="BX225" s="113"/>
      <c r="BY225" s="113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  <c r="DU225" s="113"/>
      <c r="DV225" s="113"/>
      <c r="DW225" s="113"/>
      <c r="DX225" s="113"/>
      <c r="DY225" s="113"/>
      <c r="DZ225" s="113"/>
      <c r="EA225" s="113"/>
      <c r="EB225" s="113"/>
      <c r="EC225" s="113"/>
      <c r="ED225" s="113"/>
      <c r="EE225" s="113"/>
      <c r="EF225" s="113"/>
      <c r="EG225" s="113"/>
    </row>
    <row r="226" spans="1:137" s="106" customFormat="1" ht="12.95" customHeight="1" x14ac:dyDescent="0.2">
      <c r="A226" s="127">
        <v>2</v>
      </c>
      <c r="B226" s="104" t="e">
        <f>'Приложение № 1'!#REF!</f>
        <v>#REF!</v>
      </c>
      <c r="C226" s="126" t="e">
        <f>'Приложение № 1'!#REF!</f>
        <v>#REF!</v>
      </c>
      <c r="D226" s="151" t="e">
        <f>'Приложение № 1'!#REF!</f>
        <v>#REF!</v>
      </c>
      <c r="E226" s="151" t="e">
        <f t="shared" si="81"/>
        <v>#REF!</v>
      </c>
      <c r="F226" s="151" t="e">
        <f t="shared" si="81"/>
        <v>#REF!</v>
      </c>
      <c r="G226" s="151">
        <v>0</v>
      </c>
      <c r="H226" s="151">
        <v>0</v>
      </c>
      <c r="I226" s="151">
        <v>0</v>
      </c>
      <c r="J226" s="151">
        <v>0</v>
      </c>
      <c r="K226" s="151">
        <v>0</v>
      </c>
      <c r="L226" s="151">
        <v>0</v>
      </c>
      <c r="M226" s="151">
        <v>0</v>
      </c>
      <c r="N226" s="151">
        <v>0</v>
      </c>
      <c r="O226" s="151">
        <v>0</v>
      </c>
      <c r="P226" s="151">
        <v>0</v>
      </c>
      <c r="Q226" s="112"/>
      <c r="R226" s="113"/>
      <c r="S226" s="113"/>
      <c r="T226" s="113"/>
      <c r="U226" s="113"/>
      <c r="V226" s="113"/>
      <c r="W226" s="113"/>
      <c r="X226" s="113"/>
      <c r="Y226" s="113"/>
      <c r="Z226" s="113"/>
      <c r="AA226" s="113"/>
      <c r="AB226" s="113"/>
      <c r="AC226" s="113"/>
      <c r="AD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N226" s="113"/>
      <c r="AO226" s="113"/>
      <c r="AP226" s="113"/>
      <c r="AQ226" s="113"/>
      <c r="AR226" s="113"/>
      <c r="AS226" s="113"/>
      <c r="AT226" s="113"/>
      <c r="AU226" s="113"/>
      <c r="AV226" s="113"/>
      <c r="AW226" s="113"/>
      <c r="AX226" s="113"/>
      <c r="AY226" s="113"/>
      <c r="AZ226" s="113"/>
      <c r="BA226" s="113"/>
      <c r="BB226" s="113"/>
      <c r="BC226" s="113"/>
      <c r="BD226" s="113"/>
      <c r="BE226" s="113"/>
      <c r="BF226" s="113"/>
      <c r="BG226" s="113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3"/>
      <c r="BR226" s="113"/>
      <c r="BS226" s="113"/>
      <c r="BT226" s="113"/>
      <c r="BU226" s="113"/>
      <c r="BV226" s="113"/>
      <c r="BW226" s="113"/>
      <c r="BX226" s="113"/>
      <c r="BY226" s="113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  <c r="DU226" s="113"/>
      <c r="DV226" s="113"/>
      <c r="DW226" s="113"/>
      <c r="DX226" s="113"/>
      <c r="DY226" s="113"/>
      <c r="DZ226" s="113"/>
      <c r="EA226" s="113"/>
      <c r="EB226" s="113"/>
      <c r="EC226" s="113"/>
      <c r="ED226" s="113"/>
      <c r="EE226" s="113"/>
      <c r="EF226" s="113"/>
      <c r="EG226" s="113"/>
    </row>
    <row r="227" spans="1:137" s="106" customFormat="1" ht="12.95" customHeight="1" x14ac:dyDescent="0.2">
      <c r="A227" s="127" t="e">
        <f>'Приложение № 1'!#REF!</f>
        <v>#REF!</v>
      </c>
      <c r="B227" s="104" t="e">
        <f>'Приложение № 1'!#REF!</f>
        <v>#REF!</v>
      </c>
      <c r="C227" s="126" t="e">
        <f>'Приложение № 1'!#REF!</f>
        <v>#REF!</v>
      </c>
      <c r="D227" s="151" t="e">
        <f>'Приложение № 1'!#REF!</f>
        <v>#REF!</v>
      </c>
      <c r="E227" s="151" t="e">
        <f t="shared" si="81"/>
        <v>#REF!</v>
      </c>
      <c r="F227" s="151" t="e">
        <f t="shared" si="81"/>
        <v>#REF!</v>
      </c>
      <c r="G227" s="151">
        <v>0</v>
      </c>
      <c r="H227" s="151">
        <v>0</v>
      </c>
      <c r="I227" s="151">
        <v>0</v>
      </c>
      <c r="J227" s="151">
        <v>0</v>
      </c>
      <c r="K227" s="151">
        <v>0</v>
      </c>
      <c r="L227" s="151">
        <v>0</v>
      </c>
      <c r="M227" s="151">
        <v>0</v>
      </c>
      <c r="N227" s="151">
        <v>0</v>
      </c>
      <c r="O227" s="151">
        <v>0</v>
      </c>
      <c r="P227" s="151">
        <v>0</v>
      </c>
      <c r="Q227" s="112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  <c r="AQ227" s="113"/>
      <c r="AR227" s="113"/>
      <c r="AS227" s="113"/>
      <c r="AT227" s="113"/>
      <c r="AU227" s="113"/>
      <c r="AV227" s="113"/>
      <c r="AW227" s="113"/>
      <c r="AX227" s="113"/>
      <c r="AY227" s="113"/>
      <c r="AZ227" s="113"/>
      <c r="BA227" s="113"/>
      <c r="BB227" s="113"/>
      <c r="BC227" s="113"/>
      <c r="BD227" s="113"/>
      <c r="BE227" s="113"/>
      <c r="BF227" s="113"/>
      <c r="BG227" s="113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3"/>
      <c r="BR227" s="113"/>
      <c r="BS227" s="113"/>
      <c r="BT227" s="113"/>
      <c r="BU227" s="113"/>
      <c r="BV227" s="113"/>
      <c r="BW227" s="113"/>
      <c r="BX227" s="113"/>
      <c r="BY227" s="113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  <c r="DU227" s="113"/>
      <c r="DV227" s="113"/>
      <c r="DW227" s="113"/>
      <c r="DX227" s="113"/>
      <c r="DY227" s="113"/>
      <c r="DZ227" s="113"/>
      <c r="EA227" s="113"/>
      <c r="EB227" s="113"/>
      <c r="EC227" s="113"/>
      <c r="ED227" s="113"/>
      <c r="EE227" s="113"/>
      <c r="EF227" s="113"/>
      <c r="EG227" s="113"/>
    </row>
    <row r="228" spans="1:137" s="106" customFormat="1" ht="12.95" customHeight="1" x14ac:dyDescent="0.2">
      <c r="A228" s="127">
        <v>3</v>
      </c>
      <c r="B228" s="104" t="e">
        <f>'Приложение № 1'!#REF!</f>
        <v>#REF!</v>
      </c>
      <c r="C228" s="126" t="e">
        <f>'Приложение № 1'!#REF!</f>
        <v>#REF!</v>
      </c>
      <c r="D228" s="151" t="e">
        <f>'Приложение № 1'!#REF!</f>
        <v>#REF!</v>
      </c>
      <c r="E228" s="151" t="e">
        <f t="shared" si="81"/>
        <v>#REF!</v>
      </c>
      <c r="F228" s="151" t="e">
        <f t="shared" si="81"/>
        <v>#REF!</v>
      </c>
      <c r="G228" s="151">
        <v>0</v>
      </c>
      <c r="H228" s="151">
        <v>0</v>
      </c>
      <c r="I228" s="151">
        <v>0</v>
      </c>
      <c r="J228" s="151">
        <v>0</v>
      </c>
      <c r="K228" s="151">
        <v>0</v>
      </c>
      <c r="L228" s="151">
        <v>0</v>
      </c>
      <c r="M228" s="151">
        <v>0</v>
      </c>
      <c r="N228" s="151">
        <v>0</v>
      </c>
      <c r="O228" s="151">
        <v>0</v>
      </c>
      <c r="P228" s="151">
        <v>0</v>
      </c>
      <c r="Q228" s="112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13"/>
      <c r="BV228" s="113"/>
      <c r="BW228" s="113"/>
      <c r="BX228" s="113"/>
      <c r="BY228" s="113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  <c r="DU228" s="113"/>
      <c r="DV228" s="113"/>
      <c r="DW228" s="113"/>
      <c r="DX228" s="113"/>
      <c r="DY228" s="113"/>
      <c r="DZ228" s="113"/>
      <c r="EA228" s="113"/>
      <c r="EB228" s="113"/>
      <c r="EC228" s="113"/>
      <c r="ED228" s="113"/>
      <c r="EE228" s="113"/>
      <c r="EF228" s="113"/>
      <c r="EG228" s="113"/>
    </row>
    <row r="229" spans="1:137" s="106" customFormat="1" ht="12.95" customHeight="1" x14ac:dyDescent="0.2">
      <c r="A229" s="127" t="e">
        <f>'Приложение № 1'!#REF!</f>
        <v>#REF!</v>
      </c>
      <c r="B229" s="104" t="e">
        <f>'Приложение № 1'!#REF!</f>
        <v>#REF!</v>
      </c>
      <c r="C229" s="126" t="e">
        <f>'Приложение № 1'!#REF!</f>
        <v>#REF!</v>
      </c>
      <c r="D229" s="151" t="e">
        <f>'Приложение № 1'!#REF!</f>
        <v>#REF!</v>
      </c>
      <c r="E229" s="151">
        <v>0</v>
      </c>
      <c r="F229" s="151">
        <v>0</v>
      </c>
      <c r="G229" s="151" t="e">
        <f t="shared" ref="G229:H231" si="82">C229</f>
        <v>#REF!</v>
      </c>
      <c r="H229" s="151" t="e">
        <f t="shared" si="82"/>
        <v>#REF!</v>
      </c>
      <c r="I229" s="151">
        <v>0</v>
      </c>
      <c r="J229" s="151">
        <v>0</v>
      </c>
      <c r="K229" s="151">
        <v>0</v>
      </c>
      <c r="L229" s="151">
        <v>0</v>
      </c>
      <c r="M229" s="151">
        <v>0</v>
      </c>
      <c r="N229" s="151">
        <v>0</v>
      </c>
      <c r="O229" s="151">
        <v>0</v>
      </c>
      <c r="P229" s="151">
        <v>0</v>
      </c>
      <c r="Q229" s="112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3"/>
      <c r="BV229" s="113"/>
      <c r="BW229" s="113"/>
      <c r="BX229" s="113"/>
      <c r="BY229" s="113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  <c r="DU229" s="113"/>
      <c r="DV229" s="113"/>
      <c r="DW229" s="113"/>
      <c r="DX229" s="113"/>
      <c r="DY229" s="113"/>
      <c r="DZ229" s="113"/>
      <c r="EA229" s="113"/>
      <c r="EB229" s="113"/>
      <c r="EC229" s="113"/>
      <c r="ED229" s="113"/>
      <c r="EE229" s="113"/>
      <c r="EF229" s="113"/>
      <c r="EG229" s="113"/>
    </row>
    <row r="230" spans="1:137" s="150" customFormat="1" ht="12.95" customHeight="1" x14ac:dyDescent="0.2">
      <c r="A230" s="127">
        <v>4</v>
      </c>
      <c r="B230" s="104" t="e">
        <f>'Приложение № 1'!#REF!</f>
        <v>#REF!</v>
      </c>
      <c r="C230" s="126" t="e">
        <f>'Приложение № 1'!#REF!</f>
        <v>#REF!</v>
      </c>
      <c r="D230" s="151" t="e">
        <f>'Приложение № 1'!#REF!</f>
        <v>#REF!</v>
      </c>
      <c r="E230" s="151">
        <v>0</v>
      </c>
      <c r="F230" s="151">
        <v>0</v>
      </c>
      <c r="G230" s="151" t="e">
        <f t="shared" si="82"/>
        <v>#REF!</v>
      </c>
      <c r="H230" s="151" t="e">
        <f t="shared" si="82"/>
        <v>#REF!</v>
      </c>
      <c r="I230" s="151">
        <v>0</v>
      </c>
      <c r="J230" s="151">
        <v>0</v>
      </c>
      <c r="K230" s="151">
        <v>0</v>
      </c>
      <c r="L230" s="151">
        <v>0</v>
      </c>
      <c r="M230" s="151">
        <v>0</v>
      </c>
      <c r="N230" s="151">
        <v>0</v>
      </c>
      <c r="O230" s="151">
        <v>0</v>
      </c>
      <c r="P230" s="151">
        <v>0</v>
      </c>
      <c r="Q230" s="123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</row>
    <row r="231" spans="1:137" s="150" customFormat="1" ht="12.95" customHeight="1" x14ac:dyDescent="0.2">
      <c r="A231" s="127" t="e">
        <f>'Приложение № 1'!#REF!</f>
        <v>#REF!</v>
      </c>
      <c r="B231" s="104" t="e">
        <f>'Приложение № 1'!#REF!</f>
        <v>#REF!</v>
      </c>
      <c r="C231" s="126" t="e">
        <f>'Приложение № 1'!#REF!</f>
        <v>#REF!</v>
      </c>
      <c r="D231" s="151" t="e">
        <f>'Приложение № 1'!#REF!</f>
        <v>#REF!</v>
      </c>
      <c r="E231" s="151">
        <v>0</v>
      </c>
      <c r="F231" s="151">
        <v>0</v>
      </c>
      <c r="G231" s="151" t="e">
        <f t="shared" si="82"/>
        <v>#REF!</v>
      </c>
      <c r="H231" s="151" t="e">
        <f t="shared" si="82"/>
        <v>#REF!</v>
      </c>
      <c r="I231" s="151">
        <v>0</v>
      </c>
      <c r="J231" s="151">
        <v>0</v>
      </c>
      <c r="K231" s="151">
        <v>0</v>
      </c>
      <c r="L231" s="151">
        <v>0</v>
      </c>
      <c r="M231" s="151">
        <v>0</v>
      </c>
      <c r="N231" s="151">
        <v>0</v>
      </c>
      <c r="O231" s="151">
        <v>0</v>
      </c>
      <c r="P231" s="151">
        <v>0</v>
      </c>
      <c r="Q231" s="123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</row>
    <row r="232" spans="1:137" s="150" customFormat="1" ht="33.75" customHeight="1" x14ac:dyDescent="0.2">
      <c r="A232" s="853" t="str">
        <f>'Приложение № 1'!A209:F209</f>
        <v>Итого МКД по городскому поселению Высоковск Клинского муниципального района**: 1</v>
      </c>
      <c r="B232" s="854"/>
      <c r="C232" s="129">
        <f>C233</f>
        <v>2433.23</v>
      </c>
      <c r="D232" s="129">
        <f t="shared" ref="D232:P232" si="83">D233</f>
        <v>109082513.38</v>
      </c>
      <c r="E232" s="129">
        <f t="shared" si="83"/>
        <v>2433.23</v>
      </c>
      <c r="F232" s="129">
        <f t="shared" si="83"/>
        <v>109082513.38</v>
      </c>
      <c r="G232" s="129">
        <f t="shared" si="83"/>
        <v>0</v>
      </c>
      <c r="H232" s="129">
        <f t="shared" si="83"/>
        <v>0</v>
      </c>
      <c r="I232" s="129">
        <f t="shared" si="83"/>
        <v>0</v>
      </c>
      <c r="J232" s="129">
        <f t="shared" si="83"/>
        <v>0</v>
      </c>
      <c r="K232" s="129">
        <f t="shared" si="83"/>
        <v>0</v>
      </c>
      <c r="L232" s="129">
        <f t="shared" si="83"/>
        <v>0</v>
      </c>
      <c r="M232" s="129">
        <f t="shared" si="83"/>
        <v>0</v>
      </c>
      <c r="N232" s="129">
        <f t="shared" si="83"/>
        <v>0</v>
      </c>
      <c r="O232" s="129">
        <f t="shared" si="83"/>
        <v>0</v>
      </c>
      <c r="P232" s="129">
        <f t="shared" si="83"/>
        <v>0</v>
      </c>
      <c r="Q232" s="123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</row>
    <row r="233" spans="1:137" s="150" customFormat="1" ht="15.75" customHeight="1" x14ac:dyDescent="0.2">
      <c r="A233" s="100">
        <f>'Приложение № 1'!A210</f>
        <v>1</v>
      </c>
      <c r="B233" s="119" t="str">
        <f>'Приложение № 1'!B210</f>
        <v>г. Высоковск, ул. Ленина, д. 6</v>
      </c>
      <c r="C233" s="126">
        <f>'Приложение № 1'!M210</f>
        <v>2433.23</v>
      </c>
      <c r="D233" s="151">
        <f>'Приложение № 1'!P210</f>
        <v>109082513.38</v>
      </c>
      <c r="E233" s="151">
        <f>C233</f>
        <v>2433.23</v>
      </c>
      <c r="F233" s="151">
        <f>D233</f>
        <v>109082513.38</v>
      </c>
      <c r="G233" s="151">
        <v>0</v>
      </c>
      <c r="H233" s="151">
        <v>0</v>
      </c>
      <c r="I233" s="151">
        <v>0</v>
      </c>
      <c r="J233" s="151">
        <v>0</v>
      </c>
      <c r="K233" s="151">
        <v>0</v>
      </c>
      <c r="L233" s="151">
        <v>0</v>
      </c>
      <c r="M233" s="151">
        <v>0</v>
      </c>
      <c r="N233" s="151">
        <v>0</v>
      </c>
      <c r="O233" s="151">
        <v>0</v>
      </c>
      <c r="P233" s="151">
        <v>0</v>
      </c>
      <c r="Q233" s="123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</row>
    <row r="234" spans="1:137" s="106" customFormat="1" ht="39.950000000000003" customHeight="1" x14ac:dyDescent="0.2">
      <c r="A234" s="853" t="str">
        <f>'Приложение № 1'!A211:F211</f>
        <v>Итого МКД по городскому поселению Клин Клинского  муниципального района**: 8</v>
      </c>
      <c r="B234" s="854"/>
      <c r="C234" s="101" t="e">
        <f>SUM(C235:C240)</f>
        <v>#REF!</v>
      </c>
      <c r="D234" s="101" t="e">
        <f t="shared" ref="D234:P234" si="84">SUM(D235:D240)</f>
        <v>#REF!</v>
      </c>
      <c r="E234" s="101" t="e">
        <f t="shared" si="84"/>
        <v>#REF!</v>
      </c>
      <c r="F234" s="101" t="e">
        <f t="shared" si="84"/>
        <v>#REF!</v>
      </c>
      <c r="G234" s="101">
        <f t="shared" si="84"/>
        <v>0</v>
      </c>
      <c r="H234" s="101">
        <f t="shared" si="84"/>
        <v>0</v>
      </c>
      <c r="I234" s="101">
        <f t="shared" si="84"/>
        <v>0</v>
      </c>
      <c r="J234" s="101">
        <f t="shared" si="84"/>
        <v>0</v>
      </c>
      <c r="K234" s="101">
        <f t="shared" si="84"/>
        <v>0</v>
      </c>
      <c r="L234" s="101">
        <f t="shared" si="84"/>
        <v>0</v>
      </c>
      <c r="M234" s="101">
        <f t="shared" si="84"/>
        <v>0</v>
      </c>
      <c r="N234" s="101">
        <f t="shared" si="84"/>
        <v>0</v>
      </c>
      <c r="O234" s="101">
        <f t="shared" si="84"/>
        <v>0</v>
      </c>
      <c r="P234" s="101">
        <f t="shared" si="84"/>
        <v>0</v>
      </c>
      <c r="Q234" s="112"/>
      <c r="R234" s="113"/>
      <c r="S234" s="113"/>
      <c r="T234" s="113"/>
      <c r="U234" s="113"/>
      <c r="V234" s="113"/>
      <c r="W234" s="113"/>
      <c r="X234" s="113"/>
      <c r="Y234" s="113"/>
      <c r="Z234" s="113"/>
      <c r="AA234" s="113"/>
      <c r="AB234" s="113"/>
      <c r="AC234" s="113"/>
      <c r="AD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N234" s="113"/>
      <c r="AO234" s="113"/>
      <c r="AP234" s="113"/>
      <c r="AQ234" s="113"/>
      <c r="AR234" s="113"/>
      <c r="AS234" s="113"/>
      <c r="AT234" s="113"/>
      <c r="AU234" s="113"/>
      <c r="AV234" s="113"/>
      <c r="AW234" s="113"/>
      <c r="AX234" s="113"/>
      <c r="AY234" s="113"/>
      <c r="AZ234" s="113"/>
      <c r="BA234" s="113"/>
      <c r="BB234" s="113"/>
      <c r="BC234" s="113"/>
      <c r="BD234" s="113"/>
      <c r="BE234" s="113"/>
      <c r="BF234" s="113"/>
      <c r="BG234" s="113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3"/>
      <c r="BR234" s="113"/>
      <c r="BS234" s="113"/>
      <c r="BT234" s="113"/>
      <c r="BU234" s="113"/>
      <c r="BV234" s="113"/>
      <c r="BW234" s="113"/>
      <c r="BX234" s="113"/>
      <c r="BY234" s="113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  <c r="DU234" s="113"/>
      <c r="DV234" s="113"/>
      <c r="DW234" s="113"/>
      <c r="DX234" s="113"/>
      <c r="DY234" s="113"/>
      <c r="DZ234" s="113"/>
      <c r="EA234" s="113"/>
      <c r="EB234" s="113"/>
      <c r="EC234" s="113"/>
      <c r="ED234" s="113"/>
      <c r="EE234" s="113"/>
      <c r="EF234" s="113"/>
      <c r="EG234" s="113"/>
    </row>
    <row r="235" spans="1:137" s="106" customFormat="1" ht="12.95" customHeight="1" x14ac:dyDescent="0.2">
      <c r="A235" s="127">
        <v>1</v>
      </c>
      <c r="B235" s="114" t="str">
        <f>'Приложение № 1'!B212</f>
        <v>д. Стреглово, д. 92</v>
      </c>
      <c r="C235" s="151">
        <f>'Приложение № 1'!M212</f>
        <v>69.099999999999994</v>
      </c>
      <c r="D235" s="151">
        <f>'Приложение № 1'!P212</f>
        <v>2921548</v>
      </c>
      <c r="E235" s="151">
        <f t="shared" ref="E235:F240" si="85">C235</f>
        <v>69.099999999999994</v>
      </c>
      <c r="F235" s="151">
        <f t="shared" si="85"/>
        <v>2921548</v>
      </c>
      <c r="G235" s="151">
        <v>0</v>
      </c>
      <c r="H235" s="151">
        <v>0</v>
      </c>
      <c r="I235" s="151">
        <v>0</v>
      </c>
      <c r="J235" s="151">
        <v>0</v>
      </c>
      <c r="K235" s="151">
        <v>0</v>
      </c>
      <c r="L235" s="151">
        <v>0</v>
      </c>
      <c r="M235" s="151">
        <v>0</v>
      </c>
      <c r="N235" s="151">
        <v>0</v>
      </c>
      <c r="O235" s="151">
        <v>0</v>
      </c>
      <c r="P235" s="151">
        <v>0</v>
      </c>
      <c r="Q235" s="112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3"/>
      <c r="AS235" s="113"/>
      <c r="AT235" s="113"/>
      <c r="AU235" s="113"/>
      <c r="AV235" s="113"/>
      <c r="AW235" s="113"/>
      <c r="AX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3"/>
      <c r="BR235" s="113"/>
      <c r="BS235" s="113"/>
      <c r="BT235" s="113"/>
      <c r="BU235" s="113"/>
      <c r="BV235" s="113"/>
      <c r="BW235" s="113"/>
      <c r="BX235" s="113"/>
      <c r="BY235" s="113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  <c r="DU235" s="113"/>
      <c r="DV235" s="113"/>
      <c r="DW235" s="113"/>
      <c r="DX235" s="113"/>
      <c r="DY235" s="113"/>
      <c r="DZ235" s="113"/>
      <c r="EA235" s="113"/>
      <c r="EB235" s="113"/>
      <c r="EC235" s="113"/>
      <c r="ED235" s="113"/>
      <c r="EE235" s="113"/>
      <c r="EF235" s="113"/>
      <c r="EG235" s="113"/>
    </row>
    <row r="236" spans="1:137" s="106" customFormat="1" ht="12.95" customHeight="1" x14ac:dyDescent="0.2">
      <c r="A236" s="127">
        <v>2</v>
      </c>
      <c r="B236" s="114" t="e">
        <f>'Приложение № 1'!#REF!</f>
        <v>#REF!</v>
      </c>
      <c r="C236" s="151" t="e">
        <f>'Приложение № 1'!#REF!</f>
        <v>#REF!</v>
      </c>
      <c r="D236" s="151" t="e">
        <f>'Приложение № 1'!#REF!</f>
        <v>#REF!</v>
      </c>
      <c r="E236" s="151" t="e">
        <f t="shared" si="85"/>
        <v>#REF!</v>
      </c>
      <c r="F236" s="151" t="e">
        <f t="shared" si="85"/>
        <v>#REF!</v>
      </c>
      <c r="G236" s="151">
        <v>0</v>
      </c>
      <c r="H236" s="151">
        <v>0</v>
      </c>
      <c r="I236" s="151">
        <v>0</v>
      </c>
      <c r="J236" s="151">
        <v>0</v>
      </c>
      <c r="K236" s="151">
        <v>0</v>
      </c>
      <c r="L236" s="151">
        <v>0</v>
      </c>
      <c r="M236" s="151">
        <v>0</v>
      </c>
      <c r="N236" s="151">
        <v>0</v>
      </c>
      <c r="O236" s="151">
        <v>0</v>
      </c>
      <c r="P236" s="151">
        <v>0</v>
      </c>
      <c r="Q236" s="112"/>
      <c r="R236" s="113"/>
      <c r="S236" s="113"/>
      <c r="T236" s="113"/>
      <c r="U236" s="113"/>
      <c r="V236" s="113"/>
      <c r="W236" s="113"/>
      <c r="X236" s="113"/>
      <c r="Y236" s="113"/>
      <c r="Z236" s="113"/>
      <c r="AA236" s="113"/>
      <c r="AB236" s="113"/>
      <c r="AC236" s="113"/>
      <c r="AD236" s="113"/>
      <c r="AE236" s="113"/>
      <c r="AF236" s="113"/>
      <c r="AG236" s="113"/>
      <c r="AH236" s="113"/>
      <c r="AI236" s="113"/>
      <c r="AJ236" s="113"/>
      <c r="AK236" s="113"/>
      <c r="AL236" s="113"/>
      <c r="AM236" s="113"/>
      <c r="AN236" s="113"/>
      <c r="AO236" s="113"/>
      <c r="AP236" s="113"/>
      <c r="AQ236" s="113"/>
      <c r="AR236" s="113"/>
      <c r="AS236" s="113"/>
      <c r="AT236" s="113"/>
      <c r="AU236" s="113"/>
      <c r="AV236" s="113"/>
      <c r="AW236" s="113"/>
      <c r="AX236" s="113"/>
      <c r="AY236" s="113"/>
      <c r="AZ236" s="113"/>
      <c r="BA236" s="113"/>
      <c r="BB236" s="113"/>
      <c r="BC236" s="113"/>
      <c r="BD236" s="113"/>
      <c r="BE236" s="113"/>
      <c r="BF236" s="113"/>
      <c r="BG236" s="113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113"/>
      <c r="BR236" s="113"/>
      <c r="BS236" s="113"/>
      <c r="BT236" s="113"/>
      <c r="BU236" s="113"/>
      <c r="BV236" s="113"/>
      <c r="BW236" s="113"/>
      <c r="BX236" s="113"/>
      <c r="BY236" s="113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  <c r="DU236" s="113"/>
      <c r="DV236" s="113"/>
      <c r="DW236" s="113"/>
      <c r="DX236" s="113"/>
      <c r="DY236" s="113"/>
      <c r="DZ236" s="113"/>
      <c r="EA236" s="113"/>
      <c r="EB236" s="113"/>
      <c r="EC236" s="113"/>
      <c r="ED236" s="113"/>
      <c r="EE236" s="113"/>
      <c r="EF236" s="113"/>
      <c r="EG236" s="113"/>
    </row>
    <row r="237" spans="1:137" s="106" customFormat="1" ht="12.95" customHeight="1" x14ac:dyDescent="0.2">
      <c r="A237" s="127">
        <v>3</v>
      </c>
      <c r="B237" s="114" t="str">
        <f>'Приложение № 1'!B215</f>
        <v>г. Клин, пр. Прасловский, д. 5</v>
      </c>
      <c r="C237" s="151">
        <f>'Приложение № 1'!M215</f>
        <v>220.6</v>
      </c>
      <c r="D237" s="151">
        <f>'Приложение № 1'!P215</f>
        <v>9326968</v>
      </c>
      <c r="E237" s="151">
        <f t="shared" si="85"/>
        <v>220.6</v>
      </c>
      <c r="F237" s="151">
        <f t="shared" si="85"/>
        <v>9326968</v>
      </c>
      <c r="G237" s="151">
        <v>0</v>
      </c>
      <c r="H237" s="151">
        <v>0</v>
      </c>
      <c r="I237" s="151">
        <v>0</v>
      </c>
      <c r="J237" s="151">
        <v>0</v>
      </c>
      <c r="K237" s="151">
        <v>0</v>
      </c>
      <c r="L237" s="151">
        <v>0</v>
      </c>
      <c r="M237" s="151">
        <v>0</v>
      </c>
      <c r="N237" s="151">
        <v>0</v>
      </c>
      <c r="O237" s="151">
        <v>0</v>
      </c>
      <c r="P237" s="151">
        <v>0</v>
      </c>
      <c r="Q237" s="112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13"/>
      <c r="AS237" s="113"/>
      <c r="AT237" s="113"/>
      <c r="AU237" s="113"/>
      <c r="AV237" s="113"/>
      <c r="AW237" s="113"/>
      <c r="AX237" s="113"/>
      <c r="AY237" s="113"/>
      <c r="AZ237" s="113"/>
      <c r="BA237" s="113"/>
      <c r="BB237" s="113"/>
      <c r="BC237" s="113"/>
      <c r="BD237" s="113"/>
      <c r="BE237" s="113"/>
      <c r="BF237" s="113"/>
      <c r="BG237" s="113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113"/>
      <c r="BR237" s="113"/>
      <c r="BS237" s="113"/>
      <c r="BT237" s="113"/>
      <c r="BU237" s="113"/>
      <c r="BV237" s="113"/>
      <c r="BW237" s="113"/>
      <c r="BX237" s="113"/>
      <c r="BY237" s="113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  <c r="DU237" s="113"/>
      <c r="DV237" s="113"/>
      <c r="DW237" s="113"/>
      <c r="DX237" s="113"/>
      <c r="DY237" s="113"/>
      <c r="DZ237" s="113"/>
      <c r="EA237" s="113"/>
      <c r="EB237" s="113"/>
      <c r="EC237" s="113"/>
      <c r="ED237" s="113"/>
      <c r="EE237" s="113"/>
      <c r="EF237" s="113"/>
      <c r="EG237" s="113"/>
    </row>
    <row r="238" spans="1:137" s="150" customFormat="1" ht="12.95" customHeight="1" x14ac:dyDescent="0.2">
      <c r="A238" s="127">
        <v>4</v>
      </c>
      <c r="B238" s="114" t="str">
        <f>'Приложение № 1'!B216</f>
        <v>г. Клин, пр. Прасловский, д. 7</v>
      </c>
      <c r="C238" s="151">
        <f>'Приложение № 1'!M216</f>
        <v>165.6</v>
      </c>
      <c r="D238" s="151">
        <f>'Приложение № 1'!P216</f>
        <v>7001568</v>
      </c>
      <c r="E238" s="151">
        <f t="shared" si="85"/>
        <v>165.6</v>
      </c>
      <c r="F238" s="151">
        <f t="shared" si="85"/>
        <v>7001568</v>
      </c>
      <c r="G238" s="151">
        <v>0</v>
      </c>
      <c r="H238" s="151">
        <v>0</v>
      </c>
      <c r="I238" s="151">
        <v>0</v>
      </c>
      <c r="J238" s="151">
        <v>0</v>
      </c>
      <c r="K238" s="151">
        <v>0</v>
      </c>
      <c r="L238" s="151">
        <v>0</v>
      </c>
      <c r="M238" s="151">
        <v>0</v>
      </c>
      <c r="N238" s="151">
        <v>0</v>
      </c>
      <c r="O238" s="151">
        <v>0</v>
      </c>
      <c r="P238" s="151">
        <v>0</v>
      </c>
      <c r="Q238" s="123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</row>
    <row r="239" spans="1:137" s="150" customFormat="1" ht="12.95" customHeight="1" x14ac:dyDescent="0.2">
      <c r="A239" s="127">
        <v>5</v>
      </c>
      <c r="B239" s="114" t="str">
        <f>'Приложение № 1'!B217</f>
        <v>г. Клин, пр. Прасловский, д. 9</v>
      </c>
      <c r="C239" s="151">
        <f>'Приложение № 1'!M217</f>
        <v>141.30000000000001</v>
      </c>
      <c r="D239" s="151">
        <f>'Приложение № 1'!P217</f>
        <v>5974164</v>
      </c>
      <c r="E239" s="151">
        <f t="shared" si="85"/>
        <v>141.30000000000001</v>
      </c>
      <c r="F239" s="151">
        <f t="shared" si="85"/>
        <v>5974164</v>
      </c>
      <c r="G239" s="151">
        <v>0</v>
      </c>
      <c r="H239" s="151">
        <v>0</v>
      </c>
      <c r="I239" s="151">
        <v>0</v>
      </c>
      <c r="J239" s="151">
        <v>0</v>
      </c>
      <c r="K239" s="151">
        <v>0</v>
      </c>
      <c r="L239" s="151">
        <v>0</v>
      </c>
      <c r="M239" s="151">
        <v>0</v>
      </c>
      <c r="N239" s="151">
        <v>0</v>
      </c>
      <c r="O239" s="151">
        <v>0</v>
      </c>
      <c r="P239" s="151">
        <v>0</v>
      </c>
      <c r="Q239" s="123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</row>
    <row r="240" spans="1:137" s="150" customFormat="1" ht="12.95" customHeight="1" x14ac:dyDescent="0.2">
      <c r="A240" s="127">
        <v>6</v>
      </c>
      <c r="B240" s="114" t="str">
        <f>'Приложение № 1'!B219</f>
        <v>г. Клин, ул. Ленинградская,  д. 66/6</v>
      </c>
      <c r="C240" s="151">
        <f>'Приложение № 1'!M219</f>
        <v>130.5</v>
      </c>
      <c r="D240" s="151">
        <f>'Приложение № 1'!P219</f>
        <v>5517540</v>
      </c>
      <c r="E240" s="151">
        <f t="shared" si="85"/>
        <v>130.5</v>
      </c>
      <c r="F240" s="151">
        <f t="shared" si="85"/>
        <v>5517540</v>
      </c>
      <c r="G240" s="151">
        <v>0</v>
      </c>
      <c r="H240" s="151">
        <v>0</v>
      </c>
      <c r="I240" s="151">
        <v>0</v>
      </c>
      <c r="J240" s="151">
        <v>0</v>
      </c>
      <c r="K240" s="151">
        <v>0</v>
      </c>
      <c r="L240" s="151">
        <v>0</v>
      </c>
      <c r="M240" s="151">
        <v>0</v>
      </c>
      <c r="N240" s="151">
        <v>0</v>
      </c>
      <c r="O240" s="151">
        <v>0</v>
      </c>
      <c r="P240" s="151">
        <v>0</v>
      </c>
      <c r="Q240" s="123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</row>
    <row r="241" spans="1:137" s="106" customFormat="1" ht="39.950000000000003" customHeight="1" x14ac:dyDescent="0.2">
      <c r="A241" s="853" t="str">
        <f>'Приложение № 1'!A220:F220</f>
        <v>Итого МКД по городскому поселению Луховицы Луховицкого муниципального района**: 4</v>
      </c>
      <c r="B241" s="854"/>
      <c r="C241" s="101" t="e">
        <f>C242+C243+C244+C245</f>
        <v>#REF!</v>
      </c>
      <c r="D241" s="101" t="e">
        <f t="shared" ref="D241:P241" si="86">D242+D243+D244+D245</f>
        <v>#REF!</v>
      </c>
      <c r="E241" s="101">
        <f t="shared" si="86"/>
        <v>0</v>
      </c>
      <c r="F241" s="101">
        <f t="shared" si="86"/>
        <v>0</v>
      </c>
      <c r="G241" s="101" t="e">
        <f t="shared" si="86"/>
        <v>#REF!</v>
      </c>
      <c r="H241" s="101" t="e">
        <f t="shared" si="86"/>
        <v>#REF!</v>
      </c>
      <c r="I241" s="101">
        <f t="shared" si="86"/>
        <v>0</v>
      </c>
      <c r="J241" s="101">
        <f t="shared" si="86"/>
        <v>0</v>
      </c>
      <c r="K241" s="101">
        <f t="shared" si="86"/>
        <v>0</v>
      </c>
      <c r="L241" s="101">
        <f t="shared" si="86"/>
        <v>0</v>
      </c>
      <c r="M241" s="101">
        <f t="shared" si="86"/>
        <v>0</v>
      </c>
      <c r="N241" s="101">
        <f t="shared" si="86"/>
        <v>0</v>
      </c>
      <c r="O241" s="101">
        <f t="shared" si="86"/>
        <v>0</v>
      </c>
      <c r="P241" s="101">
        <f t="shared" si="86"/>
        <v>0</v>
      </c>
      <c r="Q241" s="112"/>
      <c r="R241" s="113"/>
      <c r="S241" s="113"/>
      <c r="T241" s="113"/>
      <c r="U241" s="113"/>
      <c r="V241" s="113"/>
      <c r="W241" s="113"/>
      <c r="X241" s="113"/>
      <c r="Y241" s="113"/>
      <c r="Z241" s="113"/>
      <c r="AA241" s="113"/>
      <c r="AB241" s="113"/>
      <c r="AC241" s="113"/>
      <c r="AD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N241" s="113"/>
      <c r="AO241" s="113"/>
      <c r="AP241" s="113"/>
      <c r="AQ241" s="113"/>
      <c r="AR241" s="113"/>
      <c r="AS241" s="113"/>
      <c r="AT241" s="113"/>
      <c r="AU241" s="113"/>
      <c r="AV241" s="113"/>
      <c r="AW241" s="113"/>
      <c r="AX241" s="113"/>
      <c r="AY241" s="113"/>
      <c r="AZ241" s="113"/>
      <c r="BA241" s="113"/>
      <c r="BB241" s="113"/>
      <c r="BC241" s="113"/>
      <c r="BD241" s="113"/>
      <c r="BE241" s="113"/>
      <c r="BF241" s="113"/>
      <c r="BG241" s="113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113"/>
      <c r="BR241" s="113"/>
      <c r="BS241" s="113"/>
      <c r="BT241" s="113"/>
      <c r="BU241" s="113"/>
      <c r="BV241" s="113"/>
      <c r="BW241" s="113"/>
      <c r="BX241" s="113"/>
      <c r="BY241" s="113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  <c r="DU241" s="113"/>
      <c r="DV241" s="113"/>
      <c r="DW241" s="113"/>
      <c r="DX241" s="113"/>
      <c r="DY241" s="113"/>
      <c r="DZ241" s="113"/>
      <c r="EA241" s="113"/>
      <c r="EB241" s="113"/>
      <c r="EC241" s="113"/>
      <c r="ED241" s="113"/>
      <c r="EE241" s="113"/>
      <c r="EF241" s="113"/>
      <c r="EG241" s="113"/>
    </row>
    <row r="242" spans="1:137" s="106" customFormat="1" ht="12.95" customHeight="1" x14ac:dyDescent="0.2">
      <c r="A242" s="127">
        <v>1</v>
      </c>
      <c r="B242" s="130" t="str">
        <f>'Приложение № 1'!B221</f>
        <v>г. Луховицы, ул. Озерная, д.1</v>
      </c>
      <c r="C242" s="126">
        <f>'Приложение № 1'!M221</f>
        <v>0</v>
      </c>
      <c r="D242" s="151">
        <f>'Приложение № 1'!P221</f>
        <v>5145476</v>
      </c>
      <c r="E242" s="151">
        <v>0</v>
      </c>
      <c r="F242" s="151">
        <v>0</v>
      </c>
      <c r="G242" s="151">
        <f t="shared" ref="G242:H245" si="87">C242</f>
        <v>0</v>
      </c>
      <c r="H242" s="151">
        <f t="shared" si="87"/>
        <v>5145476</v>
      </c>
      <c r="I242" s="151">
        <v>0</v>
      </c>
      <c r="J242" s="151">
        <v>0</v>
      </c>
      <c r="K242" s="151">
        <v>0</v>
      </c>
      <c r="L242" s="151">
        <v>0</v>
      </c>
      <c r="M242" s="151">
        <v>0</v>
      </c>
      <c r="N242" s="151">
        <v>0</v>
      </c>
      <c r="O242" s="151">
        <v>0</v>
      </c>
      <c r="P242" s="151">
        <v>0</v>
      </c>
      <c r="Q242" s="112"/>
      <c r="R242" s="113"/>
      <c r="S242" s="113"/>
      <c r="T242" s="113"/>
      <c r="U242" s="113"/>
      <c r="V242" s="113"/>
      <c r="W242" s="113"/>
      <c r="X242" s="113"/>
      <c r="Y242" s="113"/>
      <c r="Z242" s="113"/>
      <c r="AA242" s="113"/>
      <c r="AB242" s="113"/>
      <c r="AC242" s="113"/>
      <c r="AD242" s="113"/>
      <c r="AE242" s="113"/>
      <c r="AF242" s="113"/>
      <c r="AG242" s="113"/>
      <c r="AH242" s="113"/>
      <c r="AI242" s="113"/>
      <c r="AJ242" s="113"/>
      <c r="AK242" s="113"/>
      <c r="AL242" s="113"/>
      <c r="AM242" s="113"/>
      <c r="AN242" s="113"/>
      <c r="AO242" s="113"/>
      <c r="AP242" s="113"/>
      <c r="AQ242" s="113"/>
      <c r="AR242" s="113"/>
      <c r="AS242" s="113"/>
      <c r="AT242" s="113"/>
      <c r="AU242" s="113"/>
      <c r="AV242" s="113"/>
      <c r="AW242" s="113"/>
      <c r="AX242" s="113"/>
      <c r="AY242" s="113"/>
      <c r="AZ242" s="113"/>
      <c r="BA242" s="113"/>
      <c r="BB242" s="113"/>
      <c r="BC242" s="113"/>
      <c r="BD242" s="113"/>
      <c r="BE242" s="113"/>
      <c r="BF242" s="113"/>
      <c r="BG242" s="113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3"/>
      <c r="BR242" s="113"/>
      <c r="BS242" s="113"/>
      <c r="BT242" s="113"/>
      <c r="BU242" s="113"/>
      <c r="BV242" s="113"/>
      <c r="BW242" s="113"/>
      <c r="BX242" s="113"/>
      <c r="BY242" s="113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  <c r="DU242" s="113"/>
      <c r="DV242" s="113"/>
      <c r="DW242" s="113"/>
      <c r="DX242" s="113"/>
      <c r="DY242" s="113"/>
      <c r="DZ242" s="113"/>
      <c r="EA242" s="113"/>
      <c r="EB242" s="113"/>
      <c r="EC242" s="113"/>
      <c r="ED242" s="113"/>
      <c r="EE242" s="113"/>
      <c r="EF242" s="113"/>
      <c r="EG242" s="113"/>
    </row>
    <row r="243" spans="1:137" s="106" customFormat="1" ht="12.95" customHeight="1" x14ac:dyDescent="0.2">
      <c r="A243" s="100">
        <v>2</v>
      </c>
      <c r="B243" s="130" t="e">
        <f>'Приложение № 1'!#REF!</f>
        <v>#REF!</v>
      </c>
      <c r="C243" s="126" t="e">
        <f>'Приложение № 1'!#REF!</f>
        <v>#REF!</v>
      </c>
      <c r="D243" s="151" t="e">
        <f>'Приложение № 1'!#REF!</f>
        <v>#REF!</v>
      </c>
      <c r="E243" s="151">
        <v>0</v>
      </c>
      <c r="F243" s="151">
        <v>0</v>
      </c>
      <c r="G243" s="151" t="e">
        <f t="shared" si="87"/>
        <v>#REF!</v>
      </c>
      <c r="H243" s="151" t="e">
        <f t="shared" si="87"/>
        <v>#REF!</v>
      </c>
      <c r="I243" s="151">
        <v>0</v>
      </c>
      <c r="J243" s="151">
        <v>0</v>
      </c>
      <c r="K243" s="151">
        <v>0</v>
      </c>
      <c r="L243" s="151">
        <v>0</v>
      </c>
      <c r="M243" s="151">
        <v>0</v>
      </c>
      <c r="N243" s="151">
        <v>0</v>
      </c>
      <c r="O243" s="151">
        <v>0</v>
      </c>
      <c r="P243" s="151">
        <v>0</v>
      </c>
      <c r="Q243" s="112"/>
      <c r="R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  <c r="AC243" s="113"/>
      <c r="AD243" s="113"/>
      <c r="AE243" s="113"/>
      <c r="AF243" s="113"/>
      <c r="AG243" s="113"/>
      <c r="AH243" s="113"/>
      <c r="AI243" s="113"/>
      <c r="AJ243" s="113"/>
      <c r="AK243" s="113"/>
      <c r="AL243" s="113"/>
      <c r="AM243" s="113"/>
      <c r="AN243" s="113"/>
      <c r="AO243" s="113"/>
      <c r="AP243" s="113"/>
      <c r="AQ243" s="113"/>
      <c r="AR243" s="113"/>
      <c r="AS243" s="113"/>
      <c r="AT243" s="113"/>
      <c r="AU243" s="113"/>
      <c r="AV243" s="113"/>
      <c r="AW243" s="113"/>
      <c r="AX243" s="113"/>
      <c r="AY243" s="113"/>
      <c r="AZ243" s="113"/>
      <c r="BA243" s="113"/>
      <c r="BB243" s="113"/>
      <c r="BC243" s="113"/>
      <c r="BD243" s="113"/>
      <c r="BE243" s="113"/>
      <c r="BF243" s="113"/>
      <c r="BG243" s="113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3"/>
      <c r="BR243" s="113"/>
      <c r="BS243" s="113"/>
      <c r="BT243" s="113"/>
      <c r="BU243" s="113"/>
      <c r="BV243" s="113"/>
      <c r="BW243" s="113"/>
      <c r="BX243" s="113"/>
      <c r="BY243" s="113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  <c r="DU243" s="113"/>
      <c r="DV243" s="113"/>
      <c r="DW243" s="113"/>
      <c r="DX243" s="113"/>
      <c r="DY243" s="113"/>
      <c r="DZ243" s="113"/>
      <c r="EA243" s="113"/>
      <c r="EB243" s="113"/>
      <c r="EC243" s="113"/>
      <c r="ED243" s="113"/>
      <c r="EE243" s="113"/>
      <c r="EF243" s="113"/>
      <c r="EG243" s="113"/>
    </row>
    <row r="244" spans="1:137" s="106" customFormat="1" ht="12.95" customHeight="1" x14ac:dyDescent="0.2">
      <c r="A244" s="100">
        <v>3</v>
      </c>
      <c r="B244" s="130" t="str">
        <f>'Приложение № 1'!B223</f>
        <v>г. Луховицы, ул. 40 лет Октября, д. 33</v>
      </c>
      <c r="C244" s="126">
        <f>'Приложение № 1'!M223</f>
        <v>0</v>
      </c>
      <c r="D244" s="151">
        <f>'Приложение № 1'!P223</f>
        <v>7775080.5999999996</v>
      </c>
      <c r="E244" s="151">
        <v>0</v>
      </c>
      <c r="F244" s="151">
        <v>0</v>
      </c>
      <c r="G244" s="151">
        <f t="shared" si="87"/>
        <v>0</v>
      </c>
      <c r="H244" s="151">
        <f t="shared" si="87"/>
        <v>7775080.5999999996</v>
      </c>
      <c r="I244" s="151">
        <v>0</v>
      </c>
      <c r="J244" s="151">
        <v>0</v>
      </c>
      <c r="K244" s="151">
        <v>0</v>
      </c>
      <c r="L244" s="151">
        <v>0</v>
      </c>
      <c r="M244" s="151">
        <v>0</v>
      </c>
      <c r="N244" s="151">
        <v>0</v>
      </c>
      <c r="O244" s="151">
        <v>0</v>
      </c>
      <c r="P244" s="151">
        <v>0</v>
      </c>
      <c r="Q244" s="112"/>
      <c r="R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  <c r="AC244" s="113"/>
      <c r="AD244" s="113"/>
      <c r="AE244" s="113"/>
      <c r="AF244" s="113"/>
      <c r="AG244" s="113"/>
      <c r="AH244" s="113"/>
      <c r="AI244" s="113"/>
      <c r="AJ244" s="113"/>
      <c r="AK244" s="113"/>
      <c r="AL244" s="113"/>
      <c r="AM244" s="113"/>
      <c r="AN244" s="113"/>
      <c r="AO244" s="113"/>
      <c r="AP244" s="113"/>
      <c r="AQ244" s="113"/>
      <c r="AR244" s="113"/>
      <c r="AS244" s="113"/>
      <c r="AT244" s="113"/>
      <c r="AU244" s="113"/>
      <c r="AV244" s="113"/>
      <c r="AW244" s="113"/>
      <c r="AX244" s="113"/>
      <c r="AY244" s="113"/>
      <c r="AZ244" s="113"/>
      <c r="BA244" s="113"/>
      <c r="BB244" s="113"/>
      <c r="BC244" s="113"/>
      <c r="BD244" s="113"/>
      <c r="BE244" s="113"/>
      <c r="BF244" s="113"/>
      <c r="BG244" s="113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113"/>
      <c r="BR244" s="113"/>
      <c r="BS244" s="113"/>
      <c r="BT244" s="113"/>
      <c r="BU244" s="113"/>
      <c r="BV244" s="113"/>
      <c r="BW244" s="113"/>
      <c r="BX244" s="113"/>
      <c r="BY244" s="113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  <c r="DU244" s="113"/>
      <c r="DV244" s="113"/>
      <c r="DW244" s="113"/>
      <c r="DX244" s="113"/>
      <c r="DY244" s="113"/>
      <c r="DZ244" s="113"/>
      <c r="EA244" s="113"/>
      <c r="EB244" s="113"/>
      <c r="EC244" s="113"/>
      <c r="ED244" s="113"/>
      <c r="EE244" s="113"/>
      <c r="EF244" s="113"/>
      <c r="EG244" s="113"/>
    </row>
    <row r="245" spans="1:137" s="106" customFormat="1" ht="12.95" customHeight="1" x14ac:dyDescent="0.2">
      <c r="A245" s="100">
        <v>4</v>
      </c>
      <c r="B245" s="130" t="str">
        <f>'Приложение № 1'!B224</f>
        <v>г. Луховицы, ул. 40 лет Октября, д. 35</v>
      </c>
      <c r="C245" s="126">
        <f>'Приложение № 1'!M224</f>
        <v>0</v>
      </c>
      <c r="D245" s="151">
        <f>'Приложение № 1'!P224</f>
        <v>8712639.5999999996</v>
      </c>
      <c r="E245" s="151">
        <v>0</v>
      </c>
      <c r="F245" s="151">
        <v>0</v>
      </c>
      <c r="G245" s="151">
        <f t="shared" si="87"/>
        <v>0</v>
      </c>
      <c r="H245" s="151">
        <f t="shared" si="87"/>
        <v>8712639.5999999996</v>
      </c>
      <c r="I245" s="151">
        <v>0</v>
      </c>
      <c r="J245" s="151">
        <v>0</v>
      </c>
      <c r="K245" s="151">
        <v>0</v>
      </c>
      <c r="L245" s="151">
        <v>0</v>
      </c>
      <c r="M245" s="151">
        <v>0</v>
      </c>
      <c r="N245" s="151">
        <v>0</v>
      </c>
      <c r="O245" s="151">
        <v>0</v>
      </c>
      <c r="P245" s="151">
        <v>0</v>
      </c>
      <c r="Q245" s="112"/>
      <c r="R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  <c r="AC245" s="113"/>
      <c r="AD245" s="113"/>
      <c r="AE245" s="113"/>
      <c r="AF245" s="113"/>
      <c r="AG245" s="113"/>
      <c r="AH245" s="113"/>
      <c r="AI245" s="113"/>
      <c r="AJ245" s="113"/>
      <c r="AK245" s="113"/>
      <c r="AL245" s="113"/>
      <c r="AM245" s="113"/>
      <c r="AN245" s="113"/>
      <c r="AO245" s="113"/>
      <c r="AP245" s="113"/>
      <c r="AQ245" s="113"/>
      <c r="AR245" s="113"/>
      <c r="AS245" s="113"/>
      <c r="AT245" s="113"/>
      <c r="AU245" s="113"/>
      <c r="AV245" s="113"/>
      <c r="AW245" s="113"/>
      <c r="AX245" s="113"/>
      <c r="AY245" s="113"/>
      <c r="AZ245" s="113"/>
      <c r="BA245" s="113"/>
      <c r="BB245" s="113"/>
      <c r="BC245" s="113"/>
      <c r="BD245" s="113"/>
      <c r="BE245" s="113"/>
      <c r="BF245" s="113"/>
      <c r="BG245" s="113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113"/>
      <c r="BR245" s="113"/>
      <c r="BS245" s="113"/>
      <c r="BT245" s="113"/>
      <c r="BU245" s="113"/>
      <c r="BV245" s="113"/>
      <c r="BW245" s="113"/>
      <c r="BX245" s="113"/>
      <c r="BY245" s="113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  <c r="DU245" s="113"/>
      <c r="DV245" s="113"/>
      <c r="DW245" s="113"/>
      <c r="DX245" s="113"/>
      <c r="DY245" s="113"/>
      <c r="DZ245" s="113"/>
      <c r="EA245" s="113"/>
      <c r="EB245" s="113"/>
      <c r="EC245" s="113"/>
      <c r="ED245" s="113"/>
      <c r="EE245" s="113"/>
      <c r="EF245" s="113"/>
      <c r="EG245" s="113"/>
    </row>
    <row r="246" spans="1:137" s="150" customFormat="1" ht="39.950000000000003" customHeight="1" x14ac:dyDescent="0.2">
      <c r="A246" s="851" t="str">
        <f>'Приложение № 1'!A234:F234</f>
        <v>Итого МКД по Можайскому муниципальному району**: 4</v>
      </c>
      <c r="B246" s="852"/>
      <c r="C246" s="129">
        <f>C247+C248+C249+C250</f>
        <v>1312.7</v>
      </c>
      <c r="D246" s="129">
        <f t="shared" ref="D246:P246" si="88">D247+D248+D249+D250</f>
        <v>57860175.189999998</v>
      </c>
      <c r="E246" s="129">
        <f t="shared" si="88"/>
        <v>1312.7</v>
      </c>
      <c r="F246" s="129">
        <f t="shared" si="88"/>
        <v>57860175.189999998</v>
      </c>
      <c r="G246" s="129">
        <f t="shared" si="88"/>
        <v>0</v>
      </c>
      <c r="H246" s="129">
        <f t="shared" si="88"/>
        <v>0</v>
      </c>
      <c r="I246" s="129">
        <f t="shared" si="88"/>
        <v>0</v>
      </c>
      <c r="J246" s="129">
        <f t="shared" si="88"/>
        <v>0</v>
      </c>
      <c r="K246" s="129">
        <f t="shared" si="88"/>
        <v>0</v>
      </c>
      <c r="L246" s="129">
        <f t="shared" si="88"/>
        <v>0</v>
      </c>
      <c r="M246" s="129">
        <f t="shared" si="88"/>
        <v>0</v>
      </c>
      <c r="N246" s="129">
        <f t="shared" si="88"/>
        <v>0</v>
      </c>
      <c r="O246" s="129">
        <f t="shared" si="88"/>
        <v>0</v>
      </c>
      <c r="P246" s="129">
        <f t="shared" si="88"/>
        <v>0</v>
      </c>
      <c r="Q246" s="123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</row>
    <row r="247" spans="1:137" s="106" customFormat="1" ht="12.95" customHeight="1" x14ac:dyDescent="0.2">
      <c r="A247" s="127">
        <v>1</v>
      </c>
      <c r="B247" s="115" t="str">
        <f>'Приложение № 1'!B235</f>
        <v>п. Карьероуправления, д. 1</v>
      </c>
      <c r="C247" s="126">
        <f>'Приложение № 1'!M235</f>
        <v>433.3</v>
      </c>
      <c r="D247" s="151">
        <f>'Приложение № 1'!P235</f>
        <v>18339860.280000001</v>
      </c>
      <c r="E247" s="151">
        <f>C247</f>
        <v>433.3</v>
      </c>
      <c r="F247" s="151">
        <f>D247</f>
        <v>18339860.280000001</v>
      </c>
      <c r="G247" s="151">
        <v>0</v>
      </c>
      <c r="H247" s="151">
        <v>0</v>
      </c>
      <c r="I247" s="151">
        <v>0</v>
      </c>
      <c r="J247" s="151">
        <v>0</v>
      </c>
      <c r="K247" s="151">
        <v>0</v>
      </c>
      <c r="L247" s="151">
        <v>0</v>
      </c>
      <c r="M247" s="151">
        <v>0</v>
      </c>
      <c r="N247" s="151">
        <v>0</v>
      </c>
      <c r="O247" s="151">
        <v>0</v>
      </c>
      <c r="P247" s="151">
        <v>0</v>
      </c>
      <c r="Q247" s="112"/>
      <c r="R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  <c r="AC247" s="113"/>
      <c r="AD247" s="113"/>
      <c r="AE247" s="113"/>
      <c r="AF247" s="113"/>
      <c r="AG247" s="113"/>
      <c r="AH247" s="113"/>
      <c r="AI247" s="113"/>
      <c r="AJ247" s="113"/>
      <c r="AK247" s="113"/>
      <c r="AL247" s="113"/>
      <c r="AM247" s="113"/>
      <c r="AN247" s="113"/>
      <c r="AO247" s="113"/>
      <c r="AP247" s="113"/>
      <c r="AQ247" s="113"/>
      <c r="AR247" s="113"/>
      <c r="AS247" s="113"/>
      <c r="AT247" s="113"/>
      <c r="AU247" s="113"/>
      <c r="AV247" s="113"/>
      <c r="AW247" s="113"/>
      <c r="AX247" s="113"/>
      <c r="AY247" s="113"/>
      <c r="AZ247" s="113"/>
      <c r="BA247" s="113"/>
      <c r="BB247" s="113"/>
      <c r="BC247" s="113"/>
      <c r="BD247" s="113"/>
      <c r="BE247" s="113"/>
      <c r="BF247" s="113"/>
      <c r="BG247" s="113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3"/>
      <c r="BR247" s="113"/>
      <c r="BS247" s="113"/>
      <c r="BT247" s="113"/>
      <c r="BU247" s="113"/>
      <c r="BV247" s="113"/>
      <c r="BW247" s="113"/>
      <c r="BX247" s="113"/>
      <c r="BY247" s="113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  <c r="DU247" s="113"/>
      <c r="DV247" s="113"/>
      <c r="DW247" s="113"/>
      <c r="DX247" s="113"/>
      <c r="DY247" s="113"/>
      <c r="DZ247" s="113"/>
      <c r="EA247" s="113"/>
      <c r="EB247" s="113"/>
      <c r="EC247" s="113"/>
      <c r="ED247" s="113"/>
      <c r="EE247" s="113"/>
      <c r="EF247" s="113"/>
      <c r="EG247" s="113"/>
    </row>
    <row r="248" spans="1:137" s="106" customFormat="1" ht="12.95" customHeight="1" x14ac:dyDescent="0.2">
      <c r="A248" s="100">
        <v>2</v>
      </c>
      <c r="B248" s="115" t="str">
        <f>'Приложение № 1'!B236</f>
        <v>п. Карьероуправления, д. 13</v>
      </c>
      <c r="C248" s="126">
        <f>'Приложение № 1'!M236</f>
        <v>375.1</v>
      </c>
      <c r="D248" s="151">
        <f>'Приложение № 1'!P236</f>
        <v>18208906.07</v>
      </c>
      <c r="E248" s="151">
        <f t="shared" ref="E248:F250" si="89">C248</f>
        <v>375.1</v>
      </c>
      <c r="F248" s="151">
        <f t="shared" si="89"/>
        <v>18208906.07</v>
      </c>
      <c r="G248" s="151">
        <v>0</v>
      </c>
      <c r="H248" s="151">
        <v>0</v>
      </c>
      <c r="I248" s="151">
        <v>0</v>
      </c>
      <c r="J248" s="151">
        <v>0</v>
      </c>
      <c r="K248" s="151">
        <v>0</v>
      </c>
      <c r="L248" s="151">
        <v>0</v>
      </c>
      <c r="M248" s="151">
        <v>0</v>
      </c>
      <c r="N248" s="151">
        <v>0</v>
      </c>
      <c r="O248" s="151">
        <v>0</v>
      </c>
      <c r="P248" s="151">
        <v>0</v>
      </c>
      <c r="Q248" s="112"/>
      <c r="R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  <c r="AC248" s="113"/>
      <c r="AD248" s="113"/>
      <c r="AE248" s="113"/>
      <c r="AF248" s="113"/>
      <c r="AG248" s="113"/>
      <c r="AH248" s="113"/>
      <c r="AI248" s="113"/>
      <c r="AJ248" s="113"/>
      <c r="AK248" s="113"/>
      <c r="AL248" s="113"/>
      <c r="AM248" s="113"/>
      <c r="AN248" s="113"/>
      <c r="AO248" s="113"/>
      <c r="AP248" s="113"/>
      <c r="AQ248" s="113"/>
      <c r="AR248" s="113"/>
      <c r="AS248" s="113"/>
      <c r="AT248" s="113"/>
      <c r="AU248" s="113"/>
      <c r="AV248" s="113"/>
      <c r="AW248" s="113"/>
      <c r="AX248" s="113"/>
      <c r="AY248" s="113"/>
      <c r="AZ248" s="113"/>
      <c r="BA248" s="113"/>
      <c r="BB248" s="113"/>
      <c r="BC248" s="113"/>
      <c r="BD248" s="113"/>
      <c r="BE248" s="113"/>
      <c r="BF248" s="113"/>
      <c r="BG248" s="113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113"/>
      <c r="BR248" s="113"/>
      <c r="BS248" s="113"/>
      <c r="BT248" s="113"/>
      <c r="BU248" s="113"/>
      <c r="BV248" s="113"/>
      <c r="BW248" s="113"/>
      <c r="BX248" s="113"/>
      <c r="BY248" s="113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  <c r="DU248" s="113"/>
      <c r="DV248" s="113"/>
      <c r="DW248" s="113"/>
      <c r="DX248" s="113"/>
      <c r="DY248" s="113"/>
      <c r="DZ248" s="113"/>
      <c r="EA248" s="113"/>
      <c r="EB248" s="113"/>
      <c r="EC248" s="113"/>
      <c r="ED248" s="113"/>
      <c r="EE248" s="113"/>
      <c r="EF248" s="113"/>
      <c r="EG248" s="113"/>
    </row>
    <row r="249" spans="1:137" s="106" customFormat="1" ht="12.95" customHeight="1" x14ac:dyDescent="0.2">
      <c r="A249" s="100">
        <v>3</v>
      </c>
      <c r="B249" s="115" t="str">
        <f>'Приложение № 1'!B237</f>
        <v>п. Карьероуправления, д. 12</v>
      </c>
      <c r="C249" s="126">
        <f>'Приложение № 1'!M237</f>
        <v>373</v>
      </c>
      <c r="D249" s="151">
        <f>'Приложение № 1'!P237</f>
        <v>15740788.310000001</v>
      </c>
      <c r="E249" s="151">
        <f t="shared" si="89"/>
        <v>373</v>
      </c>
      <c r="F249" s="151">
        <f t="shared" si="89"/>
        <v>15740788.310000001</v>
      </c>
      <c r="G249" s="151">
        <v>0</v>
      </c>
      <c r="H249" s="151">
        <v>0</v>
      </c>
      <c r="I249" s="151">
        <v>0</v>
      </c>
      <c r="J249" s="151">
        <v>0</v>
      </c>
      <c r="K249" s="151">
        <v>0</v>
      </c>
      <c r="L249" s="151">
        <v>0</v>
      </c>
      <c r="M249" s="151">
        <v>0</v>
      </c>
      <c r="N249" s="151">
        <v>0</v>
      </c>
      <c r="O249" s="151">
        <v>0</v>
      </c>
      <c r="P249" s="151">
        <v>0</v>
      </c>
      <c r="Q249" s="112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13"/>
      <c r="AS249" s="113"/>
      <c r="AT249" s="113"/>
      <c r="AU249" s="113"/>
      <c r="AV249" s="113"/>
      <c r="AW249" s="113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  <c r="BX249" s="113"/>
      <c r="BY249" s="113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  <c r="DU249" s="113"/>
      <c r="DV249" s="113"/>
      <c r="DW249" s="113"/>
      <c r="DX249" s="113"/>
      <c r="DY249" s="113"/>
      <c r="DZ249" s="113"/>
      <c r="EA249" s="113"/>
      <c r="EB249" s="113"/>
      <c r="EC249" s="113"/>
      <c r="ED249" s="113"/>
      <c r="EE249" s="113"/>
      <c r="EF249" s="113"/>
      <c r="EG249" s="113"/>
    </row>
    <row r="250" spans="1:137" s="106" customFormat="1" ht="12.95" customHeight="1" x14ac:dyDescent="0.2">
      <c r="A250" s="100">
        <v>4</v>
      </c>
      <c r="B250" s="115" t="str">
        <f>'Приложение № 1'!B238</f>
        <v>п. Цветковский, ул. Детская, д. 1</v>
      </c>
      <c r="C250" s="126">
        <f>'Приложение № 1'!M238</f>
        <v>131.30000000000001</v>
      </c>
      <c r="D250" s="151">
        <f>'Приложение № 1'!P238</f>
        <v>5570620.5300000003</v>
      </c>
      <c r="E250" s="151">
        <f t="shared" si="89"/>
        <v>131.30000000000001</v>
      </c>
      <c r="F250" s="151">
        <f t="shared" si="89"/>
        <v>5570620.5300000003</v>
      </c>
      <c r="G250" s="151">
        <v>0</v>
      </c>
      <c r="H250" s="151">
        <v>0</v>
      </c>
      <c r="I250" s="151">
        <v>0</v>
      </c>
      <c r="J250" s="151">
        <v>0</v>
      </c>
      <c r="K250" s="151">
        <v>0</v>
      </c>
      <c r="L250" s="151">
        <v>0</v>
      </c>
      <c r="M250" s="151">
        <v>0</v>
      </c>
      <c r="N250" s="151">
        <v>0</v>
      </c>
      <c r="O250" s="151">
        <v>0</v>
      </c>
      <c r="P250" s="151">
        <v>0</v>
      </c>
      <c r="Q250" s="112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3"/>
      <c r="AS250" s="113"/>
      <c r="AT250" s="113"/>
      <c r="AU250" s="113"/>
      <c r="AV250" s="113"/>
      <c r="AW250" s="113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3"/>
      <c r="BR250" s="113"/>
      <c r="BS250" s="113"/>
      <c r="BT250" s="113"/>
      <c r="BU250" s="113"/>
      <c r="BV250" s="113"/>
      <c r="BW250" s="113"/>
      <c r="BX250" s="113"/>
      <c r="BY250" s="113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  <c r="DU250" s="113"/>
      <c r="DV250" s="113"/>
      <c r="DW250" s="113"/>
      <c r="DX250" s="113"/>
      <c r="DY250" s="113"/>
      <c r="DZ250" s="113"/>
      <c r="EA250" s="113"/>
      <c r="EB250" s="113"/>
      <c r="EC250" s="113"/>
      <c r="ED250" s="113"/>
      <c r="EE250" s="113"/>
      <c r="EF250" s="113"/>
      <c r="EG250" s="113"/>
    </row>
    <row r="251" spans="1:137" s="106" customFormat="1" ht="28.5" customHeight="1" x14ac:dyDescent="0.2">
      <c r="A251" s="853" t="e">
        <f>'Приложение № 1'!#REF!</f>
        <v>#REF!</v>
      </c>
      <c r="B251" s="854"/>
      <c r="C251" s="129" t="e">
        <f>C252+C253</f>
        <v>#REF!</v>
      </c>
      <c r="D251" s="129" t="e">
        <f t="shared" ref="D251:P251" si="90">D252+D253</f>
        <v>#REF!</v>
      </c>
      <c r="E251" s="129" t="e">
        <f t="shared" si="90"/>
        <v>#REF!</v>
      </c>
      <c r="F251" s="129" t="e">
        <f t="shared" si="90"/>
        <v>#REF!</v>
      </c>
      <c r="G251" s="129">
        <f t="shared" si="90"/>
        <v>0</v>
      </c>
      <c r="H251" s="129">
        <f t="shared" si="90"/>
        <v>0</v>
      </c>
      <c r="I251" s="129">
        <f t="shared" si="90"/>
        <v>0</v>
      </c>
      <c r="J251" s="129">
        <f t="shared" si="90"/>
        <v>0</v>
      </c>
      <c r="K251" s="129">
        <f t="shared" si="90"/>
        <v>0</v>
      </c>
      <c r="L251" s="129">
        <f t="shared" si="90"/>
        <v>0</v>
      </c>
      <c r="M251" s="129">
        <f t="shared" si="90"/>
        <v>0</v>
      </c>
      <c r="N251" s="129">
        <f t="shared" si="90"/>
        <v>0</v>
      </c>
      <c r="O251" s="129">
        <f t="shared" si="90"/>
        <v>0</v>
      </c>
      <c r="P251" s="129">
        <f t="shared" si="90"/>
        <v>0</v>
      </c>
      <c r="Q251" s="112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3"/>
      <c r="AS251" s="113"/>
      <c r="AT251" s="113"/>
      <c r="AU251" s="113"/>
      <c r="AV251" s="113"/>
      <c r="AW251" s="113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3"/>
      <c r="BR251" s="113"/>
      <c r="BS251" s="113"/>
      <c r="BT251" s="113"/>
      <c r="BU251" s="113"/>
      <c r="BV251" s="113"/>
      <c r="BW251" s="113"/>
      <c r="BX251" s="113"/>
      <c r="BY251" s="113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  <c r="DU251" s="113"/>
      <c r="DV251" s="113"/>
      <c r="DW251" s="113"/>
      <c r="DX251" s="113"/>
      <c r="DY251" s="113"/>
      <c r="DZ251" s="113"/>
      <c r="EA251" s="113"/>
      <c r="EB251" s="113"/>
      <c r="EC251" s="113"/>
      <c r="ED251" s="113"/>
      <c r="EE251" s="113"/>
      <c r="EF251" s="113"/>
      <c r="EG251" s="113"/>
    </row>
    <row r="252" spans="1:137" s="106" customFormat="1" ht="12.75" customHeight="1" x14ac:dyDescent="0.2">
      <c r="A252" s="127">
        <v>1</v>
      </c>
      <c r="B252" s="104" t="e">
        <f>'Приложение № 1'!#REF!</f>
        <v>#REF!</v>
      </c>
      <c r="C252" s="126" t="e">
        <f>'Приложение № 1'!#REF!</f>
        <v>#REF!</v>
      </c>
      <c r="D252" s="151" t="e">
        <f>'Приложение № 1'!#REF!</f>
        <v>#REF!</v>
      </c>
      <c r="E252" s="151" t="e">
        <f>C252</f>
        <v>#REF!</v>
      </c>
      <c r="F252" s="151" t="e">
        <f>D252</f>
        <v>#REF!</v>
      </c>
      <c r="G252" s="151">
        <v>0</v>
      </c>
      <c r="H252" s="151">
        <v>0</v>
      </c>
      <c r="I252" s="151">
        <v>0</v>
      </c>
      <c r="J252" s="151">
        <v>0</v>
      </c>
      <c r="K252" s="151">
        <v>0</v>
      </c>
      <c r="L252" s="151">
        <v>0</v>
      </c>
      <c r="M252" s="151">
        <v>0</v>
      </c>
      <c r="N252" s="151">
        <v>0</v>
      </c>
      <c r="O252" s="151">
        <v>0</v>
      </c>
      <c r="P252" s="151">
        <v>0</v>
      </c>
      <c r="Q252" s="112"/>
      <c r="R252" s="113"/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  <c r="AC252" s="113"/>
      <c r="AD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N252" s="113"/>
      <c r="AO252" s="113"/>
      <c r="AP252" s="113"/>
      <c r="AQ252" s="113"/>
      <c r="AR252" s="113"/>
      <c r="AS252" s="113"/>
      <c r="AT252" s="113"/>
      <c r="AU252" s="113"/>
      <c r="AV252" s="113"/>
      <c r="AW252" s="113"/>
      <c r="AX252" s="113"/>
      <c r="AY252" s="113"/>
      <c r="AZ252" s="113"/>
      <c r="BA252" s="113"/>
      <c r="BB252" s="113"/>
      <c r="BC252" s="113"/>
      <c r="BD252" s="113"/>
      <c r="BE252" s="113"/>
      <c r="BF252" s="113"/>
      <c r="BG252" s="113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113"/>
      <c r="BR252" s="113"/>
      <c r="BS252" s="113"/>
      <c r="BT252" s="113"/>
      <c r="BU252" s="113"/>
      <c r="BV252" s="113"/>
      <c r="BW252" s="113"/>
      <c r="BX252" s="113"/>
      <c r="BY252" s="113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  <c r="DU252" s="113"/>
      <c r="DV252" s="113"/>
      <c r="DW252" s="113"/>
      <c r="DX252" s="113"/>
      <c r="DY252" s="113"/>
      <c r="DZ252" s="113"/>
      <c r="EA252" s="113"/>
      <c r="EB252" s="113"/>
      <c r="EC252" s="113"/>
      <c r="ED252" s="113"/>
      <c r="EE252" s="113"/>
      <c r="EF252" s="113"/>
      <c r="EG252" s="113"/>
    </row>
    <row r="253" spans="1:137" s="106" customFormat="1" ht="12.75" customHeight="1" x14ac:dyDescent="0.2">
      <c r="A253" s="100">
        <v>2</v>
      </c>
      <c r="B253" s="104" t="e">
        <f>'Приложение № 1'!#REF!</f>
        <v>#REF!</v>
      </c>
      <c r="C253" s="126" t="e">
        <f>'Приложение № 1'!#REF!</f>
        <v>#REF!</v>
      </c>
      <c r="D253" s="151" t="e">
        <f>'Приложение № 1'!#REF!</f>
        <v>#REF!</v>
      </c>
      <c r="E253" s="151" t="e">
        <f>C253</f>
        <v>#REF!</v>
      </c>
      <c r="F253" s="151" t="e">
        <f>D253</f>
        <v>#REF!</v>
      </c>
      <c r="G253" s="151">
        <v>0</v>
      </c>
      <c r="H253" s="151">
        <v>0</v>
      </c>
      <c r="I253" s="151">
        <v>0</v>
      </c>
      <c r="J253" s="151">
        <v>0</v>
      </c>
      <c r="K253" s="151">
        <v>0</v>
      </c>
      <c r="L253" s="151">
        <v>0</v>
      </c>
      <c r="M253" s="151">
        <v>0</v>
      </c>
      <c r="N253" s="151">
        <v>0</v>
      </c>
      <c r="O253" s="151">
        <v>0</v>
      </c>
      <c r="P253" s="151">
        <v>0</v>
      </c>
      <c r="Q253" s="112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3"/>
      <c r="AS253" s="113"/>
      <c r="AT253" s="113"/>
      <c r="AU253" s="113"/>
      <c r="AV253" s="113"/>
      <c r="AW253" s="113"/>
      <c r="AX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113"/>
      <c r="BR253" s="113"/>
      <c r="BS253" s="113"/>
      <c r="BT253" s="113"/>
      <c r="BU253" s="113"/>
      <c r="BV253" s="113"/>
      <c r="BW253" s="113"/>
      <c r="BX253" s="113"/>
      <c r="BY253" s="113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  <c r="DU253" s="113"/>
      <c r="DV253" s="113"/>
      <c r="DW253" s="113"/>
      <c r="DX253" s="113"/>
      <c r="DY253" s="113"/>
      <c r="DZ253" s="113"/>
      <c r="EA253" s="113"/>
      <c r="EB253" s="113"/>
      <c r="EC253" s="113"/>
      <c r="ED253" s="113"/>
      <c r="EE253" s="113"/>
      <c r="EF253" s="113"/>
      <c r="EG253" s="113"/>
    </row>
    <row r="254" spans="1:137" s="150" customFormat="1" ht="39.950000000000003" customHeight="1" x14ac:dyDescent="0.2">
      <c r="A254" s="847" t="str">
        <f>'Приложение № 1'!A239:F239</f>
        <v>Итого МКД по городскому поселению Ногинск Ногинского муниципального района**: 11</v>
      </c>
      <c r="B254" s="850"/>
      <c r="C254" s="129">
        <f>SUM(C255:C265)</f>
        <v>5879.5</v>
      </c>
      <c r="D254" s="129">
        <f t="shared" ref="D254:P254" si="91">SUM(D255:D265)</f>
        <v>350146048.19999999</v>
      </c>
      <c r="E254" s="129">
        <f t="shared" si="91"/>
        <v>5879.5</v>
      </c>
      <c r="F254" s="129">
        <f t="shared" si="91"/>
        <v>350146048.19999999</v>
      </c>
      <c r="G254" s="129">
        <f t="shared" si="91"/>
        <v>0</v>
      </c>
      <c r="H254" s="129">
        <f t="shared" si="91"/>
        <v>0</v>
      </c>
      <c r="I254" s="129">
        <f t="shared" si="91"/>
        <v>0</v>
      </c>
      <c r="J254" s="129">
        <f t="shared" si="91"/>
        <v>0</v>
      </c>
      <c r="K254" s="129">
        <f t="shared" si="91"/>
        <v>0</v>
      </c>
      <c r="L254" s="129">
        <f t="shared" si="91"/>
        <v>0</v>
      </c>
      <c r="M254" s="129">
        <f t="shared" si="91"/>
        <v>0</v>
      </c>
      <c r="N254" s="129">
        <f t="shared" si="91"/>
        <v>0</v>
      </c>
      <c r="O254" s="129">
        <f t="shared" si="91"/>
        <v>0</v>
      </c>
      <c r="P254" s="129">
        <f t="shared" si="91"/>
        <v>0</v>
      </c>
      <c r="Q254" s="123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</row>
    <row r="255" spans="1:137" s="106" customFormat="1" ht="12.95" customHeight="1" x14ac:dyDescent="0.2">
      <c r="A255" s="127">
        <v>1</v>
      </c>
      <c r="B255" s="116" t="str">
        <f>'Приложение № 1'!B240</f>
        <v>г.Ногинск, ул.Ново-Ногинская, д. 12</v>
      </c>
      <c r="C255" s="126">
        <f>'Приложение № 1'!M240</f>
        <v>550.79999999999995</v>
      </c>
      <c r="D255" s="151">
        <f>'Приложение № 1'!P240</f>
        <v>36094436</v>
      </c>
      <c r="E255" s="151">
        <f>C255</f>
        <v>550.79999999999995</v>
      </c>
      <c r="F255" s="151">
        <f>D255</f>
        <v>36094436</v>
      </c>
      <c r="G255" s="151">
        <v>0</v>
      </c>
      <c r="H255" s="151">
        <v>0</v>
      </c>
      <c r="I255" s="151">
        <v>0</v>
      </c>
      <c r="J255" s="151">
        <v>0</v>
      </c>
      <c r="K255" s="151">
        <v>0</v>
      </c>
      <c r="L255" s="151">
        <v>0</v>
      </c>
      <c r="M255" s="151">
        <v>0</v>
      </c>
      <c r="N255" s="151">
        <v>0</v>
      </c>
      <c r="O255" s="151">
        <v>0</v>
      </c>
      <c r="P255" s="151">
        <v>0</v>
      </c>
      <c r="Q255" s="112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3"/>
      <c r="BR255" s="113"/>
      <c r="BS255" s="113"/>
      <c r="BT255" s="113"/>
      <c r="BU255" s="113"/>
      <c r="BV255" s="113"/>
      <c r="BW255" s="113"/>
      <c r="BX255" s="113"/>
      <c r="BY255" s="113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  <c r="DU255" s="113"/>
      <c r="DV255" s="113"/>
      <c r="DW255" s="113"/>
      <c r="DX255" s="113"/>
      <c r="DY255" s="113"/>
      <c r="DZ255" s="113"/>
      <c r="EA255" s="113"/>
      <c r="EB255" s="113"/>
      <c r="EC255" s="113"/>
      <c r="ED255" s="113"/>
      <c r="EE255" s="113"/>
      <c r="EF255" s="113"/>
      <c r="EG255" s="113"/>
    </row>
    <row r="256" spans="1:137" s="106" customFormat="1" ht="12.95" customHeight="1" x14ac:dyDescent="0.2">
      <c r="A256" s="127">
        <v>2</v>
      </c>
      <c r="B256" s="116" t="str">
        <f>'Приложение № 1'!B241</f>
        <v>г. Ногинск, ул. 2-я Совхозная, д. 2</v>
      </c>
      <c r="C256" s="126">
        <f>'Приложение № 1'!M241</f>
        <v>657.7</v>
      </c>
      <c r="D256" s="151">
        <f>'Приложение № 1'!P241</f>
        <v>34217639.469999999</v>
      </c>
      <c r="E256" s="151">
        <f t="shared" ref="E256:E265" si="92">C256</f>
        <v>657.7</v>
      </c>
      <c r="F256" s="151">
        <f t="shared" ref="F256:F265" si="93">D256</f>
        <v>34217639.469999999</v>
      </c>
      <c r="G256" s="151">
        <v>0</v>
      </c>
      <c r="H256" s="151">
        <v>0</v>
      </c>
      <c r="I256" s="151">
        <v>0</v>
      </c>
      <c r="J256" s="151">
        <v>0</v>
      </c>
      <c r="K256" s="151">
        <v>0</v>
      </c>
      <c r="L256" s="151">
        <v>0</v>
      </c>
      <c r="M256" s="151">
        <v>0</v>
      </c>
      <c r="N256" s="151">
        <v>0</v>
      </c>
      <c r="O256" s="151">
        <v>0</v>
      </c>
      <c r="P256" s="151">
        <v>0</v>
      </c>
      <c r="Q256" s="112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13"/>
      <c r="AS256" s="113"/>
      <c r="AT256" s="113"/>
      <c r="AU256" s="113"/>
      <c r="AV256" s="113"/>
      <c r="AW256" s="113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113"/>
      <c r="BR256" s="113"/>
      <c r="BS256" s="113"/>
      <c r="BT256" s="113"/>
      <c r="BU256" s="113"/>
      <c r="BV256" s="113"/>
      <c r="BW256" s="113"/>
      <c r="BX256" s="113"/>
      <c r="BY256" s="113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  <c r="DU256" s="113"/>
      <c r="DV256" s="113"/>
      <c r="DW256" s="113"/>
      <c r="DX256" s="113"/>
      <c r="DY256" s="113"/>
      <c r="DZ256" s="113"/>
      <c r="EA256" s="113"/>
      <c r="EB256" s="113"/>
      <c r="EC256" s="113"/>
      <c r="ED256" s="113"/>
      <c r="EE256" s="113"/>
      <c r="EF256" s="113"/>
      <c r="EG256" s="113"/>
    </row>
    <row r="257" spans="1:137" s="106" customFormat="1" ht="12.95" customHeight="1" x14ac:dyDescent="0.2">
      <c r="A257" s="127">
        <v>3</v>
      </c>
      <c r="B257" s="116" t="str">
        <f>'Приложение № 1'!B242</f>
        <v>г. Ногинск, ул. 2-я Совхозная, д. 4</v>
      </c>
      <c r="C257" s="126">
        <f>'Приложение № 1'!M242</f>
        <v>573.70000000000005</v>
      </c>
      <c r="D257" s="151">
        <f>'Приложение № 1'!P242</f>
        <v>31989356.850000001</v>
      </c>
      <c r="E257" s="151">
        <f t="shared" si="92"/>
        <v>573.70000000000005</v>
      </c>
      <c r="F257" s="151">
        <f t="shared" si="93"/>
        <v>31989356.850000001</v>
      </c>
      <c r="G257" s="151">
        <v>0</v>
      </c>
      <c r="H257" s="151">
        <v>0</v>
      </c>
      <c r="I257" s="151">
        <v>0</v>
      </c>
      <c r="J257" s="151">
        <v>0</v>
      </c>
      <c r="K257" s="151">
        <v>0</v>
      </c>
      <c r="L257" s="151">
        <v>0</v>
      </c>
      <c r="M257" s="151">
        <v>0</v>
      </c>
      <c r="N257" s="151">
        <v>0</v>
      </c>
      <c r="O257" s="151">
        <v>0</v>
      </c>
      <c r="P257" s="151">
        <v>0</v>
      </c>
      <c r="Q257" s="112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113"/>
      <c r="BR257" s="113"/>
      <c r="BS257" s="113"/>
      <c r="BT257" s="113"/>
      <c r="BU257" s="113"/>
      <c r="BV257" s="113"/>
      <c r="BW257" s="113"/>
      <c r="BX257" s="113"/>
      <c r="BY257" s="113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  <c r="DU257" s="113"/>
      <c r="DV257" s="113"/>
      <c r="DW257" s="113"/>
      <c r="DX257" s="113"/>
      <c r="DY257" s="113"/>
      <c r="DZ257" s="113"/>
      <c r="EA257" s="113"/>
      <c r="EB257" s="113"/>
      <c r="EC257" s="113"/>
      <c r="ED257" s="113"/>
      <c r="EE257" s="113"/>
      <c r="EF257" s="113"/>
      <c r="EG257" s="113"/>
    </row>
    <row r="258" spans="1:137" s="106" customFormat="1" ht="12.95" customHeight="1" x14ac:dyDescent="0.2">
      <c r="A258" s="127">
        <v>4</v>
      </c>
      <c r="B258" s="116" t="str">
        <f>'Приложение № 1'!B243</f>
        <v>г. Ногинск, ул. 2-я Совхозная, д. 6</v>
      </c>
      <c r="C258" s="126">
        <f>'Приложение № 1'!M243</f>
        <v>593.6</v>
      </c>
      <c r="D258" s="151">
        <f>'Приложение № 1'!P243</f>
        <v>32754933.300000001</v>
      </c>
      <c r="E258" s="151">
        <f t="shared" si="92"/>
        <v>593.6</v>
      </c>
      <c r="F258" s="151">
        <f t="shared" si="93"/>
        <v>32754933.300000001</v>
      </c>
      <c r="G258" s="151">
        <v>0</v>
      </c>
      <c r="H258" s="151">
        <v>0</v>
      </c>
      <c r="I258" s="151">
        <v>0</v>
      </c>
      <c r="J258" s="151">
        <v>0</v>
      </c>
      <c r="K258" s="151">
        <v>0</v>
      </c>
      <c r="L258" s="151">
        <v>0</v>
      </c>
      <c r="M258" s="151">
        <v>0</v>
      </c>
      <c r="N258" s="151">
        <v>0</v>
      </c>
      <c r="O258" s="151">
        <v>0</v>
      </c>
      <c r="P258" s="151">
        <v>0</v>
      </c>
      <c r="Q258" s="112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3"/>
      <c r="AS258" s="113"/>
      <c r="AT258" s="113"/>
      <c r="AU258" s="113"/>
      <c r="AV258" s="113"/>
      <c r="AW258" s="113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3"/>
      <c r="BR258" s="113"/>
      <c r="BS258" s="113"/>
      <c r="BT258" s="113"/>
      <c r="BU258" s="113"/>
      <c r="BV258" s="113"/>
      <c r="BW258" s="113"/>
      <c r="BX258" s="113"/>
      <c r="BY258" s="113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  <c r="DU258" s="113"/>
      <c r="DV258" s="113"/>
      <c r="DW258" s="113"/>
      <c r="DX258" s="113"/>
      <c r="DY258" s="113"/>
      <c r="DZ258" s="113"/>
      <c r="EA258" s="113"/>
      <c r="EB258" s="113"/>
      <c r="EC258" s="113"/>
      <c r="ED258" s="113"/>
      <c r="EE258" s="113"/>
      <c r="EF258" s="113"/>
      <c r="EG258" s="113"/>
    </row>
    <row r="259" spans="1:137" s="106" customFormat="1" ht="12.95" customHeight="1" x14ac:dyDescent="0.2">
      <c r="A259" s="127">
        <v>5</v>
      </c>
      <c r="B259" s="116" t="str">
        <f>'Приложение № 1'!B244</f>
        <v>г. Ногинск, ул. 2-я Совхозная, д. 8</v>
      </c>
      <c r="C259" s="126">
        <f>'Приложение № 1'!M244</f>
        <v>588.6</v>
      </c>
      <c r="D259" s="151">
        <f>'Приложение № 1'!P244</f>
        <v>32595689.899999999</v>
      </c>
      <c r="E259" s="151">
        <f t="shared" si="92"/>
        <v>588.6</v>
      </c>
      <c r="F259" s="151">
        <f t="shared" si="93"/>
        <v>32595689.899999999</v>
      </c>
      <c r="G259" s="151">
        <v>0</v>
      </c>
      <c r="H259" s="151">
        <v>0</v>
      </c>
      <c r="I259" s="151">
        <v>0</v>
      </c>
      <c r="J259" s="151">
        <v>0</v>
      </c>
      <c r="K259" s="151">
        <v>0</v>
      </c>
      <c r="L259" s="151">
        <v>0</v>
      </c>
      <c r="M259" s="151">
        <v>0</v>
      </c>
      <c r="N259" s="151">
        <v>0</v>
      </c>
      <c r="O259" s="151">
        <v>0</v>
      </c>
      <c r="P259" s="151">
        <v>0</v>
      </c>
      <c r="Q259" s="112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3"/>
      <c r="AS259" s="113"/>
      <c r="AT259" s="113"/>
      <c r="AU259" s="113"/>
      <c r="AV259" s="113"/>
      <c r="AW259" s="113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3"/>
      <c r="BR259" s="113"/>
      <c r="BS259" s="113"/>
      <c r="BT259" s="113"/>
      <c r="BU259" s="113"/>
      <c r="BV259" s="113"/>
      <c r="BW259" s="113"/>
      <c r="BX259" s="113"/>
      <c r="BY259" s="113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  <c r="DU259" s="113"/>
      <c r="DV259" s="113"/>
      <c r="DW259" s="113"/>
      <c r="DX259" s="113"/>
      <c r="DY259" s="113"/>
      <c r="DZ259" s="113"/>
      <c r="EA259" s="113"/>
      <c r="EB259" s="113"/>
      <c r="EC259" s="113"/>
      <c r="ED259" s="113"/>
      <c r="EE259" s="113"/>
      <c r="EF259" s="113"/>
      <c r="EG259" s="113"/>
    </row>
    <row r="260" spans="1:137" s="106" customFormat="1" ht="12.95" customHeight="1" x14ac:dyDescent="0.2">
      <c r="A260" s="127">
        <v>6</v>
      </c>
      <c r="B260" s="116" t="str">
        <f>'Приложение № 1'!B245</f>
        <v>г. Ногинск, 1-й Речной проезд., д. 2</v>
      </c>
      <c r="C260" s="126">
        <f>'Приложение № 1'!M245</f>
        <v>203.2</v>
      </c>
      <c r="D260" s="151">
        <f>'Приложение № 1'!P245</f>
        <v>12440657.449999999</v>
      </c>
      <c r="E260" s="151">
        <f t="shared" si="92"/>
        <v>203.2</v>
      </c>
      <c r="F260" s="151">
        <f t="shared" si="93"/>
        <v>12440657.449999999</v>
      </c>
      <c r="G260" s="151">
        <v>0</v>
      </c>
      <c r="H260" s="151">
        <v>0</v>
      </c>
      <c r="I260" s="151">
        <v>0</v>
      </c>
      <c r="J260" s="151">
        <v>0</v>
      </c>
      <c r="K260" s="151">
        <v>0</v>
      </c>
      <c r="L260" s="151">
        <v>0</v>
      </c>
      <c r="M260" s="151">
        <v>0</v>
      </c>
      <c r="N260" s="151">
        <v>0</v>
      </c>
      <c r="O260" s="151">
        <v>0</v>
      </c>
      <c r="P260" s="151">
        <v>0</v>
      </c>
      <c r="Q260" s="112"/>
      <c r="R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3"/>
      <c r="AQ260" s="113"/>
      <c r="AR260" s="113"/>
      <c r="AS260" s="113"/>
      <c r="AT260" s="113"/>
      <c r="AU260" s="113"/>
      <c r="AV260" s="113"/>
      <c r="AW260" s="113"/>
      <c r="AX260" s="113"/>
      <c r="AY260" s="113"/>
      <c r="AZ260" s="113"/>
      <c r="BA260" s="113"/>
      <c r="BB260" s="113"/>
      <c r="BC260" s="113"/>
      <c r="BD260" s="113"/>
      <c r="BE260" s="113"/>
      <c r="BF260" s="113"/>
      <c r="BG260" s="113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113"/>
      <c r="BR260" s="113"/>
      <c r="BS260" s="113"/>
      <c r="BT260" s="113"/>
      <c r="BU260" s="113"/>
      <c r="BV260" s="113"/>
      <c r="BW260" s="113"/>
      <c r="BX260" s="113"/>
      <c r="BY260" s="113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  <c r="DU260" s="113"/>
      <c r="DV260" s="113"/>
      <c r="DW260" s="113"/>
      <c r="DX260" s="113"/>
      <c r="DY260" s="113"/>
      <c r="DZ260" s="113"/>
      <c r="EA260" s="113"/>
      <c r="EB260" s="113"/>
      <c r="EC260" s="113"/>
      <c r="ED260" s="113"/>
      <c r="EE260" s="113"/>
      <c r="EF260" s="113"/>
      <c r="EG260" s="113"/>
    </row>
    <row r="261" spans="1:137" s="106" customFormat="1" ht="12.95" customHeight="1" x14ac:dyDescent="0.2">
      <c r="A261" s="127">
        <v>7</v>
      </c>
      <c r="B261" s="116" t="str">
        <f>'Приложение № 1'!B246</f>
        <v>г. Ногинск,  ул. Мирная, д. 1</v>
      </c>
      <c r="C261" s="126">
        <f>'Приложение № 1'!M246</f>
        <v>147.4</v>
      </c>
      <c r="D261" s="151">
        <f>'Приложение № 1'!P246</f>
        <v>9144111.2300000004</v>
      </c>
      <c r="E261" s="151">
        <f t="shared" si="92"/>
        <v>147.4</v>
      </c>
      <c r="F261" s="151">
        <f t="shared" si="93"/>
        <v>9144111.2300000004</v>
      </c>
      <c r="G261" s="151">
        <v>0</v>
      </c>
      <c r="H261" s="151">
        <v>0</v>
      </c>
      <c r="I261" s="151">
        <v>0</v>
      </c>
      <c r="J261" s="151">
        <v>0</v>
      </c>
      <c r="K261" s="151">
        <v>0</v>
      </c>
      <c r="L261" s="151">
        <v>0</v>
      </c>
      <c r="M261" s="151">
        <v>0</v>
      </c>
      <c r="N261" s="151">
        <v>0</v>
      </c>
      <c r="O261" s="151">
        <v>0</v>
      </c>
      <c r="P261" s="151">
        <v>0</v>
      </c>
      <c r="Q261" s="112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3"/>
      <c r="AS261" s="113"/>
      <c r="AT261" s="113"/>
      <c r="AU261" s="113"/>
      <c r="AV261" s="113"/>
      <c r="AW261" s="113"/>
      <c r="AX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113"/>
      <c r="BR261" s="113"/>
      <c r="BS261" s="113"/>
      <c r="BT261" s="113"/>
      <c r="BU261" s="113"/>
      <c r="BV261" s="113"/>
      <c r="BW261" s="113"/>
      <c r="BX261" s="113"/>
      <c r="BY261" s="113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  <c r="DU261" s="113"/>
      <c r="DV261" s="113"/>
      <c r="DW261" s="113"/>
      <c r="DX261" s="113"/>
      <c r="DY261" s="113"/>
      <c r="DZ261" s="113"/>
      <c r="EA261" s="113"/>
      <c r="EB261" s="113"/>
      <c r="EC261" s="113"/>
      <c r="ED261" s="113"/>
      <c r="EE261" s="113"/>
      <c r="EF261" s="113"/>
      <c r="EG261" s="113"/>
    </row>
    <row r="262" spans="1:137" s="106" customFormat="1" ht="12.95" customHeight="1" x14ac:dyDescent="0.2">
      <c r="A262" s="127">
        <v>8</v>
      </c>
      <c r="B262" s="116" t="str">
        <f>'Приложение № 1'!B247</f>
        <v>г. Ногинск,  1-й  Декабрьский пер., д. 1</v>
      </c>
      <c r="C262" s="126">
        <f>'Приложение № 1'!M247</f>
        <v>632.20000000000005</v>
      </c>
      <c r="D262" s="151">
        <f>'Приложение № 1'!P247</f>
        <v>32978400</v>
      </c>
      <c r="E262" s="151">
        <f t="shared" si="92"/>
        <v>632.20000000000005</v>
      </c>
      <c r="F262" s="151">
        <f t="shared" si="93"/>
        <v>32978400</v>
      </c>
      <c r="G262" s="151">
        <v>0</v>
      </c>
      <c r="H262" s="151">
        <v>0</v>
      </c>
      <c r="I262" s="151">
        <v>0</v>
      </c>
      <c r="J262" s="151">
        <v>0</v>
      </c>
      <c r="K262" s="151">
        <v>0</v>
      </c>
      <c r="L262" s="151">
        <v>0</v>
      </c>
      <c r="M262" s="151">
        <v>0</v>
      </c>
      <c r="N262" s="151">
        <v>0</v>
      </c>
      <c r="O262" s="151">
        <v>0</v>
      </c>
      <c r="P262" s="151">
        <v>0</v>
      </c>
      <c r="Q262" s="112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3"/>
      <c r="BR262" s="113"/>
      <c r="BS262" s="113"/>
      <c r="BT262" s="113"/>
      <c r="BU262" s="113"/>
      <c r="BV262" s="113"/>
      <c r="BW262" s="113"/>
      <c r="BX262" s="113"/>
      <c r="BY262" s="113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  <c r="DU262" s="113"/>
      <c r="DV262" s="113"/>
      <c r="DW262" s="113"/>
      <c r="DX262" s="113"/>
      <c r="DY262" s="113"/>
      <c r="DZ262" s="113"/>
      <c r="EA262" s="113"/>
      <c r="EB262" s="113"/>
      <c r="EC262" s="113"/>
      <c r="ED262" s="113"/>
      <c r="EE262" s="113"/>
      <c r="EF262" s="113"/>
      <c r="EG262" s="113"/>
    </row>
    <row r="263" spans="1:137" s="106" customFormat="1" ht="12.95" customHeight="1" x14ac:dyDescent="0.2">
      <c r="A263" s="127">
        <v>9</v>
      </c>
      <c r="B263" s="116" t="str">
        <f>'Приложение № 1'!B248</f>
        <v>г. Ногинск,  1-й  Декабрьский пер., д. 3</v>
      </c>
      <c r="C263" s="126">
        <f>'Приложение № 1'!M248</f>
        <v>680.3</v>
      </c>
      <c r="D263" s="151">
        <f>'Приложение № 1'!P248</f>
        <v>40406996</v>
      </c>
      <c r="E263" s="151">
        <f t="shared" si="92"/>
        <v>680.3</v>
      </c>
      <c r="F263" s="151">
        <f t="shared" si="93"/>
        <v>40406996</v>
      </c>
      <c r="G263" s="151">
        <v>0</v>
      </c>
      <c r="H263" s="151">
        <v>0</v>
      </c>
      <c r="I263" s="151">
        <v>0</v>
      </c>
      <c r="J263" s="151">
        <v>0</v>
      </c>
      <c r="K263" s="151">
        <v>0</v>
      </c>
      <c r="L263" s="151">
        <v>0</v>
      </c>
      <c r="M263" s="151">
        <v>0</v>
      </c>
      <c r="N263" s="151">
        <v>0</v>
      </c>
      <c r="O263" s="151">
        <v>0</v>
      </c>
      <c r="P263" s="151">
        <v>0</v>
      </c>
      <c r="Q263" s="112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3"/>
      <c r="BR263" s="113"/>
      <c r="BS263" s="113"/>
      <c r="BT263" s="113"/>
      <c r="BU263" s="113"/>
      <c r="BV263" s="113"/>
      <c r="BW263" s="113"/>
      <c r="BX263" s="113"/>
      <c r="BY263" s="113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  <c r="DU263" s="113"/>
      <c r="DV263" s="113"/>
      <c r="DW263" s="113"/>
      <c r="DX263" s="113"/>
      <c r="DY263" s="113"/>
      <c r="DZ263" s="113"/>
      <c r="EA263" s="113"/>
      <c r="EB263" s="113"/>
      <c r="EC263" s="113"/>
      <c r="ED263" s="113"/>
      <c r="EE263" s="113"/>
      <c r="EF263" s="113"/>
      <c r="EG263" s="113"/>
    </row>
    <row r="264" spans="1:137" s="106" customFormat="1" ht="12.95" customHeight="1" x14ac:dyDescent="0.2">
      <c r="A264" s="127">
        <v>10</v>
      </c>
      <c r="B264" s="116" t="str">
        <f>'Приложение № 1'!B249</f>
        <v>г. Ногинск,  1-й  Декабрьский пер., д. 5</v>
      </c>
      <c r="C264" s="126">
        <f>'Приложение № 1'!M249</f>
        <v>619.70000000000005</v>
      </c>
      <c r="D264" s="151">
        <f>'Приложение № 1'!P249</f>
        <v>41007372</v>
      </c>
      <c r="E264" s="151">
        <f t="shared" si="92"/>
        <v>619.70000000000005</v>
      </c>
      <c r="F264" s="151">
        <f t="shared" si="93"/>
        <v>41007372</v>
      </c>
      <c r="G264" s="151">
        <v>0</v>
      </c>
      <c r="H264" s="151">
        <v>0</v>
      </c>
      <c r="I264" s="151">
        <v>0</v>
      </c>
      <c r="J264" s="151">
        <v>0</v>
      </c>
      <c r="K264" s="151">
        <v>0</v>
      </c>
      <c r="L264" s="151">
        <v>0</v>
      </c>
      <c r="M264" s="151">
        <v>0</v>
      </c>
      <c r="N264" s="151">
        <v>0</v>
      </c>
      <c r="O264" s="151">
        <v>0</v>
      </c>
      <c r="P264" s="151">
        <v>0</v>
      </c>
      <c r="Q264" s="112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13"/>
      <c r="BV264" s="113"/>
      <c r="BW264" s="113"/>
      <c r="BX264" s="113"/>
      <c r="BY264" s="113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  <c r="DU264" s="113"/>
      <c r="DV264" s="113"/>
      <c r="DW264" s="113"/>
      <c r="DX264" s="113"/>
      <c r="DY264" s="113"/>
      <c r="DZ264" s="113"/>
      <c r="EA264" s="113"/>
      <c r="EB264" s="113"/>
      <c r="EC264" s="113"/>
      <c r="ED264" s="113"/>
      <c r="EE264" s="113"/>
      <c r="EF264" s="113"/>
      <c r="EG264" s="113"/>
    </row>
    <row r="265" spans="1:137" s="106" customFormat="1" ht="12.95" customHeight="1" x14ac:dyDescent="0.2">
      <c r="A265" s="127">
        <v>11</v>
      </c>
      <c r="B265" s="116" t="str">
        <f>'Приложение № 1'!B250</f>
        <v>г. Ногинск,  1-й  Декабрьский пер., д. 7</v>
      </c>
      <c r="C265" s="126">
        <f>'Приложение № 1'!M250</f>
        <v>632.29999999999995</v>
      </c>
      <c r="D265" s="151">
        <f>'Приложение № 1'!P250</f>
        <v>46516456</v>
      </c>
      <c r="E265" s="151">
        <f t="shared" si="92"/>
        <v>632.29999999999995</v>
      </c>
      <c r="F265" s="151">
        <f t="shared" si="93"/>
        <v>46516456</v>
      </c>
      <c r="G265" s="151">
        <v>0</v>
      </c>
      <c r="H265" s="151">
        <v>0</v>
      </c>
      <c r="I265" s="151">
        <v>0</v>
      </c>
      <c r="J265" s="151">
        <v>0</v>
      </c>
      <c r="K265" s="151">
        <v>0</v>
      </c>
      <c r="L265" s="151">
        <v>0</v>
      </c>
      <c r="M265" s="151">
        <v>0</v>
      </c>
      <c r="N265" s="151">
        <v>0</v>
      </c>
      <c r="O265" s="151">
        <v>0</v>
      </c>
      <c r="P265" s="151">
        <v>0</v>
      </c>
      <c r="Q265" s="112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3"/>
      <c r="AS265" s="113"/>
      <c r="AT265" s="113"/>
      <c r="AU265" s="113"/>
      <c r="AV265" s="113"/>
      <c r="AW265" s="113"/>
      <c r="AX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  <c r="BS265" s="113"/>
      <c r="BT265" s="113"/>
      <c r="BU265" s="113"/>
      <c r="BV265" s="113"/>
      <c r="BW265" s="113"/>
      <c r="BX265" s="113"/>
      <c r="BY265" s="113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  <c r="DU265" s="113"/>
      <c r="DV265" s="113"/>
      <c r="DW265" s="113"/>
      <c r="DX265" s="113"/>
      <c r="DY265" s="113"/>
      <c r="DZ265" s="113"/>
      <c r="EA265" s="113"/>
      <c r="EB265" s="113"/>
      <c r="EC265" s="113"/>
      <c r="ED265" s="113"/>
      <c r="EE265" s="113"/>
      <c r="EF265" s="113"/>
      <c r="EG265" s="113"/>
    </row>
    <row r="266" spans="1:137" s="106" customFormat="1" ht="39.950000000000003" customHeight="1" x14ac:dyDescent="0.2">
      <c r="A266" s="847" t="str">
        <f>'Приложение № 1'!A253:F253</f>
        <v>Итого МКД по городскому поселению Старая Купавна Ногинского муниципального района**: 2</v>
      </c>
      <c r="B266" s="850"/>
      <c r="C266" s="129">
        <f>SUM(C267:C268)</f>
        <v>1206.75</v>
      </c>
      <c r="D266" s="129">
        <f t="shared" ref="D266:P266" si="94">SUM(D267:D268)</f>
        <v>51021390</v>
      </c>
      <c r="E266" s="129">
        <f t="shared" si="94"/>
        <v>0</v>
      </c>
      <c r="F266" s="129">
        <f t="shared" si="94"/>
        <v>0</v>
      </c>
      <c r="G266" s="129">
        <f t="shared" si="94"/>
        <v>0</v>
      </c>
      <c r="H266" s="129">
        <f t="shared" si="94"/>
        <v>0</v>
      </c>
      <c r="I266" s="129">
        <f t="shared" si="94"/>
        <v>1206.75</v>
      </c>
      <c r="J266" s="129">
        <f t="shared" si="94"/>
        <v>51021390</v>
      </c>
      <c r="K266" s="129">
        <f t="shared" si="94"/>
        <v>0</v>
      </c>
      <c r="L266" s="129">
        <f t="shared" si="94"/>
        <v>0</v>
      </c>
      <c r="M266" s="129">
        <f t="shared" si="94"/>
        <v>0</v>
      </c>
      <c r="N266" s="129">
        <f t="shared" si="94"/>
        <v>0</v>
      </c>
      <c r="O266" s="129">
        <f t="shared" si="94"/>
        <v>0</v>
      </c>
      <c r="P266" s="129">
        <f t="shared" si="94"/>
        <v>0</v>
      </c>
      <c r="Q266" s="112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3"/>
      <c r="BR266" s="113"/>
      <c r="BS266" s="113"/>
      <c r="BT266" s="113"/>
      <c r="BU266" s="113"/>
      <c r="BV266" s="113"/>
      <c r="BW266" s="113"/>
      <c r="BX266" s="113"/>
      <c r="BY266" s="113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  <c r="DU266" s="113"/>
      <c r="DV266" s="113"/>
      <c r="DW266" s="113"/>
      <c r="DX266" s="113"/>
      <c r="DY266" s="113"/>
      <c r="DZ266" s="113"/>
      <c r="EA266" s="113"/>
      <c r="EB266" s="113"/>
      <c r="EC266" s="113"/>
      <c r="ED266" s="113"/>
      <c r="EE266" s="113"/>
      <c r="EF266" s="113"/>
      <c r="EG266" s="113"/>
    </row>
    <row r="267" spans="1:137" s="106" customFormat="1" ht="12.95" customHeight="1" x14ac:dyDescent="0.2">
      <c r="A267" s="127">
        <f>'Приложение № 1'!A254</f>
        <v>1</v>
      </c>
      <c r="B267" s="104" t="str">
        <f>'Приложение № 1'!B254</f>
        <v>г. Старая Купавна, ул. Чапаева, д. 13</v>
      </c>
      <c r="C267" s="126">
        <f>'Приложение № 1'!M254</f>
        <v>740.05</v>
      </c>
      <c r="D267" s="151">
        <f>'Приложение № 1'!P254</f>
        <v>31289314</v>
      </c>
      <c r="E267" s="151">
        <v>0</v>
      </c>
      <c r="F267" s="151">
        <v>0</v>
      </c>
      <c r="G267" s="151">
        <v>0</v>
      </c>
      <c r="H267" s="151">
        <v>0</v>
      </c>
      <c r="I267" s="151">
        <f>C267</f>
        <v>740.05</v>
      </c>
      <c r="J267" s="151">
        <f>D267</f>
        <v>31289314</v>
      </c>
      <c r="K267" s="151">
        <v>0</v>
      </c>
      <c r="L267" s="151">
        <v>0</v>
      </c>
      <c r="M267" s="151">
        <v>0</v>
      </c>
      <c r="N267" s="151">
        <v>0</v>
      </c>
      <c r="O267" s="151">
        <v>0</v>
      </c>
      <c r="P267" s="151">
        <v>0</v>
      </c>
      <c r="Q267" s="112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3"/>
      <c r="AS267" s="113"/>
      <c r="AT267" s="113"/>
      <c r="AU267" s="113"/>
      <c r="AV267" s="113"/>
      <c r="AW267" s="113"/>
      <c r="AX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3"/>
      <c r="BR267" s="113"/>
      <c r="BS267" s="113"/>
      <c r="BT267" s="113"/>
      <c r="BU267" s="113"/>
      <c r="BV267" s="113"/>
      <c r="BW267" s="113"/>
      <c r="BX267" s="113"/>
      <c r="BY267" s="113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  <c r="DU267" s="113"/>
      <c r="DV267" s="113"/>
      <c r="DW267" s="113"/>
      <c r="DX267" s="113"/>
      <c r="DY267" s="113"/>
      <c r="DZ267" s="113"/>
      <c r="EA267" s="113"/>
      <c r="EB267" s="113"/>
      <c r="EC267" s="113"/>
      <c r="ED267" s="113"/>
      <c r="EE267" s="113"/>
      <c r="EF267" s="113"/>
      <c r="EG267" s="113"/>
    </row>
    <row r="268" spans="1:137" s="106" customFormat="1" ht="12.95" customHeight="1" x14ac:dyDescent="0.2">
      <c r="A268" s="127">
        <f>'Приложение № 1'!A255</f>
        <v>2</v>
      </c>
      <c r="B268" s="104" t="str">
        <f>'Приложение № 1'!B255</f>
        <v>г. Старая Купавна, пр. Текстильщиков, д. 3/4</v>
      </c>
      <c r="C268" s="126">
        <f>'Приложение № 1'!M255</f>
        <v>466.7</v>
      </c>
      <c r="D268" s="151">
        <f>'Приложение № 1'!P255</f>
        <v>19732076</v>
      </c>
      <c r="E268" s="151">
        <v>0</v>
      </c>
      <c r="F268" s="151">
        <v>0</v>
      </c>
      <c r="G268" s="151">
        <v>0</v>
      </c>
      <c r="H268" s="151">
        <v>0</v>
      </c>
      <c r="I268" s="151">
        <f>C268</f>
        <v>466.7</v>
      </c>
      <c r="J268" s="151">
        <f>D268</f>
        <v>19732076</v>
      </c>
      <c r="K268" s="151">
        <v>0</v>
      </c>
      <c r="L268" s="151">
        <v>0</v>
      </c>
      <c r="M268" s="151">
        <v>0</v>
      </c>
      <c r="N268" s="151">
        <v>0</v>
      </c>
      <c r="O268" s="151">
        <v>0</v>
      </c>
      <c r="P268" s="151">
        <v>0</v>
      </c>
      <c r="Q268" s="112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113"/>
      <c r="BR268" s="113"/>
      <c r="BS268" s="113"/>
      <c r="BT268" s="113"/>
      <c r="BU268" s="113"/>
      <c r="BV268" s="113"/>
      <c r="BW268" s="113"/>
      <c r="BX268" s="113"/>
      <c r="BY268" s="113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  <c r="DU268" s="113"/>
      <c r="DV268" s="113"/>
      <c r="DW268" s="113"/>
      <c r="DX268" s="113"/>
      <c r="DY268" s="113"/>
      <c r="DZ268" s="113"/>
      <c r="EA268" s="113"/>
      <c r="EB268" s="113"/>
      <c r="EC268" s="113"/>
      <c r="ED268" s="113"/>
      <c r="EE268" s="113"/>
      <c r="EF268" s="113"/>
      <c r="EG268" s="113"/>
    </row>
    <row r="269" spans="1:137" s="150" customFormat="1" ht="39.950000000000003" customHeight="1" x14ac:dyDescent="0.2">
      <c r="A269" s="851" t="str">
        <f>'Приложение № 1'!A256:F256</f>
        <v>Итого МКД по  Орехово-Зуевскому муниципальному району**: 7</v>
      </c>
      <c r="B269" s="852"/>
      <c r="C269" s="129">
        <f>SUM(C270:C274)</f>
        <v>1574.7</v>
      </c>
      <c r="D269" s="129">
        <f t="shared" ref="D269:P269" si="95">SUM(D270:D274)</f>
        <v>66578316</v>
      </c>
      <c r="E269" s="129">
        <f t="shared" si="95"/>
        <v>0</v>
      </c>
      <c r="F269" s="129">
        <f t="shared" si="95"/>
        <v>0</v>
      </c>
      <c r="G269" s="129">
        <f t="shared" si="95"/>
        <v>1574.7</v>
      </c>
      <c r="H269" s="129">
        <f t="shared" si="95"/>
        <v>66578316</v>
      </c>
      <c r="I269" s="129">
        <f t="shared" si="95"/>
        <v>0</v>
      </c>
      <c r="J269" s="129">
        <f t="shared" si="95"/>
        <v>0</v>
      </c>
      <c r="K269" s="129">
        <f t="shared" si="95"/>
        <v>0</v>
      </c>
      <c r="L269" s="129">
        <f t="shared" si="95"/>
        <v>0</v>
      </c>
      <c r="M269" s="129">
        <f t="shared" si="95"/>
        <v>0</v>
      </c>
      <c r="N269" s="129">
        <f t="shared" si="95"/>
        <v>0</v>
      </c>
      <c r="O269" s="129">
        <f t="shared" si="95"/>
        <v>0</v>
      </c>
      <c r="P269" s="129">
        <f t="shared" si="95"/>
        <v>0</v>
      </c>
      <c r="Q269" s="123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</row>
    <row r="270" spans="1:137" s="106" customFormat="1" ht="12.95" customHeight="1" x14ac:dyDescent="0.2">
      <c r="A270" s="127">
        <v>1</v>
      </c>
      <c r="B270" s="116" t="str">
        <f>'Приложение № 1'!B257</f>
        <v>п. Снопок Новый, ул. Центральная, д. 16</v>
      </c>
      <c r="C270" s="126">
        <f>'Приложение № 1'!M257</f>
        <v>525.9</v>
      </c>
      <c r="D270" s="151">
        <f>'Приложение № 1'!P257</f>
        <v>22235052</v>
      </c>
      <c r="E270" s="151">
        <v>0</v>
      </c>
      <c r="F270" s="151">
        <v>0</v>
      </c>
      <c r="G270" s="151">
        <f t="shared" ref="G270:H274" si="96">C270</f>
        <v>525.9</v>
      </c>
      <c r="H270" s="151">
        <f t="shared" si="96"/>
        <v>22235052</v>
      </c>
      <c r="I270" s="151">
        <v>0</v>
      </c>
      <c r="J270" s="151">
        <v>0</v>
      </c>
      <c r="K270" s="151">
        <v>0</v>
      </c>
      <c r="L270" s="151">
        <v>0</v>
      </c>
      <c r="M270" s="151">
        <v>0</v>
      </c>
      <c r="N270" s="151">
        <v>0</v>
      </c>
      <c r="O270" s="151">
        <v>0</v>
      </c>
      <c r="P270" s="151">
        <v>0</v>
      </c>
      <c r="Q270" s="112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13"/>
      <c r="BV270" s="113"/>
      <c r="BW270" s="113"/>
      <c r="BX270" s="113"/>
      <c r="BY270" s="113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  <c r="DU270" s="113"/>
      <c r="DV270" s="113"/>
      <c r="DW270" s="113"/>
      <c r="DX270" s="113"/>
      <c r="DY270" s="113"/>
      <c r="DZ270" s="113"/>
      <c r="EA270" s="113"/>
      <c r="EB270" s="113"/>
      <c r="EC270" s="113"/>
      <c r="ED270" s="113"/>
      <c r="EE270" s="113"/>
      <c r="EF270" s="113"/>
      <c r="EG270" s="113"/>
    </row>
    <row r="271" spans="1:137" s="106" customFormat="1" ht="12.95" customHeight="1" x14ac:dyDescent="0.2">
      <c r="A271" s="127">
        <v>2</v>
      </c>
      <c r="B271" s="116" t="str">
        <f>'Приложение № 1'!B258</f>
        <v>п. Снопок Новый, ул. Центральная, д. 18</v>
      </c>
      <c r="C271" s="126">
        <f>'Приложение № 1'!M258</f>
        <v>539.5</v>
      </c>
      <c r="D271" s="151">
        <f>'Приложение № 1'!P258</f>
        <v>22810060</v>
      </c>
      <c r="E271" s="151">
        <v>0</v>
      </c>
      <c r="F271" s="151">
        <v>0</v>
      </c>
      <c r="G271" s="151">
        <f t="shared" si="96"/>
        <v>539.5</v>
      </c>
      <c r="H271" s="151">
        <f t="shared" si="96"/>
        <v>22810060</v>
      </c>
      <c r="I271" s="151">
        <v>0</v>
      </c>
      <c r="J271" s="151">
        <v>0</v>
      </c>
      <c r="K271" s="151">
        <v>0</v>
      </c>
      <c r="L271" s="151">
        <v>0</v>
      </c>
      <c r="M271" s="151">
        <v>0</v>
      </c>
      <c r="N271" s="151">
        <v>0</v>
      </c>
      <c r="O271" s="151">
        <v>0</v>
      </c>
      <c r="P271" s="151">
        <v>0</v>
      </c>
      <c r="Q271" s="112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3"/>
      <c r="AS271" s="113"/>
      <c r="AT271" s="113"/>
      <c r="AU271" s="113"/>
      <c r="AV271" s="113"/>
      <c r="AW271" s="113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3"/>
      <c r="BR271" s="113"/>
      <c r="BS271" s="113"/>
      <c r="BT271" s="113"/>
      <c r="BU271" s="113"/>
      <c r="BV271" s="113"/>
      <c r="BW271" s="113"/>
      <c r="BX271" s="113"/>
      <c r="BY271" s="113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  <c r="DU271" s="113"/>
      <c r="DV271" s="113"/>
      <c r="DW271" s="113"/>
      <c r="DX271" s="113"/>
      <c r="DY271" s="113"/>
      <c r="DZ271" s="113"/>
      <c r="EA271" s="113"/>
      <c r="EB271" s="113"/>
      <c r="EC271" s="113"/>
      <c r="ED271" s="113"/>
      <c r="EE271" s="113"/>
      <c r="EF271" s="113"/>
      <c r="EG271" s="113"/>
    </row>
    <row r="272" spans="1:137" s="106" customFormat="1" ht="12.95" customHeight="1" x14ac:dyDescent="0.2">
      <c r="A272" s="127">
        <v>3</v>
      </c>
      <c r="B272" s="116" t="str">
        <f>'Приложение № 1'!B259</f>
        <v>д. Новое, ул. Советская, д. 112</v>
      </c>
      <c r="C272" s="126">
        <f>'Приложение № 1'!M259</f>
        <v>35.6</v>
      </c>
      <c r="D272" s="151">
        <f>'Приложение № 1'!P259</f>
        <v>1505168</v>
      </c>
      <c r="E272" s="151">
        <v>0</v>
      </c>
      <c r="F272" s="151">
        <v>0</v>
      </c>
      <c r="G272" s="151">
        <f t="shared" si="96"/>
        <v>35.6</v>
      </c>
      <c r="H272" s="151">
        <f t="shared" si="96"/>
        <v>1505168</v>
      </c>
      <c r="I272" s="151">
        <v>0</v>
      </c>
      <c r="J272" s="151">
        <v>0</v>
      </c>
      <c r="K272" s="151">
        <v>0</v>
      </c>
      <c r="L272" s="151">
        <v>0</v>
      </c>
      <c r="M272" s="151">
        <v>0</v>
      </c>
      <c r="N272" s="151">
        <v>0</v>
      </c>
      <c r="O272" s="151">
        <v>0</v>
      </c>
      <c r="P272" s="151">
        <v>0</v>
      </c>
      <c r="Q272" s="112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13"/>
      <c r="BV272" s="113"/>
      <c r="BW272" s="113"/>
      <c r="BX272" s="113"/>
      <c r="BY272" s="113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  <c r="DU272" s="113"/>
      <c r="DV272" s="113"/>
      <c r="DW272" s="113"/>
      <c r="DX272" s="113"/>
      <c r="DY272" s="113"/>
      <c r="DZ272" s="113"/>
      <c r="EA272" s="113"/>
      <c r="EB272" s="113"/>
      <c r="EC272" s="113"/>
      <c r="ED272" s="113"/>
      <c r="EE272" s="113"/>
      <c r="EF272" s="113"/>
      <c r="EG272" s="113"/>
    </row>
    <row r="273" spans="1:137" s="106" customFormat="1" ht="12.95" customHeight="1" x14ac:dyDescent="0.2">
      <c r="A273" s="127">
        <v>4</v>
      </c>
      <c r="B273" s="116" t="str">
        <f>'Приложение № 1'!B260</f>
        <v>д. Новое, ул. Мира, д. 7</v>
      </c>
      <c r="C273" s="126">
        <f>'Приложение № 1'!M260</f>
        <v>349.5</v>
      </c>
      <c r="D273" s="151">
        <f>'Приложение № 1'!P260</f>
        <v>14776860</v>
      </c>
      <c r="E273" s="151">
        <v>0</v>
      </c>
      <c r="F273" s="151">
        <v>0</v>
      </c>
      <c r="G273" s="151">
        <f t="shared" si="96"/>
        <v>349.5</v>
      </c>
      <c r="H273" s="151">
        <f t="shared" si="96"/>
        <v>14776860</v>
      </c>
      <c r="I273" s="151">
        <v>0</v>
      </c>
      <c r="J273" s="151">
        <v>0</v>
      </c>
      <c r="K273" s="151">
        <v>0</v>
      </c>
      <c r="L273" s="151">
        <v>0</v>
      </c>
      <c r="M273" s="151">
        <v>0</v>
      </c>
      <c r="N273" s="151">
        <v>0</v>
      </c>
      <c r="O273" s="151">
        <v>0</v>
      </c>
      <c r="P273" s="151">
        <v>0</v>
      </c>
      <c r="Q273" s="112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13"/>
      <c r="AS273" s="113"/>
      <c r="AT273" s="113"/>
      <c r="AU273" s="113"/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113"/>
      <c r="BR273" s="113"/>
      <c r="BS273" s="113"/>
      <c r="BT273" s="113"/>
      <c r="BU273" s="113"/>
      <c r="BV273" s="113"/>
      <c r="BW273" s="113"/>
      <c r="BX273" s="113"/>
      <c r="BY273" s="113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  <c r="DU273" s="113"/>
      <c r="DV273" s="113"/>
      <c r="DW273" s="113"/>
      <c r="DX273" s="113"/>
      <c r="DY273" s="113"/>
      <c r="DZ273" s="113"/>
      <c r="EA273" s="113"/>
      <c r="EB273" s="113"/>
      <c r="EC273" s="113"/>
      <c r="ED273" s="113"/>
      <c r="EE273" s="113"/>
      <c r="EF273" s="113"/>
      <c r="EG273" s="113"/>
    </row>
    <row r="274" spans="1:137" s="106" customFormat="1" ht="12.95" customHeight="1" x14ac:dyDescent="0.2">
      <c r="A274" s="127">
        <v>5</v>
      </c>
      <c r="B274" s="116" t="str">
        <f>'Приложение № 1'!B263</f>
        <v>д. Новое, ул. Спортивная, д. 9</v>
      </c>
      <c r="C274" s="126">
        <f>'Приложение № 1'!M263</f>
        <v>124.2</v>
      </c>
      <c r="D274" s="151">
        <f>'Приложение № 1'!P263</f>
        <v>5251176</v>
      </c>
      <c r="E274" s="151">
        <v>0</v>
      </c>
      <c r="F274" s="151">
        <v>0</v>
      </c>
      <c r="G274" s="151">
        <f t="shared" si="96"/>
        <v>124.2</v>
      </c>
      <c r="H274" s="151">
        <f t="shared" si="96"/>
        <v>5251176</v>
      </c>
      <c r="I274" s="151">
        <v>0</v>
      </c>
      <c r="J274" s="151">
        <v>0</v>
      </c>
      <c r="K274" s="151">
        <v>0</v>
      </c>
      <c r="L274" s="151">
        <v>0</v>
      </c>
      <c r="M274" s="151">
        <v>0</v>
      </c>
      <c r="N274" s="151">
        <v>0</v>
      </c>
      <c r="O274" s="151">
        <v>0</v>
      </c>
      <c r="P274" s="151">
        <v>0</v>
      </c>
      <c r="Q274" s="112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3"/>
      <c r="BR274" s="113"/>
      <c r="BS274" s="113"/>
      <c r="BT274" s="113"/>
      <c r="BU274" s="113"/>
      <c r="BV274" s="113"/>
      <c r="BW274" s="113"/>
      <c r="BX274" s="113"/>
      <c r="BY274" s="113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  <c r="DU274" s="113"/>
      <c r="DV274" s="113"/>
      <c r="DW274" s="113"/>
      <c r="DX274" s="113"/>
      <c r="DY274" s="113"/>
      <c r="DZ274" s="113"/>
      <c r="EA274" s="113"/>
      <c r="EB274" s="113"/>
      <c r="EC274" s="113"/>
      <c r="ED274" s="113"/>
      <c r="EE274" s="113"/>
      <c r="EF274" s="113"/>
      <c r="EG274" s="113"/>
    </row>
    <row r="275" spans="1:137" s="106" customFormat="1" ht="39.950000000000003" customHeight="1" x14ac:dyDescent="0.2">
      <c r="A275" s="853" t="str">
        <f>'Приложение № 1'!A264:F264</f>
        <v>Итого МКД по городскому поселению Куровское Орехово-Зуевского муниципального района**: 7</v>
      </c>
      <c r="B275" s="854"/>
      <c r="C275" s="101" t="e">
        <f>SUM(C276:C281)</f>
        <v>#REF!</v>
      </c>
      <c r="D275" s="101" t="e">
        <f t="shared" ref="D275:P275" si="97">SUM(D276:D281)</f>
        <v>#REF!</v>
      </c>
      <c r="E275" s="101">
        <f t="shared" si="97"/>
        <v>0</v>
      </c>
      <c r="F275" s="101">
        <f t="shared" si="97"/>
        <v>0</v>
      </c>
      <c r="G275" s="101" t="e">
        <f t="shared" si="97"/>
        <v>#REF!</v>
      </c>
      <c r="H275" s="101" t="e">
        <f t="shared" si="97"/>
        <v>#REF!</v>
      </c>
      <c r="I275" s="101">
        <f t="shared" si="97"/>
        <v>0</v>
      </c>
      <c r="J275" s="101">
        <f t="shared" si="97"/>
        <v>0</v>
      </c>
      <c r="K275" s="101">
        <f t="shared" si="97"/>
        <v>0</v>
      </c>
      <c r="L275" s="101">
        <f t="shared" si="97"/>
        <v>0</v>
      </c>
      <c r="M275" s="101">
        <f t="shared" si="97"/>
        <v>0</v>
      </c>
      <c r="N275" s="101">
        <f t="shared" si="97"/>
        <v>0</v>
      </c>
      <c r="O275" s="101">
        <f t="shared" si="97"/>
        <v>0</v>
      </c>
      <c r="P275" s="101">
        <f t="shared" si="97"/>
        <v>0</v>
      </c>
      <c r="Q275" s="112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13"/>
      <c r="AS275" s="113"/>
      <c r="AT275" s="113"/>
      <c r="AU275" s="113"/>
      <c r="AV275" s="113"/>
      <c r="AW275" s="113"/>
      <c r="AX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3"/>
      <c r="BR275" s="113"/>
      <c r="BS275" s="113"/>
      <c r="BT275" s="113"/>
      <c r="BU275" s="113"/>
      <c r="BV275" s="113"/>
      <c r="BW275" s="113"/>
      <c r="BX275" s="113"/>
      <c r="BY275" s="113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  <c r="DU275" s="113"/>
      <c r="DV275" s="113"/>
      <c r="DW275" s="113"/>
      <c r="DX275" s="113"/>
      <c r="DY275" s="113"/>
      <c r="DZ275" s="113"/>
      <c r="EA275" s="113"/>
      <c r="EB275" s="113"/>
      <c r="EC275" s="113"/>
      <c r="ED275" s="113"/>
      <c r="EE275" s="113"/>
      <c r="EF275" s="113"/>
      <c r="EG275" s="113"/>
    </row>
    <row r="276" spans="1:137" s="106" customFormat="1" ht="12.95" customHeight="1" x14ac:dyDescent="0.2">
      <c r="A276" s="127">
        <v>1</v>
      </c>
      <c r="B276" s="130" t="str">
        <f>'Приложение № 1'!B265</f>
        <v>г. Куровское, ул. Первомайская, д. 81</v>
      </c>
      <c r="C276" s="126">
        <f>'Приложение № 1'!M265</f>
        <v>298.39999999999998</v>
      </c>
      <c r="D276" s="151">
        <f>'Приложение № 1'!P265</f>
        <v>12713596</v>
      </c>
      <c r="E276" s="151">
        <v>0</v>
      </c>
      <c r="F276" s="151">
        <v>0</v>
      </c>
      <c r="G276" s="151">
        <f t="shared" ref="G276:H281" si="98">C276</f>
        <v>298.39999999999998</v>
      </c>
      <c r="H276" s="151">
        <f t="shared" si="98"/>
        <v>12713596</v>
      </c>
      <c r="I276" s="151">
        <v>0</v>
      </c>
      <c r="J276" s="151">
        <v>0</v>
      </c>
      <c r="K276" s="151">
        <v>0</v>
      </c>
      <c r="L276" s="151">
        <v>0</v>
      </c>
      <c r="M276" s="151">
        <v>0</v>
      </c>
      <c r="N276" s="151">
        <v>0</v>
      </c>
      <c r="O276" s="151">
        <v>0</v>
      </c>
      <c r="P276" s="151">
        <v>0</v>
      </c>
      <c r="Q276" s="112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  <c r="DU276" s="113"/>
      <c r="DV276" s="113"/>
      <c r="DW276" s="113"/>
      <c r="DX276" s="113"/>
      <c r="DY276" s="113"/>
      <c r="DZ276" s="113"/>
      <c r="EA276" s="113"/>
      <c r="EB276" s="113"/>
      <c r="EC276" s="113"/>
      <c r="ED276" s="113"/>
      <c r="EE276" s="113"/>
      <c r="EF276" s="113"/>
      <c r="EG276" s="113"/>
    </row>
    <row r="277" spans="1:137" s="106" customFormat="1" ht="12.95" customHeight="1" x14ac:dyDescent="0.2">
      <c r="A277" s="127">
        <v>2</v>
      </c>
      <c r="B277" s="130" t="str">
        <f>'Приложение № 1'!B266</f>
        <v>г. Куровское, ул. Первомайская, д. 98</v>
      </c>
      <c r="C277" s="126">
        <f>'Приложение № 1'!M266</f>
        <v>88.7</v>
      </c>
      <c r="D277" s="151">
        <f>'Приложение № 1'!P266</f>
        <v>4033512</v>
      </c>
      <c r="E277" s="151">
        <v>0</v>
      </c>
      <c r="F277" s="151">
        <v>0</v>
      </c>
      <c r="G277" s="151">
        <f t="shared" si="98"/>
        <v>88.7</v>
      </c>
      <c r="H277" s="151">
        <f t="shared" si="98"/>
        <v>4033512</v>
      </c>
      <c r="I277" s="151">
        <v>0</v>
      </c>
      <c r="J277" s="151">
        <v>0</v>
      </c>
      <c r="K277" s="151">
        <v>0</v>
      </c>
      <c r="L277" s="151">
        <v>0</v>
      </c>
      <c r="M277" s="151">
        <v>0</v>
      </c>
      <c r="N277" s="151">
        <v>0</v>
      </c>
      <c r="O277" s="151">
        <v>0</v>
      </c>
      <c r="P277" s="151">
        <v>0</v>
      </c>
      <c r="Q277" s="112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13"/>
      <c r="AS277" s="113"/>
      <c r="AT277" s="113"/>
      <c r="AU277" s="113"/>
      <c r="AV277" s="113"/>
      <c r="AW277" s="113"/>
      <c r="AX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113"/>
      <c r="BR277" s="113"/>
      <c r="BS277" s="113"/>
      <c r="BT277" s="113"/>
      <c r="BU277" s="113"/>
      <c r="BV277" s="113"/>
      <c r="BW277" s="113"/>
      <c r="BX277" s="113"/>
      <c r="BY277" s="113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  <c r="DU277" s="113"/>
      <c r="DV277" s="113"/>
      <c r="DW277" s="113"/>
      <c r="DX277" s="113"/>
      <c r="DY277" s="113"/>
      <c r="DZ277" s="113"/>
      <c r="EA277" s="113"/>
      <c r="EB277" s="113"/>
      <c r="EC277" s="113"/>
      <c r="ED277" s="113"/>
      <c r="EE277" s="113"/>
      <c r="EF277" s="113"/>
      <c r="EG277" s="113"/>
    </row>
    <row r="278" spans="1:137" s="150" customFormat="1" ht="12.95" customHeight="1" x14ac:dyDescent="0.2">
      <c r="A278" s="127">
        <v>3</v>
      </c>
      <c r="B278" s="130" t="str">
        <f>'Приложение № 1'!B267</f>
        <v>г. Куровское, ул. Первомайская, д. 100</v>
      </c>
      <c r="C278" s="126">
        <f>'Приложение № 1'!M267</f>
        <v>81.099999999999994</v>
      </c>
      <c r="D278" s="151">
        <f>'Приложение № 1'!P267</f>
        <v>4316788</v>
      </c>
      <c r="E278" s="151">
        <v>0</v>
      </c>
      <c r="F278" s="151">
        <v>0</v>
      </c>
      <c r="G278" s="151">
        <f t="shared" si="98"/>
        <v>81.099999999999994</v>
      </c>
      <c r="H278" s="151">
        <f t="shared" si="98"/>
        <v>4316788</v>
      </c>
      <c r="I278" s="151">
        <v>0</v>
      </c>
      <c r="J278" s="151">
        <v>0</v>
      </c>
      <c r="K278" s="151">
        <v>0</v>
      </c>
      <c r="L278" s="151">
        <v>0</v>
      </c>
      <c r="M278" s="151">
        <v>0</v>
      </c>
      <c r="N278" s="151">
        <v>0</v>
      </c>
      <c r="O278" s="151">
        <v>0</v>
      </c>
      <c r="P278" s="151">
        <v>0</v>
      </c>
      <c r="Q278" s="123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</row>
    <row r="279" spans="1:137" s="106" customFormat="1" ht="12.95" customHeight="1" x14ac:dyDescent="0.2">
      <c r="A279" s="127">
        <v>4</v>
      </c>
      <c r="B279" s="130" t="str">
        <f>'Приложение № 1'!B268</f>
        <v>г. Куровское, ул. 40 лет Октября, д. 57</v>
      </c>
      <c r="C279" s="126">
        <f>'Приложение № 1'!M268</f>
        <v>458.3</v>
      </c>
      <c r="D279" s="151">
        <f>'Приложение № 1'!P268</f>
        <v>21190736</v>
      </c>
      <c r="E279" s="151">
        <v>0</v>
      </c>
      <c r="F279" s="151">
        <v>0</v>
      </c>
      <c r="G279" s="151">
        <f t="shared" si="98"/>
        <v>458.3</v>
      </c>
      <c r="H279" s="151">
        <f t="shared" si="98"/>
        <v>21190736</v>
      </c>
      <c r="I279" s="151">
        <v>0</v>
      </c>
      <c r="J279" s="151">
        <v>0</v>
      </c>
      <c r="K279" s="151">
        <v>0</v>
      </c>
      <c r="L279" s="151">
        <v>0</v>
      </c>
      <c r="M279" s="151">
        <v>0</v>
      </c>
      <c r="N279" s="151">
        <v>0</v>
      </c>
      <c r="O279" s="151">
        <v>0</v>
      </c>
      <c r="P279" s="151">
        <v>0</v>
      </c>
      <c r="Q279" s="112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3"/>
      <c r="AS279" s="113"/>
      <c r="AT279" s="113"/>
      <c r="AU279" s="113"/>
      <c r="AV279" s="113"/>
      <c r="AW279" s="113"/>
      <c r="AX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3"/>
      <c r="BR279" s="113"/>
      <c r="BS279" s="113"/>
      <c r="BT279" s="113"/>
      <c r="BU279" s="113"/>
      <c r="BV279" s="113"/>
      <c r="BW279" s="113"/>
      <c r="BX279" s="113"/>
      <c r="BY279" s="113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  <c r="DU279" s="113"/>
      <c r="DV279" s="113"/>
      <c r="DW279" s="113"/>
      <c r="DX279" s="113"/>
      <c r="DY279" s="113"/>
      <c r="DZ279" s="113"/>
      <c r="EA279" s="113"/>
      <c r="EB279" s="113"/>
      <c r="EC279" s="113"/>
      <c r="ED279" s="113"/>
      <c r="EE279" s="113"/>
      <c r="EF279" s="113"/>
      <c r="EG279" s="113"/>
    </row>
    <row r="280" spans="1:137" s="106" customFormat="1" ht="12.95" customHeight="1" x14ac:dyDescent="0.2">
      <c r="A280" s="127">
        <v>5</v>
      </c>
      <c r="B280" s="130" t="e">
        <f>'Приложение № 1'!#REF!</f>
        <v>#REF!</v>
      </c>
      <c r="C280" s="126" t="e">
        <f>'Приложение № 1'!#REF!</f>
        <v>#REF!</v>
      </c>
      <c r="D280" s="151" t="e">
        <f>'Приложение № 1'!#REF!</f>
        <v>#REF!</v>
      </c>
      <c r="E280" s="151">
        <v>0</v>
      </c>
      <c r="F280" s="151">
        <v>0</v>
      </c>
      <c r="G280" s="151" t="e">
        <f t="shared" si="98"/>
        <v>#REF!</v>
      </c>
      <c r="H280" s="151" t="e">
        <f t="shared" si="98"/>
        <v>#REF!</v>
      </c>
      <c r="I280" s="151">
        <v>0</v>
      </c>
      <c r="J280" s="151">
        <v>0</v>
      </c>
      <c r="K280" s="151">
        <v>0</v>
      </c>
      <c r="L280" s="151">
        <v>0</v>
      </c>
      <c r="M280" s="151">
        <v>0</v>
      </c>
      <c r="N280" s="151">
        <v>0</v>
      </c>
      <c r="O280" s="151">
        <v>0</v>
      </c>
      <c r="P280" s="151">
        <v>0</v>
      </c>
      <c r="Q280" s="112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13"/>
      <c r="BV280" s="113"/>
      <c r="BW280" s="113"/>
      <c r="BX280" s="113"/>
      <c r="BY280" s="113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  <c r="DU280" s="113"/>
      <c r="DV280" s="113"/>
      <c r="DW280" s="113"/>
      <c r="DX280" s="113"/>
      <c r="DY280" s="113"/>
      <c r="DZ280" s="113"/>
      <c r="EA280" s="113"/>
      <c r="EB280" s="113"/>
      <c r="EC280" s="113"/>
      <c r="ED280" s="113"/>
      <c r="EE280" s="113"/>
      <c r="EF280" s="113"/>
      <c r="EG280" s="113"/>
    </row>
    <row r="281" spans="1:137" s="106" customFormat="1" ht="12.95" customHeight="1" x14ac:dyDescent="0.2">
      <c r="A281" s="127">
        <v>6</v>
      </c>
      <c r="B281" s="130" t="str">
        <f>'Приложение № 1'!B269</f>
        <v>г. Куровское, ул. Первомайская, д. 105</v>
      </c>
      <c r="C281" s="126">
        <f>'Приложение № 1'!M269</f>
        <v>54.1</v>
      </c>
      <c r="D281" s="151">
        <f>'Приложение № 1'!P269</f>
        <v>2595992</v>
      </c>
      <c r="E281" s="151">
        <v>0</v>
      </c>
      <c r="F281" s="151">
        <v>0</v>
      </c>
      <c r="G281" s="151">
        <f t="shared" si="98"/>
        <v>54.1</v>
      </c>
      <c r="H281" s="151">
        <f t="shared" si="98"/>
        <v>2595992</v>
      </c>
      <c r="I281" s="151">
        <v>0</v>
      </c>
      <c r="J281" s="151">
        <v>0</v>
      </c>
      <c r="K281" s="151">
        <v>0</v>
      </c>
      <c r="L281" s="151">
        <v>0</v>
      </c>
      <c r="M281" s="151">
        <v>0</v>
      </c>
      <c r="N281" s="151">
        <v>0</v>
      </c>
      <c r="O281" s="151">
        <v>0</v>
      </c>
      <c r="P281" s="151">
        <v>0</v>
      </c>
      <c r="Q281" s="112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  <c r="BH281" s="113"/>
      <c r="BI281" s="113"/>
      <c r="BJ281" s="113"/>
      <c r="BK281" s="113"/>
      <c r="BL281" s="113"/>
      <c r="BM281" s="113"/>
      <c r="BN281" s="113"/>
      <c r="BO281" s="113"/>
      <c r="BP281" s="113"/>
      <c r="BQ281" s="113"/>
      <c r="BR281" s="113"/>
      <c r="BS281" s="113"/>
      <c r="BT281" s="113"/>
      <c r="BU281" s="113"/>
      <c r="BV281" s="113"/>
      <c r="BW281" s="113"/>
      <c r="BX281" s="113"/>
      <c r="BY281" s="113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  <c r="DU281" s="113"/>
      <c r="DV281" s="113"/>
      <c r="DW281" s="113"/>
      <c r="DX281" s="113"/>
      <c r="DY281" s="113"/>
      <c r="DZ281" s="113"/>
      <c r="EA281" s="113"/>
      <c r="EB281" s="113"/>
      <c r="EC281" s="113"/>
      <c r="ED281" s="113"/>
      <c r="EE281" s="113"/>
      <c r="EF281" s="113"/>
      <c r="EG281" s="113"/>
    </row>
    <row r="282" spans="1:137" s="150" customFormat="1" ht="39.950000000000003" customHeight="1" x14ac:dyDescent="0.2">
      <c r="A282" s="847" t="str">
        <f>'Приложение № 1'!A272:F272</f>
        <v>Итого МКД по городскому поселению Ликино-Дулево Орехово-Зуевского муниципального района**: 15</v>
      </c>
      <c r="B282" s="850"/>
      <c r="C282" s="129" t="e">
        <f>SUM(C283:C293)</f>
        <v>#REF!</v>
      </c>
      <c r="D282" s="129" t="e">
        <f t="shared" ref="D282:P282" si="99">SUM(D283:D293)</f>
        <v>#REF!</v>
      </c>
      <c r="E282" s="129">
        <f t="shared" si="99"/>
        <v>0</v>
      </c>
      <c r="F282" s="129">
        <f t="shared" si="99"/>
        <v>0</v>
      </c>
      <c r="G282" s="129" t="e">
        <f t="shared" si="99"/>
        <v>#REF!</v>
      </c>
      <c r="H282" s="129" t="e">
        <f t="shared" si="99"/>
        <v>#REF!</v>
      </c>
      <c r="I282" s="129">
        <f t="shared" si="99"/>
        <v>0</v>
      </c>
      <c r="J282" s="129">
        <f t="shared" si="99"/>
        <v>0</v>
      </c>
      <c r="K282" s="129">
        <f t="shared" si="99"/>
        <v>521.5</v>
      </c>
      <c r="L282" s="129">
        <f t="shared" si="99"/>
        <v>23327738</v>
      </c>
      <c r="M282" s="129">
        <f t="shared" si="99"/>
        <v>0</v>
      </c>
      <c r="N282" s="129">
        <f t="shared" si="99"/>
        <v>0</v>
      </c>
      <c r="O282" s="129">
        <f t="shared" si="99"/>
        <v>0</v>
      </c>
      <c r="P282" s="129">
        <f t="shared" si="99"/>
        <v>0</v>
      </c>
      <c r="Q282" s="123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</row>
    <row r="283" spans="1:137" s="106" customFormat="1" ht="12.95" customHeight="1" x14ac:dyDescent="0.2">
      <c r="A283" s="127">
        <v>1</v>
      </c>
      <c r="B283" s="104" t="e">
        <f>'Приложение № 1'!#REF!</f>
        <v>#REF!</v>
      </c>
      <c r="C283" s="126" t="e">
        <f>'Приложение № 1'!#REF!</f>
        <v>#REF!</v>
      </c>
      <c r="D283" s="151" t="e">
        <f>'Приложение № 1'!#REF!</f>
        <v>#REF!</v>
      </c>
      <c r="E283" s="151">
        <v>0</v>
      </c>
      <c r="F283" s="151">
        <v>0</v>
      </c>
      <c r="G283" s="151">
        <v>141.30000000000001</v>
      </c>
      <c r="H283" s="151">
        <f>G283*44732</f>
        <v>6320631.5999999996</v>
      </c>
      <c r="I283" s="151">
        <v>0</v>
      </c>
      <c r="J283" s="151">
        <v>0</v>
      </c>
      <c r="K283" s="151">
        <v>55</v>
      </c>
      <c r="L283" s="151">
        <f>K283*44732</f>
        <v>2460260</v>
      </c>
      <c r="M283" s="151">
        <v>0</v>
      </c>
      <c r="N283" s="151">
        <v>0</v>
      </c>
      <c r="O283" s="151">
        <v>0</v>
      </c>
      <c r="P283" s="151">
        <v>0</v>
      </c>
      <c r="Q283" s="112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  <c r="BH283" s="113"/>
      <c r="BI283" s="113"/>
      <c r="BJ283" s="113"/>
      <c r="BK283" s="113"/>
      <c r="BL283" s="113"/>
      <c r="BM283" s="113"/>
      <c r="BN283" s="113"/>
      <c r="BO283" s="113"/>
      <c r="BP283" s="113"/>
      <c r="BQ283" s="113"/>
      <c r="BR283" s="113"/>
      <c r="BS283" s="113"/>
      <c r="BT283" s="113"/>
      <c r="BU283" s="113"/>
      <c r="BV283" s="113"/>
      <c r="BW283" s="113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  <c r="DU283" s="113"/>
      <c r="DV283" s="113"/>
      <c r="DW283" s="113"/>
      <c r="DX283" s="113"/>
      <c r="DY283" s="113"/>
      <c r="DZ283" s="113"/>
      <c r="EA283" s="113"/>
      <c r="EB283" s="113"/>
      <c r="EC283" s="113"/>
      <c r="ED283" s="113"/>
      <c r="EE283" s="113"/>
      <c r="EF283" s="113"/>
      <c r="EG283" s="113"/>
    </row>
    <row r="284" spans="1:137" s="106" customFormat="1" ht="12.95" customHeight="1" x14ac:dyDescent="0.2">
      <c r="A284" s="127">
        <v>2</v>
      </c>
      <c r="B284" s="104" t="e">
        <f>'Приложение № 1'!#REF!</f>
        <v>#REF!</v>
      </c>
      <c r="C284" s="126" t="e">
        <f>'Приложение № 1'!#REF!</f>
        <v>#REF!</v>
      </c>
      <c r="D284" s="151" t="e">
        <f>'Приложение № 1'!#REF!</f>
        <v>#REF!</v>
      </c>
      <c r="E284" s="151">
        <v>0</v>
      </c>
      <c r="F284" s="151">
        <v>0</v>
      </c>
      <c r="G284" s="151">
        <v>612.9</v>
      </c>
      <c r="H284" s="151">
        <f t="shared" ref="H284:H293" si="100">G284*44732</f>
        <v>27416242.800000001</v>
      </c>
      <c r="I284" s="151">
        <v>0</v>
      </c>
      <c r="J284" s="151">
        <v>0</v>
      </c>
      <c r="K284" s="151">
        <v>113.5</v>
      </c>
      <c r="L284" s="151">
        <f t="shared" ref="L284:L293" si="101">K284*44732</f>
        <v>5077082</v>
      </c>
      <c r="M284" s="151">
        <v>0</v>
      </c>
      <c r="N284" s="151">
        <v>0</v>
      </c>
      <c r="O284" s="151">
        <v>0</v>
      </c>
      <c r="P284" s="151">
        <v>0</v>
      </c>
      <c r="Q284" s="112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  <c r="BH284" s="113"/>
      <c r="BI284" s="113"/>
      <c r="BJ284" s="113"/>
      <c r="BK284" s="113"/>
      <c r="BL284" s="113"/>
      <c r="BM284" s="113"/>
      <c r="BN284" s="113"/>
      <c r="BO284" s="113"/>
      <c r="BP284" s="113"/>
      <c r="BQ284" s="113"/>
      <c r="BR284" s="113"/>
      <c r="BS284" s="113"/>
      <c r="BT284" s="113"/>
      <c r="BU284" s="113"/>
      <c r="BV284" s="113"/>
      <c r="BW284" s="113"/>
      <c r="BX284" s="113"/>
      <c r="BY284" s="113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  <c r="DU284" s="113"/>
      <c r="DV284" s="113"/>
      <c r="DW284" s="113"/>
      <c r="DX284" s="113"/>
      <c r="DY284" s="113"/>
      <c r="DZ284" s="113"/>
      <c r="EA284" s="113"/>
      <c r="EB284" s="113"/>
      <c r="EC284" s="113"/>
      <c r="ED284" s="113"/>
      <c r="EE284" s="113"/>
      <c r="EF284" s="113"/>
      <c r="EG284" s="113"/>
    </row>
    <row r="285" spans="1:137" s="106" customFormat="1" ht="12.95" customHeight="1" x14ac:dyDescent="0.2">
      <c r="A285" s="127">
        <v>3</v>
      </c>
      <c r="B285" s="104" t="e">
        <f>'Приложение № 1'!#REF!</f>
        <v>#REF!</v>
      </c>
      <c r="C285" s="126" t="e">
        <f>'Приложение № 1'!#REF!</f>
        <v>#REF!</v>
      </c>
      <c r="D285" s="151" t="e">
        <f>'Приложение № 1'!#REF!</f>
        <v>#REF!</v>
      </c>
      <c r="E285" s="151">
        <v>0</v>
      </c>
      <c r="F285" s="151">
        <v>0</v>
      </c>
      <c r="G285" s="151">
        <v>496.2</v>
      </c>
      <c r="H285" s="151">
        <f t="shared" si="100"/>
        <v>22196018.399999999</v>
      </c>
      <c r="I285" s="151">
        <v>0</v>
      </c>
      <c r="J285" s="151">
        <v>0</v>
      </c>
      <c r="K285" s="151">
        <v>211.4</v>
      </c>
      <c r="L285" s="151">
        <f t="shared" si="101"/>
        <v>9456344.8000000007</v>
      </c>
      <c r="M285" s="151">
        <v>0</v>
      </c>
      <c r="N285" s="151">
        <v>0</v>
      </c>
      <c r="O285" s="151">
        <v>0</v>
      </c>
      <c r="P285" s="151">
        <v>0</v>
      </c>
      <c r="Q285" s="112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  <c r="BH285" s="113"/>
      <c r="BI285" s="113"/>
      <c r="BJ285" s="113"/>
      <c r="BK285" s="113"/>
      <c r="BL285" s="113"/>
      <c r="BM285" s="113"/>
      <c r="BN285" s="113"/>
      <c r="BO285" s="113"/>
      <c r="BP285" s="113"/>
      <c r="BQ285" s="113"/>
      <c r="BR285" s="113"/>
      <c r="BS285" s="113"/>
      <c r="BT285" s="113"/>
      <c r="BU285" s="113"/>
      <c r="BV285" s="113"/>
      <c r="BW285" s="113"/>
      <c r="BX285" s="113"/>
      <c r="BY285" s="113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  <c r="DU285" s="113"/>
      <c r="DV285" s="113"/>
      <c r="DW285" s="113"/>
      <c r="DX285" s="113"/>
      <c r="DY285" s="113"/>
      <c r="DZ285" s="113"/>
      <c r="EA285" s="113"/>
      <c r="EB285" s="113"/>
      <c r="EC285" s="113"/>
      <c r="ED285" s="113"/>
      <c r="EE285" s="113"/>
      <c r="EF285" s="113"/>
      <c r="EG285" s="113"/>
    </row>
    <row r="286" spans="1:137" s="106" customFormat="1" ht="12.95" customHeight="1" x14ac:dyDescent="0.2">
      <c r="A286" s="127">
        <v>4</v>
      </c>
      <c r="B286" s="104" t="e">
        <f>'Приложение № 1'!#REF!</f>
        <v>#REF!</v>
      </c>
      <c r="C286" s="126" t="e">
        <f>'Приложение № 1'!#REF!</f>
        <v>#REF!</v>
      </c>
      <c r="D286" s="151" t="e">
        <f>'Приложение № 1'!#REF!</f>
        <v>#REF!</v>
      </c>
      <c r="E286" s="151">
        <v>0</v>
      </c>
      <c r="F286" s="151">
        <v>0</v>
      </c>
      <c r="G286" s="151" t="e">
        <f t="shared" ref="G286:G293" si="102">C286</f>
        <v>#REF!</v>
      </c>
      <c r="H286" s="151" t="e">
        <f t="shared" si="100"/>
        <v>#REF!</v>
      </c>
      <c r="I286" s="151">
        <v>0</v>
      </c>
      <c r="J286" s="151">
        <v>0</v>
      </c>
      <c r="K286" s="151">
        <v>0</v>
      </c>
      <c r="L286" s="151">
        <f t="shared" si="101"/>
        <v>0</v>
      </c>
      <c r="M286" s="151">
        <v>0</v>
      </c>
      <c r="N286" s="151">
        <v>0</v>
      </c>
      <c r="O286" s="151">
        <v>0</v>
      </c>
      <c r="P286" s="151">
        <v>0</v>
      </c>
      <c r="Q286" s="112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3"/>
      <c r="BP286" s="113"/>
      <c r="BQ286" s="113"/>
      <c r="BR286" s="113"/>
      <c r="BS286" s="113"/>
      <c r="BT286" s="113"/>
      <c r="BU286" s="113"/>
      <c r="BV286" s="113"/>
      <c r="BW286" s="113"/>
      <c r="BX286" s="113"/>
      <c r="BY286" s="113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  <c r="DU286" s="113"/>
      <c r="DV286" s="113"/>
      <c r="DW286" s="113"/>
      <c r="DX286" s="113"/>
      <c r="DY286" s="113"/>
      <c r="DZ286" s="113"/>
      <c r="EA286" s="113"/>
      <c r="EB286" s="113"/>
      <c r="EC286" s="113"/>
      <c r="ED286" s="113"/>
      <c r="EE286" s="113"/>
      <c r="EF286" s="113"/>
      <c r="EG286" s="113"/>
    </row>
    <row r="287" spans="1:137" s="106" customFormat="1" ht="12.95" customHeight="1" x14ac:dyDescent="0.2">
      <c r="A287" s="127">
        <v>5</v>
      </c>
      <c r="B287" s="104" t="e">
        <f>'Приложение № 1'!#REF!</f>
        <v>#REF!</v>
      </c>
      <c r="C287" s="126" t="e">
        <f>'Приложение № 1'!#REF!</f>
        <v>#REF!</v>
      </c>
      <c r="D287" s="151" t="e">
        <f>'Приложение № 1'!#REF!</f>
        <v>#REF!</v>
      </c>
      <c r="E287" s="151">
        <v>0</v>
      </c>
      <c r="F287" s="151">
        <v>0</v>
      </c>
      <c r="G287" s="151">
        <v>228.4</v>
      </c>
      <c r="H287" s="151">
        <f t="shared" si="100"/>
        <v>10216788.800000001</v>
      </c>
      <c r="I287" s="151">
        <v>0</v>
      </c>
      <c r="J287" s="151">
        <v>0</v>
      </c>
      <c r="K287" s="151">
        <v>25.7</v>
      </c>
      <c r="L287" s="151">
        <f t="shared" si="101"/>
        <v>1149612.3999999999</v>
      </c>
      <c r="M287" s="151">
        <v>0</v>
      </c>
      <c r="N287" s="151">
        <v>0</v>
      </c>
      <c r="O287" s="151">
        <v>0</v>
      </c>
      <c r="P287" s="151">
        <v>0</v>
      </c>
      <c r="Q287" s="112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  <c r="BJ287" s="113"/>
      <c r="BK287" s="113"/>
      <c r="BL287" s="113"/>
      <c r="BM287" s="113"/>
      <c r="BN287" s="113"/>
      <c r="BO287" s="113"/>
      <c r="BP287" s="113"/>
      <c r="BQ287" s="113"/>
      <c r="BR287" s="113"/>
      <c r="BS287" s="113"/>
      <c r="BT287" s="113"/>
      <c r="BU287" s="113"/>
      <c r="BV287" s="113"/>
      <c r="BW287" s="113"/>
      <c r="BX287" s="113"/>
      <c r="BY287" s="113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  <c r="DU287" s="113"/>
      <c r="DV287" s="113"/>
      <c r="DW287" s="113"/>
      <c r="DX287" s="113"/>
      <c r="DY287" s="113"/>
      <c r="DZ287" s="113"/>
      <c r="EA287" s="113"/>
      <c r="EB287" s="113"/>
      <c r="EC287" s="113"/>
      <c r="ED287" s="113"/>
      <c r="EE287" s="113"/>
      <c r="EF287" s="113"/>
      <c r="EG287" s="113"/>
    </row>
    <row r="288" spans="1:137" s="106" customFormat="1" ht="12.95" customHeight="1" x14ac:dyDescent="0.2">
      <c r="A288" s="127">
        <v>6</v>
      </c>
      <c r="B288" s="104" t="str">
        <f>'Приложение № 1'!B287</f>
        <v>г. Ликино-Дулево, ул. Володарского, д. 1</v>
      </c>
      <c r="C288" s="126">
        <f>'Приложение № 1'!M287</f>
        <v>296.8</v>
      </c>
      <c r="D288" s="151">
        <f>'Приложение № 1'!P287</f>
        <v>0</v>
      </c>
      <c r="E288" s="151">
        <v>0</v>
      </c>
      <c r="F288" s="151">
        <v>0</v>
      </c>
      <c r="G288" s="151">
        <v>484.7</v>
      </c>
      <c r="H288" s="151">
        <f t="shared" si="100"/>
        <v>21681600.399999999</v>
      </c>
      <c r="I288" s="151">
        <v>0</v>
      </c>
      <c r="J288" s="151">
        <v>0</v>
      </c>
      <c r="K288" s="151">
        <v>115.9</v>
      </c>
      <c r="L288" s="151">
        <f t="shared" si="101"/>
        <v>5184438.8</v>
      </c>
      <c r="M288" s="151">
        <v>0</v>
      </c>
      <c r="N288" s="151">
        <v>0</v>
      </c>
      <c r="O288" s="151">
        <v>0</v>
      </c>
      <c r="P288" s="151">
        <v>0</v>
      </c>
      <c r="Q288" s="112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13"/>
      <c r="BV288" s="113"/>
      <c r="BW288" s="113"/>
      <c r="BX288" s="113"/>
      <c r="BY288" s="113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  <c r="DU288" s="113"/>
      <c r="DV288" s="113"/>
      <c r="DW288" s="113"/>
      <c r="DX288" s="113"/>
      <c r="DY288" s="113"/>
      <c r="DZ288" s="113"/>
      <c r="EA288" s="113"/>
      <c r="EB288" s="113"/>
      <c r="EC288" s="113"/>
      <c r="ED288" s="113"/>
      <c r="EE288" s="113"/>
      <c r="EF288" s="113"/>
      <c r="EG288" s="113"/>
    </row>
    <row r="289" spans="1:137" s="106" customFormat="1" ht="12.95" customHeight="1" x14ac:dyDescent="0.2">
      <c r="A289" s="127">
        <v>7</v>
      </c>
      <c r="B289" s="104" t="e">
        <f>'Приложение № 1'!#REF!</f>
        <v>#REF!</v>
      </c>
      <c r="C289" s="126" t="e">
        <f>'Приложение № 1'!#REF!</f>
        <v>#REF!</v>
      </c>
      <c r="D289" s="151" t="e">
        <f>'Приложение № 1'!#REF!</f>
        <v>#REF!</v>
      </c>
      <c r="E289" s="151">
        <v>0</v>
      </c>
      <c r="F289" s="151">
        <v>0</v>
      </c>
      <c r="G289" s="151" t="e">
        <f t="shared" si="102"/>
        <v>#REF!</v>
      </c>
      <c r="H289" s="151" t="e">
        <f t="shared" si="100"/>
        <v>#REF!</v>
      </c>
      <c r="I289" s="151">
        <v>0</v>
      </c>
      <c r="J289" s="151">
        <v>0</v>
      </c>
      <c r="K289" s="151">
        <v>0</v>
      </c>
      <c r="L289" s="151">
        <f t="shared" si="101"/>
        <v>0</v>
      </c>
      <c r="M289" s="151">
        <v>0</v>
      </c>
      <c r="N289" s="151">
        <v>0</v>
      </c>
      <c r="O289" s="151">
        <v>0</v>
      </c>
      <c r="P289" s="151">
        <v>0</v>
      </c>
      <c r="Q289" s="112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  <c r="BJ289" s="113"/>
      <c r="BK289" s="113"/>
      <c r="BL289" s="113"/>
      <c r="BM289" s="113"/>
      <c r="BN289" s="113"/>
      <c r="BO289" s="113"/>
      <c r="BP289" s="113"/>
      <c r="BQ289" s="113"/>
      <c r="BR289" s="113"/>
      <c r="BS289" s="113"/>
      <c r="BT289" s="113"/>
      <c r="BU289" s="113"/>
      <c r="BV289" s="113"/>
      <c r="BW289" s="113"/>
      <c r="BX289" s="113"/>
      <c r="BY289" s="113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  <c r="DU289" s="113"/>
      <c r="DV289" s="113"/>
      <c r="DW289" s="113"/>
      <c r="DX289" s="113"/>
      <c r="DY289" s="113"/>
      <c r="DZ289" s="113"/>
      <c r="EA289" s="113"/>
      <c r="EB289" s="113"/>
      <c r="EC289" s="113"/>
      <c r="ED289" s="113"/>
      <c r="EE289" s="113"/>
      <c r="EF289" s="113"/>
      <c r="EG289" s="113"/>
    </row>
    <row r="290" spans="1:137" s="106" customFormat="1" ht="12.95" customHeight="1" x14ac:dyDescent="0.2">
      <c r="A290" s="127">
        <v>8</v>
      </c>
      <c r="B290" s="104" t="e">
        <f>'Приложение № 1'!#REF!</f>
        <v>#REF!</v>
      </c>
      <c r="C290" s="126" t="e">
        <f>'Приложение № 1'!#REF!</f>
        <v>#REF!</v>
      </c>
      <c r="D290" s="151" t="e">
        <f>'Приложение № 1'!#REF!</f>
        <v>#REF!</v>
      </c>
      <c r="E290" s="151">
        <v>0</v>
      </c>
      <c r="F290" s="151">
        <v>0</v>
      </c>
      <c r="G290" s="151" t="e">
        <f t="shared" si="102"/>
        <v>#REF!</v>
      </c>
      <c r="H290" s="151" t="e">
        <f t="shared" si="100"/>
        <v>#REF!</v>
      </c>
      <c r="I290" s="151">
        <v>0</v>
      </c>
      <c r="J290" s="151">
        <v>0</v>
      </c>
      <c r="K290" s="151">
        <v>0</v>
      </c>
      <c r="L290" s="151">
        <f t="shared" si="101"/>
        <v>0</v>
      </c>
      <c r="M290" s="151">
        <v>0</v>
      </c>
      <c r="N290" s="151">
        <v>0</v>
      </c>
      <c r="O290" s="151">
        <v>0</v>
      </c>
      <c r="P290" s="151">
        <v>0</v>
      </c>
      <c r="Q290" s="112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  <c r="BJ290" s="113"/>
      <c r="BK290" s="113"/>
      <c r="BL290" s="113"/>
      <c r="BM290" s="113"/>
      <c r="BN290" s="113"/>
      <c r="BO290" s="113"/>
      <c r="BP290" s="113"/>
      <c r="BQ290" s="113"/>
      <c r="BR290" s="113"/>
      <c r="BS290" s="113"/>
      <c r="BT290" s="113"/>
      <c r="BU290" s="113"/>
      <c r="BV290" s="113"/>
      <c r="BW290" s="113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  <c r="DU290" s="113"/>
      <c r="DV290" s="113"/>
      <c r="DW290" s="113"/>
      <c r="DX290" s="113"/>
      <c r="DY290" s="113"/>
      <c r="DZ290" s="113"/>
      <c r="EA290" s="113"/>
      <c r="EB290" s="113"/>
      <c r="EC290" s="113"/>
      <c r="ED290" s="113"/>
      <c r="EE290" s="113"/>
      <c r="EF290" s="113"/>
      <c r="EG290" s="113"/>
    </row>
    <row r="291" spans="1:137" s="106" customFormat="1" ht="12.95" customHeight="1" x14ac:dyDescent="0.2">
      <c r="A291" s="127">
        <v>9</v>
      </c>
      <c r="B291" s="104" t="e">
        <f>'Приложение № 1'!#REF!</f>
        <v>#REF!</v>
      </c>
      <c r="C291" s="126" t="e">
        <f>'Приложение № 1'!#REF!</f>
        <v>#REF!</v>
      </c>
      <c r="D291" s="151" t="e">
        <f>'Приложение № 1'!#REF!</f>
        <v>#REF!</v>
      </c>
      <c r="E291" s="151">
        <v>0</v>
      </c>
      <c r="F291" s="151">
        <v>0</v>
      </c>
      <c r="G291" s="151" t="e">
        <f t="shared" si="102"/>
        <v>#REF!</v>
      </c>
      <c r="H291" s="151" t="e">
        <f t="shared" si="100"/>
        <v>#REF!</v>
      </c>
      <c r="I291" s="151">
        <v>0</v>
      </c>
      <c r="J291" s="151">
        <v>0</v>
      </c>
      <c r="K291" s="151">
        <v>0</v>
      </c>
      <c r="L291" s="151">
        <f t="shared" si="101"/>
        <v>0</v>
      </c>
      <c r="M291" s="151">
        <v>0</v>
      </c>
      <c r="N291" s="151">
        <v>0</v>
      </c>
      <c r="O291" s="151">
        <v>0</v>
      </c>
      <c r="P291" s="151">
        <v>0</v>
      </c>
      <c r="Q291" s="112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  <c r="BH291" s="113"/>
      <c r="BI291" s="113"/>
      <c r="BJ291" s="113"/>
      <c r="BK291" s="113"/>
      <c r="BL291" s="113"/>
      <c r="BM291" s="113"/>
      <c r="BN291" s="113"/>
      <c r="BO291" s="113"/>
      <c r="BP291" s="113"/>
      <c r="BQ291" s="113"/>
      <c r="BR291" s="113"/>
      <c r="BS291" s="113"/>
      <c r="BT291" s="113"/>
      <c r="BU291" s="113"/>
      <c r="BV291" s="113"/>
      <c r="BW291" s="113"/>
      <c r="BX291" s="113"/>
      <c r="BY291" s="113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  <c r="DU291" s="113"/>
      <c r="DV291" s="113"/>
      <c r="DW291" s="113"/>
      <c r="DX291" s="113"/>
      <c r="DY291" s="113"/>
      <c r="DZ291" s="113"/>
      <c r="EA291" s="113"/>
      <c r="EB291" s="113"/>
      <c r="EC291" s="113"/>
      <c r="ED291" s="113"/>
      <c r="EE291" s="113"/>
      <c r="EF291" s="113"/>
      <c r="EG291" s="113"/>
    </row>
    <row r="292" spans="1:137" s="106" customFormat="1" ht="12.95" customHeight="1" x14ac:dyDescent="0.2">
      <c r="A292" s="127">
        <v>10</v>
      </c>
      <c r="B292" s="104" t="e">
        <f>'Приложение № 1'!#REF!</f>
        <v>#REF!</v>
      </c>
      <c r="C292" s="126" t="e">
        <f>'Приложение № 1'!#REF!</f>
        <v>#REF!</v>
      </c>
      <c r="D292" s="151" t="e">
        <f>'Приложение № 1'!#REF!</f>
        <v>#REF!</v>
      </c>
      <c r="E292" s="151">
        <v>0</v>
      </c>
      <c r="F292" s="151">
        <v>0</v>
      </c>
      <c r="G292" s="151" t="e">
        <f t="shared" si="102"/>
        <v>#REF!</v>
      </c>
      <c r="H292" s="151" t="e">
        <f t="shared" si="100"/>
        <v>#REF!</v>
      </c>
      <c r="I292" s="151">
        <v>0</v>
      </c>
      <c r="J292" s="151">
        <v>0</v>
      </c>
      <c r="K292" s="151">
        <v>0</v>
      </c>
      <c r="L292" s="151">
        <f t="shared" si="101"/>
        <v>0</v>
      </c>
      <c r="M292" s="151">
        <v>0</v>
      </c>
      <c r="N292" s="151">
        <v>0</v>
      </c>
      <c r="O292" s="151">
        <v>0</v>
      </c>
      <c r="P292" s="151">
        <v>0</v>
      </c>
      <c r="Q292" s="112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  <c r="BH292" s="113"/>
      <c r="BI292" s="113"/>
      <c r="BJ292" s="113"/>
      <c r="BK292" s="113"/>
      <c r="BL292" s="113"/>
      <c r="BM292" s="113"/>
      <c r="BN292" s="113"/>
      <c r="BO292" s="113"/>
      <c r="BP292" s="113"/>
      <c r="BQ292" s="113"/>
      <c r="BR292" s="113"/>
      <c r="BS292" s="113"/>
      <c r="BT292" s="113"/>
      <c r="BU292" s="113"/>
      <c r="BV292" s="113"/>
      <c r="BW292" s="113"/>
      <c r="BX292" s="113"/>
      <c r="BY292" s="113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  <c r="DU292" s="113"/>
      <c r="DV292" s="113"/>
      <c r="DW292" s="113"/>
      <c r="DX292" s="113"/>
      <c r="DY292" s="113"/>
      <c r="DZ292" s="113"/>
      <c r="EA292" s="113"/>
      <c r="EB292" s="113"/>
      <c r="EC292" s="113"/>
      <c r="ED292" s="113"/>
      <c r="EE292" s="113"/>
      <c r="EF292" s="113"/>
      <c r="EG292" s="113"/>
    </row>
    <row r="293" spans="1:137" s="106" customFormat="1" ht="12.95" customHeight="1" x14ac:dyDescent="0.2">
      <c r="A293" s="127">
        <v>11</v>
      </c>
      <c r="B293" s="104" t="e">
        <f>'Приложение № 1'!#REF!</f>
        <v>#REF!</v>
      </c>
      <c r="C293" s="126" t="e">
        <f>'Приложение № 1'!#REF!</f>
        <v>#REF!</v>
      </c>
      <c r="D293" s="151" t="e">
        <f>'Приложение № 1'!#REF!</f>
        <v>#REF!</v>
      </c>
      <c r="E293" s="151">
        <v>0</v>
      </c>
      <c r="F293" s="151">
        <v>0</v>
      </c>
      <c r="G293" s="151" t="e">
        <f t="shared" si="102"/>
        <v>#REF!</v>
      </c>
      <c r="H293" s="151" t="e">
        <f t="shared" si="100"/>
        <v>#REF!</v>
      </c>
      <c r="I293" s="151">
        <v>0</v>
      </c>
      <c r="J293" s="151">
        <v>0</v>
      </c>
      <c r="K293" s="151">
        <v>0</v>
      </c>
      <c r="L293" s="151">
        <f t="shared" si="101"/>
        <v>0</v>
      </c>
      <c r="M293" s="151">
        <v>0</v>
      </c>
      <c r="N293" s="151">
        <v>0</v>
      </c>
      <c r="O293" s="151">
        <v>0</v>
      </c>
      <c r="P293" s="151">
        <v>0</v>
      </c>
      <c r="Q293" s="112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  <c r="BJ293" s="113"/>
      <c r="BK293" s="113"/>
      <c r="BL293" s="113"/>
      <c r="BM293" s="113"/>
      <c r="BN293" s="113"/>
      <c r="BO293" s="113"/>
      <c r="BP293" s="113"/>
      <c r="BQ293" s="113"/>
      <c r="BR293" s="113"/>
      <c r="BS293" s="113"/>
      <c r="BT293" s="113"/>
      <c r="BU293" s="113"/>
      <c r="BV293" s="113"/>
      <c r="BW293" s="113"/>
      <c r="BX293" s="113"/>
      <c r="BY293" s="113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  <c r="DU293" s="113"/>
      <c r="DV293" s="113"/>
      <c r="DW293" s="113"/>
      <c r="DX293" s="113"/>
      <c r="DY293" s="113"/>
      <c r="DZ293" s="113"/>
      <c r="EA293" s="113"/>
      <c r="EB293" s="113"/>
      <c r="EC293" s="113"/>
      <c r="ED293" s="113"/>
      <c r="EE293" s="113"/>
      <c r="EF293" s="113"/>
      <c r="EG293" s="113"/>
    </row>
    <row r="294" spans="1:137" s="106" customFormat="1" ht="39.950000000000003" customHeight="1" x14ac:dyDescent="0.2">
      <c r="A294" s="847" t="e">
        <f>'Приложение № 1'!#REF!</f>
        <v>#REF!</v>
      </c>
      <c r="B294" s="850"/>
      <c r="C294" s="129" t="e">
        <f>C295+C296</f>
        <v>#REF!</v>
      </c>
      <c r="D294" s="129" t="e">
        <f t="shared" ref="D294:P294" si="103">D295+D296</f>
        <v>#REF!</v>
      </c>
      <c r="E294" s="129" t="e">
        <f t="shared" si="103"/>
        <v>#REF!</v>
      </c>
      <c r="F294" s="129" t="e">
        <f t="shared" si="103"/>
        <v>#REF!</v>
      </c>
      <c r="G294" s="129">
        <f t="shared" si="103"/>
        <v>0</v>
      </c>
      <c r="H294" s="129">
        <f t="shared" si="103"/>
        <v>0</v>
      </c>
      <c r="I294" s="129">
        <f t="shared" si="103"/>
        <v>0</v>
      </c>
      <c r="J294" s="129">
        <f t="shared" si="103"/>
        <v>0</v>
      </c>
      <c r="K294" s="129">
        <f t="shared" si="103"/>
        <v>0</v>
      </c>
      <c r="L294" s="129">
        <f t="shared" si="103"/>
        <v>0</v>
      </c>
      <c r="M294" s="129">
        <f t="shared" si="103"/>
        <v>0</v>
      </c>
      <c r="N294" s="129">
        <f t="shared" si="103"/>
        <v>0</v>
      </c>
      <c r="O294" s="129">
        <f t="shared" si="103"/>
        <v>0</v>
      </c>
      <c r="P294" s="129">
        <f t="shared" si="103"/>
        <v>0</v>
      </c>
      <c r="Q294" s="112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  <c r="BJ294" s="113"/>
      <c r="BK294" s="113"/>
      <c r="BL294" s="113"/>
      <c r="BM294" s="113"/>
      <c r="BN294" s="113"/>
      <c r="BO294" s="113"/>
      <c r="BP294" s="113"/>
      <c r="BQ294" s="113"/>
      <c r="BR294" s="113"/>
      <c r="BS294" s="113"/>
      <c r="BT294" s="113"/>
      <c r="BU294" s="113"/>
      <c r="BV294" s="113"/>
      <c r="BW294" s="113"/>
      <c r="BX294" s="113"/>
      <c r="BY294" s="113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  <c r="DU294" s="113"/>
      <c r="DV294" s="113"/>
      <c r="DW294" s="113"/>
      <c r="DX294" s="113"/>
      <c r="DY294" s="113"/>
      <c r="DZ294" s="113"/>
      <c r="EA294" s="113"/>
      <c r="EB294" s="113"/>
      <c r="EC294" s="113"/>
      <c r="ED294" s="113"/>
      <c r="EE294" s="113"/>
      <c r="EF294" s="113"/>
      <c r="EG294" s="113"/>
    </row>
    <row r="295" spans="1:137" s="106" customFormat="1" ht="12.95" customHeight="1" x14ac:dyDescent="0.2">
      <c r="A295" s="127">
        <v>1</v>
      </c>
      <c r="B295" s="148" t="e">
        <f>'Приложение № 1'!#REF!</f>
        <v>#REF!</v>
      </c>
      <c r="C295" s="126" t="e">
        <f>'Приложение № 1'!#REF!</f>
        <v>#REF!</v>
      </c>
      <c r="D295" s="151" t="e">
        <f>'Приложение № 1'!#REF!</f>
        <v>#REF!</v>
      </c>
      <c r="E295" s="151" t="e">
        <f>C295</f>
        <v>#REF!</v>
      </c>
      <c r="F295" s="151" t="e">
        <f>D295</f>
        <v>#REF!</v>
      </c>
      <c r="G295" s="151">
        <v>0</v>
      </c>
      <c r="H295" s="151">
        <v>0</v>
      </c>
      <c r="I295" s="151">
        <v>0</v>
      </c>
      <c r="J295" s="151">
        <v>0</v>
      </c>
      <c r="K295" s="151">
        <v>0</v>
      </c>
      <c r="L295" s="151">
        <v>0</v>
      </c>
      <c r="M295" s="151">
        <v>0</v>
      </c>
      <c r="N295" s="151">
        <v>0</v>
      </c>
      <c r="O295" s="151">
        <v>0</v>
      </c>
      <c r="P295" s="151">
        <v>0</v>
      </c>
      <c r="Q295" s="112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  <c r="BJ295" s="113"/>
      <c r="BK295" s="113"/>
      <c r="BL295" s="113"/>
      <c r="BM295" s="113"/>
      <c r="BN295" s="113"/>
      <c r="BO295" s="113"/>
      <c r="BP295" s="113"/>
      <c r="BQ295" s="113"/>
      <c r="BR295" s="113"/>
      <c r="BS295" s="113"/>
      <c r="BT295" s="113"/>
      <c r="BU295" s="113"/>
      <c r="BV295" s="113"/>
      <c r="BW295" s="113"/>
      <c r="BX295" s="113"/>
      <c r="BY295" s="113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  <c r="DU295" s="113"/>
      <c r="DV295" s="113"/>
      <c r="DW295" s="113"/>
      <c r="DX295" s="113"/>
      <c r="DY295" s="113"/>
      <c r="DZ295" s="113"/>
      <c r="EA295" s="113"/>
      <c r="EB295" s="113"/>
      <c r="EC295" s="113"/>
      <c r="ED295" s="113"/>
      <c r="EE295" s="113"/>
      <c r="EF295" s="113"/>
      <c r="EG295" s="113"/>
    </row>
    <row r="296" spans="1:137" s="106" customFormat="1" ht="12.95" customHeight="1" x14ac:dyDescent="0.2">
      <c r="A296" s="127">
        <v>2</v>
      </c>
      <c r="B296" s="148" t="e">
        <f>'Приложение № 1'!#REF!</f>
        <v>#REF!</v>
      </c>
      <c r="C296" s="126" t="e">
        <f>'Приложение № 1'!#REF!</f>
        <v>#REF!</v>
      </c>
      <c r="D296" s="151" t="e">
        <f>'Приложение № 1'!#REF!</f>
        <v>#REF!</v>
      </c>
      <c r="E296" s="151" t="e">
        <f>C296</f>
        <v>#REF!</v>
      </c>
      <c r="F296" s="151" t="e">
        <f>D296</f>
        <v>#REF!</v>
      </c>
      <c r="G296" s="151">
        <v>0</v>
      </c>
      <c r="H296" s="151">
        <v>0</v>
      </c>
      <c r="I296" s="151">
        <v>0</v>
      </c>
      <c r="J296" s="151">
        <v>0</v>
      </c>
      <c r="K296" s="151">
        <v>0</v>
      </c>
      <c r="L296" s="151">
        <v>0</v>
      </c>
      <c r="M296" s="151">
        <v>0</v>
      </c>
      <c r="N296" s="151">
        <v>0</v>
      </c>
      <c r="O296" s="151">
        <v>0</v>
      </c>
      <c r="P296" s="151">
        <v>0</v>
      </c>
      <c r="Q296" s="112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13"/>
      <c r="BS296" s="113"/>
      <c r="BT296" s="113"/>
      <c r="BU296" s="113"/>
      <c r="BV296" s="113"/>
      <c r="BW296" s="113"/>
      <c r="BX296" s="113"/>
      <c r="BY296" s="113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  <c r="DU296" s="113"/>
      <c r="DV296" s="113"/>
      <c r="DW296" s="113"/>
      <c r="DX296" s="113"/>
      <c r="DY296" s="113"/>
      <c r="DZ296" s="113"/>
      <c r="EA296" s="113"/>
      <c r="EB296" s="113"/>
      <c r="EC296" s="113"/>
      <c r="ED296" s="113"/>
      <c r="EE296" s="113"/>
      <c r="EF296" s="113"/>
      <c r="EG296" s="113"/>
    </row>
    <row r="297" spans="1:137" s="106" customFormat="1" ht="39.950000000000003" customHeight="1" x14ac:dyDescent="0.2">
      <c r="A297" s="847" t="str">
        <f>'Приложение № 1'!A288:F288</f>
        <v>Итого МКД по городскому поселению Лесной  Пушкинского муниципального района**: 1</v>
      </c>
      <c r="B297" s="850"/>
      <c r="C297" s="129">
        <f>C298</f>
        <v>585.1</v>
      </c>
      <c r="D297" s="129">
        <f t="shared" ref="D297:P297" si="104">D298</f>
        <v>25494840</v>
      </c>
      <c r="E297" s="129">
        <f t="shared" si="104"/>
        <v>0</v>
      </c>
      <c r="F297" s="129">
        <f t="shared" si="104"/>
        <v>0</v>
      </c>
      <c r="G297" s="129">
        <f t="shared" si="104"/>
        <v>585.1</v>
      </c>
      <c r="H297" s="129">
        <f t="shared" si="104"/>
        <v>25494840</v>
      </c>
      <c r="I297" s="129">
        <f t="shared" si="104"/>
        <v>0</v>
      </c>
      <c r="J297" s="129">
        <f t="shared" si="104"/>
        <v>0</v>
      </c>
      <c r="K297" s="129">
        <f t="shared" si="104"/>
        <v>0</v>
      </c>
      <c r="L297" s="129">
        <f t="shared" si="104"/>
        <v>0</v>
      </c>
      <c r="M297" s="129">
        <f t="shared" si="104"/>
        <v>0</v>
      </c>
      <c r="N297" s="129">
        <f t="shared" si="104"/>
        <v>0</v>
      </c>
      <c r="O297" s="129">
        <f t="shared" si="104"/>
        <v>0</v>
      </c>
      <c r="P297" s="129">
        <f t="shared" si="104"/>
        <v>0</v>
      </c>
      <c r="Q297" s="112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3"/>
      <c r="BR297" s="113"/>
      <c r="BS297" s="113"/>
      <c r="BT297" s="113"/>
      <c r="BU297" s="113"/>
      <c r="BV297" s="113"/>
      <c r="BW297" s="113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  <c r="DU297" s="113"/>
      <c r="DV297" s="113"/>
      <c r="DW297" s="113"/>
      <c r="DX297" s="113"/>
      <c r="DY297" s="113"/>
      <c r="DZ297" s="113"/>
      <c r="EA297" s="113"/>
      <c r="EB297" s="113"/>
      <c r="EC297" s="113"/>
      <c r="ED297" s="113"/>
      <c r="EE297" s="113"/>
      <c r="EF297" s="113"/>
      <c r="EG297" s="113"/>
    </row>
    <row r="298" spans="1:137" s="106" customFormat="1" ht="12.95" customHeight="1" x14ac:dyDescent="0.2">
      <c r="A298" s="127">
        <v>1</v>
      </c>
      <c r="B298" s="148" t="str">
        <f>'Приложение № 1'!B289</f>
        <v>г.п. Лесной, ул. Центральная, д.8</v>
      </c>
      <c r="C298" s="126">
        <f>'Приложение № 1'!M289</f>
        <v>585.1</v>
      </c>
      <c r="D298" s="151">
        <f>'Приложение № 1'!P289</f>
        <v>25494840</v>
      </c>
      <c r="E298" s="151">
        <v>0</v>
      </c>
      <c r="F298" s="151">
        <v>0</v>
      </c>
      <c r="G298" s="151">
        <f>C298</f>
        <v>585.1</v>
      </c>
      <c r="H298" s="151">
        <f>D298</f>
        <v>25494840</v>
      </c>
      <c r="I298" s="151">
        <v>0</v>
      </c>
      <c r="J298" s="151">
        <v>0</v>
      </c>
      <c r="K298" s="151">
        <v>0</v>
      </c>
      <c r="L298" s="151">
        <v>0</v>
      </c>
      <c r="M298" s="151">
        <v>0</v>
      </c>
      <c r="N298" s="151">
        <v>0</v>
      </c>
      <c r="O298" s="151">
        <v>0</v>
      </c>
      <c r="P298" s="151">
        <v>0</v>
      </c>
      <c r="Q298" s="112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3"/>
      <c r="BR298" s="113"/>
      <c r="BS298" s="113"/>
      <c r="BT298" s="113"/>
      <c r="BU298" s="113"/>
      <c r="BV298" s="113"/>
      <c r="BW298" s="113"/>
      <c r="BX298" s="113"/>
      <c r="BY298" s="113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  <c r="DU298" s="113"/>
      <c r="DV298" s="113"/>
      <c r="DW298" s="113"/>
      <c r="DX298" s="113"/>
      <c r="DY298" s="113"/>
      <c r="DZ298" s="113"/>
      <c r="EA298" s="113"/>
      <c r="EB298" s="113"/>
      <c r="EC298" s="113"/>
      <c r="ED298" s="113"/>
      <c r="EE298" s="113"/>
      <c r="EF298" s="113"/>
      <c r="EG298" s="113"/>
    </row>
    <row r="299" spans="1:137" s="106" customFormat="1" ht="39.950000000000003" customHeight="1" x14ac:dyDescent="0.2">
      <c r="A299" s="847" t="str">
        <f>'Приложение № 1'!A290:F290</f>
        <v>Итого МКД по городскому поселению Пушкино Пушкинского муниципального района**: 3</v>
      </c>
      <c r="B299" s="850"/>
      <c r="C299" s="129" t="e">
        <f>SUM(C300:C321)</f>
        <v>#REF!</v>
      </c>
      <c r="D299" s="129" t="e">
        <f t="shared" ref="D299:P299" si="105">SUM(D300:D321)</f>
        <v>#REF!</v>
      </c>
      <c r="E299" s="129" t="e">
        <f t="shared" si="105"/>
        <v>#REF!</v>
      </c>
      <c r="F299" s="129" t="e">
        <f t="shared" si="105"/>
        <v>#REF!</v>
      </c>
      <c r="G299" s="129">
        <f t="shared" si="105"/>
        <v>0</v>
      </c>
      <c r="H299" s="129">
        <f t="shared" si="105"/>
        <v>0</v>
      </c>
      <c r="I299" s="129">
        <f t="shared" si="105"/>
        <v>0</v>
      </c>
      <c r="J299" s="129">
        <f t="shared" si="105"/>
        <v>0</v>
      </c>
      <c r="K299" s="129">
        <f t="shared" si="105"/>
        <v>0</v>
      </c>
      <c r="L299" s="129">
        <f t="shared" si="105"/>
        <v>0</v>
      </c>
      <c r="M299" s="129">
        <f t="shared" si="105"/>
        <v>0</v>
      </c>
      <c r="N299" s="129">
        <f t="shared" si="105"/>
        <v>0</v>
      </c>
      <c r="O299" s="129">
        <f t="shared" si="105"/>
        <v>0</v>
      </c>
      <c r="P299" s="129">
        <f t="shared" si="105"/>
        <v>0</v>
      </c>
      <c r="Q299" s="112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  <c r="BX299" s="113"/>
      <c r="BY299" s="113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  <c r="DU299" s="113"/>
      <c r="DV299" s="113"/>
      <c r="DW299" s="113"/>
      <c r="DX299" s="113"/>
      <c r="DY299" s="113"/>
      <c r="DZ299" s="113"/>
      <c r="EA299" s="113"/>
      <c r="EB299" s="113"/>
      <c r="EC299" s="113"/>
      <c r="ED299" s="113"/>
      <c r="EE299" s="113"/>
      <c r="EF299" s="113"/>
      <c r="EG299" s="113"/>
    </row>
    <row r="300" spans="1:137" s="106" customFormat="1" ht="12.95" customHeight="1" x14ac:dyDescent="0.2">
      <c r="A300" s="127">
        <v>1</v>
      </c>
      <c r="B300" s="104" t="e">
        <f>'Приложение № 1'!#REF!</f>
        <v>#REF!</v>
      </c>
      <c r="C300" s="126" t="e">
        <f>'Приложение № 1'!#REF!</f>
        <v>#REF!</v>
      </c>
      <c r="D300" s="151" t="e">
        <f>'Приложение № 1'!#REF!</f>
        <v>#REF!</v>
      </c>
      <c r="E300" s="151" t="e">
        <f>C300</f>
        <v>#REF!</v>
      </c>
      <c r="F300" s="151" t="e">
        <f>D300</f>
        <v>#REF!</v>
      </c>
      <c r="G300" s="151">
        <v>0</v>
      </c>
      <c r="H300" s="151">
        <v>0</v>
      </c>
      <c r="I300" s="151">
        <v>0</v>
      </c>
      <c r="J300" s="151">
        <v>0</v>
      </c>
      <c r="K300" s="151">
        <v>0</v>
      </c>
      <c r="L300" s="151">
        <v>0</v>
      </c>
      <c r="M300" s="151">
        <v>0</v>
      </c>
      <c r="N300" s="151">
        <v>0</v>
      </c>
      <c r="O300" s="151">
        <v>0</v>
      </c>
      <c r="P300" s="151">
        <v>0</v>
      </c>
      <c r="Q300" s="112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113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  <c r="DU300" s="113"/>
      <c r="DV300" s="113"/>
      <c r="DW300" s="113"/>
      <c r="DX300" s="113"/>
      <c r="DY300" s="113"/>
      <c r="DZ300" s="113"/>
      <c r="EA300" s="113"/>
      <c r="EB300" s="113"/>
      <c r="EC300" s="113"/>
      <c r="ED300" s="113"/>
      <c r="EE300" s="113"/>
      <c r="EF300" s="113"/>
      <c r="EG300" s="113"/>
    </row>
    <row r="301" spans="1:137" s="106" customFormat="1" ht="12.95" customHeight="1" x14ac:dyDescent="0.2">
      <c r="A301" s="127">
        <v>2</v>
      </c>
      <c r="B301" s="104" t="e">
        <f>'Приложение № 1'!#REF!</f>
        <v>#REF!</v>
      </c>
      <c r="C301" s="126" t="e">
        <f>'Приложение № 1'!#REF!</f>
        <v>#REF!</v>
      </c>
      <c r="D301" s="151" t="e">
        <f>'Приложение № 1'!#REF!</f>
        <v>#REF!</v>
      </c>
      <c r="E301" s="151" t="e">
        <f t="shared" ref="E301:F321" si="106">C301</f>
        <v>#REF!</v>
      </c>
      <c r="F301" s="151" t="e">
        <f t="shared" si="106"/>
        <v>#REF!</v>
      </c>
      <c r="G301" s="151">
        <v>0</v>
      </c>
      <c r="H301" s="151">
        <v>0</v>
      </c>
      <c r="I301" s="151">
        <v>0</v>
      </c>
      <c r="J301" s="151">
        <v>0</v>
      </c>
      <c r="K301" s="151">
        <v>0</v>
      </c>
      <c r="L301" s="151">
        <v>0</v>
      </c>
      <c r="M301" s="151">
        <v>0</v>
      </c>
      <c r="N301" s="151">
        <v>0</v>
      </c>
      <c r="O301" s="151">
        <v>0</v>
      </c>
      <c r="P301" s="151">
        <v>0</v>
      </c>
      <c r="Q301" s="112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  <c r="AQ301" s="113"/>
      <c r="AR301" s="113"/>
      <c r="AS301" s="113"/>
      <c r="AT301" s="113"/>
      <c r="AU301" s="113"/>
      <c r="AV301" s="113"/>
      <c r="AW301" s="113"/>
      <c r="AX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3"/>
      <c r="BR301" s="113"/>
      <c r="BS301" s="113"/>
      <c r="BT301" s="113"/>
      <c r="BU301" s="113"/>
      <c r="BV301" s="113"/>
      <c r="BW301" s="113"/>
      <c r="BX301" s="113"/>
      <c r="BY301" s="113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  <c r="DU301" s="113"/>
      <c r="DV301" s="113"/>
      <c r="DW301" s="113"/>
      <c r="DX301" s="113"/>
      <c r="DY301" s="113"/>
      <c r="DZ301" s="113"/>
      <c r="EA301" s="113"/>
      <c r="EB301" s="113"/>
      <c r="EC301" s="113"/>
      <c r="ED301" s="113"/>
      <c r="EE301" s="113"/>
      <c r="EF301" s="113"/>
      <c r="EG301" s="113"/>
    </row>
    <row r="302" spans="1:137" s="106" customFormat="1" ht="12.95" customHeight="1" x14ac:dyDescent="0.2">
      <c r="A302" s="127">
        <v>3</v>
      </c>
      <c r="B302" s="104" t="e">
        <f>'Приложение № 1'!#REF!</f>
        <v>#REF!</v>
      </c>
      <c r="C302" s="126" t="e">
        <f>'Приложение № 1'!#REF!</f>
        <v>#REF!</v>
      </c>
      <c r="D302" s="151" t="e">
        <f>'Приложение № 1'!#REF!</f>
        <v>#REF!</v>
      </c>
      <c r="E302" s="151" t="e">
        <f t="shared" si="106"/>
        <v>#REF!</v>
      </c>
      <c r="F302" s="151" t="e">
        <f t="shared" si="106"/>
        <v>#REF!</v>
      </c>
      <c r="G302" s="151">
        <v>0</v>
      </c>
      <c r="H302" s="151">
        <v>0</v>
      </c>
      <c r="I302" s="151">
        <v>0</v>
      </c>
      <c r="J302" s="151">
        <v>0</v>
      </c>
      <c r="K302" s="151">
        <v>0</v>
      </c>
      <c r="L302" s="151">
        <v>0</v>
      </c>
      <c r="M302" s="151">
        <v>0</v>
      </c>
      <c r="N302" s="151">
        <v>0</v>
      </c>
      <c r="O302" s="151">
        <v>0</v>
      </c>
      <c r="P302" s="151">
        <v>0</v>
      </c>
      <c r="Q302" s="112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3"/>
      <c r="BR302" s="113"/>
      <c r="BS302" s="113"/>
      <c r="BT302" s="113"/>
      <c r="BU302" s="113"/>
      <c r="BV302" s="113"/>
      <c r="BW302" s="113"/>
      <c r="BX302" s="113"/>
      <c r="BY302" s="113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  <c r="DU302" s="113"/>
      <c r="DV302" s="113"/>
      <c r="DW302" s="113"/>
      <c r="DX302" s="113"/>
      <c r="DY302" s="113"/>
      <c r="DZ302" s="113"/>
      <c r="EA302" s="113"/>
      <c r="EB302" s="113"/>
      <c r="EC302" s="113"/>
      <c r="ED302" s="113"/>
      <c r="EE302" s="113"/>
      <c r="EF302" s="113"/>
      <c r="EG302" s="113"/>
    </row>
    <row r="303" spans="1:137" s="106" customFormat="1" ht="12.95" customHeight="1" x14ac:dyDescent="0.2">
      <c r="A303" s="127">
        <v>4</v>
      </c>
      <c r="B303" s="104" t="e">
        <f>'Приложение № 1'!#REF!</f>
        <v>#REF!</v>
      </c>
      <c r="C303" s="126" t="e">
        <f>'Приложение № 1'!#REF!</f>
        <v>#REF!</v>
      </c>
      <c r="D303" s="151" t="e">
        <f>'Приложение № 1'!#REF!</f>
        <v>#REF!</v>
      </c>
      <c r="E303" s="151" t="e">
        <f t="shared" si="106"/>
        <v>#REF!</v>
      </c>
      <c r="F303" s="151" t="e">
        <f t="shared" si="106"/>
        <v>#REF!</v>
      </c>
      <c r="G303" s="151">
        <v>0</v>
      </c>
      <c r="H303" s="151">
        <v>0</v>
      </c>
      <c r="I303" s="151">
        <v>0</v>
      </c>
      <c r="J303" s="151">
        <v>0</v>
      </c>
      <c r="K303" s="151">
        <v>0</v>
      </c>
      <c r="L303" s="151">
        <v>0</v>
      </c>
      <c r="M303" s="151">
        <v>0</v>
      </c>
      <c r="N303" s="151">
        <v>0</v>
      </c>
      <c r="O303" s="151">
        <v>0</v>
      </c>
      <c r="P303" s="151">
        <v>0</v>
      </c>
      <c r="Q303" s="112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113"/>
      <c r="BR303" s="113"/>
      <c r="BS303" s="113"/>
      <c r="BT303" s="113"/>
      <c r="BU303" s="113"/>
      <c r="BV303" s="113"/>
      <c r="BW303" s="113"/>
      <c r="BX303" s="113"/>
      <c r="BY303" s="113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  <c r="DU303" s="113"/>
      <c r="DV303" s="113"/>
      <c r="DW303" s="113"/>
      <c r="DX303" s="113"/>
      <c r="DY303" s="113"/>
      <c r="DZ303" s="113"/>
      <c r="EA303" s="113"/>
      <c r="EB303" s="113"/>
      <c r="EC303" s="113"/>
      <c r="ED303" s="113"/>
      <c r="EE303" s="113"/>
      <c r="EF303" s="113"/>
      <c r="EG303" s="113"/>
    </row>
    <row r="304" spans="1:137" s="106" customFormat="1" ht="12.95" customHeight="1" x14ac:dyDescent="0.2">
      <c r="A304" s="127">
        <v>5</v>
      </c>
      <c r="B304" s="104" t="str">
        <f>'Приложение № 1'!B291</f>
        <v>г. Пушкино ул. Некрасова, д.12</v>
      </c>
      <c r="C304" s="126">
        <f>'Приложение № 1'!M291</f>
        <v>1278.9000000000001</v>
      </c>
      <c r="D304" s="151">
        <f>'Приложение № 1'!P291</f>
        <v>54071892</v>
      </c>
      <c r="E304" s="151">
        <f t="shared" si="106"/>
        <v>1278.9000000000001</v>
      </c>
      <c r="F304" s="151">
        <f t="shared" si="106"/>
        <v>54071892</v>
      </c>
      <c r="G304" s="151">
        <v>0</v>
      </c>
      <c r="H304" s="151">
        <v>0</v>
      </c>
      <c r="I304" s="151">
        <v>0</v>
      </c>
      <c r="J304" s="151">
        <v>0</v>
      </c>
      <c r="K304" s="151">
        <v>0</v>
      </c>
      <c r="L304" s="151">
        <v>0</v>
      </c>
      <c r="M304" s="151">
        <v>0</v>
      </c>
      <c r="N304" s="151">
        <v>0</v>
      </c>
      <c r="O304" s="151">
        <v>0</v>
      </c>
      <c r="P304" s="151">
        <v>0</v>
      </c>
      <c r="Q304" s="112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113"/>
      <c r="BR304" s="113"/>
      <c r="BS304" s="113"/>
      <c r="BT304" s="113"/>
      <c r="BU304" s="113"/>
      <c r="BV304" s="113"/>
      <c r="BW304" s="113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  <c r="DU304" s="113"/>
      <c r="DV304" s="113"/>
      <c r="DW304" s="113"/>
      <c r="DX304" s="113"/>
      <c r="DY304" s="113"/>
      <c r="DZ304" s="113"/>
      <c r="EA304" s="113"/>
      <c r="EB304" s="113"/>
      <c r="EC304" s="113"/>
      <c r="ED304" s="113"/>
      <c r="EE304" s="113"/>
      <c r="EF304" s="113"/>
      <c r="EG304" s="113"/>
    </row>
    <row r="305" spans="1:137" s="106" customFormat="1" ht="12.95" customHeight="1" x14ac:dyDescent="0.2">
      <c r="A305" s="127">
        <v>6</v>
      </c>
      <c r="B305" s="104" t="str">
        <f>'Приложение № 1'!B292</f>
        <v>г. Пушкино, мкр. Клязьма, ул. Крыловская, д. 67б</v>
      </c>
      <c r="C305" s="126">
        <f>'Приложение № 1'!M292</f>
        <v>268</v>
      </c>
      <c r="D305" s="151">
        <f>'Приложение № 1'!P292</f>
        <v>11331040</v>
      </c>
      <c r="E305" s="151">
        <f t="shared" si="106"/>
        <v>268</v>
      </c>
      <c r="F305" s="151">
        <f t="shared" si="106"/>
        <v>11331040</v>
      </c>
      <c r="G305" s="151">
        <v>0</v>
      </c>
      <c r="H305" s="151">
        <v>0</v>
      </c>
      <c r="I305" s="151">
        <v>0</v>
      </c>
      <c r="J305" s="151">
        <v>0</v>
      </c>
      <c r="K305" s="151">
        <v>0</v>
      </c>
      <c r="L305" s="151">
        <v>0</v>
      </c>
      <c r="M305" s="151">
        <v>0</v>
      </c>
      <c r="N305" s="151">
        <v>0</v>
      </c>
      <c r="O305" s="151">
        <v>0</v>
      </c>
      <c r="P305" s="151">
        <v>0</v>
      </c>
      <c r="Q305" s="112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3"/>
      <c r="BR305" s="113"/>
      <c r="BS305" s="113"/>
      <c r="BT305" s="113"/>
      <c r="BU305" s="113"/>
      <c r="BV305" s="113"/>
      <c r="BW305" s="113"/>
      <c r="BX305" s="113"/>
      <c r="BY305" s="113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  <c r="DU305" s="113"/>
      <c r="DV305" s="113"/>
      <c r="DW305" s="113"/>
      <c r="DX305" s="113"/>
      <c r="DY305" s="113"/>
      <c r="DZ305" s="113"/>
      <c r="EA305" s="113"/>
      <c r="EB305" s="113"/>
      <c r="EC305" s="113"/>
      <c r="ED305" s="113"/>
      <c r="EE305" s="113"/>
      <c r="EF305" s="113"/>
      <c r="EG305" s="113"/>
    </row>
    <row r="306" spans="1:137" s="106" customFormat="1" ht="12.95" customHeight="1" x14ac:dyDescent="0.2">
      <c r="A306" s="127">
        <v>7</v>
      </c>
      <c r="B306" s="104" t="str">
        <f>'Приложение № 1'!B293</f>
        <v>г. Пушкино, ул. Маяковского, д. 19</v>
      </c>
      <c r="C306" s="126">
        <f>'Приложение № 1'!M293</f>
        <v>451.34</v>
      </c>
      <c r="D306" s="151">
        <f>'Приложение № 1'!P293</f>
        <v>19082655.199999999</v>
      </c>
      <c r="E306" s="151">
        <f t="shared" si="106"/>
        <v>451.34</v>
      </c>
      <c r="F306" s="151">
        <f t="shared" si="106"/>
        <v>19082655.199999999</v>
      </c>
      <c r="G306" s="151">
        <v>0</v>
      </c>
      <c r="H306" s="151">
        <v>0</v>
      </c>
      <c r="I306" s="151">
        <v>0</v>
      </c>
      <c r="J306" s="151">
        <v>0</v>
      </c>
      <c r="K306" s="151">
        <v>0</v>
      </c>
      <c r="L306" s="151">
        <v>0</v>
      </c>
      <c r="M306" s="151">
        <v>0</v>
      </c>
      <c r="N306" s="151">
        <v>0</v>
      </c>
      <c r="O306" s="151">
        <v>0</v>
      </c>
      <c r="P306" s="151">
        <v>0</v>
      </c>
      <c r="Q306" s="112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3"/>
      <c r="BR306" s="113"/>
      <c r="BS306" s="113"/>
      <c r="BT306" s="113"/>
      <c r="BU306" s="113"/>
      <c r="BV306" s="113"/>
      <c r="BW306" s="113"/>
      <c r="BX306" s="113"/>
      <c r="BY306" s="113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  <c r="DU306" s="113"/>
      <c r="DV306" s="113"/>
      <c r="DW306" s="113"/>
      <c r="DX306" s="113"/>
      <c r="DY306" s="113"/>
      <c r="DZ306" s="113"/>
      <c r="EA306" s="113"/>
      <c r="EB306" s="113"/>
      <c r="EC306" s="113"/>
      <c r="ED306" s="113"/>
      <c r="EE306" s="113"/>
      <c r="EF306" s="113"/>
      <c r="EG306" s="113"/>
    </row>
    <row r="307" spans="1:137" s="106" customFormat="1" ht="12.95" customHeight="1" x14ac:dyDescent="0.2">
      <c r="A307" s="127">
        <v>8</v>
      </c>
      <c r="B307" s="104" t="e">
        <f>'Приложение № 1'!#REF!</f>
        <v>#REF!</v>
      </c>
      <c r="C307" s="126" t="e">
        <f>'Приложение № 1'!#REF!</f>
        <v>#REF!</v>
      </c>
      <c r="D307" s="151" t="e">
        <f>'Приложение № 1'!#REF!</f>
        <v>#REF!</v>
      </c>
      <c r="E307" s="151" t="e">
        <f t="shared" si="106"/>
        <v>#REF!</v>
      </c>
      <c r="F307" s="151" t="e">
        <f t="shared" si="106"/>
        <v>#REF!</v>
      </c>
      <c r="G307" s="151">
        <v>0</v>
      </c>
      <c r="H307" s="151">
        <v>0</v>
      </c>
      <c r="I307" s="151">
        <v>0</v>
      </c>
      <c r="J307" s="151">
        <v>0</v>
      </c>
      <c r="K307" s="151">
        <v>0</v>
      </c>
      <c r="L307" s="151">
        <v>0</v>
      </c>
      <c r="M307" s="151">
        <v>0</v>
      </c>
      <c r="N307" s="151">
        <v>0</v>
      </c>
      <c r="O307" s="151">
        <v>0</v>
      </c>
      <c r="P307" s="151">
        <v>0</v>
      </c>
      <c r="Q307" s="112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113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  <c r="DU307" s="113"/>
      <c r="DV307" s="113"/>
      <c r="DW307" s="113"/>
      <c r="DX307" s="113"/>
      <c r="DY307" s="113"/>
      <c r="DZ307" s="113"/>
      <c r="EA307" s="113"/>
      <c r="EB307" s="113"/>
      <c r="EC307" s="113"/>
      <c r="ED307" s="113"/>
      <c r="EE307" s="113"/>
      <c r="EF307" s="113"/>
      <c r="EG307" s="113"/>
    </row>
    <row r="308" spans="1:137" s="106" customFormat="1" ht="12.95" customHeight="1" x14ac:dyDescent="0.2">
      <c r="A308" s="127">
        <v>9</v>
      </c>
      <c r="B308" s="104" t="e">
        <f>'Приложение № 1'!#REF!</f>
        <v>#REF!</v>
      </c>
      <c r="C308" s="126" t="e">
        <f>'Приложение № 1'!#REF!</f>
        <v>#REF!</v>
      </c>
      <c r="D308" s="151" t="e">
        <f>'Приложение № 1'!#REF!</f>
        <v>#REF!</v>
      </c>
      <c r="E308" s="151" t="e">
        <f t="shared" si="106"/>
        <v>#REF!</v>
      </c>
      <c r="F308" s="151" t="e">
        <f t="shared" si="106"/>
        <v>#REF!</v>
      </c>
      <c r="G308" s="151">
        <v>0</v>
      </c>
      <c r="H308" s="151">
        <v>0</v>
      </c>
      <c r="I308" s="151">
        <v>0</v>
      </c>
      <c r="J308" s="151">
        <v>0</v>
      </c>
      <c r="K308" s="151">
        <v>0</v>
      </c>
      <c r="L308" s="151">
        <v>0</v>
      </c>
      <c r="M308" s="151">
        <v>0</v>
      </c>
      <c r="N308" s="151">
        <v>0</v>
      </c>
      <c r="O308" s="151">
        <v>0</v>
      </c>
      <c r="P308" s="151">
        <v>0</v>
      </c>
      <c r="Q308" s="112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113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  <c r="DU308" s="113"/>
      <c r="DV308" s="113"/>
      <c r="DW308" s="113"/>
      <c r="DX308" s="113"/>
      <c r="DY308" s="113"/>
      <c r="DZ308" s="113"/>
      <c r="EA308" s="113"/>
      <c r="EB308" s="113"/>
      <c r="EC308" s="113"/>
      <c r="ED308" s="113"/>
      <c r="EE308" s="113"/>
      <c r="EF308" s="113"/>
      <c r="EG308" s="113"/>
    </row>
    <row r="309" spans="1:137" s="106" customFormat="1" ht="12.95" customHeight="1" x14ac:dyDescent="0.2">
      <c r="A309" s="127">
        <v>10</v>
      </c>
      <c r="B309" s="104" t="e">
        <f>'Приложение № 1'!#REF!</f>
        <v>#REF!</v>
      </c>
      <c r="C309" s="126" t="e">
        <f>'Приложение № 1'!#REF!</f>
        <v>#REF!</v>
      </c>
      <c r="D309" s="151" t="e">
        <f>'Приложение № 1'!#REF!</f>
        <v>#REF!</v>
      </c>
      <c r="E309" s="151" t="e">
        <f t="shared" si="106"/>
        <v>#REF!</v>
      </c>
      <c r="F309" s="151" t="e">
        <f t="shared" si="106"/>
        <v>#REF!</v>
      </c>
      <c r="G309" s="151">
        <v>0</v>
      </c>
      <c r="H309" s="151">
        <v>0</v>
      </c>
      <c r="I309" s="151">
        <v>0</v>
      </c>
      <c r="J309" s="151">
        <v>0</v>
      </c>
      <c r="K309" s="151">
        <v>0</v>
      </c>
      <c r="L309" s="151">
        <v>0</v>
      </c>
      <c r="M309" s="151">
        <v>0</v>
      </c>
      <c r="N309" s="151">
        <v>0</v>
      </c>
      <c r="O309" s="151">
        <v>0</v>
      </c>
      <c r="P309" s="151">
        <v>0</v>
      </c>
      <c r="Q309" s="112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113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  <c r="DU309" s="113"/>
      <c r="DV309" s="113"/>
      <c r="DW309" s="113"/>
      <c r="DX309" s="113"/>
      <c r="DY309" s="113"/>
      <c r="DZ309" s="113"/>
      <c r="EA309" s="113"/>
      <c r="EB309" s="113"/>
      <c r="EC309" s="113"/>
      <c r="ED309" s="113"/>
      <c r="EE309" s="113"/>
      <c r="EF309" s="113"/>
      <c r="EG309" s="113"/>
    </row>
    <row r="310" spans="1:137" s="106" customFormat="1" ht="12.95" customHeight="1" x14ac:dyDescent="0.2">
      <c r="A310" s="127">
        <v>11</v>
      </c>
      <c r="B310" s="104" t="e">
        <f>'Приложение № 1'!#REF!</f>
        <v>#REF!</v>
      </c>
      <c r="C310" s="126" t="e">
        <f>'Приложение № 1'!#REF!</f>
        <v>#REF!</v>
      </c>
      <c r="D310" s="151" t="e">
        <f>'Приложение № 1'!#REF!</f>
        <v>#REF!</v>
      </c>
      <c r="E310" s="151" t="e">
        <f t="shared" si="106"/>
        <v>#REF!</v>
      </c>
      <c r="F310" s="151" t="e">
        <f t="shared" si="106"/>
        <v>#REF!</v>
      </c>
      <c r="G310" s="151">
        <v>0</v>
      </c>
      <c r="H310" s="151">
        <v>0</v>
      </c>
      <c r="I310" s="151">
        <v>0</v>
      </c>
      <c r="J310" s="151">
        <v>0</v>
      </c>
      <c r="K310" s="151">
        <v>0</v>
      </c>
      <c r="L310" s="151">
        <v>0</v>
      </c>
      <c r="M310" s="151">
        <v>0</v>
      </c>
      <c r="N310" s="151">
        <v>0</v>
      </c>
      <c r="O310" s="151">
        <v>0</v>
      </c>
      <c r="P310" s="151">
        <v>0</v>
      </c>
      <c r="Q310" s="112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3"/>
      <c r="BR310" s="113"/>
      <c r="BS310" s="113"/>
      <c r="BT310" s="113"/>
      <c r="BU310" s="113"/>
      <c r="BV310" s="113"/>
      <c r="BW310" s="113"/>
      <c r="BX310" s="113"/>
      <c r="BY310" s="113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  <c r="DU310" s="113"/>
      <c r="DV310" s="113"/>
      <c r="DW310" s="113"/>
      <c r="DX310" s="113"/>
      <c r="DY310" s="113"/>
      <c r="DZ310" s="113"/>
      <c r="EA310" s="113"/>
      <c r="EB310" s="113"/>
      <c r="EC310" s="113"/>
      <c r="ED310" s="113"/>
      <c r="EE310" s="113"/>
      <c r="EF310" s="113"/>
      <c r="EG310" s="113"/>
    </row>
    <row r="311" spans="1:137" s="106" customFormat="1" ht="12.95" customHeight="1" x14ac:dyDescent="0.2">
      <c r="A311" s="127">
        <v>12</v>
      </c>
      <c r="B311" s="104" t="e">
        <f>'Приложение № 1'!#REF!</f>
        <v>#REF!</v>
      </c>
      <c r="C311" s="126" t="e">
        <f>'Приложение № 1'!#REF!</f>
        <v>#REF!</v>
      </c>
      <c r="D311" s="151" t="e">
        <f>'Приложение № 1'!#REF!</f>
        <v>#REF!</v>
      </c>
      <c r="E311" s="151" t="e">
        <f t="shared" si="106"/>
        <v>#REF!</v>
      </c>
      <c r="F311" s="151" t="e">
        <f t="shared" si="106"/>
        <v>#REF!</v>
      </c>
      <c r="G311" s="151">
        <v>0</v>
      </c>
      <c r="H311" s="151">
        <v>0</v>
      </c>
      <c r="I311" s="151">
        <v>0</v>
      </c>
      <c r="J311" s="151">
        <v>0</v>
      </c>
      <c r="K311" s="151">
        <v>0</v>
      </c>
      <c r="L311" s="151">
        <v>0</v>
      </c>
      <c r="M311" s="151">
        <v>0</v>
      </c>
      <c r="N311" s="151">
        <v>0</v>
      </c>
      <c r="O311" s="151">
        <v>0</v>
      </c>
      <c r="P311" s="151">
        <v>0</v>
      </c>
      <c r="Q311" s="112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113"/>
      <c r="BR311" s="113"/>
      <c r="BS311" s="113"/>
      <c r="BT311" s="113"/>
      <c r="BU311" s="113"/>
      <c r="BV311" s="113"/>
      <c r="BW311" s="113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  <c r="DU311" s="113"/>
      <c r="DV311" s="113"/>
      <c r="DW311" s="113"/>
      <c r="DX311" s="113"/>
      <c r="DY311" s="113"/>
      <c r="DZ311" s="113"/>
      <c r="EA311" s="113"/>
      <c r="EB311" s="113"/>
      <c r="EC311" s="113"/>
      <c r="ED311" s="113"/>
      <c r="EE311" s="113"/>
      <c r="EF311" s="113"/>
      <c r="EG311" s="113"/>
    </row>
    <row r="312" spans="1:137" s="106" customFormat="1" ht="12.95" customHeight="1" x14ac:dyDescent="0.2">
      <c r="A312" s="127">
        <v>13</v>
      </c>
      <c r="B312" s="104" t="e">
        <f>'Приложение № 1'!#REF!</f>
        <v>#REF!</v>
      </c>
      <c r="C312" s="126" t="e">
        <f>'Приложение № 1'!#REF!</f>
        <v>#REF!</v>
      </c>
      <c r="D312" s="151" t="e">
        <f>'Приложение № 1'!#REF!</f>
        <v>#REF!</v>
      </c>
      <c r="E312" s="151" t="e">
        <f t="shared" si="106"/>
        <v>#REF!</v>
      </c>
      <c r="F312" s="151" t="e">
        <f t="shared" si="106"/>
        <v>#REF!</v>
      </c>
      <c r="G312" s="151">
        <v>0</v>
      </c>
      <c r="H312" s="151">
        <v>0</v>
      </c>
      <c r="I312" s="151">
        <v>0</v>
      </c>
      <c r="J312" s="151">
        <v>0</v>
      </c>
      <c r="K312" s="151">
        <v>0</v>
      </c>
      <c r="L312" s="151">
        <v>0</v>
      </c>
      <c r="M312" s="151">
        <v>0</v>
      </c>
      <c r="N312" s="151">
        <v>0</v>
      </c>
      <c r="O312" s="151">
        <v>0</v>
      </c>
      <c r="P312" s="151">
        <v>0</v>
      </c>
      <c r="Q312" s="112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113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  <c r="DU312" s="113"/>
      <c r="DV312" s="113"/>
      <c r="DW312" s="113"/>
      <c r="DX312" s="113"/>
      <c r="DY312" s="113"/>
      <c r="DZ312" s="113"/>
      <c r="EA312" s="113"/>
      <c r="EB312" s="113"/>
      <c r="EC312" s="113"/>
      <c r="ED312" s="113"/>
      <c r="EE312" s="113"/>
      <c r="EF312" s="113"/>
      <c r="EG312" s="113"/>
    </row>
    <row r="313" spans="1:137" s="106" customFormat="1" ht="12.95" customHeight="1" x14ac:dyDescent="0.2">
      <c r="A313" s="127">
        <v>14</v>
      </c>
      <c r="B313" s="104" t="e">
        <f>'Приложение № 1'!#REF!</f>
        <v>#REF!</v>
      </c>
      <c r="C313" s="126" t="e">
        <f>'Приложение № 1'!#REF!</f>
        <v>#REF!</v>
      </c>
      <c r="D313" s="151" t="e">
        <f>'Приложение № 1'!#REF!</f>
        <v>#REF!</v>
      </c>
      <c r="E313" s="151" t="e">
        <f t="shared" si="106"/>
        <v>#REF!</v>
      </c>
      <c r="F313" s="151" t="e">
        <f t="shared" si="106"/>
        <v>#REF!</v>
      </c>
      <c r="G313" s="151">
        <v>0</v>
      </c>
      <c r="H313" s="151">
        <v>0</v>
      </c>
      <c r="I313" s="151">
        <v>0</v>
      </c>
      <c r="J313" s="151">
        <v>0</v>
      </c>
      <c r="K313" s="151">
        <v>0</v>
      </c>
      <c r="L313" s="151">
        <v>0</v>
      </c>
      <c r="M313" s="151">
        <v>0</v>
      </c>
      <c r="N313" s="151">
        <v>0</v>
      </c>
      <c r="O313" s="151">
        <v>0</v>
      </c>
      <c r="P313" s="151">
        <v>0</v>
      </c>
      <c r="Q313" s="112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113"/>
      <c r="BW313" s="113"/>
      <c r="BX313" s="113"/>
      <c r="BY313" s="113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  <c r="DU313" s="113"/>
      <c r="DV313" s="113"/>
      <c r="DW313" s="113"/>
      <c r="DX313" s="113"/>
      <c r="DY313" s="113"/>
      <c r="DZ313" s="113"/>
      <c r="EA313" s="113"/>
      <c r="EB313" s="113"/>
      <c r="EC313" s="113"/>
      <c r="ED313" s="113"/>
      <c r="EE313" s="113"/>
      <c r="EF313" s="113"/>
      <c r="EG313" s="113"/>
    </row>
    <row r="314" spans="1:137" s="106" customFormat="1" ht="12.95" customHeight="1" x14ac:dyDescent="0.2">
      <c r="A314" s="127">
        <v>15</v>
      </c>
      <c r="B314" s="104" t="e">
        <f>'Приложение № 1'!#REF!</f>
        <v>#REF!</v>
      </c>
      <c r="C314" s="126" t="e">
        <f>'Приложение № 1'!#REF!</f>
        <v>#REF!</v>
      </c>
      <c r="D314" s="151" t="e">
        <f>'Приложение № 1'!#REF!</f>
        <v>#REF!</v>
      </c>
      <c r="E314" s="151" t="e">
        <f t="shared" si="106"/>
        <v>#REF!</v>
      </c>
      <c r="F314" s="151" t="e">
        <f t="shared" si="106"/>
        <v>#REF!</v>
      </c>
      <c r="G314" s="151">
        <v>0</v>
      </c>
      <c r="H314" s="151">
        <v>0</v>
      </c>
      <c r="I314" s="151">
        <v>0</v>
      </c>
      <c r="J314" s="151">
        <v>0</v>
      </c>
      <c r="K314" s="151">
        <v>0</v>
      </c>
      <c r="L314" s="151">
        <v>0</v>
      </c>
      <c r="M314" s="151">
        <v>0</v>
      </c>
      <c r="N314" s="151">
        <v>0</v>
      </c>
      <c r="O314" s="151">
        <v>0</v>
      </c>
      <c r="P314" s="151">
        <v>0</v>
      </c>
      <c r="Q314" s="112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3"/>
      <c r="BR314" s="113"/>
      <c r="BS314" s="113"/>
      <c r="BT314" s="113"/>
      <c r="BU314" s="113"/>
      <c r="BV314" s="113"/>
      <c r="BW314" s="113"/>
      <c r="BX314" s="113"/>
      <c r="BY314" s="113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  <c r="DU314" s="113"/>
      <c r="DV314" s="113"/>
      <c r="DW314" s="113"/>
      <c r="DX314" s="113"/>
      <c r="DY314" s="113"/>
      <c r="DZ314" s="113"/>
      <c r="EA314" s="113"/>
      <c r="EB314" s="113"/>
      <c r="EC314" s="113"/>
      <c r="ED314" s="113"/>
      <c r="EE314" s="113"/>
      <c r="EF314" s="113"/>
      <c r="EG314" s="113"/>
    </row>
    <row r="315" spans="1:137" s="106" customFormat="1" ht="12.95" customHeight="1" x14ac:dyDescent="0.2">
      <c r="A315" s="127">
        <v>16</v>
      </c>
      <c r="B315" s="104" t="e">
        <f>'Приложение № 1'!#REF!</f>
        <v>#REF!</v>
      </c>
      <c r="C315" s="126" t="e">
        <f>'Приложение № 1'!#REF!</f>
        <v>#REF!</v>
      </c>
      <c r="D315" s="151" t="e">
        <f>'Приложение № 1'!#REF!</f>
        <v>#REF!</v>
      </c>
      <c r="E315" s="151" t="e">
        <f t="shared" si="106"/>
        <v>#REF!</v>
      </c>
      <c r="F315" s="151" t="e">
        <f t="shared" si="106"/>
        <v>#REF!</v>
      </c>
      <c r="G315" s="151">
        <v>0</v>
      </c>
      <c r="H315" s="151">
        <v>0</v>
      </c>
      <c r="I315" s="151">
        <v>0</v>
      </c>
      <c r="J315" s="151">
        <v>0</v>
      </c>
      <c r="K315" s="151">
        <v>0</v>
      </c>
      <c r="L315" s="151">
        <v>0</v>
      </c>
      <c r="M315" s="151">
        <v>0</v>
      </c>
      <c r="N315" s="151">
        <v>0</v>
      </c>
      <c r="O315" s="151">
        <v>0</v>
      </c>
      <c r="P315" s="151">
        <v>0</v>
      </c>
      <c r="Q315" s="112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113"/>
      <c r="BR315" s="113"/>
      <c r="BS315" s="113"/>
      <c r="BT315" s="113"/>
      <c r="BU315" s="113"/>
      <c r="BV315" s="113"/>
      <c r="BW315" s="113"/>
      <c r="BX315" s="113"/>
      <c r="BY315" s="113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  <c r="DU315" s="113"/>
      <c r="DV315" s="113"/>
      <c r="DW315" s="113"/>
      <c r="DX315" s="113"/>
      <c r="DY315" s="113"/>
      <c r="DZ315" s="113"/>
      <c r="EA315" s="113"/>
      <c r="EB315" s="113"/>
      <c r="EC315" s="113"/>
      <c r="ED315" s="113"/>
      <c r="EE315" s="113"/>
      <c r="EF315" s="113"/>
      <c r="EG315" s="113"/>
    </row>
    <row r="316" spans="1:137" s="106" customFormat="1" ht="12.95" customHeight="1" x14ac:dyDescent="0.2">
      <c r="A316" s="127">
        <v>17</v>
      </c>
      <c r="B316" s="104" t="e">
        <f>'Приложение № 1'!#REF!</f>
        <v>#REF!</v>
      </c>
      <c r="C316" s="126" t="e">
        <f>'Приложение № 1'!#REF!</f>
        <v>#REF!</v>
      </c>
      <c r="D316" s="151" t="e">
        <f>'Приложение № 1'!#REF!</f>
        <v>#REF!</v>
      </c>
      <c r="E316" s="151" t="e">
        <f t="shared" si="106"/>
        <v>#REF!</v>
      </c>
      <c r="F316" s="151" t="e">
        <f t="shared" si="106"/>
        <v>#REF!</v>
      </c>
      <c r="G316" s="151">
        <v>0</v>
      </c>
      <c r="H316" s="151">
        <v>0</v>
      </c>
      <c r="I316" s="151">
        <v>0</v>
      </c>
      <c r="J316" s="151">
        <v>0</v>
      </c>
      <c r="K316" s="151">
        <v>0</v>
      </c>
      <c r="L316" s="151">
        <v>0</v>
      </c>
      <c r="M316" s="151">
        <v>0</v>
      </c>
      <c r="N316" s="151">
        <v>0</v>
      </c>
      <c r="O316" s="151">
        <v>0</v>
      </c>
      <c r="P316" s="151">
        <v>0</v>
      </c>
      <c r="Q316" s="112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113"/>
      <c r="BR316" s="113"/>
      <c r="BS316" s="113"/>
      <c r="BT316" s="113"/>
      <c r="BU316" s="113"/>
      <c r="BV316" s="113"/>
      <c r="BW316" s="113"/>
      <c r="BX316" s="113"/>
      <c r="BY316" s="113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  <c r="DU316" s="113"/>
      <c r="DV316" s="113"/>
      <c r="DW316" s="113"/>
      <c r="DX316" s="113"/>
      <c r="DY316" s="113"/>
      <c r="DZ316" s="113"/>
      <c r="EA316" s="113"/>
      <c r="EB316" s="113"/>
      <c r="EC316" s="113"/>
      <c r="ED316" s="113"/>
      <c r="EE316" s="113"/>
      <c r="EF316" s="113"/>
      <c r="EG316" s="113"/>
    </row>
    <row r="317" spans="1:137" s="106" customFormat="1" ht="12.95" customHeight="1" x14ac:dyDescent="0.2">
      <c r="A317" s="127">
        <v>18</v>
      </c>
      <c r="B317" s="104" t="e">
        <f>'Приложение № 1'!#REF!</f>
        <v>#REF!</v>
      </c>
      <c r="C317" s="126" t="e">
        <f>'Приложение № 1'!#REF!</f>
        <v>#REF!</v>
      </c>
      <c r="D317" s="151" t="e">
        <f>'Приложение № 1'!#REF!</f>
        <v>#REF!</v>
      </c>
      <c r="E317" s="151" t="e">
        <f t="shared" si="106"/>
        <v>#REF!</v>
      </c>
      <c r="F317" s="151" t="e">
        <f t="shared" si="106"/>
        <v>#REF!</v>
      </c>
      <c r="G317" s="151">
        <v>0</v>
      </c>
      <c r="H317" s="151">
        <v>0</v>
      </c>
      <c r="I317" s="151">
        <v>0</v>
      </c>
      <c r="J317" s="151">
        <v>0</v>
      </c>
      <c r="K317" s="151">
        <v>0</v>
      </c>
      <c r="L317" s="151">
        <v>0</v>
      </c>
      <c r="M317" s="151">
        <v>0</v>
      </c>
      <c r="N317" s="151">
        <v>0</v>
      </c>
      <c r="O317" s="151">
        <v>0</v>
      </c>
      <c r="P317" s="151">
        <v>0</v>
      </c>
      <c r="Q317" s="112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3"/>
      <c r="BR317" s="113"/>
      <c r="BS317" s="113"/>
      <c r="BT317" s="113"/>
      <c r="BU317" s="113"/>
      <c r="BV317" s="113"/>
      <c r="BW317" s="113"/>
      <c r="BX317" s="113"/>
      <c r="BY317" s="113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  <c r="DU317" s="113"/>
      <c r="DV317" s="113"/>
      <c r="DW317" s="113"/>
      <c r="DX317" s="113"/>
      <c r="DY317" s="113"/>
      <c r="DZ317" s="113"/>
      <c r="EA317" s="113"/>
      <c r="EB317" s="113"/>
      <c r="EC317" s="113"/>
      <c r="ED317" s="113"/>
      <c r="EE317" s="113"/>
      <c r="EF317" s="113"/>
      <c r="EG317" s="113"/>
    </row>
    <row r="318" spans="1:137" s="106" customFormat="1" ht="12.95" customHeight="1" x14ac:dyDescent="0.2">
      <c r="A318" s="127">
        <v>19</v>
      </c>
      <c r="B318" s="104" t="e">
        <f>'Приложение № 1'!#REF!</f>
        <v>#REF!</v>
      </c>
      <c r="C318" s="126" t="e">
        <f>'Приложение № 1'!#REF!</f>
        <v>#REF!</v>
      </c>
      <c r="D318" s="151" t="e">
        <f>'Приложение № 1'!#REF!</f>
        <v>#REF!</v>
      </c>
      <c r="E318" s="151" t="e">
        <f t="shared" si="106"/>
        <v>#REF!</v>
      </c>
      <c r="F318" s="151" t="e">
        <f t="shared" si="106"/>
        <v>#REF!</v>
      </c>
      <c r="G318" s="151">
        <v>0</v>
      </c>
      <c r="H318" s="151">
        <v>0</v>
      </c>
      <c r="I318" s="151">
        <v>0</v>
      </c>
      <c r="J318" s="151">
        <v>0</v>
      </c>
      <c r="K318" s="151">
        <v>0</v>
      </c>
      <c r="L318" s="151">
        <v>0</v>
      </c>
      <c r="M318" s="151">
        <v>0</v>
      </c>
      <c r="N318" s="151">
        <v>0</v>
      </c>
      <c r="O318" s="151">
        <v>0</v>
      </c>
      <c r="P318" s="151">
        <v>0</v>
      </c>
      <c r="Q318" s="112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3"/>
      <c r="BR318" s="113"/>
      <c r="BS318" s="113"/>
      <c r="BT318" s="113"/>
      <c r="BU318" s="113"/>
      <c r="BV318" s="113"/>
      <c r="BW318" s="113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  <c r="DU318" s="113"/>
      <c r="DV318" s="113"/>
      <c r="DW318" s="113"/>
      <c r="DX318" s="113"/>
      <c r="DY318" s="113"/>
      <c r="DZ318" s="113"/>
      <c r="EA318" s="113"/>
      <c r="EB318" s="113"/>
      <c r="EC318" s="113"/>
      <c r="ED318" s="113"/>
      <c r="EE318" s="113"/>
      <c r="EF318" s="113"/>
      <c r="EG318" s="113"/>
    </row>
    <row r="319" spans="1:137" s="106" customFormat="1" ht="12.95" customHeight="1" x14ac:dyDescent="0.2">
      <c r="A319" s="127">
        <v>20</v>
      </c>
      <c r="B319" s="104" t="e">
        <f>'Приложение № 1'!#REF!</f>
        <v>#REF!</v>
      </c>
      <c r="C319" s="126" t="e">
        <f>'Приложение № 1'!#REF!</f>
        <v>#REF!</v>
      </c>
      <c r="D319" s="151" t="e">
        <f>'Приложение № 1'!#REF!</f>
        <v>#REF!</v>
      </c>
      <c r="E319" s="151" t="e">
        <f t="shared" si="106"/>
        <v>#REF!</v>
      </c>
      <c r="F319" s="151" t="e">
        <f t="shared" si="106"/>
        <v>#REF!</v>
      </c>
      <c r="G319" s="151">
        <v>0</v>
      </c>
      <c r="H319" s="151">
        <v>0</v>
      </c>
      <c r="I319" s="151">
        <v>0</v>
      </c>
      <c r="J319" s="151">
        <v>0</v>
      </c>
      <c r="K319" s="151">
        <v>0</v>
      </c>
      <c r="L319" s="151">
        <v>0</v>
      </c>
      <c r="M319" s="151">
        <v>0</v>
      </c>
      <c r="N319" s="151">
        <v>0</v>
      </c>
      <c r="O319" s="151">
        <v>0</v>
      </c>
      <c r="P319" s="151">
        <v>0</v>
      </c>
      <c r="Q319" s="112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113"/>
      <c r="BR319" s="113"/>
      <c r="BS319" s="113"/>
      <c r="BT319" s="113"/>
      <c r="BU319" s="113"/>
      <c r="BV319" s="113"/>
      <c r="BW319" s="113"/>
      <c r="BX319" s="113"/>
      <c r="BY319" s="113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  <c r="DU319" s="113"/>
      <c r="DV319" s="113"/>
      <c r="DW319" s="113"/>
      <c r="DX319" s="113"/>
      <c r="DY319" s="113"/>
      <c r="DZ319" s="113"/>
      <c r="EA319" s="113"/>
      <c r="EB319" s="113"/>
      <c r="EC319" s="113"/>
      <c r="ED319" s="113"/>
      <c r="EE319" s="113"/>
      <c r="EF319" s="113"/>
      <c r="EG319" s="113"/>
    </row>
    <row r="320" spans="1:137" s="106" customFormat="1" ht="12.95" customHeight="1" x14ac:dyDescent="0.2">
      <c r="A320" s="127">
        <v>21</v>
      </c>
      <c r="B320" s="104" t="e">
        <f>'Приложение № 1'!#REF!</f>
        <v>#REF!</v>
      </c>
      <c r="C320" s="126" t="e">
        <f>'Приложение № 1'!#REF!</f>
        <v>#REF!</v>
      </c>
      <c r="D320" s="151" t="e">
        <f>'Приложение № 1'!#REF!</f>
        <v>#REF!</v>
      </c>
      <c r="E320" s="151" t="e">
        <f t="shared" si="106"/>
        <v>#REF!</v>
      </c>
      <c r="F320" s="151" t="e">
        <f t="shared" si="106"/>
        <v>#REF!</v>
      </c>
      <c r="G320" s="151">
        <v>0</v>
      </c>
      <c r="H320" s="151">
        <v>0</v>
      </c>
      <c r="I320" s="151">
        <v>0</v>
      </c>
      <c r="J320" s="151">
        <v>0</v>
      </c>
      <c r="K320" s="151">
        <v>0</v>
      </c>
      <c r="L320" s="151">
        <v>0</v>
      </c>
      <c r="M320" s="151">
        <v>0</v>
      </c>
      <c r="N320" s="151">
        <v>0</v>
      </c>
      <c r="O320" s="151">
        <v>0</v>
      </c>
      <c r="P320" s="151">
        <v>0</v>
      </c>
      <c r="Q320" s="112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113"/>
      <c r="BR320" s="113"/>
      <c r="BS320" s="113"/>
      <c r="BT320" s="113"/>
      <c r="BU320" s="113"/>
      <c r="BV320" s="113"/>
      <c r="BW320" s="113"/>
      <c r="BX320" s="113"/>
      <c r="BY320" s="113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  <c r="DU320" s="113"/>
      <c r="DV320" s="113"/>
      <c r="DW320" s="113"/>
      <c r="DX320" s="113"/>
      <c r="DY320" s="113"/>
      <c r="DZ320" s="113"/>
      <c r="EA320" s="113"/>
      <c r="EB320" s="113"/>
      <c r="EC320" s="113"/>
      <c r="ED320" s="113"/>
      <c r="EE320" s="113"/>
      <c r="EF320" s="113"/>
      <c r="EG320" s="113"/>
    </row>
    <row r="321" spans="1:137" s="106" customFormat="1" ht="12.95" customHeight="1" x14ac:dyDescent="0.2">
      <c r="A321" s="127">
        <v>22</v>
      </c>
      <c r="B321" s="104" t="e">
        <f>'Приложение № 1'!#REF!</f>
        <v>#REF!</v>
      </c>
      <c r="C321" s="126" t="e">
        <f>'Приложение № 1'!#REF!</f>
        <v>#REF!</v>
      </c>
      <c r="D321" s="151" t="e">
        <f>'Приложение № 1'!#REF!</f>
        <v>#REF!</v>
      </c>
      <c r="E321" s="151" t="e">
        <f t="shared" si="106"/>
        <v>#REF!</v>
      </c>
      <c r="F321" s="151" t="e">
        <f t="shared" si="106"/>
        <v>#REF!</v>
      </c>
      <c r="G321" s="151">
        <v>0</v>
      </c>
      <c r="H321" s="151">
        <v>0</v>
      </c>
      <c r="I321" s="151">
        <v>0</v>
      </c>
      <c r="J321" s="151">
        <v>0</v>
      </c>
      <c r="K321" s="151">
        <v>0</v>
      </c>
      <c r="L321" s="151">
        <v>0</v>
      </c>
      <c r="M321" s="151">
        <v>0</v>
      </c>
      <c r="N321" s="151">
        <v>0</v>
      </c>
      <c r="O321" s="151">
        <v>0</v>
      </c>
      <c r="P321" s="151">
        <v>0</v>
      </c>
      <c r="Q321" s="112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3"/>
      <c r="BR321" s="113"/>
      <c r="BS321" s="113"/>
      <c r="BT321" s="113"/>
      <c r="BU321" s="113"/>
      <c r="BV321" s="113"/>
      <c r="BW321" s="113"/>
      <c r="BX321" s="113"/>
      <c r="BY321" s="113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  <c r="DU321" s="113"/>
      <c r="DV321" s="113"/>
      <c r="DW321" s="113"/>
      <c r="DX321" s="113"/>
      <c r="DY321" s="113"/>
      <c r="DZ321" s="113"/>
      <c r="EA321" s="113"/>
      <c r="EB321" s="113"/>
      <c r="EC321" s="113"/>
      <c r="ED321" s="113"/>
      <c r="EE321" s="113"/>
      <c r="EF321" s="113"/>
      <c r="EG321" s="113"/>
    </row>
    <row r="322" spans="1:137" s="106" customFormat="1" ht="39.950000000000003" customHeight="1" x14ac:dyDescent="0.2">
      <c r="A322" s="847" t="e">
        <f>'Приложение № 1'!#REF!</f>
        <v>#REF!</v>
      </c>
      <c r="B322" s="848"/>
      <c r="C322" s="101" t="e">
        <f>C323</f>
        <v>#REF!</v>
      </c>
      <c r="D322" s="101" t="e">
        <f t="shared" ref="D322:P322" si="107">D323</f>
        <v>#REF!</v>
      </c>
      <c r="E322" s="101" t="e">
        <f t="shared" si="107"/>
        <v>#REF!</v>
      </c>
      <c r="F322" s="101" t="e">
        <f t="shared" si="107"/>
        <v>#REF!</v>
      </c>
      <c r="G322" s="101">
        <f t="shared" si="107"/>
        <v>0</v>
      </c>
      <c r="H322" s="101">
        <f t="shared" si="107"/>
        <v>0</v>
      </c>
      <c r="I322" s="101">
        <f t="shared" si="107"/>
        <v>0</v>
      </c>
      <c r="J322" s="101">
        <f t="shared" si="107"/>
        <v>0</v>
      </c>
      <c r="K322" s="101">
        <f t="shared" si="107"/>
        <v>0</v>
      </c>
      <c r="L322" s="101">
        <f t="shared" si="107"/>
        <v>0</v>
      </c>
      <c r="M322" s="101">
        <f t="shared" si="107"/>
        <v>0</v>
      </c>
      <c r="N322" s="101">
        <f t="shared" si="107"/>
        <v>0</v>
      </c>
      <c r="O322" s="101">
        <f t="shared" si="107"/>
        <v>0</v>
      </c>
      <c r="P322" s="101">
        <f t="shared" si="107"/>
        <v>0</v>
      </c>
      <c r="Q322" s="112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3"/>
      <c r="BR322" s="113"/>
      <c r="BS322" s="113"/>
      <c r="BT322" s="113"/>
      <c r="BU322" s="113"/>
      <c r="BV322" s="113"/>
      <c r="BW322" s="113"/>
      <c r="BX322" s="113"/>
      <c r="BY322" s="113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  <c r="DU322" s="113"/>
      <c r="DV322" s="113"/>
      <c r="DW322" s="113"/>
      <c r="DX322" s="113"/>
      <c r="DY322" s="113"/>
      <c r="DZ322" s="113"/>
      <c r="EA322" s="113"/>
      <c r="EB322" s="113"/>
      <c r="EC322" s="113"/>
      <c r="ED322" s="113"/>
      <c r="EE322" s="113"/>
      <c r="EF322" s="113"/>
      <c r="EG322" s="113"/>
    </row>
    <row r="323" spans="1:137" s="106" customFormat="1" ht="12.95" customHeight="1" x14ac:dyDescent="0.2">
      <c r="A323" s="127">
        <v>1</v>
      </c>
      <c r="B323" s="104" t="e">
        <f>'Приложение № 1'!#REF!</f>
        <v>#REF!</v>
      </c>
      <c r="C323" s="126" t="e">
        <f>'Приложение № 1'!#REF!</f>
        <v>#REF!</v>
      </c>
      <c r="D323" s="151" t="e">
        <f>'Приложение № 1'!#REF!</f>
        <v>#REF!</v>
      </c>
      <c r="E323" s="151" t="e">
        <f>C323</f>
        <v>#REF!</v>
      </c>
      <c r="F323" s="151" t="e">
        <f>D323</f>
        <v>#REF!</v>
      </c>
      <c r="G323" s="151">
        <v>0</v>
      </c>
      <c r="H323" s="151">
        <v>0</v>
      </c>
      <c r="I323" s="151">
        <v>0</v>
      </c>
      <c r="J323" s="151">
        <v>0</v>
      </c>
      <c r="K323" s="151">
        <v>0</v>
      </c>
      <c r="L323" s="151">
        <v>0</v>
      </c>
      <c r="M323" s="151">
        <v>0</v>
      </c>
      <c r="N323" s="151">
        <v>0</v>
      </c>
      <c r="O323" s="151">
        <v>0</v>
      </c>
      <c r="P323" s="151">
        <v>0</v>
      </c>
      <c r="Q323" s="112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113"/>
      <c r="BR323" s="113"/>
      <c r="BS323" s="113"/>
      <c r="BT323" s="113"/>
      <c r="BU323" s="113"/>
      <c r="BV323" s="113"/>
      <c r="BW323" s="113"/>
      <c r="BX323" s="113"/>
      <c r="BY323" s="113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  <c r="DU323" s="113"/>
      <c r="DV323" s="113"/>
      <c r="DW323" s="113"/>
      <c r="DX323" s="113"/>
      <c r="DY323" s="113"/>
      <c r="DZ323" s="113"/>
      <c r="EA323" s="113"/>
      <c r="EB323" s="113"/>
      <c r="EC323" s="113"/>
      <c r="ED323" s="113"/>
      <c r="EE323" s="113"/>
      <c r="EF323" s="113"/>
      <c r="EG323" s="113"/>
    </row>
    <row r="324" spans="1:137" s="106" customFormat="1" ht="39.950000000000003" customHeight="1" x14ac:dyDescent="0.2">
      <c r="A324" s="851" t="str">
        <f>'Приложение № 1'!A294:F294</f>
        <v>Итого МКД по Раменскому муниципальному району: 3</v>
      </c>
      <c r="B324" s="852"/>
      <c r="C324" s="129">
        <f>C325+C326+C327</f>
        <v>906</v>
      </c>
      <c r="D324" s="129">
        <f t="shared" ref="D324:P324" si="108">D325+D326+D327</f>
        <v>38305680</v>
      </c>
      <c r="E324" s="129">
        <f t="shared" si="108"/>
        <v>0</v>
      </c>
      <c r="F324" s="129">
        <f t="shared" si="108"/>
        <v>0</v>
      </c>
      <c r="G324" s="129">
        <f t="shared" si="108"/>
        <v>906</v>
      </c>
      <c r="H324" s="129">
        <f t="shared" si="108"/>
        <v>38305680</v>
      </c>
      <c r="I324" s="129">
        <f t="shared" si="108"/>
        <v>0</v>
      </c>
      <c r="J324" s="129">
        <f t="shared" si="108"/>
        <v>0</v>
      </c>
      <c r="K324" s="129">
        <f t="shared" si="108"/>
        <v>0</v>
      </c>
      <c r="L324" s="129">
        <f t="shared" si="108"/>
        <v>0</v>
      </c>
      <c r="M324" s="129">
        <f t="shared" si="108"/>
        <v>0</v>
      </c>
      <c r="N324" s="129">
        <f t="shared" si="108"/>
        <v>0</v>
      </c>
      <c r="O324" s="129">
        <f t="shared" si="108"/>
        <v>0</v>
      </c>
      <c r="P324" s="129">
        <f t="shared" si="108"/>
        <v>0</v>
      </c>
      <c r="Q324" s="112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113"/>
      <c r="BR324" s="113"/>
      <c r="BS324" s="113"/>
      <c r="BT324" s="113"/>
      <c r="BU324" s="113"/>
      <c r="BV324" s="113"/>
      <c r="BW324" s="113"/>
      <c r="BX324" s="113"/>
      <c r="BY324" s="113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  <c r="DU324" s="113"/>
      <c r="DV324" s="113"/>
      <c r="DW324" s="113"/>
      <c r="DX324" s="113"/>
      <c r="DY324" s="113"/>
      <c r="DZ324" s="113"/>
      <c r="EA324" s="113"/>
      <c r="EB324" s="113"/>
      <c r="EC324" s="113"/>
      <c r="ED324" s="113"/>
      <c r="EE324" s="113"/>
      <c r="EF324" s="113"/>
      <c r="EG324" s="113"/>
    </row>
    <row r="325" spans="1:137" s="106" customFormat="1" ht="12.95" customHeight="1" x14ac:dyDescent="0.2">
      <c r="A325" s="127">
        <v>1</v>
      </c>
      <c r="B325" s="116" t="str">
        <f>'Приложение № 1'!B295</f>
        <v>д. Чекменево, д. 64</v>
      </c>
      <c r="C325" s="126">
        <f>'Приложение № 1'!M295</f>
        <v>250.3</v>
      </c>
      <c r="D325" s="151">
        <f>'Приложение № 1'!P295</f>
        <v>10582684</v>
      </c>
      <c r="E325" s="151">
        <v>0</v>
      </c>
      <c r="F325" s="151">
        <v>0</v>
      </c>
      <c r="G325" s="151">
        <f t="shared" ref="G325:H327" si="109">C325</f>
        <v>250.3</v>
      </c>
      <c r="H325" s="151">
        <f t="shared" si="109"/>
        <v>10582684</v>
      </c>
      <c r="I325" s="151">
        <v>0</v>
      </c>
      <c r="J325" s="151">
        <v>0</v>
      </c>
      <c r="K325" s="151">
        <v>0</v>
      </c>
      <c r="L325" s="151">
        <v>0</v>
      </c>
      <c r="M325" s="151">
        <v>0</v>
      </c>
      <c r="N325" s="151">
        <v>0</v>
      </c>
      <c r="O325" s="151">
        <v>0</v>
      </c>
      <c r="P325" s="151">
        <v>0</v>
      </c>
      <c r="Q325" s="112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3"/>
      <c r="BR325" s="113"/>
      <c r="BS325" s="113"/>
      <c r="BT325" s="113"/>
      <c r="BU325" s="113"/>
      <c r="BV325" s="113"/>
      <c r="BW325" s="113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  <c r="DU325" s="113"/>
      <c r="DV325" s="113"/>
      <c r="DW325" s="113"/>
      <c r="DX325" s="113"/>
      <c r="DY325" s="113"/>
      <c r="DZ325" s="113"/>
      <c r="EA325" s="113"/>
      <c r="EB325" s="113"/>
      <c r="EC325" s="113"/>
      <c r="ED325" s="113"/>
      <c r="EE325" s="113"/>
      <c r="EF325" s="113"/>
      <c r="EG325" s="113"/>
    </row>
    <row r="326" spans="1:137" s="106" customFormat="1" ht="12.95" customHeight="1" x14ac:dyDescent="0.2">
      <c r="A326" s="127">
        <v>2</v>
      </c>
      <c r="B326" s="116" t="str">
        <f>'Приложение № 1'!B296</f>
        <v>д. Чекменево, д. 65</v>
      </c>
      <c r="C326" s="126">
        <f>'Приложение № 1'!M296</f>
        <v>286.89999999999998</v>
      </c>
      <c r="D326" s="151">
        <f>'Приложение № 1'!P296</f>
        <v>12130132</v>
      </c>
      <c r="E326" s="151">
        <v>0</v>
      </c>
      <c r="F326" s="151">
        <v>0</v>
      </c>
      <c r="G326" s="151">
        <f t="shared" si="109"/>
        <v>286.89999999999998</v>
      </c>
      <c r="H326" s="151">
        <f t="shared" si="109"/>
        <v>12130132</v>
      </c>
      <c r="I326" s="151">
        <v>0</v>
      </c>
      <c r="J326" s="151">
        <v>0</v>
      </c>
      <c r="K326" s="151">
        <v>0</v>
      </c>
      <c r="L326" s="151">
        <v>0</v>
      </c>
      <c r="M326" s="151">
        <v>0</v>
      </c>
      <c r="N326" s="151">
        <v>0</v>
      </c>
      <c r="O326" s="151">
        <v>0</v>
      </c>
      <c r="P326" s="151">
        <v>0</v>
      </c>
      <c r="Q326" s="112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3"/>
      <c r="BR326" s="113"/>
      <c r="BS326" s="113"/>
      <c r="BT326" s="113"/>
      <c r="BU326" s="113"/>
      <c r="BV326" s="113"/>
      <c r="BW326" s="113"/>
      <c r="BX326" s="113"/>
      <c r="BY326" s="113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  <c r="DU326" s="113"/>
      <c r="DV326" s="113"/>
      <c r="DW326" s="113"/>
      <c r="DX326" s="113"/>
      <c r="DY326" s="113"/>
      <c r="DZ326" s="113"/>
      <c r="EA326" s="113"/>
      <c r="EB326" s="113"/>
      <c r="EC326" s="113"/>
      <c r="ED326" s="113"/>
      <c r="EE326" s="113"/>
      <c r="EF326" s="113"/>
      <c r="EG326" s="113"/>
    </row>
    <row r="327" spans="1:137" s="106" customFormat="1" ht="12.95" customHeight="1" x14ac:dyDescent="0.2">
      <c r="A327" s="127">
        <v>3</v>
      </c>
      <c r="B327" s="116" t="str">
        <f>'Приложение № 1'!B297</f>
        <v>д. Чекменево, д. 66</v>
      </c>
      <c r="C327" s="126">
        <f>'Приложение № 1'!M297</f>
        <v>368.8</v>
      </c>
      <c r="D327" s="151">
        <f>'Приложение № 1'!P297</f>
        <v>15592864</v>
      </c>
      <c r="E327" s="151">
        <v>0</v>
      </c>
      <c r="F327" s="151">
        <v>0</v>
      </c>
      <c r="G327" s="151">
        <f t="shared" si="109"/>
        <v>368.8</v>
      </c>
      <c r="H327" s="151">
        <f t="shared" si="109"/>
        <v>15592864</v>
      </c>
      <c r="I327" s="151">
        <v>0</v>
      </c>
      <c r="J327" s="151">
        <v>0</v>
      </c>
      <c r="K327" s="151">
        <v>0</v>
      </c>
      <c r="L327" s="151">
        <v>0</v>
      </c>
      <c r="M327" s="151">
        <v>0</v>
      </c>
      <c r="N327" s="151">
        <v>0</v>
      </c>
      <c r="O327" s="151">
        <v>0</v>
      </c>
      <c r="P327" s="151">
        <v>0</v>
      </c>
      <c r="Q327" s="112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113"/>
      <c r="BR327" s="113"/>
      <c r="BS327" s="113"/>
      <c r="BT327" s="113"/>
      <c r="BU327" s="113"/>
      <c r="BV327" s="113"/>
      <c r="BW327" s="113"/>
      <c r="BX327" s="113"/>
      <c r="BY327" s="113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  <c r="DU327" s="113"/>
      <c r="DV327" s="113"/>
      <c r="DW327" s="113"/>
      <c r="DX327" s="113"/>
      <c r="DY327" s="113"/>
      <c r="DZ327" s="113"/>
      <c r="EA327" s="113"/>
      <c r="EB327" s="113"/>
      <c r="EC327" s="113"/>
      <c r="ED327" s="113"/>
      <c r="EE327" s="113"/>
      <c r="EF327" s="113"/>
      <c r="EG327" s="113"/>
    </row>
    <row r="328" spans="1:137" s="150" customFormat="1" ht="39.950000000000003" customHeight="1" x14ac:dyDescent="0.2">
      <c r="A328" s="847" t="str">
        <f>'Приложение № 1'!A298:F298</f>
        <v>Итого МКД по городскому округу Рошаль: 6</v>
      </c>
      <c r="B328" s="848"/>
      <c r="C328" s="101">
        <f>SUM(C329:C334)</f>
        <v>2025.9</v>
      </c>
      <c r="D328" s="101">
        <f t="shared" ref="D328:P328" si="110">SUM(D329:D334)</f>
        <v>85655052</v>
      </c>
      <c r="E328" s="101">
        <f t="shared" si="110"/>
        <v>0</v>
      </c>
      <c r="F328" s="101">
        <f t="shared" si="110"/>
        <v>0</v>
      </c>
      <c r="G328" s="101">
        <f t="shared" si="110"/>
        <v>2025.9</v>
      </c>
      <c r="H328" s="101">
        <f t="shared" si="110"/>
        <v>85655052</v>
      </c>
      <c r="I328" s="101">
        <f t="shared" si="110"/>
        <v>0</v>
      </c>
      <c r="J328" s="101">
        <f t="shared" si="110"/>
        <v>0</v>
      </c>
      <c r="K328" s="101">
        <f t="shared" si="110"/>
        <v>0</v>
      </c>
      <c r="L328" s="101">
        <f t="shared" si="110"/>
        <v>0</v>
      </c>
      <c r="M328" s="101">
        <f t="shared" si="110"/>
        <v>0</v>
      </c>
      <c r="N328" s="101">
        <f t="shared" si="110"/>
        <v>0</v>
      </c>
      <c r="O328" s="101">
        <f t="shared" si="110"/>
        <v>0</v>
      </c>
      <c r="P328" s="101">
        <f t="shared" si="110"/>
        <v>0</v>
      </c>
      <c r="Q328" s="123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</row>
    <row r="329" spans="1:137" s="106" customFormat="1" ht="12.95" customHeight="1" x14ac:dyDescent="0.2">
      <c r="A329" s="127">
        <v>1</v>
      </c>
      <c r="B329" s="130" t="str">
        <f>'Приложение № 1'!B299</f>
        <v>г. Рошаль, ул. Фридриха Энгельса, д. 22</v>
      </c>
      <c r="C329" s="126">
        <f>'Приложение № 1'!M299</f>
        <v>470.7</v>
      </c>
      <c r="D329" s="151">
        <f>'Приложение № 1'!P299</f>
        <v>19901196</v>
      </c>
      <c r="E329" s="151">
        <v>0</v>
      </c>
      <c r="F329" s="151">
        <v>0</v>
      </c>
      <c r="G329" s="151">
        <f t="shared" ref="G329:H334" si="111">C329</f>
        <v>470.7</v>
      </c>
      <c r="H329" s="151">
        <f t="shared" si="111"/>
        <v>19901196</v>
      </c>
      <c r="I329" s="151">
        <v>0</v>
      </c>
      <c r="J329" s="151">
        <v>0</v>
      </c>
      <c r="K329" s="151">
        <v>0</v>
      </c>
      <c r="L329" s="151">
        <v>0</v>
      </c>
      <c r="M329" s="151">
        <v>0</v>
      </c>
      <c r="N329" s="151">
        <v>0</v>
      </c>
      <c r="O329" s="151">
        <v>0</v>
      </c>
      <c r="P329" s="151">
        <v>0</v>
      </c>
      <c r="Q329" s="112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3"/>
      <c r="BR329" s="113"/>
      <c r="BS329" s="113"/>
      <c r="BT329" s="113"/>
      <c r="BU329" s="113"/>
      <c r="BV329" s="113"/>
      <c r="BW329" s="113"/>
      <c r="BX329" s="113"/>
      <c r="BY329" s="113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  <c r="DU329" s="113"/>
      <c r="DV329" s="113"/>
      <c r="DW329" s="113"/>
      <c r="DX329" s="113"/>
      <c r="DY329" s="113"/>
      <c r="DZ329" s="113"/>
      <c r="EA329" s="113"/>
      <c r="EB329" s="113"/>
      <c r="EC329" s="113"/>
      <c r="ED329" s="113"/>
      <c r="EE329" s="113"/>
      <c r="EF329" s="113"/>
      <c r="EG329" s="113"/>
    </row>
    <row r="330" spans="1:137" s="106" customFormat="1" ht="12.95" customHeight="1" x14ac:dyDescent="0.2">
      <c r="A330" s="127">
        <v>2</v>
      </c>
      <c r="B330" s="130" t="str">
        <f>'Приложение № 1'!B300</f>
        <v>г. Рошаль, ул.Свердлова, д.33</v>
      </c>
      <c r="C330" s="126">
        <f>'Приложение № 1'!M300</f>
        <v>412.1</v>
      </c>
      <c r="D330" s="151">
        <f>'Приложение № 1'!P300</f>
        <v>17423588</v>
      </c>
      <c r="E330" s="151">
        <v>0</v>
      </c>
      <c r="F330" s="151">
        <v>0</v>
      </c>
      <c r="G330" s="151">
        <f t="shared" si="111"/>
        <v>412.1</v>
      </c>
      <c r="H330" s="151">
        <f t="shared" si="111"/>
        <v>17423588</v>
      </c>
      <c r="I330" s="151">
        <v>0</v>
      </c>
      <c r="J330" s="151">
        <v>0</v>
      </c>
      <c r="K330" s="151">
        <v>0</v>
      </c>
      <c r="L330" s="151">
        <v>0</v>
      </c>
      <c r="M330" s="151">
        <v>0</v>
      </c>
      <c r="N330" s="151">
        <v>0</v>
      </c>
      <c r="O330" s="151">
        <v>0</v>
      </c>
      <c r="P330" s="151">
        <v>0</v>
      </c>
      <c r="Q330" s="112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3"/>
      <c r="BR330" s="113"/>
      <c r="BS330" s="113"/>
      <c r="BT330" s="113"/>
      <c r="BU330" s="113"/>
      <c r="BV330" s="113"/>
      <c r="BW330" s="113"/>
      <c r="BX330" s="113"/>
      <c r="BY330" s="113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  <c r="DU330" s="113"/>
      <c r="DV330" s="113"/>
      <c r="DW330" s="113"/>
      <c r="DX330" s="113"/>
      <c r="DY330" s="113"/>
      <c r="DZ330" s="113"/>
      <c r="EA330" s="113"/>
      <c r="EB330" s="113"/>
      <c r="EC330" s="113"/>
      <c r="ED330" s="113"/>
      <c r="EE330" s="113"/>
      <c r="EF330" s="113"/>
      <c r="EG330" s="113"/>
    </row>
    <row r="331" spans="1:137" s="150" customFormat="1" ht="12.95" customHeight="1" x14ac:dyDescent="0.2">
      <c r="A331" s="127">
        <v>3</v>
      </c>
      <c r="B331" s="130" t="str">
        <f>'Приложение № 1'!B301</f>
        <v>г. Рошаль, ул. Свердлова, д. 34</v>
      </c>
      <c r="C331" s="126">
        <f>'Приложение № 1'!M301</f>
        <v>260.10000000000002</v>
      </c>
      <c r="D331" s="151">
        <f>'Приложение № 1'!P301</f>
        <v>10997028</v>
      </c>
      <c r="E331" s="151">
        <v>0</v>
      </c>
      <c r="F331" s="151">
        <v>0</v>
      </c>
      <c r="G331" s="151">
        <f t="shared" si="111"/>
        <v>260.10000000000002</v>
      </c>
      <c r="H331" s="151">
        <f t="shared" si="111"/>
        <v>10997028</v>
      </c>
      <c r="I331" s="151">
        <v>0</v>
      </c>
      <c r="J331" s="151">
        <v>0</v>
      </c>
      <c r="K331" s="151">
        <v>0</v>
      </c>
      <c r="L331" s="151">
        <v>0</v>
      </c>
      <c r="M331" s="151">
        <v>0</v>
      </c>
      <c r="N331" s="151">
        <v>0</v>
      </c>
      <c r="O331" s="151">
        <v>0</v>
      </c>
      <c r="P331" s="151">
        <v>0</v>
      </c>
      <c r="Q331" s="123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</row>
    <row r="332" spans="1:137" s="150" customFormat="1" ht="12.95" customHeight="1" x14ac:dyDescent="0.2">
      <c r="A332" s="127">
        <v>4</v>
      </c>
      <c r="B332" s="130" t="str">
        <f>'Приложение № 1'!B302</f>
        <v>г. Рошаль, ул. Свердлова, д. 35</v>
      </c>
      <c r="C332" s="126">
        <f>'Приложение № 1'!M302</f>
        <v>295</v>
      </c>
      <c r="D332" s="151">
        <f>'Приложение № 1'!P302</f>
        <v>12472600</v>
      </c>
      <c r="E332" s="151">
        <v>0</v>
      </c>
      <c r="F332" s="151">
        <v>0</v>
      </c>
      <c r="G332" s="151">
        <f t="shared" si="111"/>
        <v>295</v>
      </c>
      <c r="H332" s="151">
        <f t="shared" si="111"/>
        <v>12472600</v>
      </c>
      <c r="I332" s="151">
        <v>0</v>
      </c>
      <c r="J332" s="151">
        <v>0</v>
      </c>
      <c r="K332" s="151">
        <v>0</v>
      </c>
      <c r="L332" s="151">
        <v>0</v>
      </c>
      <c r="M332" s="151">
        <v>0</v>
      </c>
      <c r="N332" s="151">
        <v>0</v>
      </c>
      <c r="O332" s="151">
        <v>0</v>
      </c>
      <c r="P332" s="151">
        <v>0</v>
      </c>
      <c r="Q332" s="123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</row>
    <row r="333" spans="1:137" s="106" customFormat="1" ht="12.95" customHeight="1" x14ac:dyDescent="0.2">
      <c r="A333" s="127">
        <v>5</v>
      </c>
      <c r="B333" s="130" t="str">
        <f>'Приложение № 1'!B303</f>
        <v>г. Рошаль, ул. Свердлова, д. 36</v>
      </c>
      <c r="C333" s="126">
        <f>'Приложение № 1'!M303</f>
        <v>296.2</v>
      </c>
      <c r="D333" s="151">
        <f>'Приложение № 1'!P303</f>
        <v>12523336</v>
      </c>
      <c r="E333" s="151">
        <v>0</v>
      </c>
      <c r="F333" s="151">
        <v>0</v>
      </c>
      <c r="G333" s="151">
        <f t="shared" si="111"/>
        <v>296.2</v>
      </c>
      <c r="H333" s="151">
        <f t="shared" si="111"/>
        <v>12523336</v>
      </c>
      <c r="I333" s="151">
        <v>0</v>
      </c>
      <c r="J333" s="151">
        <v>0</v>
      </c>
      <c r="K333" s="151">
        <v>0</v>
      </c>
      <c r="L333" s="151">
        <v>0</v>
      </c>
      <c r="M333" s="151">
        <v>0</v>
      </c>
      <c r="N333" s="151">
        <v>0</v>
      </c>
      <c r="O333" s="151">
        <v>0</v>
      </c>
      <c r="P333" s="151">
        <v>0</v>
      </c>
      <c r="Q333" s="112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3"/>
      <c r="BR333" s="113"/>
      <c r="BS333" s="113"/>
      <c r="BT333" s="113"/>
      <c r="BU333" s="113"/>
      <c r="BV333" s="113"/>
      <c r="BW333" s="113"/>
      <c r="BX333" s="113"/>
      <c r="BY333" s="113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  <c r="DU333" s="113"/>
      <c r="DV333" s="113"/>
      <c r="DW333" s="113"/>
      <c r="DX333" s="113"/>
      <c r="DY333" s="113"/>
      <c r="DZ333" s="113"/>
      <c r="EA333" s="113"/>
      <c r="EB333" s="113"/>
      <c r="EC333" s="113"/>
      <c r="ED333" s="113"/>
      <c r="EE333" s="113"/>
      <c r="EF333" s="113"/>
      <c r="EG333" s="113"/>
    </row>
    <row r="334" spans="1:137" s="150" customFormat="1" ht="12.95" customHeight="1" x14ac:dyDescent="0.2">
      <c r="A334" s="127">
        <v>6</v>
      </c>
      <c r="B334" s="130" t="str">
        <f>'Приложение № 1'!B304</f>
        <v>г. Рошаль, ул. Свердлова, д. 37</v>
      </c>
      <c r="C334" s="126">
        <f>'Приложение № 1'!M304</f>
        <v>291.8</v>
      </c>
      <c r="D334" s="151">
        <f>'Приложение № 1'!P304</f>
        <v>12337304</v>
      </c>
      <c r="E334" s="151">
        <v>0</v>
      </c>
      <c r="F334" s="151">
        <v>0</v>
      </c>
      <c r="G334" s="151">
        <f t="shared" si="111"/>
        <v>291.8</v>
      </c>
      <c r="H334" s="151">
        <f t="shared" si="111"/>
        <v>12337304</v>
      </c>
      <c r="I334" s="151">
        <v>0</v>
      </c>
      <c r="J334" s="151">
        <v>0</v>
      </c>
      <c r="K334" s="151">
        <v>0</v>
      </c>
      <c r="L334" s="151">
        <v>0</v>
      </c>
      <c r="M334" s="151">
        <v>0</v>
      </c>
      <c r="N334" s="151">
        <v>0</v>
      </c>
      <c r="O334" s="151">
        <v>0</v>
      </c>
      <c r="P334" s="151">
        <v>0</v>
      </c>
      <c r="Q334" s="123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</row>
    <row r="335" spans="1:137" s="150" customFormat="1" ht="39.950000000000003" customHeight="1" x14ac:dyDescent="0.2">
      <c r="A335" s="847" t="e">
        <f>'Приложение № 1'!#REF!</f>
        <v>#REF!</v>
      </c>
      <c r="B335" s="848"/>
      <c r="C335" s="101" t="e">
        <f>SUM(C336:C352)</f>
        <v>#REF!</v>
      </c>
      <c r="D335" s="101" t="e">
        <f t="shared" ref="D335:P335" si="112">SUM(D336:D352)</f>
        <v>#REF!</v>
      </c>
      <c r="E335" s="101">
        <f t="shared" si="112"/>
        <v>0</v>
      </c>
      <c r="F335" s="101">
        <f t="shared" si="112"/>
        <v>0</v>
      </c>
      <c r="G335" s="101" t="e">
        <f t="shared" si="112"/>
        <v>#REF!</v>
      </c>
      <c r="H335" s="101" t="e">
        <f t="shared" si="112"/>
        <v>#REF!</v>
      </c>
      <c r="I335" s="101">
        <f t="shared" si="112"/>
        <v>0</v>
      </c>
      <c r="J335" s="101">
        <f t="shared" si="112"/>
        <v>0</v>
      </c>
      <c r="K335" s="101">
        <f t="shared" si="112"/>
        <v>0</v>
      </c>
      <c r="L335" s="101">
        <f t="shared" si="112"/>
        <v>0</v>
      </c>
      <c r="M335" s="101">
        <f t="shared" si="112"/>
        <v>0</v>
      </c>
      <c r="N335" s="101">
        <f t="shared" si="112"/>
        <v>0</v>
      </c>
      <c r="O335" s="101">
        <f t="shared" si="112"/>
        <v>0</v>
      </c>
      <c r="P335" s="101">
        <f t="shared" si="112"/>
        <v>0</v>
      </c>
      <c r="Q335" s="123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</row>
    <row r="336" spans="1:137" s="150" customFormat="1" ht="12.95" customHeight="1" x14ac:dyDescent="0.2">
      <c r="A336" s="127">
        <v>1</v>
      </c>
      <c r="B336" s="115" t="e">
        <f>'Приложение № 1'!#REF!</f>
        <v>#REF!</v>
      </c>
      <c r="C336" s="126" t="e">
        <f>'Приложение № 1'!#REF!</f>
        <v>#REF!</v>
      </c>
      <c r="D336" s="151" t="e">
        <f>'Приложение № 1'!#REF!</f>
        <v>#REF!</v>
      </c>
      <c r="E336" s="151">
        <v>0</v>
      </c>
      <c r="F336" s="151">
        <v>0</v>
      </c>
      <c r="G336" s="151" t="e">
        <f>C336</f>
        <v>#REF!</v>
      </c>
      <c r="H336" s="151" t="e">
        <f>D336</f>
        <v>#REF!</v>
      </c>
      <c r="I336" s="151">
        <v>0</v>
      </c>
      <c r="J336" s="151">
        <v>0</v>
      </c>
      <c r="K336" s="151">
        <v>0</v>
      </c>
      <c r="L336" s="151">
        <v>0</v>
      </c>
      <c r="M336" s="151">
        <v>0</v>
      </c>
      <c r="N336" s="151">
        <v>0</v>
      </c>
      <c r="O336" s="151">
        <v>0</v>
      </c>
      <c r="P336" s="151">
        <v>0</v>
      </c>
      <c r="Q336" s="123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</row>
    <row r="337" spans="1:137" s="150" customFormat="1" ht="12.95" customHeight="1" x14ac:dyDescent="0.2">
      <c r="A337" s="127">
        <v>2</v>
      </c>
      <c r="B337" s="115" t="e">
        <f>'Приложение № 1'!#REF!</f>
        <v>#REF!</v>
      </c>
      <c r="C337" s="126" t="e">
        <f>'Приложение № 1'!#REF!</f>
        <v>#REF!</v>
      </c>
      <c r="D337" s="151" t="e">
        <f>'Приложение № 1'!#REF!</f>
        <v>#REF!</v>
      </c>
      <c r="E337" s="151">
        <v>0</v>
      </c>
      <c r="F337" s="151">
        <v>0</v>
      </c>
      <c r="G337" s="151" t="e">
        <f t="shared" ref="G337:G352" si="113">C337</f>
        <v>#REF!</v>
      </c>
      <c r="H337" s="151" t="e">
        <f t="shared" ref="H337:H352" si="114">D337</f>
        <v>#REF!</v>
      </c>
      <c r="I337" s="151">
        <v>0</v>
      </c>
      <c r="J337" s="151">
        <v>0</v>
      </c>
      <c r="K337" s="151">
        <v>0</v>
      </c>
      <c r="L337" s="151">
        <v>0</v>
      </c>
      <c r="M337" s="151">
        <v>0</v>
      </c>
      <c r="N337" s="151">
        <v>0</v>
      </c>
      <c r="O337" s="151">
        <v>0</v>
      </c>
      <c r="P337" s="151">
        <v>0</v>
      </c>
      <c r="Q337" s="123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</row>
    <row r="338" spans="1:137" s="150" customFormat="1" ht="12.95" customHeight="1" x14ac:dyDescent="0.2">
      <c r="A338" s="127">
        <v>3</v>
      </c>
      <c r="B338" s="115" t="e">
        <f>'Приложение № 1'!#REF!</f>
        <v>#REF!</v>
      </c>
      <c r="C338" s="126" t="e">
        <f>'Приложение № 1'!#REF!</f>
        <v>#REF!</v>
      </c>
      <c r="D338" s="151" t="e">
        <f>'Приложение № 1'!#REF!</f>
        <v>#REF!</v>
      </c>
      <c r="E338" s="151">
        <v>0</v>
      </c>
      <c r="F338" s="151">
        <v>0</v>
      </c>
      <c r="G338" s="151" t="e">
        <f t="shared" si="113"/>
        <v>#REF!</v>
      </c>
      <c r="H338" s="151" t="e">
        <f t="shared" si="114"/>
        <v>#REF!</v>
      </c>
      <c r="I338" s="151">
        <v>0</v>
      </c>
      <c r="J338" s="151">
        <v>0</v>
      </c>
      <c r="K338" s="151">
        <v>0</v>
      </c>
      <c r="L338" s="151">
        <v>0</v>
      </c>
      <c r="M338" s="151">
        <v>0</v>
      </c>
      <c r="N338" s="151">
        <v>0</v>
      </c>
      <c r="O338" s="151">
        <v>0</v>
      </c>
      <c r="P338" s="151">
        <v>0</v>
      </c>
      <c r="Q338" s="123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</row>
    <row r="339" spans="1:137" s="150" customFormat="1" ht="12.95" customHeight="1" x14ac:dyDescent="0.2">
      <c r="A339" s="127">
        <v>4</v>
      </c>
      <c r="B339" s="115" t="e">
        <f>'Приложение № 1'!#REF!</f>
        <v>#REF!</v>
      </c>
      <c r="C339" s="126" t="e">
        <f>'Приложение № 1'!#REF!</f>
        <v>#REF!</v>
      </c>
      <c r="D339" s="151" t="e">
        <f>'Приложение № 1'!#REF!</f>
        <v>#REF!</v>
      </c>
      <c r="E339" s="151">
        <v>0</v>
      </c>
      <c r="F339" s="151">
        <v>0</v>
      </c>
      <c r="G339" s="151" t="e">
        <f t="shared" si="113"/>
        <v>#REF!</v>
      </c>
      <c r="H339" s="151" t="e">
        <f t="shared" si="114"/>
        <v>#REF!</v>
      </c>
      <c r="I339" s="151">
        <v>0</v>
      </c>
      <c r="J339" s="151">
        <v>0</v>
      </c>
      <c r="K339" s="151">
        <v>0</v>
      </c>
      <c r="L339" s="151">
        <v>0</v>
      </c>
      <c r="M339" s="151">
        <v>0</v>
      </c>
      <c r="N339" s="151">
        <v>0</v>
      </c>
      <c r="O339" s="151">
        <v>0</v>
      </c>
      <c r="P339" s="151">
        <v>0</v>
      </c>
      <c r="Q339" s="123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</row>
    <row r="340" spans="1:137" s="150" customFormat="1" ht="12.95" customHeight="1" x14ac:dyDescent="0.2">
      <c r="A340" s="127">
        <v>5</v>
      </c>
      <c r="B340" s="115" t="e">
        <f>'Приложение № 1'!#REF!</f>
        <v>#REF!</v>
      </c>
      <c r="C340" s="126" t="e">
        <f>'Приложение № 1'!#REF!</f>
        <v>#REF!</v>
      </c>
      <c r="D340" s="151" t="e">
        <f>'Приложение № 1'!#REF!</f>
        <v>#REF!</v>
      </c>
      <c r="E340" s="151">
        <v>0</v>
      </c>
      <c r="F340" s="151">
        <v>0</v>
      </c>
      <c r="G340" s="151" t="e">
        <f t="shared" si="113"/>
        <v>#REF!</v>
      </c>
      <c r="H340" s="151" t="e">
        <f t="shared" si="114"/>
        <v>#REF!</v>
      </c>
      <c r="I340" s="151">
        <v>0</v>
      </c>
      <c r="J340" s="151">
        <v>0</v>
      </c>
      <c r="K340" s="151">
        <v>0</v>
      </c>
      <c r="L340" s="151">
        <v>0</v>
      </c>
      <c r="M340" s="151">
        <v>0</v>
      </c>
      <c r="N340" s="151">
        <v>0</v>
      </c>
      <c r="O340" s="151">
        <v>0</v>
      </c>
      <c r="P340" s="151">
        <v>0</v>
      </c>
      <c r="Q340" s="123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</row>
    <row r="341" spans="1:137" s="150" customFormat="1" ht="12.95" customHeight="1" x14ac:dyDescent="0.2">
      <c r="A341" s="127">
        <v>6</v>
      </c>
      <c r="B341" s="115" t="e">
        <f>'Приложение № 1'!#REF!</f>
        <v>#REF!</v>
      </c>
      <c r="C341" s="126" t="e">
        <f>'Приложение № 1'!#REF!</f>
        <v>#REF!</v>
      </c>
      <c r="D341" s="151" t="e">
        <f>'Приложение № 1'!#REF!</f>
        <v>#REF!</v>
      </c>
      <c r="E341" s="151">
        <v>0</v>
      </c>
      <c r="F341" s="151">
        <v>0</v>
      </c>
      <c r="G341" s="151" t="e">
        <f t="shared" si="113"/>
        <v>#REF!</v>
      </c>
      <c r="H341" s="151" t="e">
        <f t="shared" si="114"/>
        <v>#REF!</v>
      </c>
      <c r="I341" s="151">
        <v>0</v>
      </c>
      <c r="J341" s="151">
        <v>0</v>
      </c>
      <c r="K341" s="151">
        <v>0</v>
      </c>
      <c r="L341" s="151">
        <v>0</v>
      </c>
      <c r="M341" s="151">
        <v>0</v>
      </c>
      <c r="N341" s="151">
        <v>0</v>
      </c>
      <c r="O341" s="151">
        <v>0</v>
      </c>
      <c r="P341" s="151">
        <v>0</v>
      </c>
      <c r="Q341" s="123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</row>
    <row r="342" spans="1:137" s="150" customFormat="1" ht="12.95" customHeight="1" x14ac:dyDescent="0.2">
      <c r="A342" s="127">
        <v>7</v>
      </c>
      <c r="B342" s="115" t="e">
        <f>'Приложение № 1'!#REF!</f>
        <v>#REF!</v>
      </c>
      <c r="C342" s="126" t="e">
        <f>'Приложение № 1'!#REF!</f>
        <v>#REF!</v>
      </c>
      <c r="D342" s="151" t="e">
        <f>'Приложение № 1'!#REF!</f>
        <v>#REF!</v>
      </c>
      <c r="E342" s="151">
        <v>0</v>
      </c>
      <c r="F342" s="151">
        <v>0</v>
      </c>
      <c r="G342" s="151" t="e">
        <f t="shared" si="113"/>
        <v>#REF!</v>
      </c>
      <c r="H342" s="151" t="e">
        <f t="shared" si="114"/>
        <v>#REF!</v>
      </c>
      <c r="I342" s="151">
        <v>0</v>
      </c>
      <c r="J342" s="151">
        <v>0</v>
      </c>
      <c r="K342" s="151">
        <v>0</v>
      </c>
      <c r="L342" s="151">
        <v>0</v>
      </c>
      <c r="M342" s="151">
        <v>0</v>
      </c>
      <c r="N342" s="151">
        <v>0</v>
      </c>
      <c r="O342" s="151">
        <v>0</v>
      </c>
      <c r="P342" s="151">
        <v>0</v>
      </c>
      <c r="Q342" s="123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</row>
    <row r="343" spans="1:137" s="150" customFormat="1" ht="12.95" customHeight="1" x14ac:dyDescent="0.2">
      <c r="A343" s="127">
        <v>8</v>
      </c>
      <c r="B343" s="115" t="e">
        <f>'Приложение № 1'!#REF!</f>
        <v>#REF!</v>
      </c>
      <c r="C343" s="126" t="e">
        <f>'Приложение № 1'!#REF!</f>
        <v>#REF!</v>
      </c>
      <c r="D343" s="151" t="e">
        <f>'Приложение № 1'!#REF!</f>
        <v>#REF!</v>
      </c>
      <c r="E343" s="151">
        <v>0</v>
      </c>
      <c r="F343" s="151">
        <v>0</v>
      </c>
      <c r="G343" s="151" t="e">
        <f t="shared" si="113"/>
        <v>#REF!</v>
      </c>
      <c r="H343" s="151" t="e">
        <f t="shared" si="114"/>
        <v>#REF!</v>
      </c>
      <c r="I343" s="151">
        <v>0</v>
      </c>
      <c r="J343" s="151">
        <v>0</v>
      </c>
      <c r="K343" s="151">
        <v>0</v>
      </c>
      <c r="L343" s="151">
        <v>0</v>
      </c>
      <c r="M343" s="151">
        <v>0</v>
      </c>
      <c r="N343" s="151">
        <v>0</v>
      </c>
      <c r="O343" s="151">
        <v>0</v>
      </c>
      <c r="P343" s="151">
        <v>0</v>
      </c>
      <c r="Q343" s="123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</row>
    <row r="344" spans="1:137" s="150" customFormat="1" ht="12.95" customHeight="1" x14ac:dyDescent="0.2">
      <c r="A344" s="127">
        <v>9</v>
      </c>
      <c r="B344" s="115" t="e">
        <f>'Приложение № 1'!#REF!</f>
        <v>#REF!</v>
      </c>
      <c r="C344" s="126" t="e">
        <f>'Приложение № 1'!#REF!</f>
        <v>#REF!</v>
      </c>
      <c r="D344" s="151" t="e">
        <f>'Приложение № 1'!#REF!</f>
        <v>#REF!</v>
      </c>
      <c r="E344" s="151">
        <v>0</v>
      </c>
      <c r="F344" s="151">
        <v>0</v>
      </c>
      <c r="G344" s="151" t="e">
        <f t="shared" si="113"/>
        <v>#REF!</v>
      </c>
      <c r="H344" s="151" t="e">
        <f t="shared" si="114"/>
        <v>#REF!</v>
      </c>
      <c r="I344" s="151">
        <v>0</v>
      </c>
      <c r="J344" s="151">
        <v>0</v>
      </c>
      <c r="K344" s="151">
        <v>0</v>
      </c>
      <c r="L344" s="151">
        <v>0</v>
      </c>
      <c r="M344" s="151">
        <v>0</v>
      </c>
      <c r="N344" s="151">
        <v>0</v>
      </c>
      <c r="O344" s="151">
        <v>0</v>
      </c>
      <c r="P344" s="151">
        <v>0</v>
      </c>
      <c r="Q344" s="123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</row>
    <row r="345" spans="1:137" s="150" customFormat="1" ht="12.95" customHeight="1" x14ac:dyDescent="0.2">
      <c r="A345" s="127">
        <v>10</v>
      </c>
      <c r="B345" s="115" t="e">
        <f>'Приложение № 1'!#REF!</f>
        <v>#REF!</v>
      </c>
      <c r="C345" s="126" t="e">
        <f>'Приложение № 1'!#REF!</f>
        <v>#REF!</v>
      </c>
      <c r="D345" s="151" t="e">
        <f>'Приложение № 1'!#REF!</f>
        <v>#REF!</v>
      </c>
      <c r="E345" s="151">
        <v>0</v>
      </c>
      <c r="F345" s="151">
        <v>0</v>
      </c>
      <c r="G345" s="151" t="e">
        <f t="shared" si="113"/>
        <v>#REF!</v>
      </c>
      <c r="H345" s="151" t="e">
        <f t="shared" si="114"/>
        <v>#REF!</v>
      </c>
      <c r="I345" s="151">
        <v>0</v>
      </c>
      <c r="J345" s="151">
        <v>0</v>
      </c>
      <c r="K345" s="151">
        <v>0</v>
      </c>
      <c r="L345" s="151">
        <v>0</v>
      </c>
      <c r="M345" s="151">
        <v>0</v>
      </c>
      <c r="N345" s="151">
        <v>0</v>
      </c>
      <c r="O345" s="151">
        <v>0</v>
      </c>
      <c r="P345" s="151">
        <v>0</v>
      </c>
      <c r="Q345" s="123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</row>
    <row r="346" spans="1:137" s="150" customFormat="1" ht="12.95" customHeight="1" x14ac:dyDescent="0.2">
      <c r="A346" s="127">
        <v>11</v>
      </c>
      <c r="B346" s="115" t="e">
        <f>'Приложение № 1'!#REF!</f>
        <v>#REF!</v>
      </c>
      <c r="C346" s="126" t="e">
        <f>'Приложение № 1'!#REF!</f>
        <v>#REF!</v>
      </c>
      <c r="D346" s="151" t="e">
        <f>'Приложение № 1'!#REF!</f>
        <v>#REF!</v>
      </c>
      <c r="E346" s="151">
        <v>0</v>
      </c>
      <c r="F346" s="151">
        <v>0</v>
      </c>
      <c r="G346" s="151" t="e">
        <f t="shared" si="113"/>
        <v>#REF!</v>
      </c>
      <c r="H346" s="151" t="e">
        <f t="shared" si="114"/>
        <v>#REF!</v>
      </c>
      <c r="I346" s="151">
        <v>0</v>
      </c>
      <c r="J346" s="151">
        <v>0</v>
      </c>
      <c r="K346" s="151">
        <v>0</v>
      </c>
      <c r="L346" s="151">
        <v>0</v>
      </c>
      <c r="M346" s="151">
        <v>0</v>
      </c>
      <c r="N346" s="151">
        <v>0</v>
      </c>
      <c r="O346" s="151">
        <v>0</v>
      </c>
      <c r="P346" s="151">
        <v>0</v>
      </c>
      <c r="Q346" s="123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</row>
    <row r="347" spans="1:137" s="150" customFormat="1" ht="12.95" customHeight="1" x14ac:dyDescent="0.2">
      <c r="A347" s="127">
        <v>12</v>
      </c>
      <c r="B347" s="115" t="e">
        <f>'Приложение № 1'!#REF!</f>
        <v>#REF!</v>
      </c>
      <c r="C347" s="126" t="e">
        <f>'Приложение № 1'!#REF!</f>
        <v>#REF!</v>
      </c>
      <c r="D347" s="151" t="e">
        <f>'Приложение № 1'!#REF!</f>
        <v>#REF!</v>
      </c>
      <c r="E347" s="151">
        <v>0</v>
      </c>
      <c r="F347" s="151">
        <v>0</v>
      </c>
      <c r="G347" s="151" t="e">
        <f t="shared" si="113"/>
        <v>#REF!</v>
      </c>
      <c r="H347" s="151" t="e">
        <f t="shared" si="114"/>
        <v>#REF!</v>
      </c>
      <c r="I347" s="151">
        <v>0</v>
      </c>
      <c r="J347" s="151">
        <v>0</v>
      </c>
      <c r="K347" s="151">
        <v>0</v>
      </c>
      <c r="L347" s="151">
        <v>0</v>
      </c>
      <c r="M347" s="151">
        <v>0</v>
      </c>
      <c r="N347" s="151">
        <v>0</v>
      </c>
      <c r="O347" s="151">
        <v>0</v>
      </c>
      <c r="P347" s="151">
        <v>0</v>
      </c>
      <c r="Q347" s="123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</row>
    <row r="348" spans="1:137" s="150" customFormat="1" ht="12.95" customHeight="1" x14ac:dyDescent="0.2">
      <c r="A348" s="127">
        <v>13</v>
      </c>
      <c r="B348" s="115" t="e">
        <f>'Приложение № 1'!#REF!</f>
        <v>#REF!</v>
      </c>
      <c r="C348" s="126" t="e">
        <f>'Приложение № 1'!#REF!</f>
        <v>#REF!</v>
      </c>
      <c r="D348" s="151" t="e">
        <f>'Приложение № 1'!#REF!</f>
        <v>#REF!</v>
      </c>
      <c r="E348" s="151">
        <v>0</v>
      </c>
      <c r="F348" s="151">
        <v>0</v>
      </c>
      <c r="G348" s="151" t="e">
        <f t="shared" si="113"/>
        <v>#REF!</v>
      </c>
      <c r="H348" s="151" t="e">
        <f t="shared" si="114"/>
        <v>#REF!</v>
      </c>
      <c r="I348" s="151">
        <v>0</v>
      </c>
      <c r="J348" s="151">
        <v>0</v>
      </c>
      <c r="K348" s="151">
        <v>0</v>
      </c>
      <c r="L348" s="151">
        <v>0</v>
      </c>
      <c r="M348" s="151">
        <v>0</v>
      </c>
      <c r="N348" s="151">
        <v>0</v>
      </c>
      <c r="O348" s="151">
        <v>0</v>
      </c>
      <c r="P348" s="151">
        <v>0</v>
      </c>
      <c r="Q348" s="123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</row>
    <row r="349" spans="1:137" s="150" customFormat="1" ht="12.95" customHeight="1" x14ac:dyDescent="0.2">
      <c r="A349" s="127">
        <v>14</v>
      </c>
      <c r="B349" s="115" t="e">
        <f>'Приложение № 1'!#REF!</f>
        <v>#REF!</v>
      </c>
      <c r="C349" s="126" t="e">
        <f>'Приложение № 1'!#REF!</f>
        <v>#REF!</v>
      </c>
      <c r="D349" s="151" t="e">
        <f>'Приложение № 1'!#REF!</f>
        <v>#REF!</v>
      </c>
      <c r="E349" s="151">
        <v>0</v>
      </c>
      <c r="F349" s="151">
        <v>0</v>
      </c>
      <c r="G349" s="151" t="e">
        <f t="shared" si="113"/>
        <v>#REF!</v>
      </c>
      <c r="H349" s="151" t="e">
        <f t="shared" si="114"/>
        <v>#REF!</v>
      </c>
      <c r="I349" s="151">
        <v>0</v>
      </c>
      <c r="J349" s="151">
        <v>0</v>
      </c>
      <c r="K349" s="151">
        <v>0</v>
      </c>
      <c r="L349" s="151">
        <v>0</v>
      </c>
      <c r="M349" s="151">
        <v>0</v>
      </c>
      <c r="N349" s="151">
        <v>0</v>
      </c>
      <c r="O349" s="151">
        <v>0</v>
      </c>
      <c r="P349" s="151">
        <v>0</v>
      </c>
      <c r="Q349" s="123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</row>
    <row r="350" spans="1:137" s="150" customFormat="1" ht="12.95" customHeight="1" x14ac:dyDescent="0.2">
      <c r="A350" s="127">
        <v>15</v>
      </c>
      <c r="B350" s="115" t="e">
        <f>'Приложение № 1'!#REF!</f>
        <v>#REF!</v>
      </c>
      <c r="C350" s="126" t="e">
        <f>'Приложение № 1'!#REF!</f>
        <v>#REF!</v>
      </c>
      <c r="D350" s="151" t="e">
        <f>'Приложение № 1'!#REF!</f>
        <v>#REF!</v>
      </c>
      <c r="E350" s="151">
        <v>0</v>
      </c>
      <c r="F350" s="151">
        <v>0</v>
      </c>
      <c r="G350" s="151" t="e">
        <f t="shared" si="113"/>
        <v>#REF!</v>
      </c>
      <c r="H350" s="151" t="e">
        <f t="shared" si="114"/>
        <v>#REF!</v>
      </c>
      <c r="I350" s="151">
        <v>0</v>
      </c>
      <c r="J350" s="151">
        <v>0</v>
      </c>
      <c r="K350" s="151">
        <v>0</v>
      </c>
      <c r="L350" s="151">
        <v>0</v>
      </c>
      <c r="M350" s="151">
        <v>0</v>
      </c>
      <c r="N350" s="151">
        <v>0</v>
      </c>
      <c r="O350" s="151">
        <v>0</v>
      </c>
      <c r="P350" s="151">
        <v>0</v>
      </c>
      <c r="Q350" s="123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</row>
    <row r="351" spans="1:137" s="150" customFormat="1" ht="12.95" customHeight="1" x14ac:dyDescent="0.2">
      <c r="A351" s="127">
        <v>16</v>
      </c>
      <c r="B351" s="115" t="e">
        <f>'Приложение № 1'!#REF!</f>
        <v>#REF!</v>
      </c>
      <c r="C351" s="126" t="e">
        <f>'Приложение № 1'!#REF!</f>
        <v>#REF!</v>
      </c>
      <c r="D351" s="151" t="e">
        <f>'Приложение № 1'!#REF!</f>
        <v>#REF!</v>
      </c>
      <c r="E351" s="151">
        <v>0</v>
      </c>
      <c r="F351" s="151">
        <v>0</v>
      </c>
      <c r="G351" s="151" t="e">
        <f t="shared" si="113"/>
        <v>#REF!</v>
      </c>
      <c r="H351" s="151" t="e">
        <f t="shared" si="114"/>
        <v>#REF!</v>
      </c>
      <c r="I351" s="151">
        <v>0</v>
      </c>
      <c r="J351" s="151">
        <v>0</v>
      </c>
      <c r="K351" s="151">
        <v>0</v>
      </c>
      <c r="L351" s="151">
        <v>0</v>
      </c>
      <c r="M351" s="151">
        <v>0</v>
      </c>
      <c r="N351" s="151">
        <v>0</v>
      </c>
      <c r="O351" s="151">
        <v>0</v>
      </c>
      <c r="P351" s="151">
        <v>0</v>
      </c>
      <c r="Q351" s="123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</row>
    <row r="352" spans="1:137" s="150" customFormat="1" ht="12.95" customHeight="1" x14ac:dyDescent="0.2">
      <c r="A352" s="127">
        <v>17</v>
      </c>
      <c r="B352" s="115" t="e">
        <f>'Приложение № 1'!#REF!</f>
        <v>#REF!</v>
      </c>
      <c r="C352" s="126" t="e">
        <f>'Приложение № 1'!#REF!</f>
        <v>#REF!</v>
      </c>
      <c r="D352" s="151" t="e">
        <f>'Приложение № 1'!#REF!</f>
        <v>#REF!</v>
      </c>
      <c r="E352" s="151">
        <v>0</v>
      </c>
      <c r="F352" s="151">
        <v>0</v>
      </c>
      <c r="G352" s="151" t="e">
        <f t="shared" si="113"/>
        <v>#REF!</v>
      </c>
      <c r="H352" s="151" t="e">
        <f t="shared" si="114"/>
        <v>#REF!</v>
      </c>
      <c r="I352" s="151">
        <v>0</v>
      </c>
      <c r="J352" s="151">
        <v>0</v>
      </c>
      <c r="K352" s="151">
        <v>0</v>
      </c>
      <c r="L352" s="151">
        <v>0</v>
      </c>
      <c r="M352" s="151">
        <v>0</v>
      </c>
      <c r="N352" s="151">
        <v>0</v>
      </c>
      <c r="O352" s="151">
        <v>0</v>
      </c>
      <c r="P352" s="151">
        <v>0</v>
      </c>
      <c r="Q352" s="123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</row>
    <row r="353" spans="1:137" s="106" customFormat="1" ht="39.950000000000003" customHeight="1" x14ac:dyDescent="0.2">
      <c r="A353" s="847" t="e">
        <f>'Приложение № 1'!#REF!</f>
        <v>#REF!</v>
      </c>
      <c r="B353" s="848"/>
      <c r="C353" s="101" t="e">
        <f>C354+C355+C356+C357</f>
        <v>#REF!</v>
      </c>
      <c r="D353" s="101" t="e">
        <f t="shared" ref="D353:P353" si="115">D354+D355+D356+D357</f>
        <v>#REF!</v>
      </c>
      <c r="E353" s="101">
        <f t="shared" si="115"/>
        <v>0</v>
      </c>
      <c r="F353" s="101">
        <f t="shared" si="115"/>
        <v>0</v>
      </c>
      <c r="G353" s="101" t="e">
        <f t="shared" si="115"/>
        <v>#REF!</v>
      </c>
      <c r="H353" s="101" t="e">
        <f t="shared" si="115"/>
        <v>#REF!</v>
      </c>
      <c r="I353" s="101">
        <f t="shared" si="115"/>
        <v>0</v>
      </c>
      <c r="J353" s="101">
        <f t="shared" si="115"/>
        <v>0</v>
      </c>
      <c r="K353" s="101">
        <f t="shared" si="115"/>
        <v>0</v>
      </c>
      <c r="L353" s="101">
        <f t="shared" si="115"/>
        <v>0</v>
      </c>
      <c r="M353" s="101">
        <f t="shared" si="115"/>
        <v>0</v>
      </c>
      <c r="N353" s="101">
        <f t="shared" si="115"/>
        <v>0</v>
      </c>
      <c r="O353" s="101">
        <f t="shared" si="115"/>
        <v>0</v>
      </c>
      <c r="P353" s="101">
        <f t="shared" si="115"/>
        <v>0</v>
      </c>
      <c r="Q353" s="112"/>
      <c r="R353" s="113"/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N353" s="113"/>
      <c r="AO353" s="113"/>
      <c r="AP353" s="113"/>
      <c r="AQ353" s="113"/>
      <c r="AR353" s="113"/>
      <c r="AS353" s="113"/>
      <c r="AT353" s="113"/>
      <c r="AU353" s="113"/>
      <c r="AV353" s="113"/>
      <c r="AW353" s="113"/>
      <c r="AX353" s="113"/>
      <c r="AY353" s="113"/>
      <c r="AZ353" s="113"/>
      <c r="BA353" s="113"/>
      <c r="BB353" s="113"/>
      <c r="BC353" s="113"/>
      <c r="BD353" s="113"/>
      <c r="BE353" s="113"/>
      <c r="BF353" s="113"/>
      <c r="BG353" s="113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3"/>
      <c r="BR353" s="113"/>
      <c r="BS353" s="113"/>
      <c r="BT353" s="113"/>
      <c r="BU353" s="113"/>
      <c r="BV353" s="113"/>
      <c r="BW353" s="113"/>
      <c r="BX353" s="113"/>
      <c r="BY353" s="113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  <c r="DU353" s="113"/>
      <c r="DV353" s="113"/>
      <c r="DW353" s="113"/>
      <c r="DX353" s="113"/>
      <c r="DY353" s="113"/>
      <c r="DZ353" s="113"/>
      <c r="EA353" s="113"/>
      <c r="EB353" s="113"/>
      <c r="EC353" s="113"/>
      <c r="ED353" s="113"/>
      <c r="EE353" s="113"/>
      <c r="EF353" s="113"/>
      <c r="EG353" s="113"/>
    </row>
    <row r="354" spans="1:137" s="150" customFormat="1" ht="12.95" customHeight="1" x14ac:dyDescent="0.2">
      <c r="A354" s="127">
        <v>1</v>
      </c>
      <c r="B354" s="130" t="e">
        <f>'Приложение № 1'!#REF!</f>
        <v>#REF!</v>
      </c>
      <c r="C354" s="126" t="e">
        <f>'Приложение № 1'!#REF!</f>
        <v>#REF!</v>
      </c>
      <c r="D354" s="151" t="e">
        <f>'Приложение № 1'!#REF!</f>
        <v>#REF!</v>
      </c>
      <c r="E354" s="151">
        <v>0</v>
      </c>
      <c r="F354" s="151">
        <v>0</v>
      </c>
      <c r="G354" s="151" t="e">
        <f t="shared" ref="G354:H357" si="116">C354</f>
        <v>#REF!</v>
      </c>
      <c r="H354" s="151" t="e">
        <f t="shared" si="116"/>
        <v>#REF!</v>
      </c>
      <c r="I354" s="151">
        <v>0</v>
      </c>
      <c r="J354" s="151">
        <v>0</v>
      </c>
      <c r="K354" s="151">
        <v>0</v>
      </c>
      <c r="L354" s="151">
        <v>0</v>
      </c>
      <c r="M354" s="151">
        <v>0</v>
      </c>
      <c r="N354" s="151">
        <v>0</v>
      </c>
      <c r="O354" s="151">
        <v>0</v>
      </c>
      <c r="P354" s="151">
        <v>0</v>
      </c>
      <c r="Q354" s="123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</row>
    <row r="355" spans="1:137" s="106" customFormat="1" ht="12.95" customHeight="1" x14ac:dyDescent="0.2">
      <c r="A355" s="127">
        <v>2</v>
      </c>
      <c r="B355" s="130" t="e">
        <f>'Приложение № 1'!#REF!</f>
        <v>#REF!</v>
      </c>
      <c r="C355" s="126" t="e">
        <f>'Приложение № 1'!#REF!</f>
        <v>#REF!</v>
      </c>
      <c r="D355" s="151" t="e">
        <f>'Приложение № 1'!#REF!</f>
        <v>#REF!</v>
      </c>
      <c r="E355" s="151">
        <v>0</v>
      </c>
      <c r="F355" s="151">
        <v>0</v>
      </c>
      <c r="G355" s="151" t="e">
        <f t="shared" si="116"/>
        <v>#REF!</v>
      </c>
      <c r="H355" s="151" t="e">
        <f t="shared" si="116"/>
        <v>#REF!</v>
      </c>
      <c r="I355" s="151">
        <v>0</v>
      </c>
      <c r="J355" s="151">
        <v>0</v>
      </c>
      <c r="K355" s="151">
        <v>0</v>
      </c>
      <c r="L355" s="151">
        <v>0</v>
      </c>
      <c r="M355" s="151">
        <v>0</v>
      </c>
      <c r="N355" s="151">
        <v>0</v>
      </c>
      <c r="O355" s="151">
        <v>0</v>
      </c>
      <c r="P355" s="151">
        <v>0</v>
      </c>
      <c r="Q355" s="112"/>
      <c r="R355" s="113"/>
      <c r="S355" s="113"/>
      <c r="T355" s="113"/>
      <c r="U355" s="113"/>
      <c r="V355" s="113"/>
      <c r="W355" s="113"/>
      <c r="X355" s="113"/>
      <c r="Y355" s="113"/>
      <c r="Z355" s="113"/>
      <c r="AA355" s="113"/>
      <c r="AB355" s="113"/>
      <c r="AC355" s="113"/>
      <c r="AD355" s="113"/>
      <c r="AE355" s="113"/>
      <c r="AF355" s="113"/>
      <c r="AG355" s="113"/>
      <c r="AH355" s="113"/>
      <c r="AI355" s="113"/>
      <c r="AJ355" s="113"/>
      <c r="AK355" s="113"/>
      <c r="AL355" s="113"/>
      <c r="AM355" s="113"/>
      <c r="AN355" s="113"/>
      <c r="AO355" s="113"/>
      <c r="AP355" s="113"/>
      <c r="AQ355" s="113"/>
      <c r="AR355" s="113"/>
      <c r="AS355" s="113"/>
      <c r="AT355" s="113"/>
      <c r="AU355" s="113"/>
      <c r="AV355" s="113"/>
      <c r="AW355" s="113"/>
      <c r="AX355" s="113"/>
      <c r="AY355" s="113"/>
      <c r="AZ355" s="113"/>
      <c r="BA355" s="113"/>
      <c r="BB355" s="113"/>
      <c r="BC355" s="113"/>
      <c r="BD355" s="113"/>
      <c r="BE355" s="113"/>
      <c r="BF355" s="113"/>
      <c r="BG355" s="113"/>
      <c r="BH355" s="113"/>
      <c r="BI355" s="113"/>
      <c r="BJ355" s="113"/>
      <c r="BK355" s="113"/>
      <c r="BL355" s="113"/>
      <c r="BM355" s="113"/>
      <c r="BN355" s="113"/>
      <c r="BO355" s="113"/>
      <c r="BP355" s="113"/>
      <c r="BQ355" s="113"/>
      <c r="BR355" s="113"/>
      <c r="BS355" s="113"/>
      <c r="BT355" s="113"/>
      <c r="BU355" s="113"/>
      <c r="BV355" s="113"/>
      <c r="BW355" s="113"/>
      <c r="BX355" s="113"/>
      <c r="BY355" s="113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  <c r="DU355" s="113"/>
      <c r="DV355" s="113"/>
      <c r="DW355" s="113"/>
      <c r="DX355" s="113"/>
      <c r="DY355" s="113"/>
      <c r="DZ355" s="113"/>
      <c r="EA355" s="113"/>
      <c r="EB355" s="113"/>
      <c r="EC355" s="113"/>
      <c r="ED355" s="113"/>
      <c r="EE355" s="113"/>
      <c r="EF355" s="113"/>
      <c r="EG355" s="113"/>
    </row>
    <row r="356" spans="1:137" s="106" customFormat="1" ht="12.95" customHeight="1" x14ac:dyDescent="0.2">
      <c r="A356" s="127">
        <v>3</v>
      </c>
      <c r="B356" s="130" t="e">
        <f>'Приложение № 1'!#REF!</f>
        <v>#REF!</v>
      </c>
      <c r="C356" s="126" t="e">
        <f>'Приложение № 1'!#REF!</f>
        <v>#REF!</v>
      </c>
      <c r="D356" s="151" t="e">
        <f>'Приложение № 1'!#REF!</f>
        <v>#REF!</v>
      </c>
      <c r="E356" s="151">
        <v>0</v>
      </c>
      <c r="F356" s="151">
        <v>0</v>
      </c>
      <c r="G356" s="151" t="e">
        <f t="shared" si="116"/>
        <v>#REF!</v>
      </c>
      <c r="H356" s="151" t="e">
        <f t="shared" si="116"/>
        <v>#REF!</v>
      </c>
      <c r="I356" s="151">
        <v>0</v>
      </c>
      <c r="J356" s="151">
        <v>0</v>
      </c>
      <c r="K356" s="151">
        <v>0</v>
      </c>
      <c r="L356" s="151">
        <v>0</v>
      </c>
      <c r="M356" s="151">
        <v>0</v>
      </c>
      <c r="N356" s="151">
        <v>0</v>
      </c>
      <c r="O356" s="151">
        <v>0</v>
      </c>
      <c r="P356" s="151">
        <v>0</v>
      </c>
      <c r="Q356" s="112"/>
      <c r="R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113"/>
      <c r="AG356" s="113"/>
      <c r="AH356" s="113"/>
      <c r="AI356" s="113"/>
      <c r="AJ356" s="113"/>
      <c r="AK356" s="113"/>
      <c r="AL356" s="113"/>
      <c r="AM356" s="113"/>
      <c r="AN356" s="113"/>
      <c r="AO356" s="113"/>
      <c r="AP356" s="113"/>
      <c r="AQ356" s="113"/>
      <c r="AR356" s="113"/>
      <c r="AS356" s="113"/>
      <c r="AT356" s="113"/>
      <c r="AU356" s="113"/>
      <c r="AV356" s="113"/>
      <c r="AW356" s="113"/>
      <c r="AX356" s="113"/>
      <c r="AY356" s="113"/>
      <c r="AZ356" s="113"/>
      <c r="BA356" s="113"/>
      <c r="BB356" s="113"/>
      <c r="BC356" s="113"/>
      <c r="BD356" s="113"/>
      <c r="BE356" s="113"/>
      <c r="BF356" s="113"/>
      <c r="BG356" s="113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113"/>
      <c r="BR356" s="113"/>
      <c r="BS356" s="113"/>
      <c r="BT356" s="113"/>
      <c r="BU356" s="113"/>
      <c r="BV356" s="113"/>
      <c r="BW356" s="113"/>
      <c r="BX356" s="113"/>
      <c r="BY356" s="113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  <c r="DU356" s="113"/>
      <c r="DV356" s="113"/>
      <c r="DW356" s="113"/>
      <c r="DX356" s="113"/>
      <c r="DY356" s="113"/>
      <c r="DZ356" s="113"/>
      <c r="EA356" s="113"/>
      <c r="EB356" s="113"/>
      <c r="EC356" s="113"/>
      <c r="ED356" s="113"/>
      <c r="EE356" s="113"/>
      <c r="EF356" s="113"/>
      <c r="EG356" s="113"/>
    </row>
    <row r="357" spans="1:137" s="150" customFormat="1" ht="12.95" customHeight="1" x14ac:dyDescent="0.2">
      <c r="A357" s="127">
        <v>4</v>
      </c>
      <c r="B357" s="130" t="e">
        <f>'Приложение № 1'!#REF!</f>
        <v>#REF!</v>
      </c>
      <c r="C357" s="126" t="e">
        <f>'Приложение № 1'!#REF!</f>
        <v>#REF!</v>
      </c>
      <c r="D357" s="151" t="e">
        <f>'Приложение № 1'!#REF!</f>
        <v>#REF!</v>
      </c>
      <c r="E357" s="151">
        <v>0</v>
      </c>
      <c r="F357" s="151">
        <v>0</v>
      </c>
      <c r="G357" s="151" t="e">
        <f t="shared" si="116"/>
        <v>#REF!</v>
      </c>
      <c r="H357" s="151" t="e">
        <f t="shared" si="116"/>
        <v>#REF!</v>
      </c>
      <c r="I357" s="151">
        <v>0</v>
      </c>
      <c r="J357" s="151">
        <v>0</v>
      </c>
      <c r="K357" s="151">
        <v>0</v>
      </c>
      <c r="L357" s="151">
        <v>0</v>
      </c>
      <c r="M357" s="151">
        <v>0</v>
      </c>
      <c r="N357" s="151">
        <v>0</v>
      </c>
      <c r="O357" s="151">
        <v>0</v>
      </c>
      <c r="P357" s="151">
        <v>0</v>
      </c>
      <c r="Q357" s="123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</row>
    <row r="358" spans="1:137" s="106" customFormat="1" ht="39.950000000000003" customHeight="1" x14ac:dyDescent="0.2">
      <c r="A358" s="847" t="str">
        <f>'Приложение № 1'!A305:F305</f>
        <v>Итого МКД по городскому поселению Тучково Рузского  муниципального района**: 4</v>
      </c>
      <c r="B358" s="848"/>
      <c r="C358" s="101">
        <f>C359+C360+C361+C362</f>
        <v>0</v>
      </c>
      <c r="D358" s="101">
        <f t="shared" ref="D358:P358" si="117">D359+D360+D361+D362</f>
        <v>90401541.819999993</v>
      </c>
      <c r="E358" s="101">
        <f t="shared" si="117"/>
        <v>0</v>
      </c>
      <c r="F358" s="101">
        <f t="shared" si="117"/>
        <v>0</v>
      </c>
      <c r="G358" s="101">
        <f t="shared" si="117"/>
        <v>0</v>
      </c>
      <c r="H358" s="101">
        <f t="shared" si="117"/>
        <v>90401541.819999993</v>
      </c>
      <c r="I358" s="101">
        <f t="shared" si="117"/>
        <v>0</v>
      </c>
      <c r="J358" s="101">
        <f t="shared" si="117"/>
        <v>0</v>
      </c>
      <c r="K358" s="101">
        <f t="shared" si="117"/>
        <v>0</v>
      </c>
      <c r="L358" s="101">
        <f t="shared" si="117"/>
        <v>0</v>
      </c>
      <c r="M358" s="101">
        <f t="shared" si="117"/>
        <v>0</v>
      </c>
      <c r="N358" s="101">
        <f t="shared" si="117"/>
        <v>0</v>
      </c>
      <c r="O358" s="101">
        <f t="shared" si="117"/>
        <v>0</v>
      </c>
      <c r="P358" s="101">
        <f t="shared" si="117"/>
        <v>0</v>
      </c>
      <c r="Q358" s="112"/>
      <c r="R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113"/>
      <c r="AG358" s="113"/>
      <c r="AH358" s="113"/>
      <c r="AI358" s="113"/>
      <c r="AJ358" s="113"/>
      <c r="AK358" s="113"/>
      <c r="AL358" s="113"/>
      <c r="AM358" s="113"/>
      <c r="AN358" s="113"/>
      <c r="AO358" s="113"/>
      <c r="AP358" s="113"/>
      <c r="AQ358" s="113"/>
      <c r="AR358" s="113"/>
      <c r="AS358" s="113"/>
      <c r="AT358" s="113"/>
      <c r="AU358" s="113"/>
      <c r="AV358" s="113"/>
      <c r="AW358" s="113"/>
      <c r="AX358" s="113"/>
      <c r="AY358" s="113"/>
      <c r="AZ358" s="113"/>
      <c r="BA358" s="113"/>
      <c r="BB358" s="113"/>
      <c r="BC358" s="113"/>
      <c r="BD358" s="113"/>
      <c r="BE358" s="113"/>
      <c r="BF358" s="113"/>
      <c r="BG358" s="113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3"/>
      <c r="BR358" s="113"/>
      <c r="BS358" s="113"/>
      <c r="BT358" s="113"/>
      <c r="BU358" s="113"/>
      <c r="BV358" s="113"/>
      <c r="BW358" s="113"/>
      <c r="BX358" s="113"/>
      <c r="BY358" s="113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  <c r="DU358" s="113"/>
      <c r="DV358" s="113"/>
      <c r="DW358" s="113"/>
      <c r="DX358" s="113"/>
      <c r="DY358" s="113"/>
      <c r="DZ358" s="113"/>
      <c r="EA358" s="113"/>
      <c r="EB358" s="113"/>
      <c r="EC358" s="113"/>
      <c r="ED358" s="113"/>
      <c r="EE358" s="113"/>
      <c r="EF358" s="113"/>
      <c r="EG358" s="113"/>
    </row>
    <row r="359" spans="1:137" s="106" customFormat="1" ht="12.95" customHeight="1" x14ac:dyDescent="0.2">
      <c r="A359" s="127">
        <f>'Приложение № 1'!A306</f>
        <v>1</v>
      </c>
      <c r="B359" s="104" t="str">
        <f>'Приложение № 1'!B306</f>
        <v>р.п. Тучково, ул. Советская, д. 10</v>
      </c>
      <c r="C359" s="126">
        <f>'Приложение № 1'!M306</f>
        <v>0</v>
      </c>
      <c r="D359" s="151">
        <f>'Приложение № 1'!P306</f>
        <v>32077836</v>
      </c>
      <c r="E359" s="151">
        <v>0</v>
      </c>
      <c r="F359" s="151">
        <v>0</v>
      </c>
      <c r="G359" s="151">
        <f t="shared" ref="G359:H362" si="118">C359</f>
        <v>0</v>
      </c>
      <c r="H359" s="151">
        <f t="shared" si="118"/>
        <v>32077836</v>
      </c>
      <c r="I359" s="151">
        <v>0</v>
      </c>
      <c r="J359" s="151">
        <v>0</v>
      </c>
      <c r="K359" s="151">
        <v>0</v>
      </c>
      <c r="L359" s="151">
        <v>0</v>
      </c>
      <c r="M359" s="151">
        <v>0</v>
      </c>
      <c r="N359" s="151">
        <v>0</v>
      </c>
      <c r="O359" s="151">
        <v>0</v>
      </c>
      <c r="P359" s="151">
        <v>0</v>
      </c>
      <c r="Q359" s="112"/>
      <c r="R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  <c r="AE359" s="113"/>
      <c r="AF359" s="113"/>
      <c r="AG359" s="113"/>
      <c r="AH359" s="113"/>
      <c r="AI359" s="113"/>
      <c r="AJ359" s="113"/>
      <c r="AK359" s="113"/>
      <c r="AL359" s="113"/>
      <c r="AM359" s="113"/>
      <c r="AN359" s="113"/>
      <c r="AO359" s="113"/>
      <c r="AP359" s="113"/>
      <c r="AQ359" s="113"/>
      <c r="AR359" s="113"/>
      <c r="AS359" s="113"/>
      <c r="AT359" s="113"/>
      <c r="AU359" s="113"/>
      <c r="AV359" s="113"/>
      <c r="AW359" s="113"/>
      <c r="AX359" s="113"/>
      <c r="AY359" s="113"/>
      <c r="AZ359" s="113"/>
      <c r="BA359" s="113"/>
      <c r="BB359" s="113"/>
      <c r="BC359" s="113"/>
      <c r="BD359" s="113"/>
      <c r="BE359" s="113"/>
      <c r="BF359" s="113"/>
      <c r="BG359" s="113"/>
      <c r="BH359" s="113"/>
      <c r="BI359" s="113"/>
      <c r="BJ359" s="113"/>
      <c r="BK359" s="113"/>
      <c r="BL359" s="113"/>
      <c r="BM359" s="113"/>
      <c r="BN359" s="113"/>
      <c r="BO359" s="113"/>
      <c r="BP359" s="113"/>
      <c r="BQ359" s="113"/>
      <c r="BR359" s="113"/>
      <c r="BS359" s="113"/>
      <c r="BT359" s="113"/>
      <c r="BU359" s="113"/>
      <c r="BV359" s="113"/>
      <c r="BW359" s="113"/>
      <c r="BX359" s="113"/>
      <c r="BY359" s="113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  <c r="DU359" s="113"/>
      <c r="DV359" s="113"/>
      <c r="DW359" s="113"/>
      <c r="DX359" s="113"/>
      <c r="DY359" s="113"/>
      <c r="DZ359" s="113"/>
      <c r="EA359" s="113"/>
      <c r="EB359" s="113"/>
      <c r="EC359" s="113"/>
      <c r="ED359" s="113"/>
      <c r="EE359" s="113"/>
      <c r="EF359" s="113"/>
      <c r="EG359" s="113"/>
    </row>
    <row r="360" spans="1:137" s="106" customFormat="1" ht="12.95" customHeight="1" x14ac:dyDescent="0.2">
      <c r="A360" s="127">
        <f>'Приложение № 1'!A307</f>
        <v>2</v>
      </c>
      <c r="B360" s="104" t="str">
        <f>'Приложение № 1'!B307</f>
        <v>р.п. Тучково, ул. Любвино, д. 7</v>
      </c>
      <c r="C360" s="126">
        <f>'Приложение № 1'!M307</f>
        <v>0</v>
      </c>
      <c r="D360" s="151">
        <f>'Приложение № 1'!P307</f>
        <v>15508304</v>
      </c>
      <c r="E360" s="151">
        <v>0</v>
      </c>
      <c r="F360" s="151">
        <v>0</v>
      </c>
      <c r="G360" s="151">
        <f t="shared" si="118"/>
        <v>0</v>
      </c>
      <c r="H360" s="151">
        <f t="shared" si="118"/>
        <v>15508304</v>
      </c>
      <c r="I360" s="151">
        <v>0</v>
      </c>
      <c r="J360" s="151">
        <v>0</v>
      </c>
      <c r="K360" s="151">
        <v>0</v>
      </c>
      <c r="L360" s="151">
        <v>0</v>
      </c>
      <c r="M360" s="151">
        <v>0</v>
      </c>
      <c r="N360" s="151">
        <v>0</v>
      </c>
      <c r="O360" s="151">
        <v>0</v>
      </c>
      <c r="P360" s="151">
        <v>0</v>
      </c>
      <c r="Q360" s="112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N360" s="113"/>
      <c r="AO360" s="113"/>
      <c r="AP360" s="113"/>
      <c r="AQ360" s="113"/>
      <c r="AR360" s="113"/>
      <c r="AS360" s="113"/>
      <c r="AT360" s="113"/>
      <c r="AU360" s="113"/>
      <c r="AV360" s="113"/>
      <c r="AW360" s="113"/>
      <c r="AX360" s="113"/>
      <c r="AY360" s="113"/>
      <c r="AZ360" s="113"/>
      <c r="BA360" s="113"/>
      <c r="BB360" s="113"/>
      <c r="BC360" s="113"/>
      <c r="BD360" s="113"/>
      <c r="BE360" s="113"/>
      <c r="BF360" s="113"/>
      <c r="BG360" s="113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113"/>
      <c r="BR360" s="113"/>
      <c r="BS360" s="113"/>
      <c r="BT360" s="113"/>
      <c r="BU360" s="113"/>
      <c r="BV360" s="113"/>
      <c r="BW360" s="113"/>
      <c r="BX360" s="113"/>
      <c r="BY360" s="113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  <c r="DU360" s="113"/>
      <c r="DV360" s="113"/>
      <c r="DW360" s="113"/>
      <c r="DX360" s="113"/>
      <c r="DY360" s="113"/>
      <c r="DZ360" s="113"/>
      <c r="EA360" s="113"/>
      <c r="EB360" s="113"/>
      <c r="EC360" s="113"/>
      <c r="ED360" s="113"/>
      <c r="EE360" s="113"/>
      <c r="EF360" s="113"/>
      <c r="EG360" s="113"/>
    </row>
    <row r="361" spans="1:137" s="106" customFormat="1" ht="12.95" customHeight="1" x14ac:dyDescent="0.2">
      <c r="A361" s="127">
        <f>'Приложение № 1'!A308</f>
        <v>3</v>
      </c>
      <c r="B361" s="104" t="str">
        <f>'Приложение № 1'!B308</f>
        <v>р.п. Тучково, ул. Восточная, д. 7</v>
      </c>
      <c r="C361" s="126">
        <f>'Приложение № 1'!M308</f>
        <v>0</v>
      </c>
      <c r="D361" s="151">
        <f>'Приложение № 1'!P308</f>
        <v>26632544.07</v>
      </c>
      <c r="E361" s="151">
        <v>0</v>
      </c>
      <c r="F361" s="151">
        <v>0</v>
      </c>
      <c r="G361" s="151">
        <f t="shared" si="118"/>
        <v>0</v>
      </c>
      <c r="H361" s="151">
        <f t="shared" si="118"/>
        <v>26632544.07</v>
      </c>
      <c r="I361" s="151">
        <v>0</v>
      </c>
      <c r="J361" s="151">
        <v>0</v>
      </c>
      <c r="K361" s="151">
        <v>0</v>
      </c>
      <c r="L361" s="151">
        <v>0</v>
      </c>
      <c r="M361" s="151">
        <v>0</v>
      </c>
      <c r="N361" s="151">
        <v>0</v>
      </c>
      <c r="O361" s="151">
        <v>0</v>
      </c>
      <c r="P361" s="151">
        <v>0</v>
      </c>
      <c r="Q361" s="112"/>
      <c r="R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  <c r="AE361" s="113"/>
      <c r="AF361" s="113"/>
      <c r="AG361" s="113"/>
      <c r="AH361" s="113"/>
      <c r="AI361" s="113"/>
      <c r="AJ361" s="113"/>
      <c r="AK361" s="113"/>
      <c r="AL361" s="113"/>
      <c r="AM361" s="113"/>
      <c r="AN361" s="113"/>
      <c r="AO361" s="113"/>
      <c r="AP361" s="113"/>
      <c r="AQ361" s="113"/>
      <c r="AR361" s="113"/>
      <c r="AS361" s="113"/>
      <c r="AT361" s="113"/>
      <c r="AU361" s="113"/>
      <c r="AV361" s="113"/>
      <c r="AW361" s="113"/>
      <c r="AX361" s="113"/>
      <c r="AY361" s="113"/>
      <c r="AZ361" s="113"/>
      <c r="BA361" s="113"/>
      <c r="BB361" s="113"/>
      <c r="BC361" s="113"/>
      <c r="BD361" s="113"/>
      <c r="BE361" s="113"/>
      <c r="BF361" s="113"/>
      <c r="BG361" s="113"/>
      <c r="BH361" s="113"/>
      <c r="BI361" s="113"/>
      <c r="BJ361" s="113"/>
      <c r="BK361" s="113"/>
      <c r="BL361" s="113"/>
      <c r="BM361" s="113"/>
      <c r="BN361" s="113"/>
      <c r="BO361" s="113"/>
      <c r="BP361" s="113"/>
      <c r="BQ361" s="113"/>
      <c r="BR361" s="113"/>
      <c r="BS361" s="113"/>
      <c r="BT361" s="113"/>
      <c r="BU361" s="113"/>
      <c r="BV361" s="113"/>
      <c r="BW361" s="113"/>
      <c r="BX361" s="113"/>
      <c r="BY361" s="113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  <c r="DU361" s="113"/>
      <c r="DV361" s="113"/>
      <c r="DW361" s="113"/>
      <c r="DX361" s="113"/>
      <c r="DY361" s="113"/>
      <c r="DZ361" s="113"/>
      <c r="EA361" s="113"/>
      <c r="EB361" s="113"/>
      <c r="EC361" s="113"/>
      <c r="ED361" s="113"/>
      <c r="EE361" s="113"/>
      <c r="EF361" s="113"/>
      <c r="EG361" s="113"/>
    </row>
    <row r="362" spans="1:137" s="106" customFormat="1" ht="12.95" customHeight="1" x14ac:dyDescent="0.2">
      <c r="A362" s="127">
        <f>'Приложение № 1'!A309</f>
        <v>4</v>
      </c>
      <c r="B362" s="104" t="str">
        <f>'Приложение № 1'!B309</f>
        <v>р.п. Тучково, ул. Советская, д. 24</v>
      </c>
      <c r="C362" s="126">
        <f>'Приложение № 1'!M309</f>
        <v>0</v>
      </c>
      <c r="D362" s="151">
        <f>'Приложение № 1'!P309</f>
        <v>16182857.75</v>
      </c>
      <c r="E362" s="151">
        <v>0</v>
      </c>
      <c r="F362" s="151">
        <v>0</v>
      </c>
      <c r="G362" s="151">
        <f t="shared" si="118"/>
        <v>0</v>
      </c>
      <c r="H362" s="151">
        <f t="shared" si="118"/>
        <v>16182857.75</v>
      </c>
      <c r="I362" s="151">
        <v>0</v>
      </c>
      <c r="J362" s="151">
        <v>0</v>
      </c>
      <c r="K362" s="151">
        <v>0</v>
      </c>
      <c r="L362" s="151">
        <v>0</v>
      </c>
      <c r="M362" s="151">
        <v>0</v>
      </c>
      <c r="N362" s="151">
        <v>0</v>
      </c>
      <c r="O362" s="151">
        <v>0</v>
      </c>
      <c r="P362" s="151">
        <v>0</v>
      </c>
      <c r="Q362" s="112"/>
      <c r="R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  <c r="AE362" s="113"/>
      <c r="AF362" s="113"/>
      <c r="AG362" s="113"/>
      <c r="AH362" s="113"/>
      <c r="AI362" s="113"/>
      <c r="AJ362" s="113"/>
      <c r="AK362" s="113"/>
      <c r="AL362" s="113"/>
      <c r="AM362" s="113"/>
      <c r="AN362" s="113"/>
      <c r="AO362" s="113"/>
      <c r="AP362" s="113"/>
      <c r="AQ362" s="113"/>
      <c r="AR362" s="113"/>
      <c r="AS362" s="113"/>
      <c r="AT362" s="113"/>
      <c r="AU362" s="113"/>
      <c r="AV362" s="113"/>
      <c r="AW362" s="113"/>
      <c r="AX362" s="113"/>
      <c r="AY362" s="113"/>
      <c r="AZ362" s="113"/>
      <c r="BA362" s="113"/>
      <c r="BB362" s="113"/>
      <c r="BC362" s="113"/>
      <c r="BD362" s="113"/>
      <c r="BE362" s="113"/>
      <c r="BF362" s="113"/>
      <c r="BG362" s="113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3"/>
      <c r="BR362" s="113"/>
      <c r="BS362" s="113"/>
      <c r="BT362" s="113"/>
      <c r="BU362" s="113"/>
      <c r="BV362" s="113"/>
      <c r="BW362" s="113"/>
      <c r="BX362" s="113"/>
      <c r="BY362" s="113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  <c r="DU362" s="113"/>
      <c r="DV362" s="113"/>
      <c r="DW362" s="113"/>
      <c r="DX362" s="113"/>
      <c r="DY362" s="113"/>
      <c r="DZ362" s="113"/>
      <c r="EA362" s="113"/>
      <c r="EB362" s="113"/>
      <c r="EC362" s="113"/>
      <c r="ED362" s="113"/>
      <c r="EE362" s="113"/>
      <c r="EF362" s="113"/>
      <c r="EG362" s="113"/>
    </row>
    <row r="363" spans="1:137" s="106" customFormat="1" ht="30.75" customHeight="1" x14ac:dyDescent="0.2">
      <c r="A363" s="847" t="str">
        <f>'Приложение № 1'!A315:F315</f>
        <v>Итого МКД по городскому поселению Краснозаводск Сергиево-Посадского муниципального района: 8</v>
      </c>
      <c r="B363" s="848"/>
      <c r="C363" s="129" t="e">
        <f>C364+C365</f>
        <v>#REF!</v>
      </c>
      <c r="D363" s="129" t="e">
        <f t="shared" ref="D363:P363" si="119">D364+D365</f>
        <v>#REF!</v>
      </c>
      <c r="E363" s="129">
        <f t="shared" si="119"/>
        <v>0</v>
      </c>
      <c r="F363" s="129">
        <f t="shared" si="119"/>
        <v>0</v>
      </c>
      <c r="G363" s="129">
        <f t="shared" si="119"/>
        <v>0</v>
      </c>
      <c r="H363" s="129">
        <f t="shared" si="119"/>
        <v>0</v>
      </c>
      <c r="I363" s="129" t="e">
        <f t="shared" si="119"/>
        <v>#REF!</v>
      </c>
      <c r="J363" s="129" t="e">
        <f t="shared" si="119"/>
        <v>#REF!</v>
      </c>
      <c r="K363" s="129">
        <f t="shared" si="119"/>
        <v>0</v>
      </c>
      <c r="L363" s="129">
        <f t="shared" si="119"/>
        <v>0</v>
      </c>
      <c r="M363" s="129">
        <f t="shared" si="119"/>
        <v>0</v>
      </c>
      <c r="N363" s="129">
        <f t="shared" si="119"/>
        <v>0</v>
      </c>
      <c r="O363" s="129">
        <f t="shared" si="119"/>
        <v>0</v>
      </c>
      <c r="P363" s="129">
        <f t="shared" si="119"/>
        <v>0</v>
      </c>
      <c r="Q363" s="112"/>
      <c r="R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  <c r="AE363" s="113"/>
      <c r="AF363" s="113"/>
      <c r="AG363" s="113"/>
      <c r="AH363" s="113"/>
      <c r="AI363" s="113"/>
      <c r="AJ363" s="113"/>
      <c r="AK363" s="113"/>
      <c r="AL363" s="113"/>
      <c r="AM363" s="113"/>
      <c r="AN363" s="113"/>
      <c r="AO363" s="113"/>
      <c r="AP363" s="113"/>
      <c r="AQ363" s="113"/>
      <c r="AR363" s="113"/>
      <c r="AS363" s="113"/>
      <c r="AT363" s="113"/>
      <c r="AU363" s="113"/>
      <c r="AV363" s="113"/>
      <c r="AW363" s="113"/>
      <c r="AX363" s="113"/>
      <c r="AY363" s="113"/>
      <c r="AZ363" s="113"/>
      <c r="BA363" s="113"/>
      <c r="BB363" s="113"/>
      <c r="BC363" s="113"/>
      <c r="BD363" s="113"/>
      <c r="BE363" s="113"/>
      <c r="BF363" s="113"/>
      <c r="BG363" s="113"/>
      <c r="BH363" s="113"/>
      <c r="BI363" s="113"/>
      <c r="BJ363" s="113"/>
      <c r="BK363" s="113"/>
      <c r="BL363" s="113"/>
      <c r="BM363" s="113"/>
      <c r="BN363" s="113"/>
      <c r="BO363" s="113"/>
      <c r="BP363" s="113"/>
      <c r="BQ363" s="113"/>
      <c r="BR363" s="113"/>
      <c r="BS363" s="113"/>
      <c r="BT363" s="113"/>
      <c r="BU363" s="113"/>
      <c r="BV363" s="113"/>
      <c r="BW363" s="113"/>
      <c r="BX363" s="113"/>
      <c r="BY363" s="113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  <c r="DU363" s="113"/>
      <c r="DV363" s="113"/>
      <c r="DW363" s="113"/>
      <c r="DX363" s="113"/>
      <c r="DY363" s="113"/>
      <c r="DZ363" s="113"/>
      <c r="EA363" s="113"/>
      <c r="EB363" s="113"/>
      <c r="EC363" s="113"/>
      <c r="ED363" s="113"/>
      <c r="EE363" s="113"/>
      <c r="EF363" s="113"/>
      <c r="EG363" s="113"/>
    </row>
    <row r="364" spans="1:137" s="106" customFormat="1" ht="12.95" customHeight="1" x14ac:dyDescent="0.2">
      <c r="A364" s="100">
        <v>1</v>
      </c>
      <c r="B364" s="119" t="e">
        <f>'Приложение № 1'!#REF!</f>
        <v>#REF!</v>
      </c>
      <c r="C364" s="126" t="e">
        <f>'Приложение № 1'!#REF!</f>
        <v>#REF!</v>
      </c>
      <c r="D364" s="151" t="e">
        <f>'Приложение № 1'!#REF!</f>
        <v>#REF!</v>
      </c>
      <c r="E364" s="151">
        <v>0</v>
      </c>
      <c r="F364" s="151">
        <v>0</v>
      </c>
      <c r="G364" s="151">
        <v>0</v>
      </c>
      <c r="H364" s="151">
        <v>0</v>
      </c>
      <c r="I364" s="151" t="e">
        <f>C364</f>
        <v>#REF!</v>
      </c>
      <c r="J364" s="151" t="e">
        <f>D364</f>
        <v>#REF!</v>
      </c>
      <c r="K364" s="151">
        <v>0</v>
      </c>
      <c r="L364" s="151">
        <v>0</v>
      </c>
      <c r="M364" s="151">
        <v>0</v>
      </c>
      <c r="N364" s="151">
        <v>0</v>
      </c>
      <c r="O364" s="151">
        <v>0</v>
      </c>
      <c r="P364" s="151">
        <v>0</v>
      </c>
      <c r="Q364" s="112"/>
      <c r="R364" s="113"/>
      <c r="S364" s="113"/>
      <c r="T364" s="113"/>
      <c r="U364" s="113"/>
      <c r="V364" s="113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113"/>
      <c r="AG364" s="113"/>
      <c r="AH364" s="113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13"/>
      <c r="AV364" s="113"/>
      <c r="AW364" s="113"/>
      <c r="AX364" s="113"/>
      <c r="AY364" s="113"/>
      <c r="AZ364" s="113"/>
      <c r="BA364" s="113"/>
      <c r="BB364" s="113"/>
      <c r="BC364" s="113"/>
      <c r="BD364" s="113"/>
      <c r="BE364" s="113"/>
      <c r="BF364" s="113"/>
      <c r="BG364" s="113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113"/>
      <c r="BR364" s="113"/>
      <c r="BS364" s="113"/>
      <c r="BT364" s="113"/>
      <c r="BU364" s="113"/>
      <c r="BV364" s="113"/>
      <c r="BW364" s="113"/>
      <c r="BX364" s="113"/>
      <c r="BY364" s="113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  <c r="DU364" s="113"/>
      <c r="DV364" s="113"/>
      <c r="DW364" s="113"/>
      <c r="DX364" s="113"/>
      <c r="DY364" s="113"/>
      <c r="DZ364" s="113"/>
      <c r="EA364" s="113"/>
      <c r="EB364" s="113"/>
      <c r="EC364" s="113"/>
      <c r="ED364" s="113"/>
      <c r="EE364" s="113"/>
      <c r="EF364" s="113"/>
      <c r="EG364" s="113"/>
    </row>
    <row r="365" spans="1:137" s="106" customFormat="1" ht="12.95" customHeight="1" x14ac:dyDescent="0.2">
      <c r="A365" s="100">
        <v>2</v>
      </c>
      <c r="B365" s="119" t="e">
        <f>'Приложение № 1'!#REF!</f>
        <v>#REF!</v>
      </c>
      <c r="C365" s="126" t="e">
        <f>'Приложение № 1'!#REF!</f>
        <v>#REF!</v>
      </c>
      <c r="D365" s="151" t="e">
        <f>'Приложение № 1'!#REF!</f>
        <v>#REF!</v>
      </c>
      <c r="E365" s="151">
        <v>0</v>
      </c>
      <c r="F365" s="151">
        <v>0</v>
      </c>
      <c r="G365" s="151">
        <v>0</v>
      </c>
      <c r="H365" s="151">
        <v>0</v>
      </c>
      <c r="I365" s="151" t="e">
        <f>C365</f>
        <v>#REF!</v>
      </c>
      <c r="J365" s="151" t="e">
        <f>D365</f>
        <v>#REF!</v>
      </c>
      <c r="K365" s="151">
        <v>0</v>
      </c>
      <c r="L365" s="151">
        <v>0</v>
      </c>
      <c r="M365" s="151">
        <v>0</v>
      </c>
      <c r="N365" s="151">
        <v>0</v>
      </c>
      <c r="O365" s="151">
        <v>0</v>
      </c>
      <c r="P365" s="151">
        <v>0</v>
      </c>
      <c r="Q365" s="112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N365" s="113"/>
      <c r="AO365" s="113"/>
      <c r="AP365" s="113"/>
      <c r="AQ365" s="113"/>
      <c r="AR365" s="113"/>
      <c r="AS365" s="113"/>
      <c r="AT365" s="113"/>
      <c r="AU365" s="113"/>
      <c r="AV365" s="113"/>
      <c r="AW365" s="113"/>
      <c r="AX365" s="113"/>
      <c r="AY365" s="113"/>
      <c r="AZ365" s="113"/>
      <c r="BA365" s="113"/>
      <c r="BB365" s="113"/>
      <c r="BC365" s="113"/>
      <c r="BD365" s="113"/>
      <c r="BE365" s="113"/>
      <c r="BF365" s="113"/>
      <c r="BG365" s="113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3"/>
      <c r="BR365" s="113"/>
      <c r="BS365" s="113"/>
      <c r="BT365" s="113"/>
      <c r="BU365" s="113"/>
      <c r="BV365" s="113"/>
      <c r="BW365" s="113"/>
      <c r="BX365" s="113"/>
      <c r="BY365" s="113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  <c r="DU365" s="113"/>
      <c r="DV365" s="113"/>
      <c r="DW365" s="113"/>
      <c r="DX365" s="113"/>
      <c r="DY365" s="113"/>
      <c r="DZ365" s="113"/>
      <c r="EA365" s="113"/>
      <c r="EB365" s="113"/>
      <c r="EC365" s="113"/>
      <c r="ED365" s="113"/>
      <c r="EE365" s="113"/>
      <c r="EF365" s="113"/>
      <c r="EG365" s="113"/>
    </row>
    <row r="366" spans="1:137" s="106" customFormat="1" ht="39.950000000000003" customHeight="1" x14ac:dyDescent="0.2">
      <c r="A366" s="853" t="str">
        <f>'Приложение № 1'!A324:F324</f>
        <v>Итого МКД по городскому поселению Сергиев Посад Сергиево-Посадского муниципального района: 8</v>
      </c>
      <c r="B366" s="854"/>
      <c r="C366" s="101">
        <f>SUM(C367:C374)</f>
        <v>2712.2</v>
      </c>
      <c r="D366" s="101">
        <f t="shared" ref="D366:P366" si="120">SUM(D367:D374)</f>
        <v>113931916.03</v>
      </c>
      <c r="E366" s="101">
        <f t="shared" si="120"/>
        <v>1164.5</v>
      </c>
      <c r="F366" s="101">
        <f t="shared" si="120"/>
        <v>48495160.020000003</v>
      </c>
      <c r="G366" s="101">
        <f t="shared" si="120"/>
        <v>1547.7</v>
      </c>
      <c r="H366" s="101">
        <f t="shared" si="120"/>
        <v>69231716.400000006</v>
      </c>
      <c r="I366" s="101">
        <f t="shared" si="120"/>
        <v>0</v>
      </c>
      <c r="J366" s="101">
        <f t="shared" si="120"/>
        <v>0</v>
      </c>
      <c r="K366" s="101">
        <f t="shared" si="120"/>
        <v>0</v>
      </c>
      <c r="L366" s="101">
        <f t="shared" si="120"/>
        <v>0</v>
      </c>
      <c r="M366" s="101">
        <f t="shared" si="120"/>
        <v>0</v>
      </c>
      <c r="N366" s="101">
        <f t="shared" si="120"/>
        <v>0</v>
      </c>
      <c r="O366" s="101">
        <f t="shared" si="120"/>
        <v>0</v>
      </c>
      <c r="P366" s="101">
        <f t="shared" si="120"/>
        <v>0</v>
      </c>
      <c r="Q366" s="112"/>
      <c r="R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113"/>
      <c r="AG366" s="113"/>
      <c r="AH366" s="113"/>
      <c r="AI366" s="113"/>
      <c r="AJ366" s="113"/>
      <c r="AK366" s="113"/>
      <c r="AL366" s="113"/>
      <c r="AM366" s="113"/>
      <c r="AN366" s="113"/>
      <c r="AO366" s="113"/>
      <c r="AP366" s="113"/>
      <c r="AQ366" s="113"/>
      <c r="AR366" s="113"/>
      <c r="AS366" s="113"/>
      <c r="AT366" s="113"/>
      <c r="AU366" s="113"/>
      <c r="AV366" s="113"/>
      <c r="AW366" s="113"/>
      <c r="AX366" s="113"/>
      <c r="AY366" s="113"/>
      <c r="AZ366" s="113"/>
      <c r="BA366" s="113"/>
      <c r="BB366" s="113"/>
      <c r="BC366" s="113"/>
      <c r="BD366" s="113"/>
      <c r="BE366" s="113"/>
      <c r="BF366" s="113"/>
      <c r="BG366" s="113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3"/>
      <c r="BR366" s="113"/>
      <c r="BS366" s="113"/>
      <c r="BT366" s="113"/>
      <c r="BU366" s="113"/>
      <c r="BV366" s="113"/>
      <c r="BW366" s="113"/>
      <c r="BX366" s="113"/>
      <c r="BY366" s="113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  <c r="DU366" s="113"/>
      <c r="DV366" s="113"/>
      <c r="DW366" s="113"/>
      <c r="DX366" s="113"/>
      <c r="DY366" s="113"/>
      <c r="DZ366" s="113"/>
      <c r="EA366" s="113"/>
      <c r="EB366" s="113"/>
      <c r="EC366" s="113"/>
      <c r="ED366" s="113"/>
      <c r="EE366" s="113"/>
      <c r="EF366" s="113"/>
      <c r="EG366" s="113"/>
    </row>
    <row r="367" spans="1:137" s="150" customFormat="1" ht="12.95" customHeight="1" x14ac:dyDescent="0.2">
      <c r="A367" s="127">
        <v>1</v>
      </c>
      <c r="B367" s="130" t="str">
        <f>'Приложение № 1'!B325</f>
        <v>г. Сергиев Посад, ул. Сергиевская, д. 15</v>
      </c>
      <c r="C367" s="126">
        <f>'Приложение № 1'!M325</f>
        <v>509.4</v>
      </c>
      <c r="D367" s="151">
        <f>'Приложение № 1'!P325</f>
        <v>21537432</v>
      </c>
      <c r="E367" s="151">
        <v>0</v>
      </c>
      <c r="F367" s="151">
        <v>0</v>
      </c>
      <c r="G367" s="151">
        <v>509.4</v>
      </c>
      <c r="H367" s="151">
        <v>22786480.800000001</v>
      </c>
      <c r="I367" s="151">
        <v>0</v>
      </c>
      <c r="J367" s="151">
        <v>0</v>
      </c>
      <c r="K367" s="151">
        <v>0</v>
      </c>
      <c r="L367" s="151">
        <v>0</v>
      </c>
      <c r="M367" s="151">
        <v>0</v>
      </c>
      <c r="N367" s="151">
        <v>0</v>
      </c>
      <c r="O367" s="151">
        <v>0</v>
      </c>
      <c r="P367" s="151">
        <v>0</v>
      </c>
      <c r="Q367" s="123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</row>
    <row r="368" spans="1:137" s="150" customFormat="1" ht="12.95" customHeight="1" x14ac:dyDescent="0.2">
      <c r="A368" s="127">
        <v>2</v>
      </c>
      <c r="B368" s="130" t="str">
        <f>'Приложение № 1'!B326</f>
        <v>г. Сергиев Посад, ул. Сергиевская, д. 18</v>
      </c>
      <c r="C368" s="126">
        <f>'Приложение № 1'!M326</f>
        <v>509.7</v>
      </c>
      <c r="D368" s="151">
        <f>'Приложение № 1'!P326</f>
        <v>21550116.010000002</v>
      </c>
      <c r="E368" s="151">
        <v>0</v>
      </c>
      <c r="F368" s="151">
        <v>0</v>
      </c>
      <c r="G368" s="151">
        <v>509.7</v>
      </c>
      <c r="H368" s="151">
        <v>22799900.399999999</v>
      </c>
      <c r="I368" s="151">
        <v>0</v>
      </c>
      <c r="J368" s="151">
        <v>0</v>
      </c>
      <c r="K368" s="151">
        <v>0</v>
      </c>
      <c r="L368" s="151">
        <v>0</v>
      </c>
      <c r="M368" s="151">
        <v>0</v>
      </c>
      <c r="N368" s="151">
        <v>0</v>
      </c>
      <c r="O368" s="151">
        <v>0</v>
      </c>
      <c r="P368" s="151">
        <v>0</v>
      </c>
      <c r="Q368" s="123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</row>
    <row r="369" spans="1:137" s="150" customFormat="1" ht="12.95" customHeight="1" x14ac:dyDescent="0.2">
      <c r="A369" s="127">
        <v>3</v>
      </c>
      <c r="B369" s="130" t="str">
        <f>'Приложение № 1'!B327</f>
        <v>г. Сергиев Посад, ул. Краснофлотская, д. 3</v>
      </c>
      <c r="C369" s="126">
        <f>'Приложение № 1'!M327</f>
        <v>528.6</v>
      </c>
      <c r="D369" s="151">
        <f>'Приложение № 1'!P327</f>
        <v>22349208</v>
      </c>
      <c r="E369" s="151">
        <v>0</v>
      </c>
      <c r="F369" s="151">
        <v>0</v>
      </c>
      <c r="G369" s="151">
        <v>528.6</v>
      </c>
      <c r="H369" s="151">
        <v>23645335.199999999</v>
      </c>
      <c r="I369" s="151">
        <v>0</v>
      </c>
      <c r="J369" s="151">
        <v>0</v>
      </c>
      <c r="K369" s="151">
        <v>0</v>
      </c>
      <c r="L369" s="151">
        <v>0</v>
      </c>
      <c r="M369" s="151">
        <v>0</v>
      </c>
      <c r="N369" s="151">
        <v>0</v>
      </c>
      <c r="O369" s="151">
        <v>0</v>
      </c>
      <c r="P369" s="151">
        <v>0</v>
      </c>
      <c r="Q369" s="123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</row>
    <row r="370" spans="1:137" s="150" customFormat="1" ht="12.95" customHeight="1" x14ac:dyDescent="0.2">
      <c r="A370" s="127">
        <v>4</v>
      </c>
      <c r="B370" s="130" t="str">
        <f>'Приложение № 1'!B328</f>
        <v>г. Сергиев Посад, ул. Сергиевская, д. 18а</v>
      </c>
      <c r="C370" s="126">
        <f>'Приложение № 1'!M328</f>
        <v>468.3</v>
      </c>
      <c r="D370" s="151">
        <f>'Приложение № 1'!P328</f>
        <v>19799724.02</v>
      </c>
      <c r="E370" s="151">
        <f t="shared" ref="E370:F374" si="121">C370</f>
        <v>468.3</v>
      </c>
      <c r="F370" s="151">
        <f t="shared" si="121"/>
        <v>19799724.02</v>
      </c>
      <c r="G370" s="151">
        <v>0</v>
      </c>
      <c r="H370" s="151">
        <v>0</v>
      </c>
      <c r="I370" s="151">
        <v>0</v>
      </c>
      <c r="J370" s="151">
        <v>0</v>
      </c>
      <c r="K370" s="151">
        <v>0</v>
      </c>
      <c r="L370" s="151">
        <v>0</v>
      </c>
      <c r="M370" s="151">
        <v>0</v>
      </c>
      <c r="N370" s="151">
        <v>0</v>
      </c>
      <c r="O370" s="151">
        <v>0</v>
      </c>
      <c r="P370" s="151">
        <v>0</v>
      </c>
      <c r="Q370" s="123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</row>
    <row r="371" spans="1:137" s="150" customFormat="1" ht="12.95" customHeight="1" x14ac:dyDescent="0.2">
      <c r="A371" s="127">
        <v>5</v>
      </c>
      <c r="B371" s="130" t="str">
        <f>'Приложение № 1'!B329</f>
        <v>г. Сергиев Посад, ул. Инженерная, д. 15а</v>
      </c>
      <c r="C371" s="126">
        <f>'Приложение № 1'!M329</f>
        <v>195.8</v>
      </c>
      <c r="D371" s="151">
        <f>'Приложение № 1'!P329</f>
        <v>8278424</v>
      </c>
      <c r="E371" s="151">
        <f t="shared" si="121"/>
        <v>195.8</v>
      </c>
      <c r="F371" s="151">
        <f t="shared" si="121"/>
        <v>8278424</v>
      </c>
      <c r="G371" s="151">
        <v>0</v>
      </c>
      <c r="H371" s="151">
        <v>0</v>
      </c>
      <c r="I371" s="151">
        <v>0</v>
      </c>
      <c r="J371" s="151">
        <v>0</v>
      </c>
      <c r="K371" s="151">
        <v>0</v>
      </c>
      <c r="L371" s="151">
        <v>0</v>
      </c>
      <c r="M371" s="151">
        <v>0</v>
      </c>
      <c r="N371" s="151">
        <v>0</v>
      </c>
      <c r="O371" s="151">
        <v>0</v>
      </c>
      <c r="P371" s="151">
        <v>0</v>
      </c>
      <c r="Q371" s="123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</row>
    <row r="372" spans="1:137" s="150" customFormat="1" ht="12.95" customHeight="1" x14ac:dyDescent="0.2">
      <c r="A372" s="127">
        <v>6</v>
      </c>
      <c r="B372" s="130" t="str">
        <f>'Приложение № 1'!B330</f>
        <v>г. Сергиев Посад, ул. Инженерная, д. 17а</v>
      </c>
      <c r="C372" s="126">
        <f>'Приложение № 1'!M330</f>
        <v>155.5</v>
      </c>
      <c r="D372" s="151">
        <f>'Приложение № 1'!P330</f>
        <v>6177108</v>
      </c>
      <c r="E372" s="151">
        <f t="shared" si="121"/>
        <v>155.5</v>
      </c>
      <c r="F372" s="151">
        <f t="shared" si="121"/>
        <v>6177108</v>
      </c>
      <c r="G372" s="151">
        <v>0</v>
      </c>
      <c r="H372" s="151">
        <v>0</v>
      </c>
      <c r="I372" s="151">
        <v>0</v>
      </c>
      <c r="J372" s="151">
        <v>0</v>
      </c>
      <c r="K372" s="151">
        <v>0</v>
      </c>
      <c r="L372" s="151">
        <v>0</v>
      </c>
      <c r="M372" s="151">
        <v>0</v>
      </c>
      <c r="N372" s="151">
        <v>0</v>
      </c>
      <c r="O372" s="151">
        <v>0</v>
      </c>
      <c r="P372" s="151">
        <v>0</v>
      </c>
      <c r="Q372" s="123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</row>
    <row r="373" spans="1:137" s="150" customFormat="1" ht="12.95" customHeight="1" x14ac:dyDescent="0.2">
      <c r="A373" s="127">
        <v>7</v>
      </c>
      <c r="B373" s="130" t="str">
        <f>'Приложение № 1'!B331</f>
        <v>г. Сергиев Посад, ул. Инженерная, д. 11а</v>
      </c>
      <c r="C373" s="126">
        <f>'Приложение № 1'!M331</f>
        <v>187.5</v>
      </c>
      <c r="D373" s="151">
        <f>'Приложение № 1'!P331</f>
        <v>7927500</v>
      </c>
      <c r="E373" s="151">
        <f t="shared" si="121"/>
        <v>187.5</v>
      </c>
      <c r="F373" s="151">
        <f t="shared" si="121"/>
        <v>7927500</v>
      </c>
      <c r="G373" s="151">
        <v>0</v>
      </c>
      <c r="H373" s="151">
        <v>0</v>
      </c>
      <c r="I373" s="151">
        <v>0</v>
      </c>
      <c r="J373" s="151">
        <v>0</v>
      </c>
      <c r="K373" s="151">
        <v>0</v>
      </c>
      <c r="L373" s="151">
        <v>0</v>
      </c>
      <c r="M373" s="151">
        <v>0</v>
      </c>
      <c r="N373" s="151">
        <v>0</v>
      </c>
      <c r="O373" s="151">
        <v>0</v>
      </c>
      <c r="P373" s="151">
        <v>0</v>
      </c>
      <c r="Q373" s="123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</row>
    <row r="374" spans="1:137" s="106" customFormat="1" ht="12.95" customHeight="1" x14ac:dyDescent="0.2">
      <c r="A374" s="127">
        <v>8</v>
      </c>
      <c r="B374" s="130" t="str">
        <f>'Приложение № 1'!B332</f>
        <v>г. Сергиев Посад, ул. Инженерная, д. 13а</v>
      </c>
      <c r="C374" s="126">
        <f>'Приложение № 1'!M332</f>
        <v>157.4</v>
      </c>
      <c r="D374" s="151">
        <f>'Приложение № 1'!P332</f>
        <v>6312404</v>
      </c>
      <c r="E374" s="151">
        <f t="shared" si="121"/>
        <v>157.4</v>
      </c>
      <c r="F374" s="151">
        <f t="shared" si="121"/>
        <v>6312404</v>
      </c>
      <c r="G374" s="151">
        <v>0</v>
      </c>
      <c r="H374" s="151">
        <v>0</v>
      </c>
      <c r="I374" s="151">
        <v>0</v>
      </c>
      <c r="J374" s="151">
        <v>0</v>
      </c>
      <c r="K374" s="151">
        <v>0</v>
      </c>
      <c r="L374" s="151">
        <v>0</v>
      </c>
      <c r="M374" s="151">
        <v>0</v>
      </c>
      <c r="N374" s="151">
        <v>0</v>
      </c>
      <c r="O374" s="151">
        <v>0</v>
      </c>
      <c r="P374" s="151">
        <v>0</v>
      </c>
      <c r="Q374" s="112"/>
      <c r="R374" s="113"/>
      <c r="S374" s="113"/>
      <c r="T374" s="113"/>
      <c r="U374" s="113"/>
      <c r="V374" s="113"/>
      <c r="W374" s="113"/>
      <c r="X374" s="113"/>
      <c r="Y374" s="113"/>
      <c r="Z374" s="113"/>
      <c r="AA374" s="113"/>
      <c r="AB374" s="113"/>
      <c r="AC374" s="113"/>
      <c r="AD374" s="113"/>
      <c r="AE374" s="113"/>
      <c r="AF374" s="113"/>
      <c r="AG374" s="113"/>
      <c r="AH374" s="113"/>
      <c r="AI374" s="113"/>
      <c r="AJ374" s="113"/>
      <c r="AK374" s="113"/>
      <c r="AL374" s="113"/>
      <c r="AM374" s="113"/>
      <c r="AN374" s="113"/>
      <c r="AO374" s="113"/>
      <c r="AP374" s="113"/>
      <c r="AQ374" s="113"/>
      <c r="AR374" s="113"/>
      <c r="AS374" s="113"/>
      <c r="AT374" s="113"/>
      <c r="AU374" s="113"/>
      <c r="AV374" s="113"/>
      <c r="AW374" s="113"/>
      <c r="AX374" s="113"/>
      <c r="AY374" s="113"/>
      <c r="AZ374" s="113"/>
      <c r="BA374" s="113"/>
      <c r="BB374" s="113"/>
      <c r="BC374" s="113"/>
      <c r="BD374" s="113"/>
      <c r="BE374" s="113"/>
      <c r="BF374" s="113"/>
      <c r="BG374" s="113"/>
      <c r="BH374" s="113"/>
      <c r="BI374" s="113"/>
      <c r="BJ374" s="113"/>
      <c r="BK374" s="113"/>
      <c r="BL374" s="113"/>
      <c r="BM374" s="113"/>
      <c r="BN374" s="113"/>
      <c r="BO374" s="113"/>
      <c r="BP374" s="113"/>
      <c r="BQ374" s="113"/>
      <c r="BR374" s="113"/>
      <c r="BS374" s="113"/>
      <c r="BT374" s="113"/>
      <c r="BU374" s="113"/>
      <c r="BV374" s="113"/>
      <c r="BW374" s="113"/>
      <c r="BX374" s="113"/>
      <c r="BY374" s="113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  <c r="DU374" s="113"/>
      <c r="DV374" s="113"/>
      <c r="DW374" s="113"/>
      <c r="DX374" s="113"/>
      <c r="DY374" s="113"/>
      <c r="DZ374" s="113"/>
      <c r="EA374" s="113"/>
      <c r="EB374" s="113"/>
      <c r="EC374" s="113"/>
      <c r="ED374" s="113"/>
      <c r="EE374" s="113"/>
      <c r="EF374" s="113"/>
      <c r="EG374" s="113"/>
    </row>
    <row r="375" spans="1:137" s="106" customFormat="1" ht="39.950000000000003" customHeight="1" x14ac:dyDescent="0.2">
      <c r="A375" s="853" t="str">
        <f>'Приложение № 1'!A333:F333</f>
        <v>Итого МКД по городскому поселению Хотьково Сергиево-Посадского муниципального района: 17</v>
      </c>
      <c r="B375" s="854"/>
      <c r="C375" s="101" t="e">
        <f>SUM(C376:C382)</f>
        <v>#REF!</v>
      </c>
      <c r="D375" s="101" t="e">
        <f t="shared" ref="D375:P375" si="122">SUM(D376:D382)</f>
        <v>#REF!</v>
      </c>
      <c r="E375" s="101" t="e">
        <f t="shared" si="122"/>
        <v>#REF!</v>
      </c>
      <c r="F375" s="101" t="e">
        <f t="shared" si="122"/>
        <v>#REF!</v>
      </c>
      <c r="G375" s="101">
        <f t="shared" si="122"/>
        <v>0</v>
      </c>
      <c r="H375" s="101">
        <f t="shared" si="122"/>
        <v>0</v>
      </c>
      <c r="I375" s="101">
        <f t="shared" si="122"/>
        <v>0</v>
      </c>
      <c r="J375" s="101">
        <f t="shared" si="122"/>
        <v>0</v>
      </c>
      <c r="K375" s="101">
        <f t="shared" si="122"/>
        <v>0</v>
      </c>
      <c r="L375" s="101">
        <f t="shared" si="122"/>
        <v>0</v>
      </c>
      <c r="M375" s="101">
        <f t="shared" si="122"/>
        <v>0</v>
      </c>
      <c r="N375" s="101">
        <f t="shared" si="122"/>
        <v>0</v>
      </c>
      <c r="O375" s="101">
        <f t="shared" si="122"/>
        <v>0</v>
      </c>
      <c r="P375" s="101">
        <f t="shared" si="122"/>
        <v>0</v>
      </c>
      <c r="Q375" s="112"/>
      <c r="R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3"/>
      <c r="AE375" s="113"/>
      <c r="AF375" s="113"/>
      <c r="AG375" s="113"/>
      <c r="AH375" s="113"/>
      <c r="AI375" s="113"/>
      <c r="AJ375" s="113"/>
      <c r="AK375" s="113"/>
      <c r="AL375" s="113"/>
      <c r="AM375" s="113"/>
      <c r="AN375" s="113"/>
      <c r="AO375" s="113"/>
      <c r="AP375" s="113"/>
      <c r="AQ375" s="113"/>
      <c r="AR375" s="113"/>
      <c r="AS375" s="113"/>
      <c r="AT375" s="113"/>
      <c r="AU375" s="113"/>
      <c r="AV375" s="113"/>
      <c r="AW375" s="113"/>
      <c r="AX375" s="113"/>
      <c r="AY375" s="113"/>
      <c r="AZ375" s="113"/>
      <c r="BA375" s="113"/>
      <c r="BB375" s="113"/>
      <c r="BC375" s="113"/>
      <c r="BD375" s="113"/>
      <c r="BE375" s="113"/>
      <c r="BF375" s="113"/>
      <c r="BG375" s="113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113"/>
      <c r="BR375" s="113"/>
      <c r="BS375" s="113"/>
      <c r="BT375" s="113"/>
      <c r="BU375" s="113"/>
      <c r="BV375" s="113"/>
      <c r="BW375" s="113"/>
      <c r="BX375" s="113"/>
      <c r="BY375" s="113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  <c r="DU375" s="113"/>
      <c r="DV375" s="113"/>
      <c r="DW375" s="113"/>
      <c r="DX375" s="113"/>
      <c r="DY375" s="113"/>
      <c r="DZ375" s="113"/>
      <c r="EA375" s="113"/>
      <c r="EB375" s="113"/>
      <c r="EC375" s="113"/>
      <c r="ED375" s="113"/>
      <c r="EE375" s="113"/>
      <c r="EF375" s="113"/>
      <c r="EG375" s="113"/>
    </row>
    <row r="376" spans="1:137" s="106" customFormat="1" ht="12.95" customHeight="1" x14ac:dyDescent="0.2">
      <c r="A376" s="127">
        <v>1</v>
      </c>
      <c r="B376" s="130" t="str">
        <f>'Приложение № 1'!B334</f>
        <v>г. Хотьково, ул. Ломоносова, д. 11</v>
      </c>
      <c r="C376" s="126">
        <f>'Приложение № 1'!M334</f>
        <v>95.3</v>
      </c>
      <c r="D376" s="151">
        <f>'Приложение № 1'!P334</f>
        <v>4136000</v>
      </c>
      <c r="E376" s="151">
        <f>C376</f>
        <v>95.3</v>
      </c>
      <c r="F376" s="151">
        <f>D376</f>
        <v>4136000</v>
      </c>
      <c r="G376" s="151">
        <v>0</v>
      </c>
      <c r="H376" s="151">
        <v>0</v>
      </c>
      <c r="I376" s="151">
        <v>0</v>
      </c>
      <c r="J376" s="151">
        <v>0</v>
      </c>
      <c r="K376" s="151">
        <v>0</v>
      </c>
      <c r="L376" s="151">
        <v>0</v>
      </c>
      <c r="M376" s="151">
        <v>0</v>
      </c>
      <c r="N376" s="151">
        <v>0</v>
      </c>
      <c r="O376" s="151">
        <v>0</v>
      </c>
      <c r="P376" s="151">
        <v>0</v>
      </c>
      <c r="Q376" s="112"/>
      <c r="R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3"/>
      <c r="AE376" s="113"/>
      <c r="AF376" s="113"/>
      <c r="AG376" s="113"/>
      <c r="AH376" s="113"/>
      <c r="AI376" s="113"/>
      <c r="AJ376" s="113"/>
      <c r="AK376" s="113"/>
      <c r="AL376" s="113"/>
      <c r="AM376" s="113"/>
      <c r="AN376" s="113"/>
      <c r="AO376" s="113"/>
      <c r="AP376" s="113"/>
      <c r="AQ376" s="113"/>
      <c r="AR376" s="113"/>
      <c r="AS376" s="113"/>
      <c r="AT376" s="113"/>
      <c r="AU376" s="113"/>
      <c r="AV376" s="113"/>
      <c r="AW376" s="113"/>
      <c r="AX376" s="113"/>
      <c r="AY376" s="113"/>
      <c r="AZ376" s="113"/>
      <c r="BA376" s="113"/>
      <c r="BB376" s="113"/>
      <c r="BC376" s="113"/>
      <c r="BD376" s="113"/>
      <c r="BE376" s="113"/>
      <c r="BF376" s="113"/>
      <c r="BG376" s="113"/>
      <c r="BH376" s="113"/>
      <c r="BI376" s="113"/>
      <c r="BJ376" s="113"/>
      <c r="BK376" s="113"/>
      <c r="BL376" s="113"/>
      <c r="BM376" s="113"/>
      <c r="BN376" s="113"/>
      <c r="BO376" s="113"/>
      <c r="BP376" s="113"/>
      <c r="BQ376" s="113"/>
      <c r="BR376" s="113"/>
      <c r="BS376" s="113"/>
      <c r="BT376" s="113"/>
      <c r="BU376" s="113"/>
      <c r="BV376" s="113"/>
      <c r="BW376" s="113"/>
      <c r="BX376" s="113"/>
      <c r="BY376" s="113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  <c r="DU376" s="113"/>
      <c r="DV376" s="113"/>
      <c r="DW376" s="113"/>
      <c r="DX376" s="113"/>
      <c r="DY376" s="113"/>
      <c r="DZ376" s="113"/>
      <c r="EA376" s="113"/>
      <c r="EB376" s="113"/>
      <c r="EC376" s="113"/>
      <c r="ED376" s="113"/>
      <c r="EE376" s="113"/>
      <c r="EF376" s="113"/>
      <c r="EG376" s="113"/>
    </row>
    <row r="377" spans="1:137" s="106" customFormat="1" ht="12.95" customHeight="1" x14ac:dyDescent="0.2">
      <c r="A377" s="127">
        <v>2</v>
      </c>
      <c r="B377" s="130" t="str">
        <f>'Приложение № 1'!B335</f>
        <v>г. Хотьково, ул. Жуковского, д.8</v>
      </c>
      <c r="C377" s="126">
        <f>'Приложение № 1'!M335</f>
        <v>215.9</v>
      </c>
      <c r="D377" s="151">
        <f>'Приложение № 1'!P335</f>
        <v>9227000</v>
      </c>
      <c r="E377" s="151">
        <f t="shared" ref="E377:F382" si="123">C377</f>
        <v>215.9</v>
      </c>
      <c r="F377" s="151">
        <f t="shared" si="123"/>
        <v>9227000</v>
      </c>
      <c r="G377" s="151">
        <v>0</v>
      </c>
      <c r="H377" s="151">
        <v>0</v>
      </c>
      <c r="I377" s="151">
        <v>0</v>
      </c>
      <c r="J377" s="151">
        <v>0</v>
      </c>
      <c r="K377" s="151">
        <v>0</v>
      </c>
      <c r="L377" s="151">
        <v>0</v>
      </c>
      <c r="M377" s="151">
        <v>0</v>
      </c>
      <c r="N377" s="151">
        <v>0</v>
      </c>
      <c r="O377" s="151">
        <v>0</v>
      </c>
      <c r="P377" s="151">
        <v>0</v>
      </c>
      <c r="Q377" s="112"/>
      <c r="R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3"/>
      <c r="AE377" s="113"/>
      <c r="AF377" s="113"/>
      <c r="AG377" s="113"/>
      <c r="AH377" s="113"/>
      <c r="AI377" s="113"/>
      <c r="AJ377" s="113"/>
      <c r="AK377" s="113"/>
      <c r="AL377" s="113"/>
      <c r="AM377" s="113"/>
      <c r="AN377" s="113"/>
      <c r="AO377" s="113"/>
      <c r="AP377" s="113"/>
      <c r="AQ377" s="113"/>
      <c r="AR377" s="113"/>
      <c r="AS377" s="113"/>
      <c r="AT377" s="113"/>
      <c r="AU377" s="113"/>
      <c r="AV377" s="113"/>
      <c r="AW377" s="113"/>
      <c r="AX377" s="113"/>
      <c r="AY377" s="113"/>
      <c r="AZ377" s="113"/>
      <c r="BA377" s="113"/>
      <c r="BB377" s="113"/>
      <c r="BC377" s="113"/>
      <c r="BD377" s="113"/>
      <c r="BE377" s="113"/>
      <c r="BF377" s="113"/>
      <c r="BG377" s="113"/>
      <c r="BH377" s="113"/>
      <c r="BI377" s="113"/>
      <c r="BJ377" s="113"/>
      <c r="BK377" s="113"/>
      <c r="BL377" s="113"/>
      <c r="BM377" s="113"/>
      <c r="BN377" s="113"/>
      <c r="BO377" s="113"/>
      <c r="BP377" s="113"/>
      <c r="BQ377" s="113"/>
      <c r="BR377" s="113"/>
      <c r="BS377" s="113"/>
      <c r="BT377" s="113"/>
      <c r="BU377" s="113"/>
      <c r="BV377" s="113"/>
      <c r="BW377" s="113"/>
      <c r="BX377" s="113"/>
      <c r="BY377" s="113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  <c r="DU377" s="113"/>
      <c r="DV377" s="113"/>
      <c r="DW377" s="113"/>
      <c r="DX377" s="113"/>
      <c r="DY377" s="113"/>
      <c r="DZ377" s="113"/>
      <c r="EA377" s="113"/>
      <c r="EB377" s="113"/>
      <c r="EC377" s="113"/>
      <c r="ED377" s="113"/>
      <c r="EE377" s="113"/>
      <c r="EF377" s="113"/>
      <c r="EG377" s="113"/>
    </row>
    <row r="378" spans="1:137" s="106" customFormat="1" ht="12.95" customHeight="1" x14ac:dyDescent="0.2">
      <c r="A378" s="127">
        <v>3</v>
      </c>
      <c r="B378" s="130" t="str">
        <f>'Приложение № 1'!B336</f>
        <v>г. Хотьково, ул. Ломоносова, д. 9</v>
      </c>
      <c r="C378" s="126">
        <f>'Приложение № 1'!M336</f>
        <v>126.1</v>
      </c>
      <c r="D378" s="151">
        <f>'Приложение № 1'!P336</f>
        <v>5393000</v>
      </c>
      <c r="E378" s="151">
        <f t="shared" si="123"/>
        <v>126.1</v>
      </c>
      <c r="F378" s="151">
        <f t="shared" si="123"/>
        <v>5393000</v>
      </c>
      <c r="G378" s="151">
        <v>0</v>
      </c>
      <c r="H378" s="151">
        <v>0</v>
      </c>
      <c r="I378" s="151">
        <v>0</v>
      </c>
      <c r="J378" s="151">
        <v>0</v>
      </c>
      <c r="K378" s="151">
        <v>0</v>
      </c>
      <c r="L378" s="151">
        <v>0</v>
      </c>
      <c r="M378" s="151">
        <v>0</v>
      </c>
      <c r="N378" s="151">
        <v>0</v>
      </c>
      <c r="O378" s="151">
        <v>0</v>
      </c>
      <c r="P378" s="151">
        <v>0</v>
      </c>
      <c r="Q378" s="112"/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3"/>
      <c r="AE378" s="113"/>
      <c r="AF378" s="113"/>
      <c r="AG378" s="113"/>
      <c r="AH378" s="113"/>
      <c r="AI378" s="113"/>
      <c r="AJ378" s="113"/>
      <c r="AK378" s="113"/>
      <c r="AL378" s="113"/>
      <c r="AM378" s="113"/>
      <c r="AN378" s="113"/>
      <c r="AO378" s="113"/>
      <c r="AP378" s="113"/>
      <c r="AQ378" s="113"/>
      <c r="AR378" s="113"/>
      <c r="AS378" s="113"/>
      <c r="AT378" s="113"/>
      <c r="AU378" s="113"/>
      <c r="AV378" s="113"/>
      <c r="AW378" s="113"/>
      <c r="AX378" s="113"/>
      <c r="AY378" s="113"/>
      <c r="AZ378" s="113"/>
      <c r="BA378" s="113"/>
      <c r="BB378" s="113"/>
      <c r="BC378" s="113"/>
      <c r="BD378" s="113"/>
      <c r="BE378" s="113"/>
      <c r="BF378" s="113"/>
      <c r="BG378" s="113"/>
      <c r="BH378" s="113"/>
      <c r="BI378" s="113"/>
      <c r="BJ378" s="113"/>
      <c r="BK378" s="113"/>
      <c r="BL378" s="113"/>
      <c r="BM378" s="113"/>
      <c r="BN378" s="113"/>
      <c r="BO378" s="113"/>
      <c r="BP378" s="113"/>
      <c r="BQ378" s="113"/>
      <c r="BR378" s="113"/>
      <c r="BS378" s="113"/>
      <c r="BT378" s="113"/>
      <c r="BU378" s="113"/>
      <c r="BV378" s="113"/>
      <c r="BW378" s="113"/>
      <c r="BX378" s="113"/>
      <c r="BY378" s="113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  <c r="DU378" s="113"/>
      <c r="DV378" s="113"/>
      <c r="DW378" s="113"/>
      <c r="DX378" s="113"/>
      <c r="DY378" s="113"/>
      <c r="DZ378" s="113"/>
      <c r="EA378" s="113"/>
      <c r="EB378" s="113"/>
      <c r="EC378" s="113"/>
      <c r="ED378" s="113"/>
      <c r="EE378" s="113"/>
      <c r="EF378" s="113"/>
      <c r="EG378" s="113"/>
    </row>
    <row r="379" spans="1:137" s="106" customFormat="1" ht="12.95" customHeight="1" x14ac:dyDescent="0.2">
      <c r="A379" s="127">
        <v>4</v>
      </c>
      <c r="B379" s="130" t="str">
        <f>'Приложение № 1'!B337</f>
        <v>г. Хотьково, ул. Новая, д. 9</v>
      </c>
      <c r="C379" s="126">
        <f>'Приложение № 1'!M337</f>
        <v>30.5</v>
      </c>
      <c r="D379" s="151">
        <f>'Приложение № 1'!P337</f>
        <v>1301000</v>
      </c>
      <c r="E379" s="151">
        <f t="shared" si="123"/>
        <v>30.5</v>
      </c>
      <c r="F379" s="151">
        <f t="shared" si="123"/>
        <v>1301000</v>
      </c>
      <c r="G379" s="151">
        <v>0</v>
      </c>
      <c r="H379" s="151">
        <v>0</v>
      </c>
      <c r="I379" s="151">
        <v>0</v>
      </c>
      <c r="J379" s="151">
        <v>0</v>
      </c>
      <c r="K379" s="151">
        <v>0</v>
      </c>
      <c r="L379" s="151">
        <v>0</v>
      </c>
      <c r="M379" s="151">
        <v>0</v>
      </c>
      <c r="N379" s="151">
        <v>0</v>
      </c>
      <c r="O379" s="151">
        <v>0</v>
      </c>
      <c r="P379" s="151">
        <v>0</v>
      </c>
      <c r="Q379" s="112"/>
      <c r="R379" s="113"/>
      <c r="S379" s="113"/>
      <c r="T379" s="113"/>
      <c r="U379" s="113"/>
      <c r="V379" s="113"/>
      <c r="W379" s="113"/>
      <c r="X379" s="113"/>
      <c r="Y379" s="113"/>
      <c r="Z379" s="113"/>
      <c r="AA379" s="113"/>
      <c r="AB379" s="113"/>
      <c r="AC379" s="113"/>
      <c r="AD379" s="113"/>
      <c r="AE379" s="113"/>
      <c r="AF379" s="113"/>
      <c r="AG379" s="113"/>
      <c r="AH379" s="113"/>
      <c r="AI379" s="113"/>
      <c r="AJ379" s="113"/>
      <c r="AK379" s="113"/>
      <c r="AL379" s="113"/>
      <c r="AM379" s="113"/>
      <c r="AN379" s="113"/>
      <c r="AO379" s="113"/>
      <c r="AP379" s="113"/>
      <c r="AQ379" s="113"/>
      <c r="AR379" s="113"/>
      <c r="AS379" s="113"/>
      <c r="AT379" s="113"/>
      <c r="AU379" s="113"/>
      <c r="AV379" s="113"/>
      <c r="AW379" s="113"/>
      <c r="AX379" s="113"/>
      <c r="AY379" s="113"/>
      <c r="AZ379" s="113"/>
      <c r="BA379" s="113"/>
      <c r="BB379" s="113"/>
      <c r="BC379" s="113"/>
      <c r="BD379" s="113"/>
      <c r="BE379" s="113"/>
      <c r="BF379" s="113"/>
      <c r="BG379" s="113"/>
      <c r="BH379" s="113"/>
      <c r="BI379" s="113"/>
      <c r="BJ379" s="113"/>
      <c r="BK379" s="113"/>
      <c r="BL379" s="113"/>
      <c r="BM379" s="113"/>
      <c r="BN379" s="113"/>
      <c r="BO379" s="113"/>
      <c r="BP379" s="113"/>
      <c r="BQ379" s="113"/>
      <c r="BR379" s="113"/>
      <c r="BS379" s="113"/>
      <c r="BT379" s="113"/>
      <c r="BU379" s="113"/>
      <c r="BV379" s="113"/>
      <c r="BW379" s="113"/>
      <c r="BX379" s="113"/>
      <c r="BY379" s="113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  <c r="DU379" s="113"/>
      <c r="DV379" s="113"/>
      <c r="DW379" s="113"/>
      <c r="DX379" s="113"/>
      <c r="DY379" s="113"/>
      <c r="DZ379" s="113"/>
      <c r="EA379" s="113"/>
      <c r="EB379" s="113"/>
      <c r="EC379" s="113"/>
      <c r="ED379" s="113"/>
      <c r="EE379" s="113"/>
      <c r="EF379" s="113"/>
      <c r="EG379" s="113"/>
    </row>
    <row r="380" spans="1:137" s="106" customFormat="1" ht="12.95" customHeight="1" x14ac:dyDescent="0.2">
      <c r="A380" s="127">
        <v>5</v>
      </c>
      <c r="B380" s="130" t="str">
        <f>'Приложение № 1'!B338</f>
        <v>г. Хотьково, ул. Горжовицкая, д. 2</v>
      </c>
      <c r="C380" s="126">
        <f>'Приложение № 1'!M338</f>
        <v>459.3</v>
      </c>
      <c r="D380" s="151">
        <f>'Приложение № 1'!P338</f>
        <v>19675000</v>
      </c>
      <c r="E380" s="151">
        <f t="shared" si="123"/>
        <v>459.3</v>
      </c>
      <c r="F380" s="151">
        <f t="shared" si="123"/>
        <v>19675000</v>
      </c>
      <c r="G380" s="151">
        <v>0</v>
      </c>
      <c r="H380" s="151">
        <v>0</v>
      </c>
      <c r="I380" s="151">
        <v>0</v>
      </c>
      <c r="J380" s="151">
        <v>0</v>
      </c>
      <c r="K380" s="151">
        <v>0</v>
      </c>
      <c r="L380" s="151">
        <v>0</v>
      </c>
      <c r="M380" s="151">
        <v>0</v>
      </c>
      <c r="N380" s="151">
        <v>0</v>
      </c>
      <c r="O380" s="151">
        <v>0</v>
      </c>
      <c r="P380" s="151">
        <v>0</v>
      </c>
      <c r="Q380" s="112"/>
      <c r="R380" s="113"/>
      <c r="S380" s="113"/>
      <c r="T380" s="113"/>
      <c r="U380" s="113"/>
      <c r="V380" s="113"/>
      <c r="W380" s="113"/>
      <c r="X380" s="113"/>
      <c r="Y380" s="113"/>
      <c r="Z380" s="113"/>
      <c r="AA380" s="113"/>
      <c r="AB380" s="113"/>
      <c r="AC380" s="113"/>
      <c r="AD380" s="113"/>
      <c r="AE380" s="113"/>
      <c r="AF380" s="113"/>
      <c r="AG380" s="113"/>
      <c r="AH380" s="113"/>
      <c r="AI380" s="113"/>
      <c r="AJ380" s="113"/>
      <c r="AK380" s="113"/>
      <c r="AL380" s="113"/>
      <c r="AM380" s="113"/>
      <c r="AN380" s="113"/>
      <c r="AO380" s="113"/>
      <c r="AP380" s="113"/>
      <c r="AQ380" s="113"/>
      <c r="AR380" s="113"/>
      <c r="AS380" s="113"/>
      <c r="AT380" s="113"/>
      <c r="AU380" s="113"/>
      <c r="AV380" s="113"/>
      <c r="AW380" s="113"/>
      <c r="AX380" s="113"/>
      <c r="AY380" s="113"/>
      <c r="AZ380" s="113"/>
      <c r="BA380" s="113"/>
      <c r="BB380" s="113"/>
      <c r="BC380" s="113"/>
      <c r="BD380" s="113"/>
      <c r="BE380" s="113"/>
      <c r="BF380" s="113"/>
      <c r="BG380" s="113"/>
      <c r="BH380" s="113"/>
      <c r="BI380" s="113"/>
      <c r="BJ380" s="113"/>
      <c r="BK380" s="113"/>
      <c r="BL380" s="113"/>
      <c r="BM380" s="113"/>
      <c r="BN380" s="113"/>
      <c r="BO380" s="113"/>
      <c r="BP380" s="113"/>
      <c r="BQ380" s="113"/>
      <c r="BR380" s="113"/>
      <c r="BS380" s="113"/>
      <c r="BT380" s="113"/>
      <c r="BU380" s="113"/>
      <c r="BV380" s="113"/>
      <c r="BW380" s="113"/>
      <c r="BX380" s="113"/>
      <c r="BY380" s="113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  <c r="DU380" s="113"/>
      <c r="DV380" s="113"/>
      <c r="DW380" s="113"/>
      <c r="DX380" s="113"/>
      <c r="DY380" s="113"/>
      <c r="DZ380" s="113"/>
      <c r="EA380" s="113"/>
      <c r="EB380" s="113"/>
      <c r="EC380" s="113"/>
      <c r="ED380" s="113"/>
      <c r="EE380" s="113"/>
      <c r="EF380" s="113"/>
      <c r="EG380" s="113"/>
    </row>
    <row r="381" spans="1:137" s="150" customFormat="1" ht="12.95" customHeight="1" x14ac:dyDescent="0.2">
      <c r="A381" s="127">
        <v>6</v>
      </c>
      <c r="B381" s="130" t="str">
        <f>'Приложение № 1'!B339</f>
        <v>г. Хотьково, ул. Горбуновская, д. 75</v>
      </c>
      <c r="C381" s="126">
        <f>'Приложение № 1'!M339</f>
        <v>191.3</v>
      </c>
      <c r="D381" s="151">
        <f>'Приложение № 1'!P339</f>
        <v>8136000</v>
      </c>
      <c r="E381" s="151">
        <f t="shared" si="123"/>
        <v>191.3</v>
      </c>
      <c r="F381" s="151">
        <f t="shared" si="123"/>
        <v>8136000</v>
      </c>
      <c r="G381" s="151">
        <v>0</v>
      </c>
      <c r="H381" s="151">
        <v>0</v>
      </c>
      <c r="I381" s="151">
        <v>0</v>
      </c>
      <c r="J381" s="151">
        <v>0</v>
      </c>
      <c r="K381" s="151">
        <v>0</v>
      </c>
      <c r="L381" s="151">
        <v>0</v>
      </c>
      <c r="M381" s="151">
        <v>0</v>
      </c>
      <c r="N381" s="151">
        <v>0</v>
      </c>
      <c r="O381" s="151">
        <v>0</v>
      </c>
      <c r="P381" s="151">
        <v>0</v>
      </c>
      <c r="Q381" s="123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</row>
    <row r="382" spans="1:137" s="106" customFormat="1" ht="12.95" customHeight="1" x14ac:dyDescent="0.2">
      <c r="A382" s="127">
        <v>7</v>
      </c>
      <c r="B382" s="130" t="e">
        <f>'Приложение № 1'!#REF!</f>
        <v>#REF!</v>
      </c>
      <c r="C382" s="126" t="e">
        <f>'Приложение № 1'!#REF!</f>
        <v>#REF!</v>
      </c>
      <c r="D382" s="151" t="e">
        <f>'Приложение № 1'!#REF!</f>
        <v>#REF!</v>
      </c>
      <c r="E382" s="151" t="e">
        <f t="shared" si="123"/>
        <v>#REF!</v>
      </c>
      <c r="F382" s="151" t="e">
        <f t="shared" si="123"/>
        <v>#REF!</v>
      </c>
      <c r="G382" s="151">
        <v>0</v>
      </c>
      <c r="H382" s="151">
        <v>0</v>
      </c>
      <c r="I382" s="151">
        <v>0</v>
      </c>
      <c r="J382" s="151">
        <v>0</v>
      </c>
      <c r="K382" s="151">
        <v>0</v>
      </c>
      <c r="L382" s="151">
        <v>0</v>
      </c>
      <c r="M382" s="151">
        <v>0</v>
      </c>
      <c r="N382" s="151">
        <v>0</v>
      </c>
      <c r="O382" s="151">
        <v>0</v>
      </c>
      <c r="P382" s="151">
        <v>0</v>
      </c>
      <c r="Q382" s="112"/>
      <c r="R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N382" s="113"/>
      <c r="AO382" s="113"/>
      <c r="AP382" s="113"/>
      <c r="AQ382" s="113"/>
      <c r="AR382" s="113"/>
      <c r="AS382" s="113"/>
      <c r="AT382" s="113"/>
      <c r="AU382" s="113"/>
      <c r="AV382" s="113"/>
      <c r="AW382" s="113"/>
      <c r="AX382" s="113"/>
      <c r="AY382" s="113"/>
      <c r="AZ382" s="113"/>
      <c r="BA382" s="113"/>
      <c r="BB382" s="113"/>
      <c r="BC382" s="113"/>
      <c r="BD382" s="113"/>
      <c r="BE382" s="113"/>
      <c r="BF382" s="113"/>
      <c r="BG382" s="113"/>
      <c r="BH382" s="113"/>
      <c r="BI382" s="113"/>
      <c r="BJ382" s="113"/>
      <c r="BK382" s="113"/>
      <c r="BL382" s="113"/>
      <c r="BM382" s="113"/>
      <c r="BN382" s="113"/>
      <c r="BO382" s="113"/>
      <c r="BP382" s="113"/>
      <c r="BQ382" s="113"/>
      <c r="BR382" s="113"/>
      <c r="BS382" s="113"/>
      <c r="BT382" s="113"/>
      <c r="BU382" s="113"/>
      <c r="BV382" s="113"/>
      <c r="BW382" s="113"/>
      <c r="BX382" s="113"/>
      <c r="BY382" s="113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  <c r="DU382" s="113"/>
      <c r="DV382" s="113"/>
      <c r="DW382" s="113"/>
      <c r="DX382" s="113"/>
      <c r="DY382" s="113"/>
      <c r="DZ382" s="113"/>
      <c r="EA382" s="113"/>
      <c r="EB382" s="113"/>
      <c r="EC382" s="113"/>
      <c r="ED382" s="113"/>
      <c r="EE382" s="113"/>
      <c r="EF382" s="113"/>
      <c r="EG382" s="113"/>
    </row>
    <row r="383" spans="1:137" s="106" customFormat="1" ht="39.950000000000003" customHeight="1" x14ac:dyDescent="0.2">
      <c r="A383" s="851" t="str">
        <f>'Приложение № 1'!A351:F351</f>
        <v>Итого МКД по  Солнечногорскому муниципальному району: 6</v>
      </c>
      <c r="B383" s="852"/>
      <c r="C383" s="129" t="e">
        <f>C384+C385+C386+C387</f>
        <v>#REF!</v>
      </c>
      <c r="D383" s="129" t="e">
        <f t="shared" ref="D383:P383" si="124">D384+D385+D386+D387</f>
        <v>#REF!</v>
      </c>
      <c r="E383" s="129">
        <f t="shared" si="124"/>
        <v>0</v>
      </c>
      <c r="F383" s="129">
        <f t="shared" si="124"/>
        <v>0</v>
      </c>
      <c r="G383" s="129" t="e">
        <f t="shared" si="124"/>
        <v>#REF!</v>
      </c>
      <c r="H383" s="129" t="e">
        <f t="shared" si="124"/>
        <v>#REF!</v>
      </c>
      <c r="I383" s="129">
        <f t="shared" si="124"/>
        <v>0</v>
      </c>
      <c r="J383" s="129">
        <f t="shared" si="124"/>
        <v>0</v>
      </c>
      <c r="K383" s="129">
        <f t="shared" si="124"/>
        <v>0</v>
      </c>
      <c r="L383" s="129">
        <f t="shared" si="124"/>
        <v>0</v>
      </c>
      <c r="M383" s="129">
        <f t="shared" si="124"/>
        <v>0</v>
      </c>
      <c r="N383" s="129">
        <f t="shared" si="124"/>
        <v>0</v>
      </c>
      <c r="O383" s="129">
        <f t="shared" si="124"/>
        <v>0</v>
      </c>
      <c r="P383" s="129">
        <f t="shared" si="124"/>
        <v>0</v>
      </c>
      <c r="Q383" s="112"/>
      <c r="R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X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  <c r="BH383" s="113"/>
      <c r="BI383" s="113"/>
      <c r="BJ383" s="113"/>
      <c r="BK383" s="113"/>
      <c r="BL383" s="113"/>
      <c r="BM383" s="113"/>
      <c r="BN383" s="113"/>
      <c r="BO383" s="113"/>
      <c r="BP383" s="113"/>
      <c r="BQ383" s="113"/>
      <c r="BR383" s="113"/>
      <c r="BS383" s="113"/>
      <c r="BT383" s="113"/>
      <c r="BU383" s="113"/>
      <c r="BV383" s="113"/>
      <c r="BW383" s="113"/>
      <c r="BX383" s="113"/>
      <c r="BY383" s="113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  <c r="DU383" s="113"/>
      <c r="DV383" s="113"/>
      <c r="DW383" s="113"/>
      <c r="DX383" s="113"/>
      <c r="DY383" s="113"/>
      <c r="DZ383" s="113"/>
      <c r="EA383" s="113"/>
      <c r="EB383" s="113"/>
      <c r="EC383" s="113"/>
      <c r="ED383" s="113"/>
      <c r="EE383" s="113"/>
      <c r="EF383" s="113"/>
      <c r="EG383" s="113"/>
    </row>
    <row r="384" spans="1:137" s="106" customFormat="1" ht="12.95" customHeight="1" x14ac:dyDescent="0.2">
      <c r="A384" s="127">
        <f>'Приложение № 1'!A352</f>
        <v>1</v>
      </c>
      <c r="B384" s="104" t="str">
        <f>'Приложение № 1'!B352</f>
        <v>д.Лыткино, д. 2</v>
      </c>
      <c r="C384" s="126">
        <f>'Приложение № 1'!M352</f>
        <v>388</v>
      </c>
      <c r="D384" s="151">
        <f>'Приложение № 1'!P352</f>
        <v>16404640</v>
      </c>
      <c r="E384" s="151">
        <v>0</v>
      </c>
      <c r="F384" s="151">
        <v>0</v>
      </c>
      <c r="G384" s="151">
        <f t="shared" ref="G384:H387" si="125">C384</f>
        <v>388</v>
      </c>
      <c r="H384" s="151">
        <f t="shared" si="125"/>
        <v>16404640</v>
      </c>
      <c r="I384" s="151">
        <v>0</v>
      </c>
      <c r="J384" s="151">
        <v>0</v>
      </c>
      <c r="K384" s="151">
        <v>0</v>
      </c>
      <c r="L384" s="151">
        <v>0</v>
      </c>
      <c r="M384" s="151">
        <v>0</v>
      </c>
      <c r="N384" s="151">
        <v>0</v>
      </c>
      <c r="O384" s="151">
        <v>0</v>
      </c>
      <c r="P384" s="151">
        <v>0</v>
      </c>
      <c r="Q384" s="112"/>
      <c r="R384" s="113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N384" s="113"/>
      <c r="AO384" s="113"/>
      <c r="AP384" s="113"/>
      <c r="AQ384" s="113"/>
      <c r="AR384" s="113"/>
      <c r="AS384" s="113"/>
      <c r="AT384" s="113"/>
      <c r="AU384" s="113"/>
      <c r="AV384" s="113"/>
      <c r="AW384" s="113"/>
      <c r="AX384" s="113"/>
      <c r="AY384" s="113"/>
      <c r="AZ384" s="113"/>
      <c r="BA384" s="113"/>
      <c r="BB384" s="113"/>
      <c r="BC384" s="113"/>
      <c r="BD384" s="113"/>
      <c r="BE384" s="113"/>
      <c r="BF384" s="113"/>
      <c r="BG384" s="113"/>
      <c r="BH384" s="113"/>
      <c r="BI384" s="113"/>
      <c r="BJ384" s="113"/>
      <c r="BK384" s="113"/>
      <c r="BL384" s="113"/>
      <c r="BM384" s="113"/>
      <c r="BN384" s="113"/>
      <c r="BO384" s="113"/>
      <c r="BP384" s="113"/>
      <c r="BQ384" s="113"/>
      <c r="BR384" s="113"/>
      <c r="BS384" s="113"/>
      <c r="BT384" s="113"/>
      <c r="BU384" s="113"/>
      <c r="BV384" s="113"/>
      <c r="BW384" s="113"/>
      <c r="BX384" s="113"/>
      <c r="BY384" s="113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  <c r="DU384" s="113"/>
      <c r="DV384" s="113"/>
      <c r="DW384" s="113"/>
      <c r="DX384" s="113"/>
      <c r="DY384" s="113"/>
      <c r="DZ384" s="113"/>
      <c r="EA384" s="113"/>
      <c r="EB384" s="113"/>
      <c r="EC384" s="113"/>
      <c r="ED384" s="113"/>
      <c r="EE384" s="113"/>
      <c r="EF384" s="113"/>
      <c r="EG384" s="113"/>
    </row>
    <row r="385" spans="1:137" s="106" customFormat="1" ht="12.95" customHeight="1" x14ac:dyDescent="0.2">
      <c r="A385" s="127">
        <v>2</v>
      </c>
      <c r="B385" s="104" t="e">
        <f>'Приложение № 1'!#REF!</f>
        <v>#REF!</v>
      </c>
      <c r="C385" s="126" t="e">
        <f>'Приложение № 1'!#REF!</f>
        <v>#REF!</v>
      </c>
      <c r="D385" s="151" t="e">
        <f>'Приложение № 1'!#REF!</f>
        <v>#REF!</v>
      </c>
      <c r="E385" s="151">
        <v>0</v>
      </c>
      <c r="F385" s="151">
        <v>0</v>
      </c>
      <c r="G385" s="151" t="e">
        <f t="shared" si="125"/>
        <v>#REF!</v>
      </c>
      <c r="H385" s="151" t="e">
        <f t="shared" si="125"/>
        <v>#REF!</v>
      </c>
      <c r="I385" s="151">
        <v>0</v>
      </c>
      <c r="J385" s="151">
        <v>0</v>
      </c>
      <c r="K385" s="151">
        <v>0</v>
      </c>
      <c r="L385" s="151">
        <v>0</v>
      </c>
      <c r="M385" s="151">
        <v>0</v>
      </c>
      <c r="N385" s="151">
        <v>0</v>
      </c>
      <c r="O385" s="151">
        <v>0</v>
      </c>
      <c r="P385" s="151">
        <v>0</v>
      </c>
      <c r="Q385" s="112"/>
      <c r="R385" s="113"/>
      <c r="S385" s="113"/>
      <c r="T385" s="113"/>
      <c r="U385" s="113"/>
      <c r="V385" s="113"/>
      <c r="W385" s="113"/>
      <c r="X385" s="113"/>
      <c r="Y385" s="113"/>
      <c r="Z385" s="113"/>
      <c r="AA385" s="113"/>
      <c r="AB385" s="113"/>
      <c r="AC385" s="113"/>
      <c r="AD385" s="113"/>
      <c r="AE385" s="113"/>
      <c r="AF385" s="113"/>
      <c r="AG385" s="113"/>
      <c r="AH385" s="113"/>
      <c r="AI385" s="113"/>
      <c r="AJ385" s="113"/>
      <c r="AK385" s="113"/>
      <c r="AL385" s="113"/>
      <c r="AM385" s="113"/>
      <c r="AN385" s="113"/>
      <c r="AO385" s="113"/>
      <c r="AP385" s="113"/>
      <c r="AQ385" s="113"/>
      <c r="AR385" s="113"/>
      <c r="AS385" s="113"/>
      <c r="AT385" s="113"/>
      <c r="AU385" s="113"/>
      <c r="AV385" s="113"/>
      <c r="AW385" s="113"/>
      <c r="AX385" s="113"/>
      <c r="AY385" s="113"/>
      <c r="AZ385" s="113"/>
      <c r="BA385" s="113"/>
      <c r="BB385" s="113"/>
      <c r="BC385" s="113"/>
      <c r="BD385" s="113"/>
      <c r="BE385" s="113"/>
      <c r="BF385" s="113"/>
      <c r="BG385" s="113"/>
      <c r="BH385" s="113"/>
      <c r="BI385" s="113"/>
      <c r="BJ385" s="113"/>
      <c r="BK385" s="113"/>
      <c r="BL385" s="113"/>
      <c r="BM385" s="113"/>
      <c r="BN385" s="113"/>
      <c r="BO385" s="113"/>
      <c r="BP385" s="113"/>
      <c r="BQ385" s="113"/>
      <c r="BR385" s="113"/>
      <c r="BS385" s="113"/>
      <c r="BT385" s="113"/>
      <c r="BU385" s="113"/>
      <c r="BV385" s="113"/>
      <c r="BW385" s="113"/>
      <c r="BX385" s="113"/>
      <c r="BY385" s="113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  <c r="DU385" s="113"/>
      <c r="DV385" s="113"/>
      <c r="DW385" s="113"/>
      <c r="DX385" s="113"/>
      <c r="DY385" s="113"/>
      <c r="DZ385" s="113"/>
      <c r="EA385" s="113"/>
      <c r="EB385" s="113"/>
      <c r="EC385" s="113"/>
      <c r="ED385" s="113"/>
      <c r="EE385" s="113"/>
      <c r="EF385" s="113"/>
      <c r="EG385" s="113"/>
    </row>
    <row r="386" spans="1:137" s="106" customFormat="1" ht="12.95" customHeight="1" x14ac:dyDescent="0.2">
      <c r="A386" s="127">
        <v>3</v>
      </c>
      <c r="B386" s="104" t="str">
        <f>'Приложение № 1'!B355</f>
        <v xml:space="preserve">д.Лыткино, д. 12 </v>
      </c>
      <c r="C386" s="126">
        <f>'Приложение № 1'!M355</f>
        <v>97.2</v>
      </c>
      <c r="D386" s="151">
        <f>'Приложение № 1'!P355</f>
        <v>4109616</v>
      </c>
      <c r="E386" s="151">
        <v>0</v>
      </c>
      <c r="F386" s="151">
        <v>0</v>
      </c>
      <c r="G386" s="151">
        <f t="shared" si="125"/>
        <v>97.2</v>
      </c>
      <c r="H386" s="151">
        <f t="shared" si="125"/>
        <v>4109616</v>
      </c>
      <c r="I386" s="151">
        <v>0</v>
      </c>
      <c r="J386" s="151">
        <v>0</v>
      </c>
      <c r="K386" s="151">
        <v>0</v>
      </c>
      <c r="L386" s="151">
        <v>0</v>
      </c>
      <c r="M386" s="151">
        <v>0</v>
      </c>
      <c r="N386" s="151">
        <v>0</v>
      </c>
      <c r="O386" s="151">
        <v>0</v>
      </c>
      <c r="P386" s="151">
        <v>0</v>
      </c>
      <c r="Q386" s="112"/>
      <c r="R386" s="113"/>
      <c r="S386" s="113"/>
      <c r="T386" s="113"/>
      <c r="U386" s="113"/>
      <c r="V386" s="113"/>
      <c r="W386" s="113"/>
      <c r="X386" s="113"/>
      <c r="Y386" s="113"/>
      <c r="Z386" s="113"/>
      <c r="AA386" s="113"/>
      <c r="AB386" s="113"/>
      <c r="AC386" s="113"/>
      <c r="AD386" s="113"/>
      <c r="AE386" s="113"/>
      <c r="AF386" s="113"/>
      <c r="AG386" s="113"/>
      <c r="AH386" s="113"/>
      <c r="AI386" s="113"/>
      <c r="AJ386" s="113"/>
      <c r="AK386" s="113"/>
      <c r="AL386" s="113"/>
      <c r="AM386" s="113"/>
      <c r="AN386" s="113"/>
      <c r="AO386" s="113"/>
      <c r="AP386" s="113"/>
      <c r="AQ386" s="113"/>
      <c r="AR386" s="113"/>
      <c r="AS386" s="113"/>
      <c r="AT386" s="113"/>
      <c r="AU386" s="113"/>
      <c r="AV386" s="113"/>
      <c r="AW386" s="113"/>
      <c r="AX386" s="113"/>
      <c r="AY386" s="113"/>
      <c r="AZ386" s="113"/>
      <c r="BA386" s="113"/>
      <c r="BB386" s="113"/>
      <c r="BC386" s="113"/>
      <c r="BD386" s="113"/>
      <c r="BE386" s="113"/>
      <c r="BF386" s="113"/>
      <c r="BG386" s="113"/>
      <c r="BH386" s="113"/>
      <c r="BI386" s="113"/>
      <c r="BJ386" s="113"/>
      <c r="BK386" s="113"/>
      <c r="BL386" s="113"/>
      <c r="BM386" s="113"/>
      <c r="BN386" s="113"/>
      <c r="BO386" s="113"/>
      <c r="BP386" s="113"/>
      <c r="BQ386" s="113"/>
      <c r="BR386" s="113"/>
      <c r="BS386" s="113"/>
      <c r="BT386" s="113"/>
      <c r="BU386" s="113"/>
      <c r="BV386" s="113"/>
      <c r="BW386" s="113"/>
      <c r="BX386" s="113"/>
      <c r="BY386" s="113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  <c r="DU386" s="113"/>
      <c r="DV386" s="113"/>
      <c r="DW386" s="113"/>
      <c r="DX386" s="113"/>
      <c r="DY386" s="113"/>
      <c r="DZ386" s="113"/>
      <c r="EA386" s="113"/>
      <c r="EB386" s="113"/>
      <c r="EC386" s="113"/>
      <c r="ED386" s="113"/>
      <c r="EE386" s="113"/>
      <c r="EF386" s="113"/>
      <c r="EG386" s="113"/>
    </row>
    <row r="387" spans="1:137" s="106" customFormat="1" ht="12.95" customHeight="1" x14ac:dyDescent="0.2">
      <c r="A387" s="127">
        <v>4</v>
      </c>
      <c r="B387" s="104" t="str">
        <f>'Приложение № 1'!B357</f>
        <v xml:space="preserve">д.Лыткино, д. 16 </v>
      </c>
      <c r="C387" s="126">
        <f>'Приложение № 1'!M357</f>
        <v>74.8</v>
      </c>
      <c r="D387" s="151">
        <f>'Приложение № 1'!P357</f>
        <v>2645036.7999999998</v>
      </c>
      <c r="E387" s="151">
        <v>0</v>
      </c>
      <c r="F387" s="151">
        <v>0</v>
      </c>
      <c r="G387" s="151">
        <f t="shared" si="125"/>
        <v>74.8</v>
      </c>
      <c r="H387" s="151">
        <f t="shared" si="125"/>
        <v>2645036.7999999998</v>
      </c>
      <c r="I387" s="151">
        <v>0</v>
      </c>
      <c r="J387" s="151">
        <v>0</v>
      </c>
      <c r="K387" s="151">
        <v>0</v>
      </c>
      <c r="L387" s="151">
        <v>0</v>
      </c>
      <c r="M387" s="151">
        <v>0</v>
      </c>
      <c r="N387" s="151">
        <v>0</v>
      </c>
      <c r="O387" s="151">
        <v>0</v>
      </c>
      <c r="P387" s="151">
        <v>0</v>
      </c>
      <c r="Q387" s="112"/>
      <c r="R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  <c r="AC387" s="113"/>
      <c r="AD387" s="113"/>
      <c r="AE387" s="113"/>
      <c r="AF387" s="113"/>
      <c r="AG387" s="113"/>
      <c r="AH387" s="113"/>
      <c r="AI387" s="113"/>
      <c r="AJ387" s="113"/>
      <c r="AK387" s="113"/>
      <c r="AL387" s="113"/>
      <c r="AM387" s="113"/>
      <c r="AN387" s="113"/>
      <c r="AO387" s="113"/>
      <c r="AP387" s="113"/>
      <c r="AQ387" s="113"/>
      <c r="AR387" s="113"/>
      <c r="AS387" s="113"/>
      <c r="AT387" s="113"/>
      <c r="AU387" s="113"/>
      <c r="AV387" s="113"/>
      <c r="AW387" s="113"/>
      <c r="AX387" s="113"/>
      <c r="AY387" s="113"/>
      <c r="AZ387" s="113"/>
      <c r="BA387" s="113"/>
      <c r="BB387" s="113"/>
      <c r="BC387" s="113"/>
      <c r="BD387" s="113"/>
      <c r="BE387" s="113"/>
      <c r="BF387" s="113"/>
      <c r="BG387" s="113"/>
      <c r="BH387" s="113"/>
      <c r="BI387" s="113"/>
      <c r="BJ387" s="113"/>
      <c r="BK387" s="113"/>
      <c r="BL387" s="113"/>
      <c r="BM387" s="113"/>
      <c r="BN387" s="113"/>
      <c r="BO387" s="113"/>
      <c r="BP387" s="113"/>
      <c r="BQ387" s="113"/>
      <c r="BR387" s="113"/>
      <c r="BS387" s="113"/>
      <c r="BT387" s="113"/>
      <c r="BU387" s="113"/>
      <c r="BV387" s="113"/>
      <c r="BW387" s="113"/>
      <c r="BX387" s="113"/>
      <c r="BY387" s="113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  <c r="DU387" s="113"/>
      <c r="DV387" s="113"/>
      <c r="DW387" s="113"/>
      <c r="DX387" s="113"/>
      <c r="DY387" s="113"/>
      <c r="DZ387" s="113"/>
      <c r="EA387" s="113"/>
      <c r="EB387" s="113"/>
      <c r="EC387" s="113"/>
      <c r="ED387" s="113"/>
      <c r="EE387" s="113"/>
      <c r="EF387" s="113"/>
      <c r="EG387" s="113"/>
    </row>
    <row r="388" spans="1:137" s="106" customFormat="1" ht="39.950000000000003" customHeight="1" x14ac:dyDescent="0.2">
      <c r="A388" s="847" t="str">
        <f>'Приложение № 1'!A358:F358</f>
        <v>Итого МКД по городскому поселению Поварово Солнечногорского муниципального района: 1</v>
      </c>
      <c r="B388" s="848"/>
      <c r="C388" s="101">
        <f>C389</f>
        <v>4130</v>
      </c>
      <c r="D388" s="101">
        <f t="shared" ref="D388:P388" si="126">D389</f>
        <v>132257060.83</v>
      </c>
      <c r="E388" s="101">
        <f t="shared" si="126"/>
        <v>4130</v>
      </c>
      <c r="F388" s="101">
        <f t="shared" si="126"/>
        <v>132257060.83</v>
      </c>
      <c r="G388" s="101">
        <f t="shared" si="126"/>
        <v>0</v>
      </c>
      <c r="H388" s="101">
        <f t="shared" si="126"/>
        <v>0</v>
      </c>
      <c r="I388" s="101">
        <f t="shared" si="126"/>
        <v>0</v>
      </c>
      <c r="J388" s="101">
        <f t="shared" si="126"/>
        <v>0</v>
      </c>
      <c r="K388" s="101">
        <f t="shared" si="126"/>
        <v>0</v>
      </c>
      <c r="L388" s="101">
        <f t="shared" si="126"/>
        <v>0</v>
      </c>
      <c r="M388" s="101">
        <f t="shared" si="126"/>
        <v>0</v>
      </c>
      <c r="N388" s="101">
        <f t="shared" si="126"/>
        <v>0</v>
      </c>
      <c r="O388" s="101">
        <f t="shared" si="126"/>
        <v>0</v>
      </c>
      <c r="P388" s="101">
        <f t="shared" si="126"/>
        <v>0</v>
      </c>
      <c r="Q388" s="112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  <c r="AQ388" s="113"/>
      <c r="AR388" s="113"/>
      <c r="AS388" s="113"/>
      <c r="AT388" s="113"/>
      <c r="AU388" s="113"/>
      <c r="AV388" s="113"/>
      <c r="AW388" s="113"/>
      <c r="AX388" s="113"/>
      <c r="AY388" s="113"/>
      <c r="AZ388" s="113"/>
      <c r="BA388" s="113"/>
      <c r="BB388" s="113"/>
      <c r="BC388" s="113"/>
      <c r="BD388" s="113"/>
      <c r="BE388" s="113"/>
      <c r="BF388" s="113"/>
      <c r="BG388" s="113"/>
      <c r="BH388" s="113"/>
      <c r="BI388" s="113"/>
      <c r="BJ388" s="113"/>
      <c r="BK388" s="113"/>
      <c r="BL388" s="113"/>
      <c r="BM388" s="113"/>
      <c r="BN388" s="113"/>
      <c r="BO388" s="113"/>
      <c r="BP388" s="113"/>
      <c r="BQ388" s="113"/>
      <c r="BR388" s="113"/>
      <c r="BS388" s="113"/>
      <c r="BT388" s="113"/>
      <c r="BU388" s="113"/>
      <c r="BV388" s="113"/>
      <c r="BW388" s="113"/>
      <c r="BX388" s="113"/>
      <c r="BY388" s="113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  <c r="DU388" s="113"/>
      <c r="DV388" s="113"/>
      <c r="DW388" s="113"/>
      <c r="DX388" s="113"/>
      <c r="DY388" s="113"/>
      <c r="DZ388" s="113"/>
      <c r="EA388" s="113"/>
      <c r="EB388" s="113"/>
      <c r="EC388" s="113"/>
      <c r="ED388" s="113"/>
      <c r="EE388" s="113"/>
      <c r="EF388" s="113"/>
      <c r="EG388" s="113"/>
    </row>
    <row r="389" spans="1:137" s="106" customFormat="1" ht="12.95" customHeight="1" x14ac:dyDescent="0.2">
      <c r="A389" s="127">
        <v>1</v>
      </c>
      <c r="B389" s="104" t="str">
        <f>'Приложение № 1'!B359</f>
        <v>д.п. Поварово, мкр.  Поваровка, д. 18</v>
      </c>
      <c r="C389" s="126">
        <f>'Приложение № 1'!M359</f>
        <v>4130</v>
      </c>
      <c r="D389" s="151">
        <f>'Приложение № 1'!P359</f>
        <v>132257060.83</v>
      </c>
      <c r="E389" s="151">
        <f>C389</f>
        <v>4130</v>
      </c>
      <c r="F389" s="151">
        <f>D389</f>
        <v>132257060.83</v>
      </c>
      <c r="G389" s="151">
        <v>0</v>
      </c>
      <c r="H389" s="151">
        <v>0</v>
      </c>
      <c r="I389" s="151">
        <v>0</v>
      </c>
      <c r="J389" s="151">
        <v>0</v>
      </c>
      <c r="K389" s="151">
        <v>0</v>
      </c>
      <c r="L389" s="151">
        <v>0</v>
      </c>
      <c r="M389" s="151">
        <v>0</v>
      </c>
      <c r="N389" s="151">
        <v>0</v>
      </c>
      <c r="O389" s="151">
        <v>0</v>
      </c>
      <c r="P389" s="151">
        <v>0</v>
      </c>
      <c r="Q389" s="112"/>
      <c r="R389" s="113"/>
      <c r="S389" s="113"/>
      <c r="T389" s="113"/>
      <c r="U389" s="113"/>
      <c r="V389" s="113"/>
      <c r="W389" s="113"/>
      <c r="X389" s="113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N389" s="113"/>
      <c r="AO389" s="113"/>
      <c r="AP389" s="113"/>
      <c r="AQ389" s="113"/>
      <c r="AR389" s="113"/>
      <c r="AS389" s="113"/>
      <c r="AT389" s="113"/>
      <c r="AU389" s="113"/>
      <c r="AV389" s="113"/>
      <c r="AW389" s="113"/>
      <c r="AX389" s="113"/>
      <c r="AY389" s="113"/>
      <c r="AZ389" s="113"/>
      <c r="BA389" s="113"/>
      <c r="BB389" s="113"/>
      <c r="BC389" s="113"/>
      <c r="BD389" s="113"/>
      <c r="BE389" s="113"/>
      <c r="BF389" s="113"/>
      <c r="BG389" s="113"/>
      <c r="BH389" s="113"/>
      <c r="BI389" s="113"/>
      <c r="BJ389" s="113"/>
      <c r="BK389" s="113"/>
      <c r="BL389" s="113"/>
      <c r="BM389" s="113"/>
      <c r="BN389" s="113"/>
      <c r="BO389" s="113"/>
      <c r="BP389" s="113"/>
      <c r="BQ389" s="113"/>
      <c r="BR389" s="113"/>
      <c r="BS389" s="113"/>
      <c r="BT389" s="113"/>
      <c r="BU389" s="113"/>
      <c r="BV389" s="113"/>
      <c r="BW389" s="113"/>
      <c r="BX389" s="113"/>
      <c r="BY389" s="113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  <c r="DU389" s="113"/>
      <c r="DV389" s="113"/>
      <c r="DW389" s="113"/>
      <c r="DX389" s="113"/>
      <c r="DY389" s="113"/>
      <c r="DZ389" s="113"/>
      <c r="EA389" s="113"/>
      <c r="EB389" s="113"/>
      <c r="EC389" s="113"/>
      <c r="ED389" s="113"/>
      <c r="EE389" s="113"/>
      <c r="EF389" s="113"/>
      <c r="EG389" s="113"/>
    </row>
    <row r="390" spans="1:137" s="150" customFormat="1" ht="39.950000000000003" customHeight="1" x14ac:dyDescent="0.2">
      <c r="A390" s="847" t="str">
        <f>'Приложение № 1'!A360:F360</f>
        <v>Итого МКД по городскому поселению Жилёво Ступинского муниципального района**: 2</v>
      </c>
      <c r="B390" s="848"/>
      <c r="C390" s="101">
        <f>C391+C392</f>
        <v>818.9</v>
      </c>
      <c r="D390" s="101">
        <f t="shared" ref="D390:P390" si="127">D391+D392</f>
        <v>37673866.990000002</v>
      </c>
      <c r="E390" s="101">
        <f t="shared" si="127"/>
        <v>0</v>
      </c>
      <c r="F390" s="101">
        <f t="shared" si="127"/>
        <v>0</v>
      </c>
      <c r="G390" s="101">
        <f t="shared" si="127"/>
        <v>818.9</v>
      </c>
      <c r="H390" s="101">
        <f t="shared" si="127"/>
        <v>37673866.990000002</v>
      </c>
      <c r="I390" s="101">
        <f t="shared" si="127"/>
        <v>0</v>
      </c>
      <c r="J390" s="101">
        <f t="shared" si="127"/>
        <v>0</v>
      </c>
      <c r="K390" s="101">
        <f t="shared" si="127"/>
        <v>0</v>
      </c>
      <c r="L390" s="101">
        <f t="shared" si="127"/>
        <v>0</v>
      </c>
      <c r="M390" s="101">
        <f t="shared" si="127"/>
        <v>0</v>
      </c>
      <c r="N390" s="101">
        <f t="shared" si="127"/>
        <v>0</v>
      </c>
      <c r="O390" s="101">
        <f t="shared" si="127"/>
        <v>0</v>
      </c>
      <c r="P390" s="101">
        <f t="shared" si="127"/>
        <v>0</v>
      </c>
      <c r="Q390" s="123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</row>
    <row r="391" spans="1:137" s="106" customFormat="1" ht="12.95" customHeight="1" x14ac:dyDescent="0.2">
      <c r="A391" s="127">
        <v>1</v>
      </c>
      <c r="B391" s="104" t="str">
        <f>'Приложение № 1'!B361</f>
        <v xml:space="preserve">р.п. Жилёво, ул. Железнодорожная, д. 9а </v>
      </c>
      <c r="C391" s="126">
        <f>'Приложение № 1'!M361</f>
        <v>435.6</v>
      </c>
      <c r="D391" s="151">
        <f>'Приложение № 1'!P361</f>
        <v>18423363.879999999</v>
      </c>
      <c r="E391" s="151">
        <v>0</v>
      </c>
      <c r="F391" s="151">
        <v>0</v>
      </c>
      <c r="G391" s="151">
        <f>C391</f>
        <v>435.6</v>
      </c>
      <c r="H391" s="151">
        <f>D391</f>
        <v>18423363.879999999</v>
      </c>
      <c r="I391" s="151">
        <v>0</v>
      </c>
      <c r="J391" s="151">
        <v>0</v>
      </c>
      <c r="K391" s="151">
        <v>0</v>
      </c>
      <c r="L391" s="151">
        <v>0</v>
      </c>
      <c r="M391" s="151">
        <v>0</v>
      </c>
      <c r="N391" s="151">
        <v>0</v>
      </c>
      <c r="O391" s="151">
        <v>0</v>
      </c>
      <c r="P391" s="151">
        <v>0</v>
      </c>
      <c r="Q391" s="112"/>
      <c r="R391" s="113"/>
      <c r="S391" s="113"/>
      <c r="T391" s="113"/>
      <c r="U391" s="113"/>
      <c r="V391" s="113"/>
      <c r="W391" s="113"/>
      <c r="X391" s="113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N391" s="113"/>
      <c r="AO391" s="113"/>
      <c r="AP391" s="113"/>
      <c r="AQ391" s="113"/>
      <c r="AR391" s="113"/>
      <c r="AS391" s="113"/>
      <c r="AT391" s="113"/>
      <c r="AU391" s="113"/>
      <c r="AV391" s="113"/>
      <c r="AW391" s="113"/>
      <c r="AX391" s="113"/>
      <c r="AY391" s="113"/>
      <c r="AZ391" s="113"/>
      <c r="BA391" s="113"/>
      <c r="BB391" s="113"/>
      <c r="BC391" s="113"/>
      <c r="BD391" s="113"/>
      <c r="BE391" s="113"/>
      <c r="BF391" s="113"/>
      <c r="BG391" s="113"/>
      <c r="BH391" s="113"/>
      <c r="BI391" s="113"/>
      <c r="BJ391" s="113"/>
      <c r="BK391" s="113"/>
      <c r="BL391" s="113"/>
      <c r="BM391" s="113"/>
      <c r="BN391" s="113"/>
      <c r="BO391" s="113"/>
      <c r="BP391" s="113"/>
      <c r="BQ391" s="113"/>
      <c r="BR391" s="113"/>
      <c r="BS391" s="113"/>
      <c r="BT391" s="113"/>
      <c r="BU391" s="113"/>
      <c r="BV391" s="113"/>
      <c r="BW391" s="113"/>
      <c r="BX391" s="113"/>
      <c r="BY391" s="113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  <c r="DU391" s="113"/>
      <c r="DV391" s="113"/>
      <c r="DW391" s="113"/>
      <c r="DX391" s="113"/>
      <c r="DY391" s="113"/>
      <c r="DZ391" s="113"/>
      <c r="EA391" s="113"/>
      <c r="EB391" s="113"/>
      <c r="EC391" s="113"/>
      <c r="ED391" s="113"/>
      <c r="EE391" s="113"/>
      <c r="EF391" s="113"/>
      <c r="EG391" s="113"/>
    </row>
    <row r="392" spans="1:137" s="106" customFormat="1" ht="12.95" customHeight="1" x14ac:dyDescent="0.2">
      <c r="A392" s="127">
        <v>2</v>
      </c>
      <c r="B392" s="104" t="str">
        <f>'Приложение № 1'!B362</f>
        <v xml:space="preserve">р.п. Жилёво, ул. Железнодорожная, д. 11 </v>
      </c>
      <c r="C392" s="126">
        <f>'Приложение № 1'!M362</f>
        <v>383.3</v>
      </c>
      <c r="D392" s="151">
        <f>'Приложение № 1'!P362</f>
        <v>19250503.109999999</v>
      </c>
      <c r="E392" s="151">
        <v>0</v>
      </c>
      <c r="F392" s="151">
        <v>0</v>
      </c>
      <c r="G392" s="151">
        <f>C392</f>
        <v>383.3</v>
      </c>
      <c r="H392" s="151">
        <f>D392</f>
        <v>19250503.109999999</v>
      </c>
      <c r="I392" s="151">
        <v>0</v>
      </c>
      <c r="J392" s="151">
        <v>0</v>
      </c>
      <c r="K392" s="151">
        <v>0</v>
      </c>
      <c r="L392" s="151">
        <v>0</v>
      </c>
      <c r="M392" s="151">
        <v>0</v>
      </c>
      <c r="N392" s="151">
        <v>0</v>
      </c>
      <c r="O392" s="151">
        <v>0</v>
      </c>
      <c r="P392" s="151">
        <v>0</v>
      </c>
      <c r="Q392" s="112"/>
      <c r="R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  <c r="AO392" s="113"/>
      <c r="AP392" s="113"/>
      <c r="AQ392" s="113"/>
      <c r="AR392" s="113"/>
      <c r="AS392" s="113"/>
      <c r="AT392" s="113"/>
      <c r="AU392" s="113"/>
      <c r="AV392" s="113"/>
      <c r="AW392" s="113"/>
      <c r="AX392" s="113"/>
      <c r="AY392" s="113"/>
      <c r="AZ392" s="113"/>
      <c r="BA392" s="113"/>
      <c r="BB392" s="113"/>
      <c r="BC392" s="113"/>
      <c r="BD392" s="113"/>
      <c r="BE392" s="113"/>
      <c r="BF392" s="113"/>
      <c r="BG392" s="113"/>
      <c r="BH392" s="113"/>
      <c r="BI392" s="113"/>
      <c r="BJ392" s="113"/>
      <c r="BK392" s="113"/>
      <c r="BL392" s="113"/>
      <c r="BM392" s="113"/>
      <c r="BN392" s="113"/>
      <c r="BO392" s="113"/>
      <c r="BP392" s="113"/>
      <c r="BQ392" s="113"/>
      <c r="BR392" s="113"/>
      <c r="BS392" s="113"/>
      <c r="BT392" s="113"/>
      <c r="BU392" s="113"/>
      <c r="BV392" s="113"/>
      <c r="BW392" s="113"/>
      <c r="BX392" s="113"/>
      <c r="BY392" s="113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  <c r="DU392" s="113"/>
      <c r="DV392" s="113"/>
      <c r="DW392" s="113"/>
      <c r="DX392" s="113"/>
      <c r="DY392" s="113"/>
      <c r="DZ392" s="113"/>
      <c r="EA392" s="113"/>
      <c r="EB392" s="113"/>
      <c r="EC392" s="113"/>
      <c r="ED392" s="113"/>
      <c r="EE392" s="113"/>
      <c r="EF392" s="113"/>
      <c r="EG392" s="113"/>
    </row>
    <row r="393" spans="1:137" s="106" customFormat="1" ht="39.950000000000003" customHeight="1" x14ac:dyDescent="0.2">
      <c r="A393" s="853" t="str">
        <f>'Приложение № 1'!A363:F363</f>
        <v>Итого МКД по городскому поселению Михнево Ступинского муниципального района**: 4</v>
      </c>
      <c r="B393" s="854"/>
      <c r="C393" s="101" t="e">
        <f>SUM(C394:C399)</f>
        <v>#REF!</v>
      </c>
      <c r="D393" s="101" t="e">
        <f t="shared" ref="D393:P393" si="128">SUM(D394:D399)</f>
        <v>#REF!</v>
      </c>
      <c r="E393" s="101" t="e">
        <f t="shared" si="128"/>
        <v>#REF!</v>
      </c>
      <c r="F393" s="101" t="e">
        <f t="shared" si="128"/>
        <v>#REF!</v>
      </c>
      <c r="G393" s="101">
        <f t="shared" si="128"/>
        <v>0</v>
      </c>
      <c r="H393" s="101">
        <f t="shared" si="128"/>
        <v>0</v>
      </c>
      <c r="I393" s="101">
        <f t="shared" si="128"/>
        <v>0</v>
      </c>
      <c r="J393" s="101">
        <f t="shared" si="128"/>
        <v>0</v>
      </c>
      <c r="K393" s="101">
        <f t="shared" si="128"/>
        <v>0</v>
      </c>
      <c r="L393" s="101">
        <f t="shared" si="128"/>
        <v>0</v>
      </c>
      <c r="M393" s="101">
        <f t="shared" si="128"/>
        <v>0</v>
      </c>
      <c r="N393" s="101">
        <f t="shared" si="128"/>
        <v>0</v>
      </c>
      <c r="O393" s="101">
        <f t="shared" si="128"/>
        <v>0</v>
      </c>
      <c r="P393" s="101">
        <f t="shared" si="128"/>
        <v>0</v>
      </c>
      <c r="Q393" s="112"/>
      <c r="R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/>
      <c r="AI393" s="113"/>
      <c r="AJ393" s="113"/>
      <c r="AK393" s="113"/>
      <c r="AL393" s="113"/>
      <c r="AM393" s="113"/>
      <c r="AN393" s="113"/>
      <c r="AO393" s="113"/>
      <c r="AP393" s="113"/>
      <c r="AQ393" s="113"/>
      <c r="AR393" s="113"/>
      <c r="AS393" s="113"/>
      <c r="AT393" s="113"/>
      <c r="AU393" s="113"/>
      <c r="AV393" s="113"/>
      <c r="AW393" s="113"/>
      <c r="AX393" s="113"/>
      <c r="AY393" s="113"/>
      <c r="AZ393" s="113"/>
      <c r="BA393" s="113"/>
      <c r="BB393" s="113"/>
      <c r="BC393" s="113"/>
      <c r="BD393" s="113"/>
      <c r="BE393" s="113"/>
      <c r="BF393" s="113"/>
      <c r="BG393" s="113"/>
      <c r="BH393" s="113"/>
      <c r="BI393" s="113"/>
      <c r="BJ393" s="113"/>
      <c r="BK393" s="113"/>
      <c r="BL393" s="113"/>
      <c r="BM393" s="113"/>
      <c r="BN393" s="113"/>
      <c r="BO393" s="113"/>
      <c r="BP393" s="113"/>
      <c r="BQ393" s="113"/>
      <c r="BR393" s="113"/>
      <c r="BS393" s="113"/>
      <c r="BT393" s="113"/>
      <c r="BU393" s="113"/>
      <c r="BV393" s="113"/>
      <c r="BW393" s="113"/>
      <c r="BX393" s="113"/>
      <c r="BY393" s="113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  <c r="DU393" s="113"/>
      <c r="DV393" s="113"/>
      <c r="DW393" s="113"/>
      <c r="DX393" s="113"/>
      <c r="DY393" s="113"/>
      <c r="DZ393" s="113"/>
      <c r="EA393" s="113"/>
      <c r="EB393" s="113"/>
      <c r="EC393" s="113"/>
      <c r="ED393" s="113"/>
      <c r="EE393" s="113"/>
      <c r="EF393" s="113"/>
      <c r="EG393" s="113"/>
    </row>
    <row r="394" spans="1:137" s="106" customFormat="1" ht="12.95" customHeight="1" x14ac:dyDescent="0.2">
      <c r="A394" s="127" t="e">
        <f>'Приложение № 1'!#REF!</f>
        <v>#REF!</v>
      </c>
      <c r="B394" s="104" t="e">
        <f>'Приложение № 1'!#REF!</f>
        <v>#REF!</v>
      </c>
      <c r="C394" s="151" t="e">
        <f>'Приложение № 1'!#REF!</f>
        <v>#REF!</v>
      </c>
      <c r="D394" s="151" t="e">
        <f>'Приложение № 1'!#REF!</f>
        <v>#REF!</v>
      </c>
      <c r="E394" s="151" t="e">
        <f t="shared" ref="E394:F399" si="129">C394</f>
        <v>#REF!</v>
      </c>
      <c r="F394" s="151" t="e">
        <f t="shared" si="129"/>
        <v>#REF!</v>
      </c>
      <c r="G394" s="151">
        <v>0</v>
      </c>
      <c r="H394" s="151">
        <v>0</v>
      </c>
      <c r="I394" s="151">
        <v>0</v>
      </c>
      <c r="J394" s="151">
        <v>0</v>
      </c>
      <c r="K394" s="151">
        <v>0</v>
      </c>
      <c r="L394" s="151">
        <v>0</v>
      </c>
      <c r="M394" s="151">
        <v>0</v>
      </c>
      <c r="N394" s="151">
        <v>0</v>
      </c>
      <c r="O394" s="151">
        <v>0</v>
      </c>
      <c r="P394" s="151">
        <v>0</v>
      </c>
      <c r="Q394" s="112"/>
      <c r="R394" s="113"/>
      <c r="S394" s="113"/>
      <c r="T394" s="113"/>
      <c r="U394" s="113"/>
      <c r="V394" s="113"/>
      <c r="W394" s="113"/>
      <c r="X394" s="113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N394" s="113"/>
      <c r="AO394" s="113"/>
      <c r="AP394" s="113"/>
      <c r="AQ394" s="113"/>
      <c r="AR394" s="113"/>
      <c r="AS394" s="113"/>
      <c r="AT394" s="113"/>
      <c r="AU394" s="113"/>
      <c r="AV394" s="113"/>
      <c r="AW394" s="113"/>
      <c r="AX394" s="113"/>
      <c r="AY394" s="113"/>
      <c r="AZ394" s="113"/>
      <c r="BA394" s="113"/>
      <c r="BB394" s="113"/>
      <c r="BC394" s="113"/>
      <c r="BD394" s="113"/>
      <c r="BE394" s="113"/>
      <c r="BF394" s="113"/>
      <c r="BG394" s="113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3"/>
      <c r="BR394" s="113"/>
      <c r="BS394" s="113"/>
      <c r="BT394" s="113"/>
      <c r="BU394" s="113"/>
      <c r="BV394" s="113"/>
      <c r="BW394" s="113"/>
      <c r="BX394" s="113"/>
      <c r="BY394" s="113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  <c r="DU394" s="113"/>
      <c r="DV394" s="113"/>
      <c r="DW394" s="113"/>
      <c r="DX394" s="113"/>
      <c r="DY394" s="113"/>
      <c r="DZ394" s="113"/>
      <c r="EA394" s="113"/>
      <c r="EB394" s="113"/>
      <c r="EC394" s="113"/>
      <c r="ED394" s="113"/>
      <c r="EE394" s="113"/>
      <c r="EF394" s="113"/>
      <c r="EG394" s="113"/>
    </row>
    <row r="395" spans="1:137" s="106" customFormat="1" ht="12.95" customHeight="1" x14ac:dyDescent="0.2">
      <c r="A395" s="127" t="e">
        <f>'Приложение № 1'!#REF!</f>
        <v>#REF!</v>
      </c>
      <c r="B395" s="104" t="e">
        <f>'Приложение № 1'!#REF!</f>
        <v>#REF!</v>
      </c>
      <c r="C395" s="151" t="e">
        <f>'Приложение № 1'!#REF!</f>
        <v>#REF!</v>
      </c>
      <c r="D395" s="151" t="e">
        <f>'Приложение № 1'!#REF!</f>
        <v>#REF!</v>
      </c>
      <c r="E395" s="151" t="e">
        <f t="shared" si="129"/>
        <v>#REF!</v>
      </c>
      <c r="F395" s="151" t="e">
        <f t="shared" si="129"/>
        <v>#REF!</v>
      </c>
      <c r="G395" s="151">
        <v>0</v>
      </c>
      <c r="H395" s="151">
        <v>0</v>
      </c>
      <c r="I395" s="151">
        <v>0</v>
      </c>
      <c r="J395" s="151">
        <v>0</v>
      </c>
      <c r="K395" s="151">
        <v>0</v>
      </c>
      <c r="L395" s="151">
        <v>0</v>
      </c>
      <c r="M395" s="151">
        <v>0</v>
      </c>
      <c r="N395" s="151">
        <v>0</v>
      </c>
      <c r="O395" s="151">
        <v>0</v>
      </c>
      <c r="P395" s="151">
        <v>0</v>
      </c>
      <c r="Q395" s="112"/>
      <c r="R395" s="113"/>
      <c r="S395" s="113"/>
      <c r="T395" s="113"/>
      <c r="U395" s="113"/>
      <c r="V395" s="113"/>
      <c r="W395" s="113"/>
      <c r="X395" s="113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N395" s="113"/>
      <c r="AO395" s="113"/>
      <c r="AP395" s="113"/>
      <c r="AQ395" s="113"/>
      <c r="AR395" s="113"/>
      <c r="AS395" s="113"/>
      <c r="AT395" s="113"/>
      <c r="AU395" s="113"/>
      <c r="AV395" s="113"/>
      <c r="AW395" s="113"/>
      <c r="AX395" s="113"/>
      <c r="AY395" s="113"/>
      <c r="AZ395" s="113"/>
      <c r="BA395" s="113"/>
      <c r="BB395" s="113"/>
      <c r="BC395" s="113"/>
      <c r="BD395" s="113"/>
      <c r="BE395" s="113"/>
      <c r="BF395" s="113"/>
      <c r="BG395" s="113"/>
      <c r="BH395" s="113"/>
      <c r="BI395" s="113"/>
      <c r="BJ395" s="113"/>
      <c r="BK395" s="113"/>
      <c r="BL395" s="113"/>
      <c r="BM395" s="113"/>
      <c r="BN395" s="113"/>
      <c r="BO395" s="113"/>
      <c r="BP395" s="113"/>
      <c r="BQ395" s="113"/>
      <c r="BR395" s="113"/>
      <c r="BS395" s="113"/>
      <c r="BT395" s="113"/>
      <c r="BU395" s="113"/>
      <c r="BV395" s="113"/>
      <c r="BW395" s="113"/>
      <c r="BX395" s="113"/>
      <c r="BY395" s="113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  <c r="DU395" s="113"/>
      <c r="DV395" s="113"/>
      <c r="DW395" s="113"/>
      <c r="DX395" s="113"/>
      <c r="DY395" s="113"/>
      <c r="DZ395" s="113"/>
      <c r="EA395" s="113"/>
      <c r="EB395" s="113"/>
      <c r="EC395" s="113"/>
      <c r="ED395" s="113"/>
      <c r="EE395" s="113"/>
      <c r="EF395" s="113"/>
      <c r="EG395" s="113"/>
    </row>
    <row r="396" spans="1:137" s="106" customFormat="1" ht="12.95" customHeight="1" x14ac:dyDescent="0.2">
      <c r="A396" s="127">
        <f>'Приложение № 1'!A364</f>
        <v>1</v>
      </c>
      <c r="B396" s="104" t="str">
        <f>'Приложение № 1'!B364</f>
        <v>с. Константиновское, ул. Школьная, д. 1</v>
      </c>
      <c r="C396" s="151">
        <f>'Приложение № 1'!M364</f>
        <v>0</v>
      </c>
      <c r="D396" s="151">
        <f>'Приложение № 1'!P364</f>
        <v>2042114.58</v>
      </c>
      <c r="E396" s="151">
        <f t="shared" si="129"/>
        <v>0</v>
      </c>
      <c r="F396" s="151">
        <f t="shared" si="129"/>
        <v>2042114.58</v>
      </c>
      <c r="G396" s="151">
        <v>0</v>
      </c>
      <c r="H396" s="151">
        <v>0</v>
      </c>
      <c r="I396" s="151">
        <v>0</v>
      </c>
      <c r="J396" s="151">
        <v>0</v>
      </c>
      <c r="K396" s="151">
        <v>0</v>
      </c>
      <c r="L396" s="151">
        <v>0</v>
      </c>
      <c r="M396" s="151">
        <v>0</v>
      </c>
      <c r="N396" s="151">
        <v>0</v>
      </c>
      <c r="O396" s="151">
        <v>0</v>
      </c>
      <c r="P396" s="151">
        <v>0</v>
      </c>
      <c r="Q396" s="112"/>
      <c r="R396" s="113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  <c r="AO396" s="113"/>
      <c r="AP396" s="113"/>
      <c r="AQ396" s="113"/>
      <c r="AR396" s="113"/>
      <c r="AS396" s="113"/>
      <c r="AT396" s="113"/>
      <c r="AU396" s="113"/>
      <c r="AV396" s="113"/>
      <c r="AW396" s="113"/>
      <c r="AX396" s="113"/>
      <c r="AY396" s="113"/>
      <c r="AZ396" s="113"/>
      <c r="BA396" s="113"/>
      <c r="BB396" s="113"/>
      <c r="BC396" s="113"/>
      <c r="BD396" s="113"/>
      <c r="BE396" s="113"/>
      <c r="BF396" s="113"/>
      <c r="BG396" s="113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113"/>
      <c r="BR396" s="113"/>
      <c r="BS396" s="113"/>
      <c r="BT396" s="113"/>
      <c r="BU396" s="113"/>
      <c r="BV396" s="113"/>
      <c r="BW396" s="113"/>
      <c r="BX396" s="113"/>
      <c r="BY396" s="113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  <c r="DU396" s="113"/>
      <c r="DV396" s="113"/>
      <c r="DW396" s="113"/>
      <c r="DX396" s="113"/>
      <c r="DY396" s="113"/>
      <c r="DZ396" s="113"/>
      <c r="EA396" s="113"/>
      <c r="EB396" s="113"/>
      <c r="EC396" s="113"/>
      <c r="ED396" s="113"/>
      <c r="EE396" s="113"/>
      <c r="EF396" s="113"/>
      <c r="EG396" s="113"/>
    </row>
    <row r="397" spans="1:137" s="106" customFormat="1" ht="12.95" customHeight="1" x14ac:dyDescent="0.2">
      <c r="A397" s="127">
        <f>'Приложение № 1'!A365</f>
        <v>2</v>
      </c>
      <c r="B397" s="104" t="str">
        <f>'Приложение № 1'!B365</f>
        <v>р.п. Михнево, ул. Старомихневская, д. 74</v>
      </c>
      <c r="C397" s="151">
        <f>'Приложение № 1'!M365</f>
        <v>0</v>
      </c>
      <c r="D397" s="151">
        <f>'Приложение № 1'!P365</f>
        <v>3879798.24</v>
      </c>
      <c r="E397" s="151">
        <f t="shared" si="129"/>
        <v>0</v>
      </c>
      <c r="F397" s="151">
        <f t="shared" si="129"/>
        <v>3879798.24</v>
      </c>
      <c r="G397" s="151">
        <v>0</v>
      </c>
      <c r="H397" s="151">
        <v>0</v>
      </c>
      <c r="I397" s="151">
        <v>0</v>
      </c>
      <c r="J397" s="151">
        <v>0</v>
      </c>
      <c r="K397" s="151">
        <v>0</v>
      </c>
      <c r="L397" s="151">
        <v>0</v>
      </c>
      <c r="M397" s="151">
        <v>0</v>
      </c>
      <c r="N397" s="151">
        <v>0</v>
      </c>
      <c r="O397" s="151">
        <v>0</v>
      </c>
      <c r="P397" s="151">
        <v>0</v>
      </c>
      <c r="Q397" s="112"/>
      <c r="R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N397" s="113"/>
      <c r="AO397" s="113"/>
      <c r="AP397" s="113"/>
      <c r="AQ397" s="113"/>
      <c r="AR397" s="113"/>
      <c r="AS397" s="113"/>
      <c r="AT397" s="113"/>
      <c r="AU397" s="113"/>
      <c r="AV397" s="113"/>
      <c r="AW397" s="113"/>
      <c r="AX397" s="113"/>
      <c r="AY397" s="113"/>
      <c r="AZ397" s="113"/>
      <c r="BA397" s="113"/>
      <c r="BB397" s="113"/>
      <c r="BC397" s="113"/>
      <c r="BD397" s="113"/>
      <c r="BE397" s="113"/>
      <c r="BF397" s="113"/>
      <c r="BG397" s="113"/>
      <c r="BH397" s="113"/>
      <c r="BI397" s="113"/>
      <c r="BJ397" s="113"/>
      <c r="BK397" s="113"/>
      <c r="BL397" s="113"/>
      <c r="BM397" s="113"/>
      <c r="BN397" s="113"/>
      <c r="BO397" s="113"/>
      <c r="BP397" s="113"/>
      <c r="BQ397" s="113"/>
      <c r="BR397" s="113"/>
      <c r="BS397" s="113"/>
      <c r="BT397" s="113"/>
      <c r="BU397" s="113"/>
      <c r="BV397" s="113"/>
      <c r="BW397" s="113"/>
      <c r="BX397" s="113"/>
      <c r="BY397" s="113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  <c r="DU397" s="113"/>
      <c r="DV397" s="113"/>
      <c r="DW397" s="113"/>
      <c r="DX397" s="113"/>
      <c r="DY397" s="113"/>
      <c r="DZ397" s="113"/>
      <c r="EA397" s="113"/>
      <c r="EB397" s="113"/>
      <c r="EC397" s="113"/>
      <c r="ED397" s="113"/>
      <c r="EE397" s="113"/>
      <c r="EF397" s="113"/>
      <c r="EG397" s="113"/>
    </row>
    <row r="398" spans="1:137" s="106" customFormat="1" ht="12.95" customHeight="1" x14ac:dyDescent="0.2">
      <c r="A398" s="127">
        <f>'Приложение № 1'!A366</f>
        <v>3</v>
      </c>
      <c r="B398" s="104" t="str">
        <f>'Приложение № 1'!B366</f>
        <v>р.п. Михнево, ул. Железнодорожная, д. 4</v>
      </c>
      <c r="C398" s="151">
        <f>'Приложение № 1'!M366</f>
        <v>0</v>
      </c>
      <c r="D398" s="151">
        <f>'Приложение № 1'!P366</f>
        <v>1286260.71</v>
      </c>
      <c r="E398" s="151">
        <f t="shared" si="129"/>
        <v>0</v>
      </c>
      <c r="F398" s="151">
        <f t="shared" si="129"/>
        <v>1286260.71</v>
      </c>
      <c r="G398" s="151">
        <v>0</v>
      </c>
      <c r="H398" s="151">
        <v>0</v>
      </c>
      <c r="I398" s="151">
        <v>0</v>
      </c>
      <c r="J398" s="151">
        <v>0</v>
      </c>
      <c r="K398" s="151">
        <v>0</v>
      </c>
      <c r="L398" s="151">
        <v>0</v>
      </c>
      <c r="M398" s="151">
        <v>0</v>
      </c>
      <c r="N398" s="151">
        <v>0</v>
      </c>
      <c r="O398" s="151">
        <v>0</v>
      </c>
      <c r="P398" s="151">
        <v>0</v>
      </c>
      <c r="Q398" s="112"/>
      <c r="R398" s="113"/>
      <c r="S398" s="113"/>
      <c r="T398" s="113"/>
      <c r="U398" s="113"/>
      <c r="V398" s="113"/>
      <c r="W398" s="113"/>
      <c r="X398" s="113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N398" s="113"/>
      <c r="AO398" s="113"/>
      <c r="AP398" s="113"/>
      <c r="AQ398" s="113"/>
      <c r="AR398" s="113"/>
      <c r="AS398" s="113"/>
      <c r="AT398" s="113"/>
      <c r="AU398" s="113"/>
      <c r="AV398" s="113"/>
      <c r="AW398" s="113"/>
      <c r="AX398" s="113"/>
      <c r="AY398" s="113"/>
      <c r="AZ398" s="113"/>
      <c r="BA398" s="113"/>
      <c r="BB398" s="113"/>
      <c r="BC398" s="113"/>
      <c r="BD398" s="113"/>
      <c r="BE398" s="113"/>
      <c r="BF398" s="113"/>
      <c r="BG398" s="113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3"/>
      <c r="BR398" s="113"/>
      <c r="BS398" s="113"/>
      <c r="BT398" s="113"/>
      <c r="BU398" s="113"/>
      <c r="BV398" s="113"/>
      <c r="BW398" s="113"/>
      <c r="BX398" s="113"/>
      <c r="BY398" s="113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  <c r="DU398" s="113"/>
      <c r="DV398" s="113"/>
      <c r="DW398" s="113"/>
      <c r="DX398" s="113"/>
      <c r="DY398" s="113"/>
      <c r="DZ398" s="113"/>
      <c r="EA398" s="113"/>
      <c r="EB398" s="113"/>
      <c r="EC398" s="113"/>
      <c r="ED398" s="113"/>
      <c r="EE398" s="113"/>
      <c r="EF398" s="113"/>
      <c r="EG398" s="113"/>
    </row>
    <row r="399" spans="1:137" s="106" customFormat="1" ht="12.95" customHeight="1" x14ac:dyDescent="0.2">
      <c r="A399" s="127">
        <f>'Приложение № 1'!A367</f>
        <v>4</v>
      </c>
      <c r="B399" s="104" t="str">
        <f>'Приложение № 1'!B367</f>
        <v>р.п. Михнево, ул. Вокзальная, д. 11</v>
      </c>
      <c r="C399" s="151">
        <f>'Приложение № 1'!M367</f>
        <v>0</v>
      </c>
      <c r="D399" s="151">
        <f>'Приложение № 1'!P367</f>
        <v>5868597.7999999998</v>
      </c>
      <c r="E399" s="151">
        <f t="shared" si="129"/>
        <v>0</v>
      </c>
      <c r="F399" s="151">
        <f t="shared" si="129"/>
        <v>5868597.7999999998</v>
      </c>
      <c r="G399" s="151">
        <v>0</v>
      </c>
      <c r="H399" s="151">
        <v>0</v>
      </c>
      <c r="I399" s="151">
        <v>0</v>
      </c>
      <c r="J399" s="151">
        <v>0</v>
      </c>
      <c r="K399" s="151">
        <v>0</v>
      </c>
      <c r="L399" s="151">
        <v>0</v>
      </c>
      <c r="M399" s="151">
        <v>0</v>
      </c>
      <c r="N399" s="151">
        <v>0</v>
      </c>
      <c r="O399" s="151">
        <v>0</v>
      </c>
      <c r="P399" s="151">
        <v>0</v>
      </c>
      <c r="Q399" s="112"/>
      <c r="R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  <c r="AO399" s="113"/>
      <c r="AP399" s="113"/>
      <c r="AQ399" s="113"/>
      <c r="AR399" s="113"/>
      <c r="AS399" s="113"/>
      <c r="AT399" s="113"/>
      <c r="AU399" s="113"/>
      <c r="AV399" s="113"/>
      <c r="AW399" s="113"/>
      <c r="AX399" s="113"/>
      <c r="AY399" s="113"/>
      <c r="AZ399" s="113"/>
      <c r="BA399" s="113"/>
      <c r="BB399" s="113"/>
      <c r="BC399" s="113"/>
      <c r="BD399" s="113"/>
      <c r="BE399" s="113"/>
      <c r="BF399" s="113"/>
      <c r="BG399" s="113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113"/>
      <c r="BR399" s="113"/>
      <c r="BS399" s="113"/>
      <c r="BT399" s="113"/>
      <c r="BU399" s="113"/>
      <c r="BV399" s="113"/>
      <c r="BW399" s="113"/>
      <c r="BX399" s="113"/>
      <c r="BY399" s="113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  <c r="DU399" s="113"/>
      <c r="DV399" s="113"/>
      <c r="DW399" s="113"/>
      <c r="DX399" s="113"/>
      <c r="DY399" s="113"/>
      <c r="DZ399" s="113"/>
      <c r="EA399" s="113"/>
      <c r="EB399" s="113"/>
      <c r="EC399" s="113"/>
      <c r="ED399" s="113"/>
      <c r="EE399" s="113"/>
      <c r="EF399" s="113"/>
      <c r="EG399" s="113"/>
    </row>
    <row r="400" spans="1:137" s="106" customFormat="1" ht="29.25" customHeight="1" x14ac:dyDescent="0.2">
      <c r="A400" s="853" t="str">
        <f>'Приложение № 1'!A368:F368</f>
        <v>Итого МКД по городскому поселению Ступино Ступинского муниципального района**: 14</v>
      </c>
      <c r="B400" s="854"/>
      <c r="C400" s="101">
        <f>SUM(C401:C414)</f>
        <v>0</v>
      </c>
      <c r="D400" s="101">
        <f t="shared" ref="D400:P400" si="130">SUM(D401:D414)</f>
        <v>62023530.119999997</v>
      </c>
      <c r="E400" s="101">
        <f t="shared" si="130"/>
        <v>0</v>
      </c>
      <c r="F400" s="101">
        <f t="shared" si="130"/>
        <v>62023530.119999997</v>
      </c>
      <c r="G400" s="101">
        <f t="shared" si="130"/>
        <v>0</v>
      </c>
      <c r="H400" s="101">
        <f t="shared" si="130"/>
        <v>0</v>
      </c>
      <c r="I400" s="101">
        <f t="shared" si="130"/>
        <v>0</v>
      </c>
      <c r="J400" s="101">
        <f t="shared" si="130"/>
        <v>0</v>
      </c>
      <c r="K400" s="101">
        <f t="shared" si="130"/>
        <v>0</v>
      </c>
      <c r="L400" s="101">
        <f t="shared" si="130"/>
        <v>0</v>
      </c>
      <c r="M400" s="101">
        <f t="shared" si="130"/>
        <v>0</v>
      </c>
      <c r="N400" s="101">
        <f t="shared" si="130"/>
        <v>0</v>
      </c>
      <c r="O400" s="101">
        <f t="shared" si="130"/>
        <v>0</v>
      </c>
      <c r="P400" s="101">
        <f t="shared" si="130"/>
        <v>0</v>
      </c>
      <c r="Q400" s="112"/>
      <c r="R400" s="113"/>
      <c r="S400" s="113"/>
      <c r="T400" s="113"/>
      <c r="U400" s="113"/>
      <c r="V400" s="113"/>
      <c r="W400" s="113"/>
      <c r="X400" s="113"/>
      <c r="Y400" s="113"/>
      <c r="Z400" s="113"/>
      <c r="AA400" s="113"/>
      <c r="AB400" s="113"/>
      <c r="AC400" s="113"/>
      <c r="AD400" s="113"/>
      <c r="AE400" s="113"/>
      <c r="AF400" s="113"/>
      <c r="AG400" s="113"/>
      <c r="AH400" s="113"/>
      <c r="AI400" s="113"/>
      <c r="AJ400" s="113"/>
      <c r="AK400" s="113"/>
      <c r="AL400" s="113"/>
      <c r="AM400" s="113"/>
      <c r="AN400" s="113"/>
      <c r="AO400" s="113"/>
      <c r="AP400" s="113"/>
      <c r="AQ400" s="113"/>
      <c r="AR400" s="113"/>
      <c r="AS400" s="113"/>
      <c r="AT400" s="113"/>
      <c r="AU400" s="113"/>
      <c r="AV400" s="113"/>
      <c r="AW400" s="113"/>
      <c r="AX400" s="113"/>
      <c r="AY400" s="113"/>
      <c r="AZ400" s="113"/>
      <c r="BA400" s="113"/>
      <c r="BB400" s="113"/>
      <c r="BC400" s="113"/>
      <c r="BD400" s="113"/>
      <c r="BE400" s="113"/>
      <c r="BF400" s="113"/>
      <c r="BG400" s="113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113"/>
      <c r="BR400" s="113"/>
      <c r="BS400" s="113"/>
      <c r="BT400" s="113"/>
      <c r="BU400" s="113"/>
      <c r="BV400" s="113"/>
      <c r="BW400" s="113"/>
      <c r="BX400" s="113"/>
      <c r="BY400" s="113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  <c r="DU400" s="113"/>
      <c r="DV400" s="113"/>
      <c r="DW400" s="113"/>
      <c r="DX400" s="113"/>
      <c r="DY400" s="113"/>
      <c r="DZ400" s="113"/>
      <c r="EA400" s="113"/>
      <c r="EB400" s="113"/>
      <c r="EC400" s="113"/>
      <c r="ED400" s="113"/>
      <c r="EE400" s="113"/>
      <c r="EF400" s="113"/>
      <c r="EG400" s="113"/>
    </row>
    <row r="401" spans="1:137" s="106" customFormat="1" ht="12.95" customHeight="1" x14ac:dyDescent="0.2">
      <c r="A401" s="100">
        <f>'Приложение № 1'!A369</f>
        <v>1</v>
      </c>
      <c r="B401" s="119" t="str">
        <f>'Приложение № 1'!B369</f>
        <v>г. Ступино, ул. Куйбышева, д. 7</v>
      </c>
      <c r="C401" s="151">
        <f>'Приложение № 1'!M369</f>
        <v>0</v>
      </c>
      <c r="D401" s="151">
        <f>'Приложение № 1'!P369</f>
        <v>3836656.32</v>
      </c>
      <c r="E401" s="151">
        <f>C401</f>
        <v>0</v>
      </c>
      <c r="F401" s="151">
        <f>D401</f>
        <v>3836656.32</v>
      </c>
      <c r="G401" s="151">
        <v>0</v>
      </c>
      <c r="H401" s="151">
        <v>0</v>
      </c>
      <c r="I401" s="151">
        <v>0</v>
      </c>
      <c r="J401" s="151">
        <v>0</v>
      </c>
      <c r="K401" s="151">
        <v>0</v>
      </c>
      <c r="L401" s="151">
        <v>0</v>
      </c>
      <c r="M401" s="151">
        <v>0</v>
      </c>
      <c r="N401" s="151">
        <v>0</v>
      </c>
      <c r="O401" s="151">
        <v>0</v>
      </c>
      <c r="P401" s="151">
        <v>0</v>
      </c>
      <c r="Q401" s="112"/>
      <c r="R401" s="113"/>
      <c r="S401" s="113"/>
      <c r="T401" s="113"/>
      <c r="U401" s="113"/>
      <c r="V401" s="113"/>
      <c r="W401" s="113"/>
      <c r="X401" s="113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N401" s="113"/>
      <c r="AO401" s="113"/>
      <c r="AP401" s="113"/>
      <c r="AQ401" s="113"/>
      <c r="AR401" s="113"/>
      <c r="AS401" s="113"/>
      <c r="AT401" s="113"/>
      <c r="AU401" s="113"/>
      <c r="AV401" s="113"/>
      <c r="AW401" s="113"/>
      <c r="AX401" s="113"/>
      <c r="AY401" s="113"/>
      <c r="AZ401" s="113"/>
      <c r="BA401" s="113"/>
      <c r="BB401" s="113"/>
      <c r="BC401" s="113"/>
      <c r="BD401" s="113"/>
      <c r="BE401" s="113"/>
      <c r="BF401" s="113"/>
      <c r="BG401" s="113"/>
      <c r="BH401" s="113"/>
      <c r="BI401" s="113"/>
      <c r="BJ401" s="113"/>
      <c r="BK401" s="113"/>
      <c r="BL401" s="113"/>
      <c r="BM401" s="113"/>
      <c r="BN401" s="113"/>
      <c r="BO401" s="113"/>
      <c r="BP401" s="113"/>
      <c r="BQ401" s="113"/>
      <c r="BR401" s="113"/>
      <c r="BS401" s="113"/>
      <c r="BT401" s="113"/>
      <c r="BU401" s="113"/>
      <c r="BV401" s="113"/>
      <c r="BW401" s="113"/>
      <c r="BX401" s="113"/>
      <c r="BY401" s="113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  <c r="DU401" s="113"/>
      <c r="DV401" s="113"/>
      <c r="DW401" s="113"/>
      <c r="DX401" s="113"/>
      <c r="DY401" s="113"/>
      <c r="DZ401" s="113"/>
      <c r="EA401" s="113"/>
      <c r="EB401" s="113"/>
      <c r="EC401" s="113"/>
      <c r="ED401" s="113"/>
      <c r="EE401" s="113"/>
      <c r="EF401" s="113"/>
      <c r="EG401" s="113"/>
    </row>
    <row r="402" spans="1:137" s="106" customFormat="1" ht="12.95" customHeight="1" x14ac:dyDescent="0.2">
      <c r="A402" s="100">
        <f>'Приложение № 1'!A370</f>
        <v>2</v>
      </c>
      <c r="B402" s="119" t="str">
        <f>'Приложение № 1'!B370</f>
        <v>г. Ступино, ул. Куйбышева, д. 9</v>
      </c>
      <c r="C402" s="151">
        <f>'Приложение № 1'!M370</f>
        <v>0</v>
      </c>
      <c r="D402" s="151">
        <f>'Приложение № 1'!P370</f>
        <v>5214519.24</v>
      </c>
      <c r="E402" s="151">
        <f t="shared" ref="E402:E414" si="131">C402</f>
        <v>0</v>
      </c>
      <c r="F402" s="151">
        <f t="shared" ref="F402:F414" si="132">D402</f>
        <v>5214519.24</v>
      </c>
      <c r="G402" s="151">
        <v>0</v>
      </c>
      <c r="H402" s="151">
        <v>0</v>
      </c>
      <c r="I402" s="151">
        <v>0</v>
      </c>
      <c r="J402" s="151">
        <v>0</v>
      </c>
      <c r="K402" s="151">
        <v>0</v>
      </c>
      <c r="L402" s="151">
        <v>0</v>
      </c>
      <c r="M402" s="151">
        <v>0</v>
      </c>
      <c r="N402" s="151">
        <v>0</v>
      </c>
      <c r="O402" s="151">
        <v>0</v>
      </c>
      <c r="P402" s="151">
        <v>0</v>
      </c>
      <c r="Q402" s="112"/>
      <c r="R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N402" s="113"/>
      <c r="AO402" s="113"/>
      <c r="AP402" s="113"/>
      <c r="AQ402" s="113"/>
      <c r="AR402" s="113"/>
      <c r="AS402" s="113"/>
      <c r="AT402" s="113"/>
      <c r="AU402" s="113"/>
      <c r="AV402" s="113"/>
      <c r="AW402" s="113"/>
      <c r="AX402" s="113"/>
      <c r="AY402" s="113"/>
      <c r="AZ402" s="113"/>
      <c r="BA402" s="113"/>
      <c r="BB402" s="113"/>
      <c r="BC402" s="113"/>
      <c r="BD402" s="113"/>
      <c r="BE402" s="113"/>
      <c r="BF402" s="113"/>
      <c r="BG402" s="113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3"/>
      <c r="BR402" s="113"/>
      <c r="BS402" s="113"/>
      <c r="BT402" s="113"/>
      <c r="BU402" s="113"/>
      <c r="BV402" s="113"/>
      <c r="BW402" s="113"/>
      <c r="BX402" s="113"/>
      <c r="BY402" s="113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  <c r="DU402" s="113"/>
      <c r="DV402" s="113"/>
      <c r="DW402" s="113"/>
      <c r="DX402" s="113"/>
      <c r="DY402" s="113"/>
      <c r="DZ402" s="113"/>
      <c r="EA402" s="113"/>
      <c r="EB402" s="113"/>
      <c r="EC402" s="113"/>
      <c r="ED402" s="113"/>
      <c r="EE402" s="113"/>
      <c r="EF402" s="113"/>
      <c r="EG402" s="113"/>
    </row>
    <row r="403" spans="1:137" s="106" customFormat="1" ht="12.95" customHeight="1" x14ac:dyDescent="0.2">
      <c r="A403" s="100">
        <f>'Приложение № 1'!A371</f>
        <v>3</v>
      </c>
      <c r="B403" s="119" t="str">
        <f>'Приложение № 1'!B371</f>
        <v>г. Ступино, ул. Куйбышева, д. 13</v>
      </c>
      <c r="C403" s="151">
        <f>'Приложение № 1'!M371</f>
        <v>0</v>
      </c>
      <c r="D403" s="151">
        <f>'Приложение № 1'!P371</f>
        <v>5380425.96</v>
      </c>
      <c r="E403" s="151">
        <f t="shared" si="131"/>
        <v>0</v>
      </c>
      <c r="F403" s="151">
        <f t="shared" si="132"/>
        <v>5380425.96</v>
      </c>
      <c r="G403" s="151">
        <v>0</v>
      </c>
      <c r="H403" s="151">
        <v>0</v>
      </c>
      <c r="I403" s="151">
        <v>0</v>
      </c>
      <c r="J403" s="151">
        <v>0</v>
      </c>
      <c r="K403" s="151">
        <v>0</v>
      </c>
      <c r="L403" s="151">
        <v>0</v>
      </c>
      <c r="M403" s="151">
        <v>0</v>
      </c>
      <c r="N403" s="151">
        <v>0</v>
      </c>
      <c r="O403" s="151">
        <v>0</v>
      </c>
      <c r="P403" s="151">
        <v>0</v>
      </c>
      <c r="Q403" s="112"/>
      <c r="R403" s="113"/>
      <c r="S403" s="113"/>
      <c r="T403" s="113"/>
      <c r="U403" s="113"/>
      <c r="V403" s="113"/>
      <c r="W403" s="113"/>
      <c r="X403" s="113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N403" s="113"/>
      <c r="AO403" s="113"/>
      <c r="AP403" s="113"/>
      <c r="AQ403" s="113"/>
      <c r="AR403" s="113"/>
      <c r="AS403" s="113"/>
      <c r="AT403" s="113"/>
      <c r="AU403" s="113"/>
      <c r="AV403" s="113"/>
      <c r="AW403" s="113"/>
      <c r="AX403" s="113"/>
      <c r="AY403" s="113"/>
      <c r="AZ403" s="113"/>
      <c r="BA403" s="113"/>
      <c r="BB403" s="113"/>
      <c r="BC403" s="113"/>
      <c r="BD403" s="113"/>
      <c r="BE403" s="113"/>
      <c r="BF403" s="113"/>
      <c r="BG403" s="113"/>
      <c r="BH403" s="113"/>
      <c r="BI403" s="113"/>
      <c r="BJ403" s="113"/>
      <c r="BK403" s="113"/>
      <c r="BL403" s="113"/>
      <c r="BM403" s="113"/>
      <c r="BN403" s="113"/>
      <c r="BO403" s="113"/>
      <c r="BP403" s="113"/>
      <c r="BQ403" s="113"/>
      <c r="BR403" s="113"/>
      <c r="BS403" s="113"/>
      <c r="BT403" s="113"/>
      <c r="BU403" s="113"/>
      <c r="BV403" s="113"/>
      <c r="BW403" s="113"/>
      <c r="BX403" s="113"/>
      <c r="BY403" s="113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  <c r="DU403" s="113"/>
      <c r="DV403" s="113"/>
      <c r="DW403" s="113"/>
      <c r="DX403" s="113"/>
      <c r="DY403" s="113"/>
      <c r="DZ403" s="113"/>
      <c r="EA403" s="113"/>
      <c r="EB403" s="113"/>
      <c r="EC403" s="113"/>
      <c r="ED403" s="113"/>
      <c r="EE403" s="113"/>
      <c r="EF403" s="113"/>
      <c r="EG403" s="113"/>
    </row>
    <row r="404" spans="1:137" s="106" customFormat="1" ht="12.95" customHeight="1" x14ac:dyDescent="0.2">
      <c r="A404" s="100">
        <f>'Приложение № 1'!A372</f>
        <v>4</v>
      </c>
      <c r="B404" s="119" t="str">
        <f>'Приложение № 1'!B372</f>
        <v>г. Ступино, ул. Куйбышева, д. 15</v>
      </c>
      <c r="C404" s="151">
        <f>'Приложение № 1'!M372</f>
        <v>0</v>
      </c>
      <c r="D404" s="151">
        <f>'Приложение № 1'!P372</f>
        <v>4483794</v>
      </c>
      <c r="E404" s="151">
        <f t="shared" si="131"/>
        <v>0</v>
      </c>
      <c r="F404" s="151">
        <f t="shared" si="132"/>
        <v>4483794</v>
      </c>
      <c r="G404" s="151">
        <v>0</v>
      </c>
      <c r="H404" s="151">
        <v>0</v>
      </c>
      <c r="I404" s="151">
        <v>0</v>
      </c>
      <c r="J404" s="151">
        <v>0</v>
      </c>
      <c r="K404" s="151">
        <v>0</v>
      </c>
      <c r="L404" s="151">
        <v>0</v>
      </c>
      <c r="M404" s="151">
        <v>0</v>
      </c>
      <c r="N404" s="151">
        <v>0</v>
      </c>
      <c r="O404" s="151">
        <v>0</v>
      </c>
      <c r="P404" s="151">
        <v>0</v>
      </c>
      <c r="Q404" s="112"/>
      <c r="R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N404" s="113"/>
      <c r="AO404" s="113"/>
      <c r="AP404" s="113"/>
      <c r="AQ404" s="113"/>
      <c r="AR404" s="113"/>
      <c r="AS404" s="113"/>
      <c r="AT404" s="113"/>
      <c r="AU404" s="113"/>
      <c r="AV404" s="113"/>
      <c r="AW404" s="113"/>
      <c r="AX404" s="113"/>
      <c r="AY404" s="113"/>
      <c r="AZ404" s="113"/>
      <c r="BA404" s="113"/>
      <c r="BB404" s="113"/>
      <c r="BC404" s="113"/>
      <c r="BD404" s="113"/>
      <c r="BE404" s="113"/>
      <c r="BF404" s="113"/>
      <c r="BG404" s="113"/>
      <c r="BH404" s="113"/>
      <c r="BI404" s="113"/>
      <c r="BJ404" s="113"/>
      <c r="BK404" s="113"/>
      <c r="BL404" s="113"/>
      <c r="BM404" s="113"/>
      <c r="BN404" s="113"/>
      <c r="BO404" s="113"/>
      <c r="BP404" s="113"/>
      <c r="BQ404" s="113"/>
      <c r="BR404" s="113"/>
      <c r="BS404" s="113"/>
      <c r="BT404" s="113"/>
      <c r="BU404" s="113"/>
      <c r="BV404" s="113"/>
      <c r="BW404" s="113"/>
      <c r="BX404" s="113"/>
      <c r="BY404" s="113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  <c r="DU404" s="113"/>
      <c r="DV404" s="113"/>
      <c r="DW404" s="113"/>
      <c r="DX404" s="113"/>
      <c r="DY404" s="113"/>
      <c r="DZ404" s="113"/>
      <c r="EA404" s="113"/>
      <c r="EB404" s="113"/>
      <c r="EC404" s="113"/>
      <c r="ED404" s="113"/>
      <c r="EE404" s="113"/>
      <c r="EF404" s="113"/>
      <c r="EG404" s="113"/>
    </row>
    <row r="405" spans="1:137" s="106" customFormat="1" ht="12.95" customHeight="1" x14ac:dyDescent="0.2">
      <c r="A405" s="100">
        <f>'Приложение № 1'!A373</f>
        <v>5</v>
      </c>
      <c r="B405" s="119" t="str">
        <f>'Приложение № 1'!B373</f>
        <v>г. Ступино, ул. Куйбышева, д. 17</v>
      </c>
      <c r="C405" s="151">
        <f>'Приложение № 1'!M373</f>
        <v>0</v>
      </c>
      <c r="D405" s="151">
        <f>'Приложение № 1'!P373</f>
        <v>3385740.12</v>
      </c>
      <c r="E405" s="151">
        <f t="shared" si="131"/>
        <v>0</v>
      </c>
      <c r="F405" s="151">
        <f t="shared" si="132"/>
        <v>3385740.12</v>
      </c>
      <c r="G405" s="151">
        <v>0</v>
      </c>
      <c r="H405" s="151">
        <v>0</v>
      </c>
      <c r="I405" s="151">
        <v>0</v>
      </c>
      <c r="J405" s="151">
        <v>0</v>
      </c>
      <c r="K405" s="151">
        <v>0</v>
      </c>
      <c r="L405" s="151">
        <v>0</v>
      </c>
      <c r="M405" s="151">
        <v>0</v>
      </c>
      <c r="N405" s="151">
        <v>0</v>
      </c>
      <c r="O405" s="151">
        <v>0</v>
      </c>
      <c r="P405" s="151">
        <v>0</v>
      </c>
      <c r="Q405" s="112"/>
      <c r="R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N405" s="113"/>
      <c r="AO405" s="113"/>
      <c r="AP405" s="113"/>
      <c r="AQ405" s="113"/>
      <c r="AR405" s="113"/>
      <c r="AS405" s="113"/>
      <c r="AT405" s="113"/>
      <c r="AU405" s="113"/>
      <c r="AV405" s="113"/>
      <c r="AW405" s="113"/>
      <c r="AX405" s="113"/>
      <c r="AY405" s="113"/>
      <c r="AZ405" s="113"/>
      <c r="BA405" s="113"/>
      <c r="BB405" s="113"/>
      <c r="BC405" s="113"/>
      <c r="BD405" s="113"/>
      <c r="BE405" s="113"/>
      <c r="BF405" s="113"/>
      <c r="BG405" s="113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3"/>
      <c r="BR405" s="113"/>
      <c r="BS405" s="113"/>
      <c r="BT405" s="113"/>
      <c r="BU405" s="113"/>
      <c r="BV405" s="113"/>
      <c r="BW405" s="113"/>
      <c r="BX405" s="113"/>
      <c r="BY405" s="113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  <c r="DU405" s="113"/>
      <c r="DV405" s="113"/>
      <c r="DW405" s="113"/>
      <c r="DX405" s="113"/>
      <c r="DY405" s="113"/>
      <c r="DZ405" s="113"/>
      <c r="EA405" s="113"/>
      <c r="EB405" s="113"/>
      <c r="EC405" s="113"/>
      <c r="ED405" s="113"/>
      <c r="EE405" s="113"/>
      <c r="EF405" s="113"/>
      <c r="EG405" s="113"/>
    </row>
    <row r="406" spans="1:137" s="106" customFormat="1" ht="12.95" customHeight="1" x14ac:dyDescent="0.2">
      <c r="A406" s="100">
        <f>'Приложение № 1'!A374</f>
        <v>6</v>
      </c>
      <c r="B406" s="119" t="str">
        <f>'Приложение № 1'!B374</f>
        <v>г. Ступино, ул. Куйбышева, д. 19</v>
      </c>
      <c r="C406" s="151">
        <f>'Приложение № 1'!M374</f>
        <v>0</v>
      </c>
      <c r="D406" s="151">
        <f>'Приложение № 1'!P374</f>
        <v>3374197.68</v>
      </c>
      <c r="E406" s="151">
        <f t="shared" si="131"/>
        <v>0</v>
      </c>
      <c r="F406" s="151">
        <f t="shared" si="132"/>
        <v>3374197.68</v>
      </c>
      <c r="G406" s="151">
        <v>0</v>
      </c>
      <c r="H406" s="151">
        <v>0</v>
      </c>
      <c r="I406" s="151">
        <v>0</v>
      </c>
      <c r="J406" s="151">
        <v>0</v>
      </c>
      <c r="K406" s="151">
        <v>0</v>
      </c>
      <c r="L406" s="151">
        <v>0</v>
      </c>
      <c r="M406" s="151">
        <v>0</v>
      </c>
      <c r="N406" s="151">
        <v>0</v>
      </c>
      <c r="O406" s="151">
        <v>0</v>
      </c>
      <c r="P406" s="151">
        <v>0</v>
      </c>
      <c r="Q406" s="112"/>
      <c r="R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N406" s="113"/>
      <c r="AO406" s="113"/>
      <c r="AP406" s="113"/>
      <c r="AQ406" s="113"/>
      <c r="AR406" s="113"/>
      <c r="AS406" s="113"/>
      <c r="AT406" s="113"/>
      <c r="AU406" s="113"/>
      <c r="AV406" s="113"/>
      <c r="AW406" s="113"/>
      <c r="AX406" s="113"/>
      <c r="AY406" s="113"/>
      <c r="AZ406" s="113"/>
      <c r="BA406" s="113"/>
      <c r="BB406" s="113"/>
      <c r="BC406" s="113"/>
      <c r="BD406" s="113"/>
      <c r="BE406" s="113"/>
      <c r="BF406" s="113"/>
      <c r="BG406" s="113"/>
      <c r="BH406" s="113"/>
      <c r="BI406" s="113"/>
      <c r="BJ406" s="113"/>
      <c r="BK406" s="113"/>
      <c r="BL406" s="113"/>
      <c r="BM406" s="113"/>
      <c r="BN406" s="113"/>
      <c r="BO406" s="113"/>
      <c r="BP406" s="113"/>
      <c r="BQ406" s="113"/>
      <c r="BR406" s="113"/>
      <c r="BS406" s="113"/>
      <c r="BT406" s="113"/>
      <c r="BU406" s="113"/>
      <c r="BV406" s="113"/>
      <c r="BW406" s="113"/>
      <c r="BX406" s="113"/>
      <c r="BY406" s="113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  <c r="DU406" s="113"/>
      <c r="DV406" s="113"/>
      <c r="DW406" s="113"/>
      <c r="DX406" s="113"/>
      <c r="DY406" s="113"/>
      <c r="DZ406" s="113"/>
      <c r="EA406" s="113"/>
      <c r="EB406" s="113"/>
      <c r="EC406" s="113"/>
      <c r="ED406" s="113"/>
      <c r="EE406" s="113"/>
      <c r="EF406" s="113"/>
      <c r="EG406" s="113"/>
    </row>
    <row r="407" spans="1:137" s="106" customFormat="1" ht="12.95" customHeight="1" x14ac:dyDescent="0.2">
      <c r="A407" s="100">
        <f>'Приложение № 1'!A375</f>
        <v>7</v>
      </c>
      <c r="B407" s="119" t="str">
        <f>'Приложение № 1'!B375</f>
        <v>г. Ступино, ул. Куйбышева, д. 21</v>
      </c>
      <c r="C407" s="151">
        <f>'Приложение № 1'!M375</f>
        <v>0</v>
      </c>
      <c r="D407" s="151">
        <f>'Приложение № 1'!P375</f>
        <v>3504589.2</v>
      </c>
      <c r="E407" s="151">
        <f t="shared" si="131"/>
        <v>0</v>
      </c>
      <c r="F407" s="151">
        <f t="shared" si="132"/>
        <v>3504589.2</v>
      </c>
      <c r="G407" s="151">
        <v>0</v>
      </c>
      <c r="H407" s="151">
        <v>0</v>
      </c>
      <c r="I407" s="151">
        <v>0</v>
      </c>
      <c r="J407" s="151">
        <v>0</v>
      </c>
      <c r="K407" s="151">
        <v>0</v>
      </c>
      <c r="L407" s="151">
        <v>0</v>
      </c>
      <c r="M407" s="151">
        <v>0</v>
      </c>
      <c r="N407" s="151">
        <v>0</v>
      </c>
      <c r="O407" s="151">
        <v>0</v>
      </c>
      <c r="P407" s="151">
        <v>0</v>
      </c>
      <c r="Q407" s="112"/>
      <c r="R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N407" s="113"/>
      <c r="AO407" s="113"/>
      <c r="AP407" s="113"/>
      <c r="AQ407" s="113"/>
      <c r="AR407" s="113"/>
      <c r="AS407" s="113"/>
      <c r="AT407" s="113"/>
      <c r="AU407" s="113"/>
      <c r="AV407" s="113"/>
      <c r="AW407" s="113"/>
      <c r="AX407" s="113"/>
      <c r="AY407" s="113"/>
      <c r="AZ407" s="113"/>
      <c r="BA407" s="113"/>
      <c r="BB407" s="113"/>
      <c r="BC407" s="113"/>
      <c r="BD407" s="113"/>
      <c r="BE407" s="113"/>
      <c r="BF407" s="113"/>
      <c r="BG407" s="113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113"/>
      <c r="BR407" s="113"/>
      <c r="BS407" s="113"/>
      <c r="BT407" s="113"/>
      <c r="BU407" s="113"/>
      <c r="BV407" s="113"/>
      <c r="BW407" s="113"/>
      <c r="BX407" s="113"/>
      <c r="BY407" s="113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  <c r="DU407" s="113"/>
      <c r="DV407" s="113"/>
      <c r="DW407" s="113"/>
      <c r="DX407" s="113"/>
      <c r="DY407" s="113"/>
      <c r="DZ407" s="113"/>
      <c r="EA407" s="113"/>
      <c r="EB407" s="113"/>
      <c r="EC407" s="113"/>
      <c r="ED407" s="113"/>
      <c r="EE407" s="113"/>
      <c r="EF407" s="113"/>
      <c r="EG407" s="113"/>
    </row>
    <row r="408" spans="1:137" s="106" customFormat="1" ht="12.95" customHeight="1" x14ac:dyDescent="0.2">
      <c r="A408" s="100">
        <f>'Приложение № 1'!A376</f>
        <v>8</v>
      </c>
      <c r="B408" s="119" t="str">
        <f>'Приложение № 1'!B376</f>
        <v>г. Ступино, ул. Куйбышева, д. 23</v>
      </c>
      <c r="C408" s="151">
        <f>'Приложение № 1'!M376</f>
        <v>0</v>
      </c>
      <c r="D408" s="151">
        <f>'Приложение № 1'!P376</f>
        <v>3370011.96</v>
      </c>
      <c r="E408" s="151">
        <f t="shared" si="131"/>
        <v>0</v>
      </c>
      <c r="F408" s="151">
        <f t="shared" si="132"/>
        <v>3370011.96</v>
      </c>
      <c r="G408" s="151">
        <v>0</v>
      </c>
      <c r="H408" s="151">
        <v>0</v>
      </c>
      <c r="I408" s="151">
        <v>0</v>
      </c>
      <c r="J408" s="151">
        <v>0</v>
      </c>
      <c r="K408" s="151">
        <v>0</v>
      </c>
      <c r="L408" s="151">
        <v>0</v>
      </c>
      <c r="M408" s="151">
        <v>0</v>
      </c>
      <c r="N408" s="151">
        <v>0</v>
      </c>
      <c r="O408" s="151">
        <v>0</v>
      </c>
      <c r="P408" s="151">
        <v>0</v>
      </c>
      <c r="Q408" s="112"/>
      <c r="R408" s="113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  <c r="AQ408" s="113"/>
      <c r="AR408" s="113"/>
      <c r="AS408" s="113"/>
      <c r="AT408" s="113"/>
      <c r="AU408" s="113"/>
      <c r="AV408" s="113"/>
      <c r="AW408" s="113"/>
      <c r="AX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113"/>
      <c r="BR408" s="113"/>
      <c r="BS408" s="113"/>
      <c r="BT408" s="113"/>
      <c r="BU408" s="113"/>
      <c r="BV408" s="113"/>
      <c r="BW408" s="113"/>
      <c r="BX408" s="113"/>
      <c r="BY408" s="113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  <c r="DU408" s="113"/>
      <c r="DV408" s="113"/>
      <c r="DW408" s="113"/>
      <c r="DX408" s="113"/>
      <c r="DY408" s="113"/>
      <c r="DZ408" s="113"/>
      <c r="EA408" s="113"/>
      <c r="EB408" s="113"/>
      <c r="EC408" s="113"/>
      <c r="ED408" s="113"/>
      <c r="EE408" s="113"/>
      <c r="EF408" s="113"/>
      <c r="EG408" s="113"/>
    </row>
    <row r="409" spans="1:137" s="106" customFormat="1" ht="12.95" customHeight="1" x14ac:dyDescent="0.2">
      <c r="A409" s="100">
        <f>'Приложение № 1'!A377</f>
        <v>9</v>
      </c>
      <c r="B409" s="119" t="str">
        <f>'Приложение № 1'!B377</f>
        <v>г. Ступино, ул. Куйбышева, д. 35</v>
      </c>
      <c r="C409" s="151">
        <f>'Приложение № 1'!M377</f>
        <v>0</v>
      </c>
      <c r="D409" s="151">
        <f>'Приложение № 1'!P377</f>
        <v>4079554.92</v>
      </c>
      <c r="E409" s="151">
        <f t="shared" si="131"/>
        <v>0</v>
      </c>
      <c r="F409" s="151">
        <f t="shared" si="132"/>
        <v>4079554.92</v>
      </c>
      <c r="G409" s="151">
        <v>0</v>
      </c>
      <c r="H409" s="151">
        <v>0</v>
      </c>
      <c r="I409" s="151">
        <v>0</v>
      </c>
      <c r="J409" s="151">
        <v>0</v>
      </c>
      <c r="K409" s="151">
        <v>0</v>
      </c>
      <c r="L409" s="151">
        <v>0</v>
      </c>
      <c r="M409" s="151">
        <v>0</v>
      </c>
      <c r="N409" s="151">
        <v>0</v>
      </c>
      <c r="O409" s="151">
        <v>0</v>
      </c>
      <c r="P409" s="151">
        <v>0</v>
      </c>
      <c r="Q409" s="112"/>
      <c r="R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  <c r="AO409" s="113"/>
      <c r="AP409" s="113"/>
      <c r="AQ409" s="113"/>
      <c r="AR409" s="113"/>
      <c r="AS409" s="113"/>
      <c r="AT409" s="113"/>
      <c r="AU409" s="113"/>
      <c r="AV409" s="113"/>
      <c r="AW409" s="113"/>
      <c r="AX409" s="113"/>
      <c r="AY409" s="113"/>
      <c r="AZ409" s="113"/>
      <c r="BA409" s="113"/>
      <c r="BB409" s="113"/>
      <c r="BC409" s="113"/>
      <c r="BD409" s="113"/>
      <c r="BE409" s="113"/>
      <c r="BF409" s="113"/>
      <c r="BG409" s="113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3"/>
      <c r="BR409" s="113"/>
      <c r="BS409" s="113"/>
      <c r="BT409" s="113"/>
      <c r="BU409" s="113"/>
      <c r="BV409" s="113"/>
      <c r="BW409" s="113"/>
      <c r="BX409" s="113"/>
      <c r="BY409" s="113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  <c r="DU409" s="113"/>
      <c r="DV409" s="113"/>
      <c r="DW409" s="113"/>
      <c r="DX409" s="113"/>
      <c r="DY409" s="113"/>
      <c r="DZ409" s="113"/>
      <c r="EA409" s="113"/>
      <c r="EB409" s="113"/>
      <c r="EC409" s="113"/>
      <c r="ED409" s="113"/>
      <c r="EE409" s="113"/>
      <c r="EF409" s="113"/>
      <c r="EG409" s="113"/>
    </row>
    <row r="410" spans="1:137" s="106" customFormat="1" ht="12.95" customHeight="1" x14ac:dyDescent="0.2">
      <c r="A410" s="100">
        <f>'Приложение № 1'!A378</f>
        <v>10</v>
      </c>
      <c r="B410" s="119" t="str">
        <f>'Приложение № 1'!B378</f>
        <v>г. Ступино, ул. Куйбышева, д. 41</v>
      </c>
      <c r="C410" s="151">
        <f>'Приложение № 1'!M378</f>
        <v>0</v>
      </c>
      <c r="D410" s="151">
        <f>'Приложение № 1'!P378</f>
        <v>4319409.3600000003</v>
      </c>
      <c r="E410" s="151">
        <f t="shared" si="131"/>
        <v>0</v>
      </c>
      <c r="F410" s="151">
        <f t="shared" si="132"/>
        <v>4319409.3600000003</v>
      </c>
      <c r="G410" s="151">
        <v>0</v>
      </c>
      <c r="H410" s="151">
        <v>0</v>
      </c>
      <c r="I410" s="151">
        <v>0</v>
      </c>
      <c r="J410" s="151">
        <v>0</v>
      </c>
      <c r="K410" s="151">
        <v>0</v>
      </c>
      <c r="L410" s="151">
        <v>0</v>
      </c>
      <c r="M410" s="151">
        <v>0</v>
      </c>
      <c r="N410" s="151">
        <v>0</v>
      </c>
      <c r="O410" s="151">
        <v>0</v>
      </c>
      <c r="P410" s="151">
        <v>0</v>
      </c>
      <c r="Q410" s="112"/>
      <c r="R410" s="113"/>
      <c r="S410" s="113"/>
      <c r="T410" s="113"/>
      <c r="U410" s="113"/>
      <c r="V410" s="113"/>
      <c r="W410" s="113"/>
      <c r="X410" s="113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N410" s="113"/>
      <c r="AO410" s="113"/>
      <c r="AP410" s="113"/>
      <c r="AQ410" s="113"/>
      <c r="AR410" s="113"/>
      <c r="AS410" s="113"/>
      <c r="AT410" s="113"/>
      <c r="AU410" s="113"/>
      <c r="AV410" s="113"/>
      <c r="AW410" s="113"/>
      <c r="AX410" s="113"/>
      <c r="AY410" s="113"/>
      <c r="AZ410" s="113"/>
      <c r="BA410" s="113"/>
      <c r="BB410" s="113"/>
      <c r="BC410" s="113"/>
      <c r="BD410" s="113"/>
      <c r="BE410" s="113"/>
      <c r="BF410" s="113"/>
      <c r="BG410" s="113"/>
      <c r="BH410" s="113"/>
      <c r="BI410" s="113"/>
      <c r="BJ410" s="113"/>
      <c r="BK410" s="113"/>
      <c r="BL410" s="113"/>
      <c r="BM410" s="113"/>
      <c r="BN410" s="113"/>
      <c r="BO410" s="113"/>
      <c r="BP410" s="113"/>
      <c r="BQ410" s="113"/>
      <c r="BR410" s="113"/>
      <c r="BS410" s="113"/>
      <c r="BT410" s="113"/>
      <c r="BU410" s="113"/>
      <c r="BV410" s="113"/>
      <c r="BW410" s="113"/>
      <c r="BX410" s="113"/>
      <c r="BY410" s="113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  <c r="DU410" s="113"/>
      <c r="DV410" s="113"/>
      <c r="DW410" s="113"/>
      <c r="DX410" s="113"/>
      <c r="DY410" s="113"/>
      <c r="DZ410" s="113"/>
      <c r="EA410" s="113"/>
      <c r="EB410" s="113"/>
      <c r="EC410" s="113"/>
      <c r="ED410" s="113"/>
      <c r="EE410" s="113"/>
      <c r="EF410" s="113"/>
      <c r="EG410" s="113"/>
    </row>
    <row r="411" spans="1:137" s="106" customFormat="1" ht="12.95" customHeight="1" x14ac:dyDescent="0.2">
      <c r="A411" s="100">
        <f>'Приложение № 1'!A379</f>
        <v>11</v>
      </c>
      <c r="B411" s="119" t="str">
        <f>'Приложение № 1'!B379</f>
        <v>г. Ступино, пер. Банный, д. 4/10</v>
      </c>
      <c r="C411" s="151">
        <f>'Приложение № 1'!M379</f>
        <v>0</v>
      </c>
      <c r="D411" s="151">
        <f>'Приложение № 1'!P379</f>
        <v>6184337.8799999999</v>
      </c>
      <c r="E411" s="151">
        <f t="shared" si="131"/>
        <v>0</v>
      </c>
      <c r="F411" s="151">
        <f t="shared" si="132"/>
        <v>6184337.8799999999</v>
      </c>
      <c r="G411" s="151">
        <v>0</v>
      </c>
      <c r="H411" s="151">
        <v>0</v>
      </c>
      <c r="I411" s="151">
        <v>0</v>
      </c>
      <c r="J411" s="151">
        <v>0</v>
      </c>
      <c r="K411" s="151">
        <v>0</v>
      </c>
      <c r="L411" s="151">
        <v>0</v>
      </c>
      <c r="M411" s="151">
        <v>0</v>
      </c>
      <c r="N411" s="151">
        <v>0</v>
      </c>
      <c r="O411" s="151">
        <v>0</v>
      </c>
      <c r="P411" s="151">
        <v>0</v>
      </c>
      <c r="Q411" s="112"/>
      <c r="R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N411" s="113"/>
      <c r="AO411" s="113"/>
      <c r="AP411" s="113"/>
      <c r="AQ411" s="113"/>
      <c r="AR411" s="113"/>
      <c r="AS411" s="113"/>
      <c r="AT411" s="113"/>
      <c r="AU411" s="113"/>
      <c r="AV411" s="113"/>
      <c r="AW411" s="113"/>
      <c r="AX411" s="113"/>
      <c r="AY411" s="113"/>
      <c r="AZ411" s="113"/>
      <c r="BA411" s="113"/>
      <c r="BB411" s="113"/>
      <c r="BC411" s="113"/>
      <c r="BD411" s="113"/>
      <c r="BE411" s="113"/>
      <c r="BF411" s="113"/>
      <c r="BG411" s="113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113"/>
      <c r="BR411" s="113"/>
      <c r="BS411" s="113"/>
      <c r="BT411" s="113"/>
      <c r="BU411" s="113"/>
      <c r="BV411" s="113"/>
      <c r="BW411" s="113"/>
      <c r="BX411" s="113"/>
      <c r="BY411" s="113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  <c r="DU411" s="113"/>
      <c r="DV411" s="113"/>
      <c r="DW411" s="113"/>
      <c r="DX411" s="113"/>
      <c r="DY411" s="113"/>
      <c r="DZ411" s="113"/>
      <c r="EA411" s="113"/>
      <c r="EB411" s="113"/>
      <c r="EC411" s="113"/>
      <c r="ED411" s="113"/>
      <c r="EE411" s="113"/>
      <c r="EF411" s="113"/>
      <c r="EG411" s="113"/>
    </row>
    <row r="412" spans="1:137" s="106" customFormat="1" ht="12.95" customHeight="1" x14ac:dyDescent="0.2">
      <c r="A412" s="100">
        <f>'Приложение № 1'!A380</f>
        <v>12</v>
      </c>
      <c r="B412" s="119" t="str">
        <f>'Приложение № 1'!B380</f>
        <v>г. Ступино, пер.Банный, д. 5</v>
      </c>
      <c r="C412" s="151">
        <f>'Приложение № 1'!M380</f>
        <v>0</v>
      </c>
      <c r="D412" s="151">
        <f>'Приложение № 1'!P380</f>
        <v>4995631.92</v>
      </c>
      <c r="E412" s="151">
        <f t="shared" si="131"/>
        <v>0</v>
      </c>
      <c r="F412" s="151">
        <f t="shared" si="132"/>
        <v>4995631.92</v>
      </c>
      <c r="G412" s="151">
        <v>0</v>
      </c>
      <c r="H412" s="151">
        <v>0</v>
      </c>
      <c r="I412" s="151">
        <v>0</v>
      </c>
      <c r="J412" s="151">
        <v>0</v>
      </c>
      <c r="K412" s="151">
        <v>0</v>
      </c>
      <c r="L412" s="151">
        <v>0</v>
      </c>
      <c r="M412" s="151">
        <v>0</v>
      </c>
      <c r="N412" s="151">
        <v>0</v>
      </c>
      <c r="O412" s="151">
        <v>0</v>
      </c>
      <c r="P412" s="151">
        <v>0</v>
      </c>
      <c r="Q412" s="112"/>
      <c r="R412" s="113"/>
      <c r="S412" s="113"/>
      <c r="T412" s="113"/>
      <c r="U412" s="113"/>
      <c r="V412" s="113"/>
      <c r="W412" s="113"/>
      <c r="X412" s="113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N412" s="113"/>
      <c r="AO412" s="113"/>
      <c r="AP412" s="113"/>
      <c r="AQ412" s="113"/>
      <c r="AR412" s="113"/>
      <c r="AS412" s="113"/>
      <c r="AT412" s="113"/>
      <c r="AU412" s="113"/>
      <c r="AV412" s="113"/>
      <c r="AW412" s="113"/>
      <c r="AX412" s="113"/>
      <c r="AY412" s="113"/>
      <c r="AZ412" s="113"/>
      <c r="BA412" s="113"/>
      <c r="BB412" s="113"/>
      <c r="BC412" s="113"/>
      <c r="BD412" s="113"/>
      <c r="BE412" s="113"/>
      <c r="BF412" s="113"/>
      <c r="BG412" s="113"/>
      <c r="BH412" s="113"/>
      <c r="BI412" s="113"/>
      <c r="BJ412" s="113"/>
      <c r="BK412" s="113"/>
      <c r="BL412" s="113"/>
      <c r="BM412" s="113"/>
      <c r="BN412" s="113"/>
      <c r="BO412" s="113"/>
      <c r="BP412" s="113"/>
      <c r="BQ412" s="113"/>
      <c r="BR412" s="113"/>
      <c r="BS412" s="113"/>
      <c r="BT412" s="113"/>
      <c r="BU412" s="113"/>
      <c r="BV412" s="113"/>
      <c r="BW412" s="113"/>
      <c r="BX412" s="113"/>
      <c r="BY412" s="113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  <c r="DU412" s="113"/>
      <c r="DV412" s="113"/>
      <c r="DW412" s="113"/>
      <c r="DX412" s="113"/>
      <c r="DY412" s="113"/>
      <c r="DZ412" s="113"/>
      <c r="EA412" s="113"/>
      <c r="EB412" s="113"/>
      <c r="EC412" s="113"/>
      <c r="ED412" s="113"/>
      <c r="EE412" s="113"/>
      <c r="EF412" s="113"/>
      <c r="EG412" s="113"/>
    </row>
    <row r="413" spans="1:137" s="106" customFormat="1" ht="12.95" customHeight="1" x14ac:dyDescent="0.2">
      <c r="A413" s="100">
        <f>'Приложение № 1'!A381</f>
        <v>13</v>
      </c>
      <c r="B413" s="119" t="str">
        <f>'Приложение № 1'!B381</f>
        <v>г. Ступино, пер. Банный, д. 22</v>
      </c>
      <c r="C413" s="151">
        <f>'Приложение № 1'!M381</f>
        <v>0</v>
      </c>
      <c r="D413" s="151">
        <f>'Приложение № 1'!P381</f>
        <v>5189278.08</v>
      </c>
      <c r="E413" s="151">
        <f t="shared" si="131"/>
        <v>0</v>
      </c>
      <c r="F413" s="151">
        <f t="shared" si="132"/>
        <v>5189278.08</v>
      </c>
      <c r="G413" s="151">
        <v>0</v>
      </c>
      <c r="H413" s="151">
        <v>0</v>
      </c>
      <c r="I413" s="151">
        <v>0</v>
      </c>
      <c r="J413" s="151">
        <v>0</v>
      </c>
      <c r="K413" s="151">
        <v>0</v>
      </c>
      <c r="L413" s="151">
        <v>0</v>
      </c>
      <c r="M413" s="151">
        <v>0</v>
      </c>
      <c r="N413" s="151">
        <v>0</v>
      </c>
      <c r="O413" s="151">
        <v>0</v>
      </c>
      <c r="P413" s="151">
        <v>0</v>
      </c>
      <c r="Q413" s="112"/>
      <c r="R413" s="113"/>
      <c r="S413" s="113"/>
      <c r="T413" s="113"/>
      <c r="U413" s="113"/>
      <c r="V413" s="113"/>
      <c r="W413" s="113"/>
      <c r="X413" s="113"/>
      <c r="Y413" s="113"/>
      <c r="Z413" s="113"/>
      <c r="AA413" s="113"/>
      <c r="AB413" s="113"/>
      <c r="AC413" s="113"/>
      <c r="AD413" s="113"/>
      <c r="AE413" s="113"/>
      <c r="AF413" s="113"/>
      <c r="AG413" s="113"/>
      <c r="AH413" s="113"/>
      <c r="AI413" s="113"/>
      <c r="AJ413" s="113"/>
      <c r="AK413" s="113"/>
      <c r="AL413" s="113"/>
      <c r="AM413" s="113"/>
      <c r="AN413" s="113"/>
      <c r="AO413" s="113"/>
      <c r="AP413" s="113"/>
      <c r="AQ413" s="113"/>
      <c r="AR413" s="113"/>
      <c r="AS413" s="113"/>
      <c r="AT413" s="113"/>
      <c r="AU413" s="113"/>
      <c r="AV413" s="113"/>
      <c r="AW413" s="113"/>
      <c r="AX413" s="113"/>
      <c r="AY413" s="113"/>
      <c r="AZ413" s="113"/>
      <c r="BA413" s="113"/>
      <c r="BB413" s="113"/>
      <c r="BC413" s="113"/>
      <c r="BD413" s="113"/>
      <c r="BE413" s="113"/>
      <c r="BF413" s="113"/>
      <c r="BG413" s="113"/>
      <c r="BH413" s="113"/>
      <c r="BI413" s="113"/>
      <c r="BJ413" s="113"/>
      <c r="BK413" s="113"/>
      <c r="BL413" s="113"/>
      <c r="BM413" s="113"/>
      <c r="BN413" s="113"/>
      <c r="BO413" s="113"/>
      <c r="BP413" s="113"/>
      <c r="BQ413" s="113"/>
      <c r="BR413" s="113"/>
      <c r="BS413" s="113"/>
      <c r="BT413" s="113"/>
      <c r="BU413" s="113"/>
      <c r="BV413" s="113"/>
      <c r="BW413" s="113"/>
      <c r="BX413" s="113"/>
      <c r="BY413" s="113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  <c r="DU413" s="113"/>
      <c r="DV413" s="113"/>
      <c r="DW413" s="113"/>
      <c r="DX413" s="113"/>
      <c r="DY413" s="113"/>
      <c r="DZ413" s="113"/>
      <c r="EA413" s="113"/>
      <c r="EB413" s="113"/>
      <c r="EC413" s="113"/>
      <c r="ED413" s="113"/>
      <c r="EE413" s="113"/>
      <c r="EF413" s="113"/>
      <c r="EG413" s="113"/>
    </row>
    <row r="414" spans="1:137" s="106" customFormat="1" ht="12.95" customHeight="1" x14ac:dyDescent="0.2">
      <c r="A414" s="100">
        <f>'Приложение № 1'!A382</f>
        <v>14</v>
      </c>
      <c r="B414" s="119" t="str">
        <f>'Приложение № 1'!B382</f>
        <v>г. Ступино, пер. Банный, д. 26</v>
      </c>
      <c r="C414" s="151">
        <f>'Приложение № 1'!M382</f>
        <v>0</v>
      </c>
      <c r="D414" s="151">
        <f>'Приложение № 1'!P382</f>
        <v>4705383.4800000004</v>
      </c>
      <c r="E414" s="151">
        <f t="shared" si="131"/>
        <v>0</v>
      </c>
      <c r="F414" s="151">
        <f t="shared" si="132"/>
        <v>4705383.4800000004</v>
      </c>
      <c r="G414" s="151">
        <v>0</v>
      </c>
      <c r="H414" s="151">
        <v>0</v>
      </c>
      <c r="I414" s="151">
        <v>0</v>
      </c>
      <c r="J414" s="151">
        <v>0</v>
      </c>
      <c r="K414" s="151">
        <v>0</v>
      </c>
      <c r="L414" s="151">
        <v>0</v>
      </c>
      <c r="M414" s="151">
        <v>0</v>
      </c>
      <c r="N414" s="151">
        <v>0</v>
      </c>
      <c r="O414" s="151">
        <v>0</v>
      </c>
      <c r="P414" s="151">
        <v>0</v>
      </c>
      <c r="Q414" s="112"/>
      <c r="R414" s="113"/>
      <c r="S414" s="113"/>
      <c r="T414" s="113"/>
      <c r="U414" s="113"/>
      <c r="V414" s="113"/>
      <c r="W414" s="113"/>
      <c r="X414" s="113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N414" s="113"/>
      <c r="AO414" s="113"/>
      <c r="AP414" s="113"/>
      <c r="AQ414" s="113"/>
      <c r="AR414" s="113"/>
      <c r="AS414" s="113"/>
      <c r="AT414" s="113"/>
      <c r="AU414" s="113"/>
      <c r="AV414" s="113"/>
      <c r="AW414" s="113"/>
      <c r="AX414" s="113"/>
      <c r="AY414" s="113"/>
      <c r="AZ414" s="113"/>
      <c r="BA414" s="113"/>
      <c r="BB414" s="113"/>
      <c r="BC414" s="113"/>
      <c r="BD414" s="113"/>
      <c r="BE414" s="113"/>
      <c r="BF414" s="113"/>
      <c r="BG414" s="113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3"/>
      <c r="BR414" s="113"/>
      <c r="BS414" s="113"/>
      <c r="BT414" s="113"/>
      <c r="BU414" s="113"/>
      <c r="BV414" s="113"/>
      <c r="BW414" s="113"/>
      <c r="BX414" s="113"/>
      <c r="BY414" s="113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  <c r="DU414" s="113"/>
      <c r="DV414" s="113"/>
      <c r="DW414" s="113"/>
      <c r="DX414" s="113"/>
      <c r="DY414" s="113"/>
      <c r="DZ414" s="113"/>
      <c r="EA414" s="113"/>
      <c r="EB414" s="113"/>
      <c r="EC414" s="113"/>
      <c r="ED414" s="113"/>
      <c r="EE414" s="113"/>
      <c r="EF414" s="113"/>
      <c r="EG414" s="113"/>
    </row>
    <row r="415" spans="1:137" s="150" customFormat="1" ht="39.950000000000003" customHeight="1" x14ac:dyDescent="0.2">
      <c r="A415" s="853" t="str">
        <f>'Приложение № 1'!A406:F406</f>
        <v>Итого МКД по городскому округу Серпухов: 7</v>
      </c>
      <c r="B415" s="854"/>
      <c r="C415" s="101" t="e">
        <f>C416+C417+C418+C419</f>
        <v>#REF!</v>
      </c>
      <c r="D415" s="101" t="e">
        <f t="shared" ref="D415:P415" si="133">D416+D417+D418+D419</f>
        <v>#REF!</v>
      </c>
      <c r="E415" s="101">
        <f t="shared" si="133"/>
        <v>0</v>
      </c>
      <c r="F415" s="101">
        <f t="shared" si="133"/>
        <v>0</v>
      </c>
      <c r="G415" s="101" t="e">
        <f t="shared" si="133"/>
        <v>#REF!</v>
      </c>
      <c r="H415" s="101" t="e">
        <f t="shared" si="133"/>
        <v>#REF!</v>
      </c>
      <c r="I415" s="101">
        <f t="shared" si="133"/>
        <v>0</v>
      </c>
      <c r="J415" s="101">
        <f t="shared" si="133"/>
        <v>0</v>
      </c>
      <c r="K415" s="101">
        <f t="shared" si="133"/>
        <v>0</v>
      </c>
      <c r="L415" s="101">
        <f t="shared" si="133"/>
        <v>0</v>
      </c>
      <c r="M415" s="101">
        <f t="shared" si="133"/>
        <v>0</v>
      </c>
      <c r="N415" s="101">
        <f t="shared" si="133"/>
        <v>0</v>
      </c>
      <c r="O415" s="101">
        <f t="shared" si="133"/>
        <v>0</v>
      </c>
      <c r="P415" s="101">
        <f t="shared" si="133"/>
        <v>0</v>
      </c>
      <c r="Q415" s="123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</row>
    <row r="416" spans="1:137" s="150" customFormat="1" ht="12.95" customHeight="1" x14ac:dyDescent="0.2">
      <c r="A416" s="127" t="e">
        <f>'Приложение № 1'!#REF!</f>
        <v>#REF!</v>
      </c>
      <c r="B416" s="104" t="e">
        <f>'Приложение № 1'!#REF!</f>
        <v>#REF!</v>
      </c>
      <c r="C416" s="151" t="e">
        <f>'Приложение № 1'!#REF!</f>
        <v>#REF!</v>
      </c>
      <c r="D416" s="151" t="e">
        <f>'Приложение № 1'!#REF!</f>
        <v>#REF!</v>
      </c>
      <c r="E416" s="151">
        <v>0</v>
      </c>
      <c r="F416" s="151">
        <v>0</v>
      </c>
      <c r="G416" s="151" t="e">
        <f t="shared" ref="G416:H419" si="134">C416</f>
        <v>#REF!</v>
      </c>
      <c r="H416" s="151" t="e">
        <f t="shared" si="134"/>
        <v>#REF!</v>
      </c>
      <c r="I416" s="151">
        <v>0</v>
      </c>
      <c r="J416" s="151">
        <v>0</v>
      </c>
      <c r="K416" s="151">
        <v>0</v>
      </c>
      <c r="L416" s="151">
        <v>0</v>
      </c>
      <c r="M416" s="151">
        <v>0</v>
      </c>
      <c r="N416" s="151">
        <v>0</v>
      </c>
      <c r="O416" s="151">
        <v>0</v>
      </c>
      <c r="P416" s="151">
        <v>0</v>
      </c>
      <c r="Q416" s="123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  <c r="EC416" s="124"/>
      <c r="ED416" s="124"/>
      <c r="EE416" s="124"/>
      <c r="EF416" s="124"/>
      <c r="EG416" s="124"/>
    </row>
    <row r="417" spans="1:137" s="150" customFormat="1" ht="12.95" customHeight="1" x14ac:dyDescent="0.2">
      <c r="A417" s="127" t="e">
        <f>'Приложение № 1'!#REF!</f>
        <v>#REF!</v>
      </c>
      <c r="B417" s="104" t="e">
        <f>'Приложение № 1'!#REF!</f>
        <v>#REF!</v>
      </c>
      <c r="C417" s="151" t="e">
        <f>'Приложение № 1'!#REF!</f>
        <v>#REF!</v>
      </c>
      <c r="D417" s="151" t="e">
        <f>'Приложение № 1'!#REF!</f>
        <v>#REF!</v>
      </c>
      <c r="E417" s="151">
        <v>0</v>
      </c>
      <c r="F417" s="151">
        <v>0</v>
      </c>
      <c r="G417" s="151" t="e">
        <f t="shared" si="134"/>
        <v>#REF!</v>
      </c>
      <c r="H417" s="151" t="e">
        <f t="shared" si="134"/>
        <v>#REF!</v>
      </c>
      <c r="I417" s="151">
        <v>0</v>
      </c>
      <c r="J417" s="151">
        <v>0</v>
      </c>
      <c r="K417" s="151">
        <v>0</v>
      </c>
      <c r="L417" s="151">
        <v>0</v>
      </c>
      <c r="M417" s="151">
        <v>0</v>
      </c>
      <c r="N417" s="151">
        <v>0</v>
      </c>
      <c r="O417" s="151">
        <v>0</v>
      </c>
      <c r="P417" s="151">
        <v>0</v>
      </c>
      <c r="Q417" s="123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</row>
    <row r="418" spans="1:137" s="150" customFormat="1" ht="12.95" customHeight="1" x14ac:dyDescent="0.2">
      <c r="A418" s="127" t="e">
        <f>'Приложение № 1'!#REF!</f>
        <v>#REF!</v>
      </c>
      <c r="B418" s="104" t="e">
        <f>'Приложение № 1'!#REF!</f>
        <v>#REF!</v>
      </c>
      <c r="C418" s="151" t="e">
        <f>'Приложение № 1'!#REF!</f>
        <v>#REF!</v>
      </c>
      <c r="D418" s="151" t="e">
        <f>'Приложение № 1'!#REF!</f>
        <v>#REF!</v>
      </c>
      <c r="E418" s="151">
        <v>0</v>
      </c>
      <c r="F418" s="151">
        <v>0</v>
      </c>
      <c r="G418" s="151" t="e">
        <f t="shared" si="134"/>
        <v>#REF!</v>
      </c>
      <c r="H418" s="151" t="e">
        <f t="shared" si="134"/>
        <v>#REF!</v>
      </c>
      <c r="I418" s="151">
        <v>0</v>
      </c>
      <c r="J418" s="151">
        <v>0</v>
      </c>
      <c r="K418" s="151">
        <v>0</v>
      </c>
      <c r="L418" s="151">
        <v>0</v>
      </c>
      <c r="M418" s="151">
        <v>0</v>
      </c>
      <c r="N418" s="151">
        <v>0</v>
      </c>
      <c r="O418" s="151">
        <v>0</v>
      </c>
      <c r="P418" s="151">
        <v>0</v>
      </c>
      <c r="Q418" s="123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</row>
    <row r="419" spans="1:137" s="106" customFormat="1" ht="12.95" customHeight="1" x14ac:dyDescent="0.2">
      <c r="A419" s="127" t="e">
        <f>'Приложение № 1'!#REF!</f>
        <v>#REF!</v>
      </c>
      <c r="B419" s="104" t="e">
        <f>'Приложение № 1'!#REF!</f>
        <v>#REF!</v>
      </c>
      <c r="C419" s="151" t="e">
        <f>'Приложение № 1'!#REF!</f>
        <v>#REF!</v>
      </c>
      <c r="D419" s="151" t="e">
        <f>'Приложение № 1'!#REF!</f>
        <v>#REF!</v>
      </c>
      <c r="E419" s="151">
        <v>0</v>
      </c>
      <c r="F419" s="151">
        <v>0</v>
      </c>
      <c r="G419" s="151" t="e">
        <f t="shared" si="134"/>
        <v>#REF!</v>
      </c>
      <c r="H419" s="151" t="e">
        <f t="shared" si="134"/>
        <v>#REF!</v>
      </c>
      <c r="I419" s="151">
        <v>0</v>
      </c>
      <c r="J419" s="151">
        <v>0</v>
      </c>
      <c r="K419" s="151">
        <v>0</v>
      </c>
      <c r="L419" s="151">
        <v>0</v>
      </c>
      <c r="M419" s="151">
        <v>0</v>
      </c>
      <c r="N419" s="151">
        <v>0</v>
      </c>
      <c r="O419" s="151">
        <v>0</v>
      </c>
      <c r="P419" s="151">
        <v>0</v>
      </c>
      <c r="Q419" s="112"/>
      <c r="R419" s="113"/>
      <c r="S419" s="113"/>
      <c r="T419" s="113"/>
      <c r="U419" s="113"/>
      <c r="V419" s="113"/>
      <c r="W419" s="113"/>
      <c r="X419" s="113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N419" s="113"/>
      <c r="AO419" s="113"/>
      <c r="AP419" s="113"/>
      <c r="AQ419" s="113"/>
      <c r="AR419" s="113"/>
      <c r="AS419" s="113"/>
      <c r="AT419" s="113"/>
      <c r="AU419" s="113"/>
      <c r="AV419" s="113"/>
      <c r="AW419" s="113"/>
      <c r="AX419" s="113"/>
      <c r="AY419" s="113"/>
      <c r="AZ419" s="113"/>
      <c r="BA419" s="113"/>
      <c r="BB419" s="113"/>
      <c r="BC419" s="113"/>
      <c r="BD419" s="113"/>
      <c r="BE419" s="113"/>
      <c r="BF419" s="113"/>
      <c r="BG419" s="113"/>
      <c r="BH419" s="113"/>
      <c r="BI419" s="113"/>
      <c r="BJ419" s="113"/>
      <c r="BK419" s="113"/>
      <c r="BL419" s="113"/>
      <c r="BM419" s="113"/>
      <c r="BN419" s="113"/>
      <c r="BO419" s="113"/>
      <c r="BP419" s="113"/>
      <c r="BQ419" s="113"/>
      <c r="BR419" s="113"/>
      <c r="BS419" s="113"/>
      <c r="BT419" s="113"/>
      <c r="BU419" s="113"/>
      <c r="BV419" s="113"/>
      <c r="BW419" s="113"/>
      <c r="BX419" s="113"/>
      <c r="BY419" s="113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  <c r="DU419" s="113"/>
      <c r="DV419" s="113"/>
      <c r="DW419" s="113"/>
      <c r="DX419" s="113"/>
      <c r="DY419" s="113"/>
      <c r="DZ419" s="113"/>
      <c r="EA419" s="113"/>
      <c r="EB419" s="113"/>
      <c r="EC419" s="113"/>
      <c r="ED419" s="113"/>
      <c r="EE419" s="113"/>
      <c r="EF419" s="113"/>
      <c r="EG419" s="113"/>
    </row>
    <row r="420" spans="1:137" s="150" customFormat="1" ht="39.950000000000003" customHeight="1" x14ac:dyDescent="0.2">
      <c r="A420" s="851" t="str">
        <f>'Приложение № 1'!A414:F414</f>
        <v>Итого МКД по Талдомскому муниципальному району**: 2</v>
      </c>
      <c r="B420" s="852"/>
      <c r="C420" s="101">
        <f>C421+C422</f>
        <v>322.89999999999998</v>
      </c>
      <c r="D420" s="101">
        <f t="shared" ref="D420:P420" si="135">D421+D422</f>
        <v>13453496</v>
      </c>
      <c r="E420" s="101">
        <f t="shared" si="135"/>
        <v>0</v>
      </c>
      <c r="F420" s="101">
        <f t="shared" si="135"/>
        <v>0</v>
      </c>
      <c r="G420" s="101">
        <f t="shared" si="135"/>
        <v>322.89999999999998</v>
      </c>
      <c r="H420" s="101">
        <f t="shared" si="135"/>
        <v>13453496</v>
      </c>
      <c r="I420" s="101">
        <f t="shared" si="135"/>
        <v>0</v>
      </c>
      <c r="J420" s="101">
        <f t="shared" si="135"/>
        <v>0</v>
      </c>
      <c r="K420" s="101">
        <f t="shared" si="135"/>
        <v>0</v>
      </c>
      <c r="L420" s="101">
        <f t="shared" si="135"/>
        <v>0</v>
      </c>
      <c r="M420" s="101">
        <f t="shared" si="135"/>
        <v>0</v>
      </c>
      <c r="N420" s="101">
        <f t="shared" si="135"/>
        <v>0</v>
      </c>
      <c r="O420" s="101">
        <f t="shared" si="135"/>
        <v>0</v>
      </c>
      <c r="P420" s="101">
        <f t="shared" si="135"/>
        <v>0</v>
      </c>
      <c r="Q420" s="123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  <c r="EC420" s="124"/>
      <c r="ED420" s="124"/>
      <c r="EE420" s="124"/>
      <c r="EF420" s="124"/>
      <c r="EG420" s="124"/>
    </row>
    <row r="421" spans="1:137" s="106" customFormat="1" ht="12.95" customHeight="1" x14ac:dyDescent="0.2">
      <c r="A421" s="127">
        <v>1</v>
      </c>
      <c r="B421" s="104" t="str">
        <f>'Приложение № 1'!B415</f>
        <v>с. Новоникольское, ул. Заречная, д. 3</v>
      </c>
      <c r="C421" s="151">
        <f>'Приложение № 1'!M415</f>
        <v>50.5</v>
      </c>
      <c r="D421" s="151">
        <f>'Приложение № 1'!P415</f>
        <v>2135140</v>
      </c>
      <c r="E421" s="151">
        <v>0</v>
      </c>
      <c r="F421" s="151">
        <v>0</v>
      </c>
      <c r="G421" s="151">
        <f>C421</f>
        <v>50.5</v>
      </c>
      <c r="H421" s="151">
        <f>D421</f>
        <v>2135140</v>
      </c>
      <c r="I421" s="151">
        <v>0</v>
      </c>
      <c r="J421" s="151">
        <v>0</v>
      </c>
      <c r="K421" s="151">
        <v>0</v>
      </c>
      <c r="L421" s="151">
        <v>0</v>
      </c>
      <c r="M421" s="151">
        <v>0</v>
      </c>
      <c r="N421" s="151">
        <v>0</v>
      </c>
      <c r="O421" s="151">
        <v>0</v>
      </c>
      <c r="P421" s="151">
        <v>0</v>
      </c>
      <c r="Q421" s="112"/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N421" s="113"/>
      <c r="AO421" s="113"/>
      <c r="AP421" s="113"/>
      <c r="AQ421" s="113"/>
      <c r="AR421" s="113"/>
      <c r="AS421" s="113"/>
      <c r="AT421" s="113"/>
      <c r="AU421" s="113"/>
      <c r="AV421" s="113"/>
      <c r="AW421" s="113"/>
      <c r="AX421" s="113"/>
      <c r="AY421" s="113"/>
      <c r="AZ421" s="113"/>
      <c r="BA421" s="113"/>
      <c r="BB421" s="113"/>
      <c r="BC421" s="113"/>
      <c r="BD421" s="113"/>
      <c r="BE421" s="113"/>
      <c r="BF421" s="113"/>
      <c r="BG421" s="113"/>
      <c r="BH421" s="113"/>
      <c r="BI421" s="113"/>
      <c r="BJ421" s="113"/>
      <c r="BK421" s="113"/>
      <c r="BL421" s="113"/>
      <c r="BM421" s="113"/>
      <c r="BN421" s="113"/>
      <c r="BO421" s="113"/>
      <c r="BP421" s="113"/>
      <c r="BQ421" s="113"/>
      <c r="BR421" s="113"/>
      <c r="BS421" s="113"/>
      <c r="BT421" s="113"/>
      <c r="BU421" s="113"/>
      <c r="BV421" s="113"/>
      <c r="BW421" s="113"/>
      <c r="BX421" s="113"/>
      <c r="BY421" s="113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  <c r="DU421" s="113"/>
      <c r="DV421" s="113"/>
      <c r="DW421" s="113"/>
      <c r="DX421" s="113"/>
      <c r="DY421" s="113"/>
      <c r="DZ421" s="113"/>
      <c r="EA421" s="113"/>
      <c r="EB421" s="113"/>
      <c r="EC421" s="113"/>
      <c r="ED421" s="113"/>
      <c r="EE421" s="113"/>
      <c r="EF421" s="113"/>
      <c r="EG421" s="113"/>
    </row>
    <row r="422" spans="1:137" s="106" customFormat="1" ht="12.95" customHeight="1" x14ac:dyDescent="0.2">
      <c r="A422" s="100">
        <v>2</v>
      </c>
      <c r="B422" s="104" t="str">
        <f>'Приложение № 1'!B416</f>
        <v>с. Новогуслево, ул. Садовая, д. 3</v>
      </c>
      <c r="C422" s="151">
        <f>'Приложение № 1'!M416</f>
        <v>272.39999999999998</v>
      </c>
      <c r="D422" s="151">
        <f>'Приложение № 1'!P416</f>
        <v>11318356</v>
      </c>
      <c r="E422" s="151">
        <v>0</v>
      </c>
      <c r="F422" s="151">
        <v>0</v>
      </c>
      <c r="G422" s="151">
        <f>C422</f>
        <v>272.39999999999998</v>
      </c>
      <c r="H422" s="151">
        <f>D422</f>
        <v>11318356</v>
      </c>
      <c r="I422" s="151">
        <v>0</v>
      </c>
      <c r="J422" s="151">
        <v>0</v>
      </c>
      <c r="K422" s="151">
        <v>0</v>
      </c>
      <c r="L422" s="151">
        <v>0</v>
      </c>
      <c r="M422" s="151">
        <v>0</v>
      </c>
      <c r="N422" s="151">
        <v>0</v>
      </c>
      <c r="O422" s="151">
        <v>0</v>
      </c>
      <c r="P422" s="151">
        <v>0</v>
      </c>
      <c r="Q422" s="112"/>
      <c r="R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N422" s="113"/>
      <c r="AO422" s="113"/>
      <c r="AP422" s="113"/>
      <c r="AQ422" s="113"/>
      <c r="AR422" s="113"/>
      <c r="AS422" s="113"/>
      <c r="AT422" s="113"/>
      <c r="AU422" s="113"/>
      <c r="AV422" s="113"/>
      <c r="AW422" s="113"/>
      <c r="AX422" s="113"/>
      <c r="AY422" s="113"/>
      <c r="AZ422" s="113"/>
      <c r="BA422" s="113"/>
      <c r="BB422" s="113"/>
      <c r="BC422" s="113"/>
      <c r="BD422" s="113"/>
      <c r="BE422" s="113"/>
      <c r="BF422" s="113"/>
      <c r="BG422" s="113"/>
      <c r="BH422" s="113"/>
      <c r="BI422" s="113"/>
      <c r="BJ422" s="113"/>
      <c r="BK422" s="113"/>
      <c r="BL422" s="113"/>
      <c r="BM422" s="113"/>
      <c r="BN422" s="113"/>
      <c r="BO422" s="113"/>
      <c r="BP422" s="113"/>
      <c r="BQ422" s="113"/>
      <c r="BR422" s="113"/>
      <c r="BS422" s="113"/>
      <c r="BT422" s="113"/>
      <c r="BU422" s="113"/>
      <c r="BV422" s="113"/>
      <c r="BW422" s="113"/>
      <c r="BX422" s="113"/>
      <c r="BY422" s="113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  <c r="DU422" s="113"/>
      <c r="DV422" s="113"/>
      <c r="DW422" s="113"/>
      <c r="DX422" s="113"/>
      <c r="DY422" s="113"/>
      <c r="DZ422" s="113"/>
      <c r="EA422" s="113"/>
      <c r="EB422" s="113"/>
      <c r="EC422" s="113"/>
      <c r="ED422" s="113"/>
      <c r="EE422" s="113"/>
      <c r="EF422" s="113"/>
      <c r="EG422" s="113"/>
    </row>
    <row r="423" spans="1:137" s="150" customFormat="1" ht="39.950000000000003" customHeight="1" x14ac:dyDescent="0.2">
      <c r="A423" s="853" t="str">
        <f>'Приложение № 1'!A417:F417</f>
        <v>Итого МКД по городскому поселению Вербилки Талдомского муниципального района**: 7</v>
      </c>
      <c r="B423" s="855"/>
      <c r="C423" s="101" t="e">
        <f>SUM(C424:C435)</f>
        <v>#REF!</v>
      </c>
      <c r="D423" s="101" t="e">
        <f t="shared" ref="D423:P423" si="136">SUM(D424:D435)</f>
        <v>#REF!</v>
      </c>
      <c r="E423" s="101" t="e">
        <f t="shared" si="136"/>
        <v>#REF!</v>
      </c>
      <c r="F423" s="101" t="e">
        <f t="shared" si="136"/>
        <v>#REF!</v>
      </c>
      <c r="G423" s="101">
        <f t="shared" si="136"/>
        <v>0</v>
      </c>
      <c r="H423" s="101">
        <f t="shared" si="136"/>
        <v>0</v>
      </c>
      <c r="I423" s="101">
        <f t="shared" si="136"/>
        <v>0</v>
      </c>
      <c r="J423" s="101">
        <f t="shared" si="136"/>
        <v>0</v>
      </c>
      <c r="K423" s="101">
        <f t="shared" si="136"/>
        <v>0</v>
      </c>
      <c r="L423" s="101">
        <f t="shared" si="136"/>
        <v>0</v>
      </c>
      <c r="M423" s="101">
        <f t="shared" si="136"/>
        <v>0</v>
      </c>
      <c r="N423" s="101">
        <f t="shared" si="136"/>
        <v>0</v>
      </c>
      <c r="O423" s="101">
        <f t="shared" si="136"/>
        <v>0</v>
      </c>
      <c r="P423" s="101">
        <f t="shared" si="136"/>
        <v>0</v>
      </c>
      <c r="Q423" s="123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</row>
    <row r="424" spans="1:137" s="150" customFormat="1" ht="12.95" customHeight="1" x14ac:dyDescent="0.2">
      <c r="A424" s="127">
        <v>1</v>
      </c>
      <c r="B424" s="130" t="e">
        <f>'Приложение № 1'!#REF!</f>
        <v>#REF!</v>
      </c>
      <c r="C424" s="126" t="e">
        <f>'Приложение № 1'!#REF!</f>
        <v>#REF!</v>
      </c>
      <c r="D424" s="151" t="e">
        <f>'Приложение № 1'!#REF!</f>
        <v>#REF!</v>
      </c>
      <c r="E424" s="151" t="e">
        <f>C424</f>
        <v>#REF!</v>
      </c>
      <c r="F424" s="151" t="e">
        <f>D424</f>
        <v>#REF!</v>
      </c>
      <c r="G424" s="151">
        <v>0</v>
      </c>
      <c r="H424" s="151">
        <v>0</v>
      </c>
      <c r="I424" s="151">
        <v>0</v>
      </c>
      <c r="J424" s="151">
        <v>0</v>
      </c>
      <c r="K424" s="151">
        <v>0</v>
      </c>
      <c r="L424" s="151">
        <v>0</v>
      </c>
      <c r="M424" s="151">
        <v>0</v>
      </c>
      <c r="N424" s="151">
        <v>0</v>
      </c>
      <c r="O424" s="151">
        <v>0</v>
      </c>
      <c r="P424" s="151">
        <v>0</v>
      </c>
      <c r="Q424" s="123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  <c r="EC424" s="124"/>
      <c r="ED424" s="124"/>
      <c r="EE424" s="124"/>
      <c r="EF424" s="124"/>
      <c r="EG424" s="124"/>
    </row>
    <row r="425" spans="1:137" s="106" customFormat="1" ht="12.95" customHeight="1" x14ac:dyDescent="0.2">
      <c r="A425" s="127">
        <v>2</v>
      </c>
      <c r="B425" s="130" t="e">
        <f>'Приложение № 1'!#REF!</f>
        <v>#REF!</v>
      </c>
      <c r="C425" s="126" t="e">
        <f>'Приложение № 1'!#REF!</f>
        <v>#REF!</v>
      </c>
      <c r="D425" s="151" t="e">
        <f>'Приложение № 1'!#REF!</f>
        <v>#REF!</v>
      </c>
      <c r="E425" s="151" t="e">
        <f t="shared" ref="E425:E435" si="137">C425</f>
        <v>#REF!</v>
      </c>
      <c r="F425" s="151" t="e">
        <f t="shared" ref="F425:F435" si="138">D425</f>
        <v>#REF!</v>
      </c>
      <c r="G425" s="151">
        <v>0</v>
      </c>
      <c r="H425" s="151">
        <v>0</v>
      </c>
      <c r="I425" s="151">
        <v>0</v>
      </c>
      <c r="J425" s="151">
        <v>0</v>
      </c>
      <c r="K425" s="151">
        <v>0</v>
      </c>
      <c r="L425" s="151">
        <v>0</v>
      </c>
      <c r="M425" s="151">
        <v>0</v>
      </c>
      <c r="N425" s="151">
        <v>0</v>
      </c>
      <c r="O425" s="151">
        <v>0</v>
      </c>
      <c r="P425" s="151">
        <v>0</v>
      </c>
      <c r="Q425" s="112"/>
      <c r="R425" s="113"/>
      <c r="S425" s="113"/>
      <c r="T425" s="113"/>
      <c r="U425" s="113"/>
      <c r="V425" s="113"/>
      <c r="W425" s="113"/>
      <c r="X425" s="113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N425" s="113"/>
      <c r="AO425" s="113"/>
      <c r="AP425" s="113"/>
      <c r="AQ425" s="113"/>
      <c r="AR425" s="113"/>
      <c r="AS425" s="113"/>
      <c r="AT425" s="113"/>
      <c r="AU425" s="113"/>
      <c r="AV425" s="113"/>
      <c r="AW425" s="113"/>
      <c r="AX425" s="113"/>
      <c r="AY425" s="113"/>
      <c r="AZ425" s="113"/>
      <c r="BA425" s="113"/>
      <c r="BB425" s="113"/>
      <c r="BC425" s="113"/>
      <c r="BD425" s="113"/>
      <c r="BE425" s="113"/>
      <c r="BF425" s="113"/>
      <c r="BG425" s="113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3"/>
      <c r="BR425" s="113"/>
      <c r="BS425" s="113"/>
      <c r="BT425" s="113"/>
      <c r="BU425" s="113"/>
      <c r="BV425" s="113"/>
      <c r="BW425" s="113"/>
      <c r="BX425" s="113"/>
      <c r="BY425" s="113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  <c r="DU425" s="113"/>
      <c r="DV425" s="113"/>
      <c r="DW425" s="113"/>
      <c r="DX425" s="113"/>
      <c r="DY425" s="113"/>
      <c r="DZ425" s="113"/>
      <c r="EA425" s="113"/>
      <c r="EB425" s="113"/>
      <c r="EC425" s="113"/>
      <c r="ED425" s="113"/>
      <c r="EE425" s="113"/>
      <c r="EF425" s="113"/>
      <c r="EG425" s="113"/>
    </row>
    <row r="426" spans="1:137" s="106" customFormat="1" ht="12.95" customHeight="1" x14ac:dyDescent="0.2">
      <c r="A426" s="127">
        <v>3</v>
      </c>
      <c r="B426" s="130" t="e">
        <f>'Приложение № 1'!#REF!</f>
        <v>#REF!</v>
      </c>
      <c r="C426" s="126" t="e">
        <f>'Приложение № 1'!#REF!</f>
        <v>#REF!</v>
      </c>
      <c r="D426" s="151" t="e">
        <f>'Приложение № 1'!#REF!</f>
        <v>#REF!</v>
      </c>
      <c r="E426" s="151" t="e">
        <f t="shared" si="137"/>
        <v>#REF!</v>
      </c>
      <c r="F426" s="151" t="e">
        <f t="shared" si="138"/>
        <v>#REF!</v>
      </c>
      <c r="G426" s="151">
        <v>0</v>
      </c>
      <c r="H426" s="151">
        <v>0</v>
      </c>
      <c r="I426" s="151">
        <v>0</v>
      </c>
      <c r="J426" s="151">
        <v>0</v>
      </c>
      <c r="K426" s="151">
        <v>0</v>
      </c>
      <c r="L426" s="151">
        <v>0</v>
      </c>
      <c r="M426" s="151">
        <v>0</v>
      </c>
      <c r="N426" s="151">
        <v>0</v>
      </c>
      <c r="O426" s="151">
        <v>0</v>
      </c>
      <c r="P426" s="151">
        <v>0</v>
      </c>
      <c r="Q426" s="112"/>
      <c r="R426" s="113"/>
      <c r="S426" s="113"/>
      <c r="T426" s="113"/>
      <c r="U426" s="113"/>
      <c r="V426" s="113"/>
      <c r="W426" s="113"/>
      <c r="X426" s="113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N426" s="113"/>
      <c r="AO426" s="113"/>
      <c r="AP426" s="113"/>
      <c r="AQ426" s="113"/>
      <c r="AR426" s="113"/>
      <c r="AS426" s="113"/>
      <c r="AT426" s="113"/>
      <c r="AU426" s="113"/>
      <c r="AV426" s="113"/>
      <c r="AW426" s="113"/>
      <c r="AX426" s="113"/>
      <c r="AY426" s="113"/>
      <c r="AZ426" s="113"/>
      <c r="BA426" s="113"/>
      <c r="BB426" s="113"/>
      <c r="BC426" s="113"/>
      <c r="BD426" s="113"/>
      <c r="BE426" s="113"/>
      <c r="BF426" s="113"/>
      <c r="BG426" s="113"/>
      <c r="BH426" s="113"/>
      <c r="BI426" s="113"/>
      <c r="BJ426" s="113"/>
      <c r="BK426" s="113"/>
      <c r="BL426" s="113"/>
      <c r="BM426" s="113"/>
      <c r="BN426" s="113"/>
      <c r="BO426" s="113"/>
      <c r="BP426" s="113"/>
      <c r="BQ426" s="113"/>
      <c r="BR426" s="113"/>
      <c r="BS426" s="113"/>
      <c r="BT426" s="113"/>
      <c r="BU426" s="113"/>
      <c r="BV426" s="113"/>
      <c r="BW426" s="113"/>
      <c r="BX426" s="113"/>
      <c r="BY426" s="113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  <c r="DU426" s="113"/>
      <c r="DV426" s="113"/>
      <c r="DW426" s="113"/>
      <c r="DX426" s="113"/>
      <c r="DY426" s="113"/>
      <c r="DZ426" s="113"/>
      <c r="EA426" s="113"/>
      <c r="EB426" s="113"/>
      <c r="EC426" s="113"/>
      <c r="ED426" s="113"/>
      <c r="EE426" s="113"/>
      <c r="EF426" s="113"/>
      <c r="EG426" s="113"/>
    </row>
    <row r="427" spans="1:137" s="150" customFormat="1" ht="12.95" customHeight="1" x14ac:dyDescent="0.2">
      <c r="A427" s="127">
        <v>4</v>
      </c>
      <c r="B427" s="130" t="e">
        <f>'Приложение № 1'!#REF!</f>
        <v>#REF!</v>
      </c>
      <c r="C427" s="126" t="e">
        <f>'Приложение № 1'!#REF!</f>
        <v>#REF!</v>
      </c>
      <c r="D427" s="151" t="e">
        <f>'Приложение № 1'!#REF!</f>
        <v>#REF!</v>
      </c>
      <c r="E427" s="151" t="e">
        <f t="shared" si="137"/>
        <v>#REF!</v>
      </c>
      <c r="F427" s="151" t="e">
        <f t="shared" si="138"/>
        <v>#REF!</v>
      </c>
      <c r="G427" s="151">
        <v>0</v>
      </c>
      <c r="H427" s="151">
        <v>0</v>
      </c>
      <c r="I427" s="151">
        <v>0</v>
      </c>
      <c r="J427" s="151">
        <v>0</v>
      </c>
      <c r="K427" s="151">
        <v>0</v>
      </c>
      <c r="L427" s="151">
        <v>0</v>
      </c>
      <c r="M427" s="151">
        <v>0</v>
      </c>
      <c r="N427" s="151">
        <v>0</v>
      </c>
      <c r="O427" s="151">
        <v>0</v>
      </c>
      <c r="P427" s="151">
        <v>0</v>
      </c>
      <c r="Q427" s="123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  <c r="EC427" s="124"/>
      <c r="ED427" s="124"/>
      <c r="EE427" s="124"/>
      <c r="EF427" s="124"/>
      <c r="EG427" s="124"/>
    </row>
    <row r="428" spans="1:137" s="150" customFormat="1" ht="12.95" customHeight="1" x14ac:dyDescent="0.2">
      <c r="A428" s="127">
        <v>5</v>
      </c>
      <c r="B428" s="130" t="e">
        <f>'Приложение № 1'!#REF!</f>
        <v>#REF!</v>
      </c>
      <c r="C428" s="126" t="e">
        <f>'Приложение № 1'!#REF!</f>
        <v>#REF!</v>
      </c>
      <c r="D428" s="151" t="e">
        <f>'Приложение № 1'!#REF!</f>
        <v>#REF!</v>
      </c>
      <c r="E428" s="151" t="e">
        <f t="shared" si="137"/>
        <v>#REF!</v>
      </c>
      <c r="F428" s="151" t="e">
        <f t="shared" si="138"/>
        <v>#REF!</v>
      </c>
      <c r="G428" s="151">
        <v>0</v>
      </c>
      <c r="H428" s="151">
        <v>0</v>
      </c>
      <c r="I428" s="151">
        <v>0</v>
      </c>
      <c r="J428" s="151">
        <v>0</v>
      </c>
      <c r="K428" s="151">
        <v>0</v>
      </c>
      <c r="L428" s="151">
        <v>0</v>
      </c>
      <c r="M428" s="151">
        <v>0</v>
      </c>
      <c r="N428" s="151">
        <v>0</v>
      </c>
      <c r="O428" s="151">
        <v>0</v>
      </c>
      <c r="P428" s="151">
        <v>0</v>
      </c>
      <c r="Q428" s="123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</row>
    <row r="429" spans="1:137" s="106" customFormat="1" ht="12.95" customHeight="1" x14ac:dyDescent="0.2">
      <c r="A429" s="127">
        <v>6</v>
      </c>
      <c r="B429" s="130" t="e">
        <f>'Приложение № 1'!#REF!</f>
        <v>#REF!</v>
      </c>
      <c r="C429" s="126" t="e">
        <f>'Приложение № 1'!#REF!</f>
        <v>#REF!</v>
      </c>
      <c r="D429" s="151" t="e">
        <f>'Приложение № 1'!#REF!</f>
        <v>#REF!</v>
      </c>
      <c r="E429" s="151" t="e">
        <f t="shared" si="137"/>
        <v>#REF!</v>
      </c>
      <c r="F429" s="151" t="e">
        <f t="shared" si="138"/>
        <v>#REF!</v>
      </c>
      <c r="G429" s="151">
        <v>0</v>
      </c>
      <c r="H429" s="151">
        <v>0</v>
      </c>
      <c r="I429" s="151">
        <v>0</v>
      </c>
      <c r="J429" s="151">
        <v>0</v>
      </c>
      <c r="K429" s="151">
        <v>0</v>
      </c>
      <c r="L429" s="151">
        <v>0</v>
      </c>
      <c r="M429" s="151">
        <v>0</v>
      </c>
      <c r="N429" s="151">
        <v>0</v>
      </c>
      <c r="O429" s="151">
        <v>0</v>
      </c>
      <c r="P429" s="151">
        <v>0</v>
      </c>
      <c r="Q429" s="112"/>
      <c r="R429" s="113"/>
      <c r="S429" s="113"/>
      <c r="T429" s="113"/>
      <c r="U429" s="113"/>
      <c r="V429" s="113"/>
      <c r="W429" s="113"/>
      <c r="X429" s="113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N429" s="113"/>
      <c r="AO429" s="113"/>
      <c r="AP429" s="113"/>
      <c r="AQ429" s="113"/>
      <c r="AR429" s="113"/>
      <c r="AS429" s="113"/>
      <c r="AT429" s="113"/>
      <c r="AU429" s="113"/>
      <c r="AV429" s="113"/>
      <c r="AW429" s="113"/>
      <c r="AX429" s="113"/>
      <c r="AY429" s="113"/>
      <c r="AZ429" s="113"/>
      <c r="BA429" s="113"/>
      <c r="BB429" s="113"/>
      <c r="BC429" s="113"/>
      <c r="BD429" s="113"/>
      <c r="BE429" s="113"/>
      <c r="BF429" s="113"/>
      <c r="BG429" s="113"/>
      <c r="BH429" s="113"/>
      <c r="BI429" s="113"/>
      <c r="BJ429" s="113"/>
      <c r="BK429" s="113"/>
      <c r="BL429" s="113"/>
      <c r="BM429" s="113"/>
      <c r="BN429" s="113"/>
      <c r="BO429" s="113"/>
      <c r="BP429" s="113"/>
      <c r="BQ429" s="113"/>
      <c r="BR429" s="113"/>
      <c r="BS429" s="113"/>
      <c r="BT429" s="113"/>
      <c r="BU429" s="113"/>
      <c r="BV429" s="113"/>
      <c r="BW429" s="113"/>
      <c r="BX429" s="113"/>
      <c r="BY429" s="113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  <c r="DU429" s="113"/>
      <c r="DV429" s="113"/>
      <c r="DW429" s="113"/>
      <c r="DX429" s="113"/>
      <c r="DY429" s="113"/>
      <c r="DZ429" s="113"/>
      <c r="EA429" s="113"/>
      <c r="EB429" s="113"/>
      <c r="EC429" s="113"/>
      <c r="ED429" s="113"/>
      <c r="EE429" s="113"/>
      <c r="EF429" s="113"/>
      <c r="EG429" s="113"/>
    </row>
    <row r="430" spans="1:137" s="106" customFormat="1" ht="12.95" customHeight="1" x14ac:dyDescent="0.2">
      <c r="A430" s="127">
        <v>7</v>
      </c>
      <c r="B430" s="130" t="e">
        <f>'Приложение № 1'!#REF!</f>
        <v>#REF!</v>
      </c>
      <c r="C430" s="126" t="e">
        <f>'Приложение № 1'!#REF!</f>
        <v>#REF!</v>
      </c>
      <c r="D430" s="151" t="e">
        <f>'Приложение № 1'!#REF!</f>
        <v>#REF!</v>
      </c>
      <c r="E430" s="151" t="e">
        <f t="shared" si="137"/>
        <v>#REF!</v>
      </c>
      <c r="F430" s="151" t="e">
        <f t="shared" si="138"/>
        <v>#REF!</v>
      </c>
      <c r="G430" s="151">
        <v>0</v>
      </c>
      <c r="H430" s="151">
        <v>0</v>
      </c>
      <c r="I430" s="151">
        <v>0</v>
      </c>
      <c r="J430" s="151">
        <v>0</v>
      </c>
      <c r="K430" s="151">
        <v>0</v>
      </c>
      <c r="L430" s="151">
        <v>0</v>
      </c>
      <c r="M430" s="151">
        <v>0</v>
      </c>
      <c r="N430" s="151">
        <v>0</v>
      </c>
      <c r="O430" s="151">
        <v>0</v>
      </c>
      <c r="P430" s="151">
        <v>0</v>
      </c>
      <c r="Q430" s="112"/>
      <c r="R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  <c r="AO430" s="113"/>
      <c r="AP430" s="113"/>
      <c r="AQ430" s="113"/>
      <c r="AR430" s="113"/>
      <c r="AS430" s="113"/>
      <c r="AT430" s="113"/>
      <c r="AU430" s="113"/>
      <c r="AV430" s="113"/>
      <c r="AW430" s="113"/>
      <c r="AX430" s="113"/>
      <c r="AY430" s="113"/>
      <c r="AZ430" s="113"/>
      <c r="BA430" s="113"/>
      <c r="BB430" s="113"/>
      <c r="BC430" s="113"/>
      <c r="BD430" s="113"/>
      <c r="BE430" s="113"/>
      <c r="BF430" s="113"/>
      <c r="BG430" s="113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3"/>
      <c r="BR430" s="113"/>
      <c r="BS430" s="113"/>
      <c r="BT430" s="113"/>
      <c r="BU430" s="113"/>
      <c r="BV430" s="113"/>
      <c r="BW430" s="113"/>
      <c r="BX430" s="113"/>
      <c r="BY430" s="113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  <c r="DU430" s="113"/>
      <c r="DV430" s="113"/>
      <c r="DW430" s="113"/>
      <c r="DX430" s="113"/>
      <c r="DY430" s="113"/>
      <c r="DZ430" s="113"/>
      <c r="EA430" s="113"/>
      <c r="EB430" s="113"/>
      <c r="EC430" s="113"/>
      <c r="ED430" s="113"/>
      <c r="EE430" s="113"/>
      <c r="EF430" s="113"/>
      <c r="EG430" s="113"/>
    </row>
    <row r="431" spans="1:137" s="106" customFormat="1" ht="12.95" customHeight="1" x14ac:dyDescent="0.2">
      <c r="A431" s="127">
        <v>8</v>
      </c>
      <c r="B431" s="130" t="e">
        <f>'Приложение № 1'!#REF!</f>
        <v>#REF!</v>
      </c>
      <c r="C431" s="126" t="e">
        <f>'Приложение № 1'!#REF!</f>
        <v>#REF!</v>
      </c>
      <c r="D431" s="151" t="e">
        <f>'Приложение № 1'!#REF!</f>
        <v>#REF!</v>
      </c>
      <c r="E431" s="151" t="e">
        <f t="shared" si="137"/>
        <v>#REF!</v>
      </c>
      <c r="F431" s="151" t="e">
        <f t="shared" si="138"/>
        <v>#REF!</v>
      </c>
      <c r="G431" s="151">
        <v>0</v>
      </c>
      <c r="H431" s="151">
        <v>0</v>
      </c>
      <c r="I431" s="151">
        <v>0</v>
      </c>
      <c r="J431" s="151">
        <v>0</v>
      </c>
      <c r="K431" s="151">
        <v>0</v>
      </c>
      <c r="L431" s="151">
        <v>0</v>
      </c>
      <c r="M431" s="151">
        <v>0</v>
      </c>
      <c r="N431" s="151">
        <v>0</v>
      </c>
      <c r="O431" s="151">
        <v>0</v>
      </c>
      <c r="P431" s="151">
        <v>0</v>
      </c>
      <c r="Q431" s="112"/>
      <c r="R431" s="113"/>
      <c r="S431" s="113"/>
      <c r="T431" s="113"/>
      <c r="U431" s="113"/>
      <c r="V431" s="113"/>
      <c r="W431" s="113"/>
      <c r="X431" s="113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N431" s="113"/>
      <c r="AO431" s="113"/>
      <c r="AP431" s="113"/>
      <c r="AQ431" s="113"/>
      <c r="AR431" s="113"/>
      <c r="AS431" s="113"/>
      <c r="AT431" s="113"/>
      <c r="AU431" s="113"/>
      <c r="AV431" s="113"/>
      <c r="AW431" s="113"/>
      <c r="AX431" s="113"/>
      <c r="AY431" s="113"/>
      <c r="AZ431" s="113"/>
      <c r="BA431" s="113"/>
      <c r="BB431" s="113"/>
      <c r="BC431" s="113"/>
      <c r="BD431" s="113"/>
      <c r="BE431" s="113"/>
      <c r="BF431" s="113"/>
      <c r="BG431" s="113"/>
      <c r="BH431" s="113"/>
      <c r="BI431" s="113"/>
      <c r="BJ431" s="113"/>
      <c r="BK431" s="113"/>
      <c r="BL431" s="113"/>
      <c r="BM431" s="113"/>
      <c r="BN431" s="113"/>
      <c r="BO431" s="113"/>
      <c r="BP431" s="113"/>
      <c r="BQ431" s="113"/>
      <c r="BR431" s="113"/>
      <c r="BS431" s="113"/>
      <c r="BT431" s="113"/>
      <c r="BU431" s="113"/>
      <c r="BV431" s="113"/>
      <c r="BW431" s="113"/>
      <c r="BX431" s="113"/>
      <c r="BY431" s="113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  <c r="DU431" s="113"/>
      <c r="DV431" s="113"/>
      <c r="DW431" s="113"/>
      <c r="DX431" s="113"/>
      <c r="DY431" s="113"/>
      <c r="DZ431" s="113"/>
      <c r="EA431" s="113"/>
      <c r="EB431" s="113"/>
      <c r="EC431" s="113"/>
      <c r="ED431" s="113"/>
      <c r="EE431" s="113"/>
      <c r="EF431" s="113"/>
      <c r="EG431" s="113"/>
    </row>
    <row r="432" spans="1:137" s="106" customFormat="1" ht="12.95" customHeight="1" x14ac:dyDescent="0.2">
      <c r="A432" s="127">
        <v>9</v>
      </c>
      <c r="B432" s="130" t="e">
        <f>'Приложение № 1'!#REF!</f>
        <v>#REF!</v>
      </c>
      <c r="C432" s="126" t="e">
        <f>'Приложение № 1'!#REF!</f>
        <v>#REF!</v>
      </c>
      <c r="D432" s="151" t="e">
        <f>'Приложение № 1'!#REF!</f>
        <v>#REF!</v>
      </c>
      <c r="E432" s="151" t="e">
        <f t="shared" si="137"/>
        <v>#REF!</v>
      </c>
      <c r="F432" s="151" t="e">
        <f t="shared" si="138"/>
        <v>#REF!</v>
      </c>
      <c r="G432" s="151">
        <v>0</v>
      </c>
      <c r="H432" s="151">
        <v>0</v>
      </c>
      <c r="I432" s="151">
        <v>0</v>
      </c>
      <c r="J432" s="151">
        <v>0</v>
      </c>
      <c r="K432" s="151">
        <v>0</v>
      </c>
      <c r="L432" s="151">
        <v>0</v>
      </c>
      <c r="M432" s="151">
        <v>0</v>
      </c>
      <c r="N432" s="151">
        <v>0</v>
      </c>
      <c r="O432" s="151">
        <v>0</v>
      </c>
      <c r="P432" s="151">
        <v>0</v>
      </c>
      <c r="Q432" s="112"/>
      <c r="R432" s="113"/>
      <c r="S432" s="113"/>
      <c r="T432" s="113"/>
      <c r="U432" s="113"/>
      <c r="V432" s="113"/>
      <c r="W432" s="113"/>
      <c r="X432" s="113"/>
      <c r="Y432" s="113"/>
      <c r="Z432" s="113"/>
      <c r="AA432" s="113"/>
      <c r="AB432" s="113"/>
      <c r="AC432" s="113"/>
      <c r="AD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N432" s="113"/>
      <c r="AO432" s="113"/>
      <c r="AP432" s="113"/>
      <c r="AQ432" s="113"/>
      <c r="AR432" s="113"/>
      <c r="AS432" s="113"/>
      <c r="AT432" s="113"/>
      <c r="AU432" s="113"/>
      <c r="AV432" s="113"/>
      <c r="AW432" s="113"/>
      <c r="AX432" s="113"/>
      <c r="AY432" s="113"/>
      <c r="AZ432" s="113"/>
      <c r="BA432" s="113"/>
      <c r="BB432" s="113"/>
      <c r="BC432" s="113"/>
      <c r="BD432" s="113"/>
      <c r="BE432" s="113"/>
      <c r="BF432" s="113"/>
      <c r="BG432" s="113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113"/>
      <c r="BR432" s="113"/>
      <c r="BS432" s="113"/>
      <c r="BT432" s="113"/>
      <c r="BU432" s="113"/>
      <c r="BV432" s="113"/>
      <c r="BW432" s="113"/>
      <c r="BX432" s="113"/>
      <c r="BY432" s="113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  <c r="DU432" s="113"/>
      <c r="DV432" s="113"/>
      <c r="DW432" s="113"/>
      <c r="DX432" s="113"/>
      <c r="DY432" s="113"/>
      <c r="DZ432" s="113"/>
      <c r="EA432" s="113"/>
      <c r="EB432" s="113"/>
      <c r="EC432" s="113"/>
      <c r="ED432" s="113"/>
      <c r="EE432" s="113"/>
      <c r="EF432" s="113"/>
      <c r="EG432" s="113"/>
    </row>
    <row r="433" spans="1:137" s="106" customFormat="1" ht="12.95" customHeight="1" x14ac:dyDescent="0.2">
      <c r="A433" s="127">
        <v>10</v>
      </c>
      <c r="B433" s="130" t="e">
        <f>'Приложение № 1'!#REF!</f>
        <v>#REF!</v>
      </c>
      <c r="C433" s="126" t="e">
        <f>'Приложение № 1'!#REF!</f>
        <v>#REF!</v>
      </c>
      <c r="D433" s="151" t="e">
        <f>'Приложение № 1'!#REF!</f>
        <v>#REF!</v>
      </c>
      <c r="E433" s="151" t="e">
        <f t="shared" si="137"/>
        <v>#REF!</v>
      </c>
      <c r="F433" s="151" t="e">
        <f t="shared" si="138"/>
        <v>#REF!</v>
      </c>
      <c r="G433" s="151">
        <v>0</v>
      </c>
      <c r="H433" s="151">
        <v>0</v>
      </c>
      <c r="I433" s="151">
        <v>0</v>
      </c>
      <c r="J433" s="151">
        <v>0</v>
      </c>
      <c r="K433" s="151">
        <v>0</v>
      </c>
      <c r="L433" s="151">
        <v>0</v>
      </c>
      <c r="M433" s="151">
        <v>0</v>
      </c>
      <c r="N433" s="151">
        <v>0</v>
      </c>
      <c r="O433" s="151">
        <v>0</v>
      </c>
      <c r="P433" s="151">
        <v>0</v>
      </c>
      <c r="Q433" s="112"/>
      <c r="R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  <c r="AO433" s="113"/>
      <c r="AP433" s="113"/>
      <c r="AQ433" s="113"/>
      <c r="AR433" s="113"/>
      <c r="AS433" s="113"/>
      <c r="AT433" s="113"/>
      <c r="AU433" s="113"/>
      <c r="AV433" s="113"/>
      <c r="AW433" s="113"/>
      <c r="AX433" s="113"/>
      <c r="AY433" s="113"/>
      <c r="AZ433" s="113"/>
      <c r="BA433" s="113"/>
      <c r="BB433" s="113"/>
      <c r="BC433" s="113"/>
      <c r="BD433" s="113"/>
      <c r="BE433" s="113"/>
      <c r="BF433" s="113"/>
      <c r="BG433" s="113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3"/>
      <c r="BR433" s="113"/>
      <c r="BS433" s="113"/>
      <c r="BT433" s="113"/>
      <c r="BU433" s="113"/>
      <c r="BV433" s="113"/>
      <c r="BW433" s="113"/>
      <c r="BX433" s="113"/>
      <c r="BY433" s="113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  <c r="DU433" s="113"/>
      <c r="DV433" s="113"/>
      <c r="DW433" s="113"/>
      <c r="DX433" s="113"/>
      <c r="DY433" s="113"/>
      <c r="DZ433" s="113"/>
      <c r="EA433" s="113"/>
      <c r="EB433" s="113"/>
      <c r="EC433" s="113"/>
      <c r="ED433" s="113"/>
      <c r="EE433" s="113"/>
      <c r="EF433" s="113"/>
      <c r="EG433" s="113"/>
    </row>
    <row r="434" spans="1:137" s="106" customFormat="1" ht="12.95" customHeight="1" x14ac:dyDescent="0.2">
      <c r="A434" s="127">
        <v>11</v>
      </c>
      <c r="B434" s="130" t="e">
        <f>'Приложение № 1'!#REF!</f>
        <v>#REF!</v>
      </c>
      <c r="C434" s="126" t="e">
        <f>'Приложение № 1'!#REF!</f>
        <v>#REF!</v>
      </c>
      <c r="D434" s="151" t="e">
        <f>'Приложение № 1'!#REF!</f>
        <v>#REF!</v>
      </c>
      <c r="E434" s="151" t="e">
        <f t="shared" si="137"/>
        <v>#REF!</v>
      </c>
      <c r="F434" s="151" t="e">
        <f t="shared" si="138"/>
        <v>#REF!</v>
      </c>
      <c r="G434" s="151">
        <v>0</v>
      </c>
      <c r="H434" s="151">
        <v>0</v>
      </c>
      <c r="I434" s="151">
        <v>0</v>
      </c>
      <c r="J434" s="151">
        <v>0</v>
      </c>
      <c r="K434" s="151">
        <v>0</v>
      </c>
      <c r="L434" s="151">
        <v>0</v>
      </c>
      <c r="M434" s="151">
        <v>0</v>
      </c>
      <c r="N434" s="151">
        <v>0</v>
      </c>
      <c r="O434" s="151">
        <v>0</v>
      </c>
      <c r="P434" s="151">
        <v>0</v>
      </c>
      <c r="Q434" s="112"/>
      <c r="R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  <c r="AO434" s="113"/>
      <c r="AP434" s="113"/>
      <c r="AQ434" s="113"/>
      <c r="AR434" s="113"/>
      <c r="AS434" s="113"/>
      <c r="AT434" s="113"/>
      <c r="AU434" s="113"/>
      <c r="AV434" s="113"/>
      <c r="AW434" s="113"/>
      <c r="AX434" s="113"/>
      <c r="AY434" s="113"/>
      <c r="AZ434" s="113"/>
      <c r="BA434" s="113"/>
      <c r="BB434" s="113"/>
      <c r="BC434" s="113"/>
      <c r="BD434" s="113"/>
      <c r="BE434" s="113"/>
      <c r="BF434" s="113"/>
      <c r="BG434" s="113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3"/>
      <c r="BR434" s="113"/>
      <c r="BS434" s="113"/>
      <c r="BT434" s="113"/>
      <c r="BU434" s="113"/>
      <c r="BV434" s="113"/>
      <c r="BW434" s="113"/>
      <c r="BX434" s="113"/>
      <c r="BY434" s="113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  <c r="DU434" s="113"/>
      <c r="DV434" s="113"/>
      <c r="DW434" s="113"/>
      <c r="DX434" s="113"/>
      <c r="DY434" s="113"/>
      <c r="DZ434" s="113"/>
      <c r="EA434" s="113"/>
      <c r="EB434" s="113"/>
      <c r="EC434" s="113"/>
      <c r="ED434" s="113"/>
      <c r="EE434" s="113"/>
      <c r="EF434" s="113"/>
      <c r="EG434" s="113"/>
    </row>
    <row r="435" spans="1:137" s="106" customFormat="1" ht="12.95" customHeight="1" x14ac:dyDescent="0.2">
      <c r="A435" s="127">
        <v>12</v>
      </c>
      <c r="B435" s="130" t="e">
        <f>'Приложение № 1'!#REF!</f>
        <v>#REF!</v>
      </c>
      <c r="C435" s="126" t="e">
        <f>'Приложение № 1'!#REF!</f>
        <v>#REF!</v>
      </c>
      <c r="D435" s="151" t="e">
        <f>'Приложение № 1'!#REF!</f>
        <v>#REF!</v>
      </c>
      <c r="E435" s="151" t="e">
        <f t="shared" si="137"/>
        <v>#REF!</v>
      </c>
      <c r="F435" s="151" t="e">
        <f t="shared" si="138"/>
        <v>#REF!</v>
      </c>
      <c r="G435" s="151">
        <v>0</v>
      </c>
      <c r="H435" s="151">
        <v>0</v>
      </c>
      <c r="I435" s="151">
        <v>0</v>
      </c>
      <c r="J435" s="151">
        <v>0</v>
      </c>
      <c r="K435" s="151">
        <v>0</v>
      </c>
      <c r="L435" s="151">
        <v>0</v>
      </c>
      <c r="M435" s="151">
        <v>0</v>
      </c>
      <c r="N435" s="151">
        <v>0</v>
      </c>
      <c r="O435" s="151">
        <v>0</v>
      </c>
      <c r="P435" s="151">
        <v>0</v>
      </c>
      <c r="Q435" s="112"/>
      <c r="R435" s="113"/>
      <c r="S435" s="113"/>
      <c r="T435" s="113"/>
      <c r="U435" s="113"/>
      <c r="V435" s="113"/>
      <c r="W435" s="113"/>
      <c r="X435" s="113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N435" s="113"/>
      <c r="AO435" s="113"/>
      <c r="AP435" s="113"/>
      <c r="AQ435" s="113"/>
      <c r="AR435" s="113"/>
      <c r="AS435" s="113"/>
      <c r="AT435" s="113"/>
      <c r="AU435" s="113"/>
      <c r="AV435" s="113"/>
      <c r="AW435" s="113"/>
      <c r="AX435" s="113"/>
      <c r="AY435" s="113"/>
      <c r="AZ435" s="113"/>
      <c r="BA435" s="113"/>
      <c r="BB435" s="113"/>
      <c r="BC435" s="113"/>
      <c r="BD435" s="113"/>
      <c r="BE435" s="113"/>
      <c r="BF435" s="113"/>
      <c r="BG435" s="113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113"/>
      <c r="BR435" s="113"/>
      <c r="BS435" s="113"/>
      <c r="BT435" s="113"/>
      <c r="BU435" s="113"/>
      <c r="BV435" s="113"/>
      <c r="BW435" s="113"/>
      <c r="BX435" s="113"/>
      <c r="BY435" s="113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  <c r="DU435" s="113"/>
      <c r="DV435" s="113"/>
      <c r="DW435" s="113"/>
      <c r="DX435" s="113"/>
      <c r="DY435" s="113"/>
      <c r="DZ435" s="113"/>
      <c r="EA435" s="113"/>
      <c r="EB435" s="113"/>
      <c r="EC435" s="113"/>
      <c r="ED435" s="113"/>
      <c r="EE435" s="113"/>
      <c r="EF435" s="113"/>
      <c r="EG435" s="113"/>
    </row>
    <row r="436" spans="1:137" s="106" customFormat="1" ht="39.950000000000003" customHeight="1" x14ac:dyDescent="0.2">
      <c r="A436" s="853" t="str">
        <f>'Приложение № 1'!A425:F425</f>
        <v>Итого МКД по городскому поселению Талдом Талдомского муниципального района**: 11</v>
      </c>
      <c r="B436" s="854"/>
      <c r="C436" s="101" t="e">
        <f>SUM(C437:C442)</f>
        <v>#REF!</v>
      </c>
      <c r="D436" s="101" t="e">
        <f t="shared" ref="D436:P436" si="139">SUM(D437:D442)</f>
        <v>#REF!</v>
      </c>
      <c r="E436" s="101" t="e">
        <f t="shared" si="139"/>
        <v>#REF!</v>
      </c>
      <c r="F436" s="101" t="e">
        <f t="shared" si="139"/>
        <v>#REF!</v>
      </c>
      <c r="G436" s="101">
        <f t="shared" si="139"/>
        <v>0</v>
      </c>
      <c r="H436" s="101">
        <f t="shared" si="139"/>
        <v>0</v>
      </c>
      <c r="I436" s="101">
        <f t="shared" si="139"/>
        <v>0</v>
      </c>
      <c r="J436" s="101">
        <f t="shared" si="139"/>
        <v>0</v>
      </c>
      <c r="K436" s="101">
        <f t="shared" si="139"/>
        <v>0</v>
      </c>
      <c r="L436" s="101">
        <f t="shared" si="139"/>
        <v>0</v>
      </c>
      <c r="M436" s="101">
        <f t="shared" si="139"/>
        <v>0</v>
      </c>
      <c r="N436" s="101">
        <f t="shared" si="139"/>
        <v>0</v>
      </c>
      <c r="O436" s="101">
        <f t="shared" si="139"/>
        <v>0</v>
      </c>
      <c r="P436" s="101">
        <f t="shared" si="139"/>
        <v>0</v>
      </c>
      <c r="Q436" s="112"/>
      <c r="R436" s="113"/>
      <c r="S436" s="113"/>
      <c r="T436" s="113"/>
      <c r="U436" s="113"/>
      <c r="V436" s="113"/>
      <c r="W436" s="113"/>
      <c r="X436" s="113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N436" s="113"/>
      <c r="AO436" s="113"/>
      <c r="AP436" s="113"/>
      <c r="AQ436" s="113"/>
      <c r="AR436" s="113"/>
      <c r="AS436" s="113"/>
      <c r="AT436" s="113"/>
      <c r="AU436" s="113"/>
      <c r="AV436" s="113"/>
      <c r="AW436" s="113"/>
      <c r="AX436" s="113"/>
      <c r="AY436" s="113"/>
      <c r="AZ436" s="113"/>
      <c r="BA436" s="113"/>
      <c r="BB436" s="113"/>
      <c r="BC436" s="113"/>
      <c r="BD436" s="113"/>
      <c r="BE436" s="113"/>
      <c r="BF436" s="113"/>
      <c r="BG436" s="113"/>
      <c r="BH436" s="113"/>
      <c r="BI436" s="113"/>
      <c r="BJ436" s="113"/>
      <c r="BK436" s="113"/>
      <c r="BL436" s="113"/>
      <c r="BM436" s="113"/>
      <c r="BN436" s="113"/>
      <c r="BO436" s="113"/>
      <c r="BP436" s="113"/>
      <c r="BQ436" s="113"/>
      <c r="BR436" s="113"/>
      <c r="BS436" s="113"/>
      <c r="BT436" s="113"/>
      <c r="BU436" s="113"/>
      <c r="BV436" s="113"/>
      <c r="BW436" s="113"/>
      <c r="BX436" s="113"/>
      <c r="BY436" s="113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  <c r="DU436" s="113"/>
      <c r="DV436" s="113"/>
      <c r="DW436" s="113"/>
      <c r="DX436" s="113"/>
      <c r="DY436" s="113"/>
      <c r="DZ436" s="113"/>
      <c r="EA436" s="113"/>
      <c r="EB436" s="113"/>
      <c r="EC436" s="113"/>
      <c r="ED436" s="113"/>
      <c r="EE436" s="113"/>
      <c r="EF436" s="113"/>
      <c r="EG436" s="113"/>
    </row>
    <row r="437" spans="1:137" s="106" customFormat="1" ht="12.95" customHeight="1" x14ac:dyDescent="0.2">
      <c r="A437" s="127" t="e">
        <f>'Приложение № 1'!#REF!</f>
        <v>#REF!</v>
      </c>
      <c r="B437" s="104" t="e">
        <f>'Приложение № 1'!#REF!</f>
        <v>#REF!</v>
      </c>
      <c r="C437" s="126" t="e">
        <f>'Приложение № 1'!#REF!</f>
        <v>#REF!</v>
      </c>
      <c r="D437" s="151" t="e">
        <f>'Приложение № 1'!#REF!</f>
        <v>#REF!</v>
      </c>
      <c r="E437" s="151" t="e">
        <f t="shared" ref="E437:F442" si="140">C437</f>
        <v>#REF!</v>
      </c>
      <c r="F437" s="151" t="e">
        <f t="shared" si="140"/>
        <v>#REF!</v>
      </c>
      <c r="G437" s="151">
        <v>0</v>
      </c>
      <c r="H437" s="151">
        <v>0</v>
      </c>
      <c r="I437" s="151">
        <v>0</v>
      </c>
      <c r="J437" s="151">
        <v>0</v>
      </c>
      <c r="K437" s="151">
        <v>0</v>
      </c>
      <c r="L437" s="151">
        <v>0</v>
      </c>
      <c r="M437" s="151">
        <v>0</v>
      </c>
      <c r="N437" s="151">
        <v>0</v>
      </c>
      <c r="O437" s="151">
        <v>0</v>
      </c>
      <c r="P437" s="151">
        <v>0</v>
      </c>
      <c r="Q437" s="112"/>
      <c r="R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  <c r="AO437" s="113"/>
      <c r="AP437" s="113"/>
      <c r="AQ437" s="113"/>
      <c r="AR437" s="113"/>
      <c r="AS437" s="113"/>
      <c r="AT437" s="113"/>
      <c r="AU437" s="113"/>
      <c r="AV437" s="113"/>
      <c r="AW437" s="113"/>
      <c r="AX437" s="113"/>
      <c r="AY437" s="113"/>
      <c r="AZ437" s="113"/>
      <c r="BA437" s="113"/>
      <c r="BB437" s="113"/>
      <c r="BC437" s="113"/>
      <c r="BD437" s="113"/>
      <c r="BE437" s="113"/>
      <c r="BF437" s="113"/>
      <c r="BG437" s="113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3"/>
      <c r="BR437" s="113"/>
      <c r="BS437" s="113"/>
      <c r="BT437" s="113"/>
      <c r="BU437" s="113"/>
      <c r="BV437" s="113"/>
      <c r="BW437" s="113"/>
      <c r="BX437" s="113"/>
      <c r="BY437" s="113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  <c r="DU437" s="113"/>
      <c r="DV437" s="113"/>
      <c r="DW437" s="113"/>
      <c r="DX437" s="113"/>
      <c r="DY437" s="113"/>
      <c r="DZ437" s="113"/>
      <c r="EA437" s="113"/>
      <c r="EB437" s="113"/>
      <c r="EC437" s="113"/>
      <c r="ED437" s="113"/>
      <c r="EE437" s="113"/>
      <c r="EF437" s="113"/>
      <c r="EG437" s="113"/>
    </row>
    <row r="438" spans="1:137" s="106" customFormat="1" ht="12.95" customHeight="1" x14ac:dyDescent="0.2">
      <c r="A438" s="127" t="e">
        <f>'Приложение № 1'!#REF!</f>
        <v>#REF!</v>
      </c>
      <c r="B438" s="104" t="e">
        <f>'Приложение № 1'!#REF!</f>
        <v>#REF!</v>
      </c>
      <c r="C438" s="126" t="e">
        <f>'Приложение № 1'!#REF!</f>
        <v>#REF!</v>
      </c>
      <c r="D438" s="151" t="e">
        <f>'Приложение № 1'!#REF!</f>
        <v>#REF!</v>
      </c>
      <c r="E438" s="151" t="e">
        <f t="shared" si="140"/>
        <v>#REF!</v>
      </c>
      <c r="F438" s="151" t="e">
        <f t="shared" si="140"/>
        <v>#REF!</v>
      </c>
      <c r="G438" s="151">
        <v>0</v>
      </c>
      <c r="H438" s="151">
        <v>0</v>
      </c>
      <c r="I438" s="151">
        <v>0</v>
      </c>
      <c r="J438" s="151">
        <v>0</v>
      </c>
      <c r="K438" s="151">
        <v>0</v>
      </c>
      <c r="L438" s="151">
        <v>0</v>
      </c>
      <c r="M438" s="151">
        <v>0</v>
      </c>
      <c r="N438" s="151">
        <v>0</v>
      </c>
      <c r="O438" s="151">
        <v>0</v>
      </c>
      <c r="P438" s="151">
        <v>0</v>
      </c>
      <c r="Q438" s="112"/>
      <c r="R438" s="113"/>
      <c r="S438" s="113"/>
      <c r="T438" s="113"/>
      <c r="U438" s="113"/>
      <c r="V438" s="113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N438" s="113"/>
      <c r="AO438" s="113"/>
      <c r="AP438" s="113"/>
      <c r="AQ438" s="113"/>
      <c r="AR438" s="113"/>
      <c r="AS438" s="113"/>
      <c r="AT438" s="113"/>
      <c r="AU438" s="113"/>
      <c r="AV438" s="113"/>
      <c r="AW438" s="113"/>
      <c r="AX438" s="113"/>
      <c r="AY438" s="113"/>
      <c r="AZ438" s="113"/>
      <c r="BA438" s="113"/>
      <c r="BB438" s="113"/>
      <c r="BC438" s="113"/>
      <c r="BD438" s="113"/>
      <c r="BE438" s="113"/>
      <c r="BF438" s="113"/>
      <c r="BG438" s="113"/>
      <c r="BH438" s="113"/>
      <c r="BI438" s="113"/>
      <c r="BJ438" s="113"/>
      <c r="BK438" s="113"/>
      <c r="BL438" s="113"/>
      <c r="BM438" s="113"/>
      <c r="BN438" s="113"/>
      <c r="BO438" s="113"/>
      <c r="BP438" s="113"/>
      <c r="BQ438" s="113"/>
      <c r="BR438" s="113"/>
      <c r="BS438" s="113"/>
      <c r="BT438" s="113"/>
      <c r="BU438" s="113"/>
      <c r="BV438" s="113"/>
      <c r="BW438" s="113"/>
      <c r="BX438" s="113"/>
      <c r="BY438" s="113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  <c r="DU438" s="113"/>
      <c r="DV438" s="113"/>
      <c r="DW438" s="113"/>
      <c r="DX438" s="113"/>
      <c r="DY438" s="113"/>
      <c r="DZ438" s="113"/>
      <c r="EA438" s="113"/>
      <c r="EB438" s="113"/>
      <c r="EC438" s="113"/>
      <c r="ED438" s="113"/>
      <c r="EE438" s="113"/>
      <c r="EF438" s="113"/>
      <c r="EG438" s="113"/>
    </row>
    <row r="439" spans="1:137" s="150" customFormat="1" ht="12.95" customHeight="1" x14ac:dyDescent="0.2">
      <c r="A439" s="127" t="e">
        <f>'Приложение № 1'!#REF!</f>
        <v>#REF!</v>
      </c>
      <c r="B439" s="104" t="e">
        <f>'Приложение № 1'!#REF!</f>
        <v>#REF!</v>
      </c>
      <c r="C439" s="126" t="e">
        <f>'Приложение № 1'!#REF!</f>
        <v>#REF!</v>
      </c>
      <c r="D439" s="151" t="e">
        <f>'Приложение № 1'!#REF!</f>
        <v>#REF!</v>
      </c>
      <c r="E439" s="151" t="e">
        <f t="shared" si="140"/>
        <v>#REF!</v>
      </c>
      <c r="F439" s="151" t="e">
        <f t="shared" si="140"/>
        <v>#REF!</v>
      </c>
      <c r="G439" s="151">
        <v>0</v>
      </c>
      <c r="H439" s="151">
        <v>0</v>
      </c>
      <c r="I439" s="151">
        <v>0</v>
      </c>
      <c r="J439" s="151">
        <v>0</v>
      </c>
      <c r="K439" s="151">
        <v>0</v>
      </c>
      <c r="L439" s="151">
        <v>0</v>
      </c>
      <c r="M439" s="151">
        <v>0</v>
      </c>
      <c r="N439" s="151">
        <v>0</v>
      </c>
      <c r="O439" s="151">
        <v>0</v>
      </c>
      <c r="P439" s="151">
        <v>0</v>
      </c>
      <c r="Q439" s="123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  <c r="EC439" s="124"/>
      <c r="ED439" s="124"/>
      <c r="EE439" s="124"/>
      <c r="EF439" s="124"/>
      <c r="EG439" s="124"/>
    </row>
    <row r="440" spans="1:137" s="106" customFormat="1" ht="12.95" customHeight="1" x14ac:dyDescent="0.2">
      <c r="A440" s="127" t="e">
        <f>'Приложение № 1'!#REF!</f>
        <v>#REF!</v>
      </c>
      <c r="B440" s="104" t="e">
        <f>'Приложение № 1'!#REF!</f>
        <v>#REF!</v>
      </c>
      <c r="C440" s="126" t="e">
        <f>'Приложение № 1'!#REF!</f>
        <v>#REF!</v>
      </c>
      <c r="D440" s="151" t="e">
        <f>'Приложение № 1'!#REF!</f>
        <v>#REF!</v>
      </c>
      <c r="E440" s="151" t="e">
        <f t="shared" si="140"/>
        <v>#REF!</v>
      </c>
      <c r="F440" s="151" t="e">
        <f t="shared" si="140"/>
        <v>#REF!</v>
      </c>
      <c r="G440" s="151">
        <v>0</v>
      </c>
      <c r="H440" s="151">
        <v>0</v>
      </c>
      <c r="I440" s="151">
        <v>0</v>
      </c>
      <c r="J440" s="151">
        <v>0</v>
      </c>
      <c r="K440" s="151">
        <v>0</v>
      </c>
      <c r="L440" s="151">
        <v>0</v>
      </c>
      <c r="M440" s="151">
        <v>0</v>
      </c>
      <c r="N440" s="151">
        <v>0</v>
      </c>
      <c r="O440" s="151">
        <v>0</v>
      </c>
      <c r="P440" s="151">
        <v>0</v>
      </c>
      <c r="Q440" s="112"/>
      <c r="R440" s="113"/>
      <c r="S440" s="113"/>
      <c r="T440" s="113"/>
      <c r="U440" s="113"/>
      <c r="V440" s="113"/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N440" s="113"/>
      <c r="AO440" s="113"/>
      <c r="AP440" s="113"/>
      <c r="AQ440" s="113"/>
      <c r="AR440" s="113"/>
      <c r="AS440" s="113"/>
      <c r="AT440" s="113"/>
      <c r="AU440" s="113"/>
      <c r="AV440" s="113"/>
      <c r="AW440" s="113"/>
      <c r="AX440" s="113"/>
      <c r="AY440" s="113"/>
      <c r="AZ440" s="113"/>
      <c r="BA440" s="113"/>
      <c r="BB440" s="113"/>
      <c r="BC440" s="113"/>
      <c r="BD440" s="113"/>
      <c r="BE440" s="113"/>
      <c r="BF440" s="113"/>
      <c r="BG440" s="113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113"/>
      <c r="BR440" s="113"/>
      <c r="BS440" s="113"/>
      <c r="BT440" s="113"/>
      <c r="BU440" s="113"/>
      <c r="BV440" s="113"/>
      <c r="BW440" s="113"/>
      <c r="BX440" s="113"/>
      <c r="BY440" s="113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  <c r="DU440" s="113"/>
      <c r="DV440" s="113"/>
      <c r="DW440" s="113"/>
      <c r="DX440" s="113"/>
      <c r="DY440" s="113"/>
      <c r="DZ440" s="113"/>
      <c r="EA440" s="113"/>
      <c r="EB440" s="113"/>
      <c r="EC440" s="113"/>
      <c r="ED440" s="113"/>
      <c r="EE440" s="113"/>
      <c r="EF440" s="113"/>
      <c r="EG440" s="113"/>
    </row>
    <row r="441" spans="1:137" s="106" customFormat="1" ht="12.95" customHeight="1" x14ac:dyDescent="0.2">
      <c r="A441" s="127" t="e">
        <f>'Приложение № 1'!#REF!</f>
        <v>#REF!</v>
      </c>
      <c r="B441" s="104" t="e">
        <f>'Приложение № 1'!#REF!</f>
        <v>#REF!</v>
      </c>
      <c r="C441" s="126" t="e">
        <f>'Приложение № 1'!#REF!</f>
        <v>#REF!</v>
      </c>
      <c r="D441" s="151" t="e">
        <f>'Приложение № 1'!#REF!</f>
        <v>#REF!</v>
      </c>
      <c r="E441" s="151" t="e">
        <f t="shared" si="140"/>
        <v>#REF!</v>
      </c>
      <c r="F441" s="151" t="e">
        <f t="shared" si="140"/>
        <v>#REF!</v>
      </c>
      <c r="G441" s="151">
        <v>0</v>
      </c>
      <c r="H441" s="151">
        <v>0</v>
      </c>
      <c r="I441" s="151">
        <v>0</v>
      </c>
      <c r="J441" s="151">
        <v>0</v>
      </c>
      <c r="K441" s="151">
        <v>0</v>
      </c>
      <c r="L441" s="151">
        <v>0</v>
      </c>
      <c r="M441" s="151">
        <v>0</v>
      </c>
      <c r="N441" s="151">
        <v>0</v>
      </c>
      <c r="O441" s="151">
        <v>0</v>
      </c>
      <c r="P441" s="151">
        <v>0</v>
      </c>
      <c r="Q441" s="112"/>
      <c r="R441" s="113"/>
      <c r="S441" s="113"/>
      <c r="T441" s="113"/>
      <c r="U441" s="113"/>
      <c r="V441" s="113"/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N441" s="113"/>
      <c r="AO441" s="113"/>
      <c r="AP441" s="113"/>
      <c r="AQ441" s="113"/>
      <c r="AR441" s="113"/>
      <c r="AS441" s="113"/>
      <c r="AT441" s="113"/>
      <c r="AU441" s="113"/>
      <c r="AV441" s="113"/>
      <c r="AW441" s="113"/>
      <c r="AX441" s="113"/>
      <c r="AY441" s="113"/>
      <c r="AZ441" s="113"/>
      <c r="BA441" s="113"/>
      <c r="BB441" s="113"/>
      <c r="BC441" s="113"/>
      <c r="BD441" s="113"/>
      <c r="BE441" s="113"/>
      <c r="BF441" s="113"/>
      <c r="BG441" s="113"/>
      <c r="BH441" s="113"/>
      <c r="BI441" s="113"/>
      <c r="BJ441" s="113"/>
      <c r="BK441" s="113"/>
      <c r="BL441" s="113"/>
      <c r="BM441" s="113"/>
      <c r="BN441" s="113"/>
      <c r="BO441" s="113"/>
      <c r="BP441" s="113"/>
      <c r="BQ441" s="113"/>
      <c r="BR441" s="113"/>
      <c r="BS441" s="113"/>
      <c r="BT441" s="113"/>
      <c r="BU441" s="113"/>
      <c r="BV441" s="113"/>
      <c r="BW441" s="113"/>
      <c r="BX441" s="113"/>
      <c r="BY441" s="113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  <c r="DU441" s="113"/>
      <c r="DV441" s="113"/>
      <c r="DW441" s="113"/>
      <c r="DX441" s="113"/>
      <c r="DY441" s="113"/>
      <c r="DZ441" s="113"/>
      <c r="EA441" s="113"/>
      <c r="EB441" s="113"/>
      <c r="EC441" s="113"/>
      <c r="ED441" s="113"/>
      <c r="EE441" s="113"/>
      <c r="EF441" s="113"/>
      <c r="EG441" s="113"/>
    </row>
    <row r="442" spans="1:137" s="106" customFormat="1" ht="12.95" customHeight="1" x14ac:dyDescent="0.2">
      <c r="A442" s="127" t="e">
        <f>'Приложение № 1'!#REF!</f>
        <v>#REF!</v>
      </c>
      <c r="B442" s="104" t="e">
        <f>'Приложение № 1'!#REF!</f>
        <v>#REF!</v>
      </c>
      <c r="C442" s="126" t="e">
        <f>'Приложение № 1'!#REF!</f>
        <v>#REF!</v>
      </c>
      <c r="D442" s="151" t="e">
        <f>'Приложение № 1'!#REF!</f>
        <v>#REF!</v>
      </c>
      <c r="E442" s="151" t="e">
        <f t="shared" si="140"/>
        <v>#REF!</v>
      </c>
      <c r="F442" s="151" t="e">
        <f t="shared" si="140"/>
        <v>#REF!</v>
      </c>
      <c r="G442" s="151">
        <v>0</v>
      </c>
      <c r="H442" s="151">
        <v>0</v>
      </c>
      <c r="I442" s="151">
        <v>0</v>
      </c>
      <c r="J442" s="151">
        <v>0</v>
      </c>
      <c r="K442" s="151">
        <v>0</v>
      </c>
      <c r="L442" s="151">
        <v>0</v>
      </c>
      <c r="M442" s="151">
        <v>0</v>
      </c>
      <c r="N442" s="151">
        <v>0</v>
      </c>
      <c r="O442" s="151">
        <v>0</v>
      </c>
      <c r="P442" s="151">
        <v>0</v>
      </c>
      <c r="Q442" s="112"/>
      <c r="R442" s="113"/>
      <c r="S442" s="113"/>
      <c r="T442" s="113"/>
      <c r="U442" s="113"/>
      <c r="V442" s="113"/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N442" s="113"/>
      <c r="AO442" s="113"/>
      <c r="AP442" s="113"/>
      <c r="AQ442" s="113"/>
      <c r="AR442" s="113"/>
      <c r="AS442" s="113"/>
      <c r="AT442" s="113"/>
      <c r="AU442" s="113"/>
      <c r="AV442" s="113"/>
      <c r="AW442" s="113"/>
      <c r="AX442" s="113"/>
      <c r="AY442" s="113"/>
      <c r="AZ442" s="113"/>
      <c r="BA442" s="113"/>
      <c r="BB442" s="113"/>
      <c r="BC442" s="113"/>
      <c r="BD442" s="113"/>
      <c r="BE442" s="113"/>
      <c r="BF442" s="113"/>
      <c r="BG442" s="113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3"/>
      <c r="BR442" s="113"/>
      <c r="BS442" s="113"/>
      <c r="BT442" s="113"/>
      <c r="BU442" s="113"/>
      <c r="BV442" s="113"/>
      <c r="BW442" s="113"/>
      <c r="BX442" s="113"/>
      <c r="BY442" s="113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  <c r="DU442" s="113"/>
      <c r="DV442" s="113"/>
      <c r="DW442" s="113"/>
      <c r="DX442" s="113"/>
      <c r="DY442" s="113"/>
      <c r="DZ442" s="113"/>
      <c r="EA442" s="113"/>
      <c r="EB442" s="113"/>
      <c r="EC442" s="113"/>
      <c r="ED442" s="113"/>
      <c r="EE442" s="113"/>
      <c r="EF442" s="113"/>
      <c r="EG442" s="113"/>
    </row>
    <row r="443" spans="1:137" s="106" customFormat="1" ht="39.950000000000003" customHeight="1" x14ac:dyDescent="0.2">
      <c r="A443" s="847" t="e">
        <f>'Приложение № 1'!#REF!</f>
        <v>#REF!</v>
      </c>
      <c r="B443" s="848"/>
      <c r="C443" s="101" t="e">
        <f>C444+C445</f>
        <v>#REF!</v>
      </c>
      <c r="D443" s="101" t="e">
        <f t="shared" ref="D443:P443" si="141">D444+D445</f>
        <v>#REF!</v>
      </c>
      <c r="E443" s="101" t="e">
        <f t="shared" si="141"/>
        <v>#REF!</v>
      </c>
      <c r="F443" s="101" t="e">
        <f t="shared" si="141"/>
        <v>#REF!</v>
      </c>
      <c r="G443" s="101">
        <f t="shared" si="141"/>
        <v>0</v>
      </c>
      <c r="H443" s="101">
        <f t="shared" si="141"/>
        <v>0</v>
      </c>
      <c r="I443" s="101">
        <f t="shared" si="141"/>
        <v>0</v>
      </c>
      <c r="J443" s="101">
        <f t="shared" si="141"/>
        <v>0</v>
      </c>
      <c r="K443" s="101">
        <f t="shared" si="141"/>
        <v>0</v>
      </c>
      <c r="L443" s="101">
        <f t="shared" si="141"/>
        <v>0</v>
      </c>
      <c r="M443" s="101">
        <f t="shared" si="141"/>
        <v>0</v>
      </c>
      <c r="N443" s="101">
        <f t="shared" si="141"/>
        <v>0</v>
      </c>
      <c r="O443" s="101">
        <f t="shared" si="141"/>
        <v>0</v>
      </c>
      <c r="P443" s="101">
        <f t="shared" si="141"/>
        <v>0</v>
      </c>
      <c r="Q443" s="112"/>
      <c r="R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N443" s="113"/>
      <c r="AO443" s="113"/>
      <c r="AP443" s="113"/>
      <c r="AQ443" s="113"/>
      <c r="AR443" s="113"/>
      <c r="AS443" s="113"/>
      <c r="AT443" s="113"/>
      <c r="AU443" s="113"/>
      <c r="AV443" s="113"/>
      <c r="AW443" s="113"/>
      <c r="AX443" s="113"/>
      <c r="AY443" s="113"/>
      <c r="AZ443" s="113"/>
      <c r="BA443" s="113"/>
      <c r="BB443" s="113"/>
      <c r="BC443" s="113"/>
      <c r="BD443" s="113"/>
      <c r="BE443" s="113"/>
      <c r="BF443" s="113"/>
      <c r="BG443" s="113"/>
      <c r="BH443" s="113"/>
      <c r="BI443" s="113"/>
      <c r="BJ443" s="113"/>
      <c r="BK443" s="113"/>
      <c r="BL443" s="113"/>
      <c r="BM443" s="113"/>
      <c r="BN443" s="113"/>
      <c r="BO443" s="113"/>
      <c r="BP443" s="113"/>
      <c r="BQ443" s="113"/>
      <c r="BR443" s="113"/>
      <c r="BS443" s="113"/>
      <c r="BT443" s="113"/>
      <c r="BU443" s="113"/>
      <c r="BV443" s="113"/>
      <c r="BW443" s="113"/>
      <c r="BX443" s="113"/>
      <c r="BY443" s="113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  <c r="DU443" s="113"/>
      <c r="DV443" s="113"/>
      <c r="DW443" s="113"/>
      <c r="DX443" s="113"/>
      <c r="DY443" s="113"/>
      <c r="DZ443" s="113"/>
      <c r="EA443" s="113"/>
      <c r="EB443" s="113"/>
      <c r="EC443" s="113"/>
      <c r="ED443" s="113"/>
      <c r="EE443" s="113"/>
      <c r="EF443" s="113"/>
      <c r="EG443" s="113"/>
    </row>
    <row r="444" spans="1:137" s="106" customFormat="1" ht="12.95" customHeight="1" x14ac:dyDescent="0.2">
      <c r="A444" s="127" t="e">
        <f>'Приложение № 1'!#REF!</f>
        <v>#REF!</v>
      </c>
      <c r="B444" s="104" t="e">
        <f>'Приложение № 1'!#REF!</f>
        <v>#REF!</v>
      </c>
      <c r="C444" s="151" t="e">
        <f>'Приложение № 1'!#REF!</f>
        <v>#REF!</v>
      </c>
      <c r="D444" s="151" t="e">
        <f>'Приложение № 1'!#REF!</f>
        <v>#REF!</v>
      </c>
      <c r="E444" s="151" t="e">
        <f>C444</f>
        <v>#REF!</v>
      </c>
      <c r="F444" s="151" t="e">
        <f>D444</f>
        <v>#REF!</v>
      </c>
      <c r="G444" s="151">
        <v>0</v>
      </c>
      <c r="H444" s="151">
        <v>0</v>
      </c>
      <c r="I444" s="151">
        <v>0</v>
      </c>
      <c r="J444" s="151">
        <v>0</v>
      </c>
      <c r="K444" s="151">
        <v>0</v>
      </c>
      <c r="L444" s="151">
        <v>0</v>
      </c>
      <c r="M444" s="151">
        <v>0</v>
      </c>
      <c r="N444" s="151">
        <v>0</v>
      </c>
      <c r="O444" s="151">
        <v>0</v>
      </c>
      <c r="P444" s="151">
        <v>0</v>
      </c>
      <c r="Q444" s="112"/>
      <c r="R444" s="113"/>
      <c r="S444" s="113"/>
      <c r="T444" s="113"/>
      <c r="U444" s="113"/>
      <c r="V444" s="113"/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N444" s="113"/>
      <c r="AO444" s="113"/>
      <c r="AP444" s="113"/>
      <c r="AQ444" s="113"/>
      <c r="AR444" s="113"/>
      <c r="AS444" s="113"/>
      <c r="AT444" s="113"/>
      <c r="AU444" s="113"/>
      <c r="AV444" s="113"/>
      <c r="AW444" s="113"/>
      <c r="AX444" s="113"/>
      <c r="AY444" s="113"/>
      <c r="AZ444" s="113"/>
      <c r="BA444" s="113"/>
      <c r="BB444" s="113"/>
      <c r="BC444" s="113"/>
      <c r="BD444" s="113"/>
      <c r="BE444" s="113"/>
      <c r="BF444" s="113"/>
      <c r="BG444" s="113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113"/>
      <c r="BR444" s="113"/>
      <c r="BS444" s="113"/>
      <c r="BT444" s="113"/>
      <c r="BU444" s="113"/>
      <c r="BV444" s="113"/>
      <c r="BW444" s="113"/>
      <c r="BX444" s="113"/>
      <c r="BY444" s="113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  <c r="DU444" s="113"/>
      <c r="DV444" s="113"/>
      <c r="DW444" s="113"/>
      <c r="DX444" s="113"/>
      <c r="DY444" s="113"/>
      <c r="DZ444" s="113"/>
      <c r="EA444" s="113"/>
      <c r="EB444" s="113"/>
      <c r="EC444" s="113"/>
      <c r="ED444" s="113"/>
      <c r="EE444" s="113"/>
      <c r="EF444" s="113"/>
      <c r="EG444" s="113"/>
    </row>
    <row r="445" spans="1:137" s="106" customFormat="1" ht="12.95" customHeight="1" x14ac:dyDescent="0.2">
      <c r="A445" s="127" t="e">
        <f>'Приложение № 1'!#REF!</f>
        <v>#REF!</v>
      </c>
      <c r="B445" s="104" t="e">
        <f>'Приложение № 1'!#REF!</f>
        <v>#REF!</v>
      </c>
      <c r="C445" s="151" t="e">
        <f>'Приложение № 1'!#REF!</f>
        <v>#REF!</v>
      </c>
      <c r="D445" s="151" t="e">
        <f>'Приложение № 1'!#REF!</f>
        <v>#REF!</v>
      </c>
      <c r="E445" s="151" t="e">
        <f>C445</f>
        <v>#REF!</v>
      </c>
      <c r="F445" s="151" t="e">
        <f>D445</f>
        <v>#REF!</v>
      </c>
      <c r="G445" s="151">
        <v>0</v>
      </c>
      <c r="H445" s="151">
        <v>0</v>
      </c>
      <c r="I445" s="151">
        <v>0</v>
      </c>
      <c r="J445" s="151">
        <v>0</v>
      </c>
      <c r="K445" s="151">
        <v>0</v>
      </c>
      <c r="L445" s="151">
        <v>0</v>
      </c>
      <c r="M445" s="151">
        <v>0</v>
      </c>
      <c r="N445" s="151">
        <v>0</v>
      </c>
      <c r="O445" s="151">
        <v>0</v>
      </c>
      <c r="P445" s="151">
        <v>0</v>
      </c>
      <c r="Q445" s="112"/>
      <c r="R445" s="113"/>
      <c r="S445" s="113"/>
      <c r="T445" s="113"/>
      <c r="U445" s="113"/>
      <c r="V445" s="113"/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N445" s="113"/>
      <c r="AO445" s="113"/>
      <c r="AP445" s="113"/>
      <c r="AQ445" s="113"/>
      <c r="AR445" s="113"/>
      <c r="AS445" s="113"/>
      <c r="AT445" s="113"/>
      <c r="AU445" s="113"/>
      <c r="AV445" s="113"/>
      <c r="AW445" s="113"/>
      <c r="AX445" s="113"/>
      <c r="AY445" s="113"/>
      <c r="AZ445" s="113"/>
      <c r="BA445" s="113"/>
      <c r="BB445" s="113"/>
      <c r="BC445" s="113"/>
      <c r="BD445" s="113"/>
      <c r="BE445" s="113"/>
      <c r="BF445" s="113"/>
      <c r="BG445" s="113"/>
      <c r="BH445" s="113"/>
      <c r="BI445" s="113"/>
      <c r="BJ445" s="113"/>
      <c r="BK445" s="113"/>
      <c r="BL445" s="113"/>
      <c r="BM445" s="113"/>
      <c r="BN445" s="113"/>
      <c r="BO445" s="113"/>
      <c r="BP445" s="113"/>
      <c r="BQ445" s="113"/>
      <c r="BR445" s="113"/>
      <c r="BS445" s="113"/>
      <c r="BT445" s="113"/>
      <c r="BU445" s="113"/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  <c r="DU445" s="113"/>
      <c r="DV445" s="113"/>
      <c r="DW445" s="113"/>
      <c r="DX445" s="113"/>
      <c r="DY445" s="113"/>
      <c r="DZ445" s="113"/>
      <c r="EA445" s="113"/>
      <c r="EB445" s="113"/>
      <c r="EC445" s="113"/>
      <c r="ED445" s="113"/>
      <c r="EE445" s="113"/>
      <c r="EF445" s="113"/>
      <c r="EG445" s="113"/>
    </row>
    <row r="446" spans="1:137" s="106" customFormat="1" ht="33" customHeight="1" x14ac:dyDescent="0.2">
      <c r="A446" s="847" t="str">
        <f>'Приложение № 1'!A437:F437</f>
        <v>Итого МКД по городскому округу Шатура: 23</v>
      </c>
      <c r="B446" s="848">
        <f ca="1">OFFSET('Приложение № 1'!B439,-2,0)</f>
        <v>0</v>
      </c>
      <c r="C446" s="101">
        <f>SUM(C447:C469)</f>
        <v>4852.3900000000003</v>
      </c>
      <c r="D446" s="101">
        <f t="shared" ref="D446:P446" si="142">SUM(D447:D469)</f>
        <v>205159049.19999999</v>
      </c>
      <c r="E446" s="101">
        <f t="shared" si="142"/>
        <v>3769.39</v>
      </c>
      <c r="F446" s="101">
        <f t="shared" si="142"/>
        <v>159369809.19999999</v>
      </c>
      <c r="G446" s="101">
        <f t="shared" si="142"/>
        <v>1083</v>
      </c>
      <c r="H446" s="101">
        <f t="shared" si="142"/>
        <v>45789240</v>
      </c>
      <c r="I446" s="101">
        <f t="shared" si="142"/>
        <v>0</v>
      </c>
      <c r="J446" s="101">
        <f t="shared" si="142"/>
        <v>0</v>
      </c>
      <c r="K446" s="101">
        <f t="shared" si="142"/>
        <v>0</v>
      </c>
      <c r="L446" s="101">
        <f t="shared" si="142"/>
        <v>0</v>
      </c>
      <c r="M446" s="101">
        <f t="shared" si="142"/>
        <v>0</v>
      </c>
      <c r="N446" s="101">
        <f t="shared" si="142"/>
        <v>0</v>
      </c>
      <c r="O446" s="101">
        <f t="shared" si="142"/>
        <v>0</v>
      </c>
      <c r="P446" s="101">
        <f t="shared" si="142"/>
        <v>0</v>
      </c>
      <c r="Q446" s="112"/>
      <c r="R446" s="113"/>
      <c r="S446" s="113"/>
      <c r="T446" s="113"/>
      <c r="U446" s="113"/>
      <c r="V446" s="113"/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N446" s="113"/>
      <c r="AO446" s="113"/>
      <c r="AP446" s="113"/>
      <c r="AQ446" s="113"/>
      <c r="AR446" s="113"/>
      <c r="AS446" s="113"/>
      <c r="AT446" s="113"/>
      <c r="AU446" s="113"/>
      <c r="AV446" s="113"/>
      <c r="AW446" s="113"/>
      <c r="AX446" s="113"/>
      <c r="AY446" s="113"/>
      <c r="AZ446" s="113"/>
      <c r="BA446" s="113"/>
      <c r="BB446" s="113"/>
      <c r="BC446" s="113"/>
      <c r="BD446" s="113"/>
      <c r="BE446" s="113"/>
      <c r="BF446" s="113"/>
      <c r="BG446" s="113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3"/>
      <c r="BR446" s="113"/>
      <c r="BS446" s="113"/>
      <c r="BT446" s="113"/>
      <c r="BU446" s="113"/>
      <c r="BV446" s="113"/>
      <c r="BW446" s="113"/>
      <c r="BX446" s="113"/>
      <c r="BY446" s="113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  <c r="DU446" s="113"/>
      <c r="DV446" s="113"/>
      <c r="DW446" s="113"/>
      <c r="DX446" s="113"/>
      <c r="DY446" s="113"/>
      <c r="DZ446" s="113"/>
      <c r="EA446" s="113"/>
      <c r="EB446" s="113"/>
      <c r="EC446" s="113"/>
      <c r="ED446" s="113"/>
      <c r="EE446" s="113"/>
      <c r="EF446" s="113"/>
      <c r="EG446" s="113"/>
    </row>
    <row r="447" spans="1:137" s="106" customFormat="1" ht="12.95" customHeight="1" x14ac:dyDescent="0.2">
      <c r="A447" s="127">
        <v>1</v>
      </c>
      <c r="B447" s="104" t="str">
        <f>'Приложение № 1'!B438</f>
        <v>г. Шатура, пос. Долгуша, д. 10</v>
      </c>
      <c r="C447" s="151">
        <f>'Приложение № 1'!M438</f>
        <v>204.9</v>
      </c>
      <c r="D447" s="151">
        <f>'Приложение № 1'!P438</f>
        <v>8663172</v>
      </c>
      <c r="E447" s="151">
        <v>0</v>
      </c>
      <c r="F447" s="151">
        <v>0</v>
      </c>
      <c r="G447" s="151">
        <f t="shared" ref="G447:H452" si="143">C447</f>
        <v>204.9</v>
      </c>
      <c r="H447" s="151">
        <f t="shared" si="143"/>
        <v>8663172</v>
      </c>
      <c r="I447" s="151">
        <v>0</v>
      </c>
      <c r="J447" s="151">
        <v>0</v>
      </c>
      <c r="K447" s="151">
        <v>0</v>
      </c>
      <c r="L447" s="151">
        <v>0</v>
      </c>
      <c r="M447" s="151">
        <v>0</v>
      </c>
      <c r="N447" s="151">
        <v>0</v>
      </c>
      <c r="O447" s="151">
        <v>0</v>
      </c>
      <c r="P447" s="151">
        <v>0</v>
      </c>
      <c r="Q447" s="112"/>
      <c r="R447" s="113"/>
      <c r="S447" s="113"/>
      <c r="T447" s="113"/>
      <c r="U447" s="113"/>
      <c r="V447" s="113"/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N447" s="113"/>
      <c r="AO447" s="113"/>
      <c r="AP447" s="113"/>
      <c r="AQ447" s="113"/>
      <c r="AR447" s="113"/>
      <c r="AS447" s="113"/>
      <c r="AT447" s="113"/>
      <c r="AU447" s="113"/>
      <c r="AV447" s="113"/>
      <c r="AW447" s="113"/>
      <c r="AX447" s="113"/>
      <c r="AY447" s="113"/>
      <c r="AZ447" s="113"/>
      <c r="BA447" s="113"/>
      <c r="BB447" s="113"/>
      <c r="BC447" s="113"/>
      <c r="BD447" s="113"/>
      <c r="BE447" s="113"/>
      <c r="BF447" s="113"/>
      <c r="BG447" s="113"/>
      <c r="BH447" s="113"/>
      <c r="BI447" s="113"/>
      <c r="BJ447" s="113"/>
      <c r="BK447" s="113"/>
      <c r="BL447" s="113"/>
      <c r="BM447" s="113"/>
      <c r="BN447" s="113"/>
      <c r="BO447" s="113"/>
      <c r="BP447" s="113"/>
      <c r="BQ447" s="113"/>
      <c r="BR447" s="113"/>
      <c r="BS447" s="113"/>
      <c r="BT447" s="113"/>
      <c r="BU447" s="113"/>
      <c r="BV447" s="113"/>
      <c r="BW447" s="113"/>
      <c r="BX447" s="113"/>
      <c r="BY447" s="113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  <c r="DU447" s="113"/>
      <c r="DV447" s="113"/>
      <c r="DW447" s="113"/>
      <c r="DX447" s="113"/>
      <c r="DY447" s="113"/>
      <c r="DZ447" s="113"/>
      <c r="EA447" s="113"/>
      <c r="EB447" s="113"/>
      <c r="EC447" s="113"/>
      <c r="ED447" s="113"/>
      <c r="EE447" s="113"/>
      <c r="EF447" s="113"/>
      <c r="EG447" s="113"/>
    </row>
    <row r="448" spans="1:137" s="106" customFormat="1" ht="12.95" customHeight="1" x14ac:dyDescent="0.2">
      <c r="A448" s="127">
        <v>2</v>
      </c>
      <c r="B448" s="104" t="str">
        <f>'Приложение № 1'!B439</f>
        <v>г. Шатура, пос. Долгуша, д. 17</v>
      </c>
      <c r="C448" s="151">
        <f>'Приложение № 1'!M439</f>
        <v>154.69999999999999</v>
      </c>
      <c r="D448" s="151">
        <f>'Приложение № 1'!P439</f>
        <v>6870500</v>
      </c>
      <c r="E448" s="151">
        <v>0</v>
      </c>
      <c r="F448" s="151">
        <v>0</v>
      </c>
      <c r="G448" s="151">
        <f t="shared" si="143"/>
        <v>154.69999999999999</v>
      </c>
      <c r="H448" s="151">
        <f t="shared" si="143"/>
        <v>6870500</v>
      </c>
      <c r="I448" s="151">
        <v>0</v>
      </c>
      <c r="J448" s="151">
        <v>0</v>
      </c>
      <c r="K448" s="151">
        <v>0</v>
      </c>
      <c r="L448" s="151">
        <v>0</v>
      </c>
      <c r="M448" s="151">
        <v>0</v>
      </c>
      <c r="N448" s="151">
        <v>0</v>
      </c>
      <c r="O448" s="151">
        <v>0</v>
      </c>
      <c r="P448" s="151">
        <v>0</v>
      </c>
      <c r="Q448" s="112"/>
      <c r="R448" s="113"/>
      <c r="S448" s="113"/>
      <c r="T448" s="113"/>
      <c r="U448" s="113"/>
      <c r="V448" s="113"/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N448" s="113"/>
      <c r="AO448" s="113"/>
      <c r="AP448" s="113"/>
      <c r="AQ448" s="113"/>
      <c r="AR448" s="113"/>
      <c r="AS448" s="113"/>
      <c r="AT448" s="113"/>
      <c r="AU448" s="113"/>
      <c r="AV448" s="113"/>
      <c r="AW448" s="113"/>
      <c r="AX448" s="113"/>
      <c r="AY448" s="113"/>
      <c r="AZ448" s="113"/>
      <c r="BA448" s="113"/>
      <c r="BB448" s="113"/>
      <c r="BC448" s="113"/>
      <c r="BD448" s="113"/>
      <c r="BE448" s="113"/>
      <c r="BF448" s="113"/>
      <c r="BG448" s="113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113"/>
      <c r="BR448" s="113"/>
      <c r="BS448" s="113"/>
      <c r="BT448" s="113"/>
      <c r="BU448" s="113"/>
      <c r="BV448" s="113"/>
      <c r="BW448" s="113"/>
      <c r="BX448" s="113"/>
      <c r="BY448" s="113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  <c r="DU448" s="113"/>
      <c r="DV448" s="113"/>
      <c r="DW448" s="113"/>
      <c r="DX448" s="113"/>
      <c r="DY448" s="113"/>
      <c r="DZ448" s="113"/>
      <c r="EA448" s="113"/>
      <c r="EB448" s="113"/>
      <c r="EC448" s="113"/>
      <c r="ED448" s="113"/>
      <c r="EE448" s="113"/>
      <c r="EF448" s="113"/>
      <c r="EG448" s="113"/>
    </row>
    <row r="449" spans="1:137" s="106" customFormat="1" ht="12.95" customHeight="1" x14ac:dyDescent="0.2">
      <c r="A449" s="127">
        <v>3</v>
      </c>
      <c r="B449" s="104" t="str">
        <f>'Приложение № 1'!B440</f>
        <v>г. Шатура, пос. Долгуша, д. 27</v>
      </c>
      <c r="C449" s="151">
        <f>'Приложение № 1'!M440</f>
        <v>206.6</v>
      </c>
      <c r="D449" s="151">
        <f>'Приложение № 1'!P440</f>
        <v>8735048</v>
      </c>
      <c r="E449" s="151">
        <v>0</v>
      </c>
      <c r="F449" s="151">
        <v>0</v>
      </c>
      <c r="G449" s="151">
        <f t="shared" si="143"/>
        <v>206.6</v>
      </c>
      <c r="H449" s="151">
        <f t="shared" si="143"/>
        <v>8735048</v>
      </c>
      <c r="I449" s="151">
        <v>0</v>
      </c>
      <c r="J449" s="151">
        <v>0</v>
      </c>
      <c r="K449" s="151">
        <v>0</v>
      </c>
      <c r="L449" s="151">
        <v>0</v>
      </c>
      <c r="M449" s="151">
        <v>0</v>
      </c>
      <c r="N449" s="151">
        <v>0</v>
      </c>
      <c r="O449" s="151">
        <v>0</v>
      </c>
      <c r="P449" s="151">
        <v>0</v>
      </c>
      <c r="Q449" s="112"/>
      <c r="R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N449" s="113"/>
      <c r="AO449" s="113"/>
      <c r="AP449" s="113"/>
      <c r="AQ449" s="113"/>
      <c r="AR449" s="113"/>
      <c r="AS449" s="113"/>
      <c r="AT449" s="113"/>
      <c r="AU449" s="113"/>
      <c r="AV449" s="113"/>
      <c r="AW449" s="113"/>
      <c r="AX449" s="113"/>
      <c r="AY449" s="113"/>
      <c r="AZ449" s="113"/>
      <c r="BA449" s="113"/>
      <c r="BB449" s="113"/>
      <c r="BC449" s="113"/>
      <c r="BD449" s="113"/>
      <c r="BE449" s="113"/>
      <c r="BF449" s="113"/>
      <c r="BG449" s="113"/>
      <c r="BH449" s="113"/>
      <c r="BI449" s="113"/>
      <c r="BJ449" s="113"/>
      <c r="BK449" s="113"/>
      <c r="BL449" s="113"/>
      <c r="BM449" s="113"/>
      <c r="BN449" s="113"/>
      <c r="BO449" s="113"/>
      <c r="BP449" s="113"/>
      <c r="BQ449" s="113"/>
      <c r="BR449" s="113"/>
      <c r="BS449" s="113"/>
      <c r="BT449" s="113"/>
      <c r="BU449" s="113"/>
      <c r="BV449" s="113"/>
      <c r="BW449" s="113"/>
      <c r="BX449" s="113"/>
      <c r="BY449" s="113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  <c r="DU449" s="113"/>
      <c r="DV449" s="113"/>
      <c r="DW449" s="113"/>
      <c r="DX449" s="113"/>
      <c r="DY449" s="113"/>
      <c r="DZ449" s="113"/>
      <c r="EA449" s="113"/>
      <c r="EB449" s="113"/>
      <c r="EC449" s="113"/>
      <c r="ED449" s="113"/>
      <c r="EE449" s="113"/>
      <c r="EF449" s="113"/>
      <c r="EG449" s="113"/>
    </row>
    <row r="450" spans="1:137" s="106" customFormat="1" ht="12.95" customHeight="1" x14ac:dyDescent="0.2">
      <c r="A450" s="127">
        <v>4</v>
      </c>
      <c r="B450" s="104" t="str">
        <f>'Приложение № 1'!B441</f>
        <v>г. Шатура, пос. Долгуша, д. 26</v>
      </c>
      <c r="C450" s="151">
        <f>'Приложение № 1'!M441</f>
        <v>147.30000000000001</v>
      </c>
      <c r="D450" s="151">
        <f>'Приложение № 1'!P441</f>
        <v>6227844</v>
      </c>
      <c r="E450" s="151">
        <v>0</v>
      </c>
      <c r="F450" s="151">
        <v>0</v>
      </c>
      <c r="G450" s="151">
        <f t="shared" si="143"/>
        <v>147.30000000000001</v>
      </c>
      <c r="H450" s="151">
        <f t="shared" si="143"/>
        <v>6227844</v>
      </c>
      <c r="I450" s="151">
        <v>0</v>
      </c>
      <c r="J450" s="151">
        <v>0</v>
      </c>
      <c r="K450" s="151">
        <v>0</v>
      </c>
      <c r="L450" s="151">
        <v>0</v>
      </c>
      <c r="M450" s="151">
        <v>0</v>
      </c>
      <c r="N450" s="151">
        <v>0</v>
      </c>
      <c r="O450" s="151">
        <v>0</v>
      </c>
      <c r="P450" s="151">
        <v>0</v>
      </c>
      <c r="Q450" s="112"/>
      <c r="R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N450" s="113"/>
      <c r="AO450" s="113"/>
      <c r="AP450" s="113"/>
      <c r="AQ450" s="113"/>
      <c r="AR450" s="113"/>
      <c r="AS450" s="113"/>
      <c r="AT450" s="113"/>
      <c r="AU450" s="113"/>
      <c r="AV450" s="113"/>
      <c r="AW450" s="113"/>
      <c r="AX450" s="113"/>
      <c r="AY450" s="113"/>
      <c r="AZ450" s="113"/>
      <c r="BA450" s="113"/>
      <c r="BB450" s="113"/>
      <c r="BC450" s="113"/>
      <c r="BD450" s="113"/>
      <c r="BE450" s="113"/>
      <c r="BF450" s="113"/>
      <c r="BG450" s="113"/>
      <c r="BH450" s="113"/>
      <c r="BI450" s="113"/>
      <c r="BJ450" s="113"/>
      <c r="BK450" s="113"/>
      <c r="BL450" s="113"/>
      <c r="BM450" s="113"/>
      <c r="BN450" s="113"/>
      <c r="BO450" s="113"/>
      <c r="BP450" s="113"/>
      <c r="BQ450" s="113"/>
      <c r="BR450" s="113"/>
      <c r="BS450" s="113"/>
      <c r="BT450" s="113"/>
      <c r="BU450" s="113"/>
      <c r="BV450" s="113"/>
      <c r="BW450" s="113"/>
      <c r="BX450" s="113"/>
      <c r="BY450" s="113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  <c r="DU450" s="113"/>
      <c r="DV450" s="113"/>
      <c r="DW450" s="113"/>
      <c r="DX450" s="113"/>
      <c r="DY450" s="113"/>
      <c r="DZ450" s="113"/>
      <c r="EA450" s="113"/>
      <c r="EB450" s="113"/>
      <c r="EC450" s="113"/>
      <c r="ED450" s="113"/>
      <c r="EE450" s="113"/>
      <c r="EF450" s="113"/>
      <c r="EG450" s="113"/>
    </row>
    <row r="451" spans="1:137" s="106" customFormat="1" ht="12.95" customHeight="1" x14ac:dyDescent="0.2">
      <c r="A451" s="127">
        <v>5</v>
      </c>
      <c r="B451" s="104" t="str">
        <f>'Приложение № 1'!B442</f>
        <v>г. Шатура, пос. Долгуша, д. 30</v>
      </c>
      <c r="C451" s="151">
        <f>'Приложение № 1'!M442</f>
        <v>207.3</v>
      </c>
      <c r="D451" s="151">
        <f>'Приложение № 1'!P442</f>
        <v>8764644</v>
      </c>
      <c r="E451" s="151">
        <v>0</v>
      </c>
      <c r="F451" s="151">
        <v>0</v>
      </c>
      <c r="G451" s="151">
        <f t="shared" si="143"/>
        <v>207.3</v>
      </c>
      <c r="H451" s="151">
        <f t="shared" si="143"/>
        <v>8764644</v>
      </c>
      <c r="I451" s="151">
        <v>0</v>
      </c>
      <c r="J451" s="151">
        <v>0</v>
      </c>
      <c r="K451" s="151">
        <v>0</v>
      </c>
      <c r="L451" s="151">
        <v>0</v>
      </c>
      <c r="M451" s="151">
        <v>0</v>
      </c>
      <c r="N451" s="151">
        <v>0</v>
      </c>
      <c r="O451" s="151">
        <v>0</v>
      </c>
      <c r="P451" s="151">
        <v>0</v>
      </c>
      <c r="Q451" s="112"/>
      <c r="R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N451" s="113"/>
      <c r="AO451" s="113"/>
      <c r="AP451" s="113"/>
      <c r="AQ451" s="113"/>
      <c r="AR451" s="113"/>
      <c r="AS451" s="113"/>
      <c r="AT451" s="113"/>
      <c r="AU451" s="113"/>
      <c r="AV451" s="113"/>
      <c r="AW451" s="113"/>
      <c r="AX451" s="113"/>
      <c r="AY451" s="113"/>
      <c r="AZ451" s="113"/>
      <c r="BA451" s="113"/>
      <c r="BB451" s="113"/>
      <c r="BC451" s="113"/>
      <c r="BD451" s="113"/>
      <c r="BE451" s="113"/>
      <c r="BF451" s="113"/>
      <c r="BG451" s="113"/>
      <c r="BH451" s="113"/>
      <c r="BI451" s="113"/>
      <c r="BJ451" s="113"/>
      <c r="BK451" s="113"/>
      <c r="BL451" s="113"/>
      <c r="BM451" s="113"/>
      <c r="BN451" s="113"/>
      <c r="BO451" s="113"/>
      <c r="BP451" s="113"/>
      <c r="BQ451" s="113"/>
      <c r="BR451" s="113"/>
      <c r="BS451" s="113"/>
      <c r="BT451" s="113"/>
      <c r="BU451" s="113"/>
      <c r="BV451" s="113"/>
      <c r="BW451" s="113"/>
      <c r="BX451" s="113"/>
      <c r="BY451" s="113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  <c r="DU451" s="113"/>
      <c r="DV451" s="113"/>
      <c r="DW451" s="113"/>
      <c r="DX451" s="113"/>
      <c r="DY451" s="113"/>
      <c r="DZ451" s="113"/>
      <c r="EA451" s="113"/>
      <c r="EB451" s="113"/>
      <c r="EC451" s="113"/>
      <c r="ED451" s="113"/>
      <c r="EE451" s="113"/>
      <c r="EF451" s="113"/>
      <c r="EG451" s="113"/>
    </row>
    <row r="452" spans="1:137" s="106" customFormat="1" ht="12.95" customHeight="1" x14ac:dyDescent="0.2">
      <c r="A452" s="127">
        <v>6</v>
      </c>
      <c r="B452" s="104" t="str">
        <f>'Приложение № 1'!B443</f>
        <v>г. Шатура, пос. Долгуша, д. 31</v>
      </c>
      <c r="C452" s="151">
        <f>'Приложение № 1'!M443</f>
        <v>162.19999999999999</v>
      </c>
      <c r="D452" s="151">
        <f>'Приложение № 1'!P443</f>
        <v>6528032</v>
      </c>
      <c r="E452" s="151">
        <v>0</v>
      </c>
      <c r="F452" s="151">
        <v>0</v>
      </c>
      <c r="G452" s="151">
        <f t="shared" si="143"/>
        <v>162.19999999999999</v>
      </c>
      <c r="H452" s="151">
        <f t="shared" si="143"/>
        <v>6528032</v>
      </c>
      <c r="I452" s="151">
        <v>0</v>
      </c>
      <c r="J452" s="151">
        <v>0</v>
      </c>
      <c r="K452" s="151">
        <v>0</v>
      </c>
      <c r="L452" s="151">
        <v>0</v>
      </c>
      <c r="M452" s="151">
        <v>0</v>
      </c>
      <c r="N452" s="151">
        <v>0</v>
      </c>
      <c r="O452" s="151">
        <v>0</v>
      </c>
      <c r="P452" s="151">
        <v>0</v>
      </c>
      <c r="Q452" s="112"/>
      <c r="R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N452" s="113"/>
      <c r="AO452" s="113"/>
      <c r="AP452" s="113"/>
      <c r="AQ452" s="113"/>
      <c r="AR452" s="113"/>
      <c r="AS452" s="113"/>
      <c r="AT452" s="113"/>
      <c r="AU452" s="113"/>
      <c r="AV452" s="113"/>
      <c r="AW452" s="113"/>
      <c r="AX452" s="113"/>
      <c r="AY452" s="113"/>
      <c r="AZ452" s="113"/>
      <c r="BA452" s="113"/>
      <c r="BB452" s="113"/>
      <c r="BC452" s="113"/>
      <c r="BD452" s="113"/>
      <c r="BE452" s="113"/>
      <c r="BF452" s="113"/>
      <c r="BG452" s="113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113"/>
      <c r="BR452" s="113"/>
      <c r="BS452" s="113"/>
      <c r="BT452" s="113"/>
      <c r="BU452" s="113"/>
      <c r="BV452" s="113"/>
      <c r="BW452" s="113"/>
      <c r="BX452" s="113"/>
      <c r="BY452" s="113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  <c r="DU452" s="113"/>
      <c r="DV452" s="113"/>
      <c r="DW452" s="113"/>
      <c r="DX452" s="113"/>
      <c r="DY452" s="113"/>
      <c r="DZ452" s="113"/>
      <c r="EA452" s="113"/>
      <c r="EB452" s="113"/>
      <c r="EC452" s="113"/>
      <c r="ED452" s="113"/>
      <c r="EE452" s="113"/>
      <c r="EF452" s="113"/>
      <c r="EG452" s="113"/>
    </row>
    <row r="453" spans="1:137" s="106" customFormat="1" ht="12.95" customHeight="1" x14ac:dyDescent="0.2">
      <c r="A453" s="127">
        <v>7</v>
      </c>
      <c r="B453" s="104" t="str">
        <f>'Приложение № 1'!B444</f>
        <v>г. Шатура, проспект Ильича, д. 74</v>
      </c>
      <c r="C453" s="151">
        <f>'Приложение № 1'!M444</f>
        <v>111.8</v>
      </c>
      <c r="D453" s="151">
        <f>'Приложение № 1'!P444</f>
        <v>4726904</v>
      </c>
      <c r="E453" s="151">
        <f>C453</f>
        <v>111.8</v>
      </c>
      <c r="F453" s="151">
        <f>D453</f>
        <v>4726904</v>
      </c>
      <c r="G453" s="151">
        <v>0</v>
      </c>
      <c r="H453" s="151">
        <v>0</v>
      </c>
      <c r="I453" s="151">
        <v>0</v>
      </c>
      <c r="J453" s="151">
        <v>0</v>
      </c>
      <c r="K453" s="151">
        <v>0</v>
      </c>
      <c r="L453" s="151">
        <v>0</v>
      </c>
      <c r="M453" s="151">
        <v>0</v>
      </c>
      <c r="N453" s="151">
        <v>0</v>
      </c>
      <c r="O453" s="151">
        <v>0</v>
      </c>
      <c r="P453" s="151">
        <v>0</v>
      </c>
      <c r="Q453" s="112"/>
      <c r="R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N453" s="113"/>
      <c r="AO453" s="113"/>
      <c r="AP453" s="113"/>
      <c r="AQ453" s="113"/>
      <c r="AR453" s="113"/>
      <c r="AS453" s="113"/>
      <c r="AT453" s="113"/>
      <c r="AU453" s="113"/>
      <c r="AV453" s="113"/>
      <c r="AW453" s="113"/>
      <c r="AX453" s="113"/>
      <c r="AY453" s="113"/>
      <c r="AZ453" s="113"/>
      <c r="BA453" s="113"/>
      <c r="BB453" s="113"/>
      <c r="BC453" s="113"/>
      <c r="BD453" s="113"/>
      <c r="BE453" s="113"/>
      <c r="BF453" s="113"/>
      <c r="BG453" s="113"/>
      <c r="BH453" s="113"/>
      <c r="BI453" s="113"/>
      <c r="BJ453" s="113"/>
      <c r="BK453" s="113"/>
      <c r="BL453" s="113"/>
      <c r="BM453" s="113"/>
      <c r="BN453" s="113"/>
      <c r="BO453" s="113"/>
      <c r="BP453" s="113"/>
      <c r="BQ453" s="113"/>
      <c r="BR453" s="113"/>
      <c r="BS453" s="113"/>
      <c r="BT453" s="113"/>
      <c r="BU453" s="113"/>
      <c r="BV453" s="113"/>
      <c r="BW453" s="113"/>
      <c r="BX453" s="113"/>
      <c r="BY453" s="113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  <c r="DU453" s="113"/>
      <c r="DV453" s="113"/>
      <c r="DW453" s="113"/>
      <c r="DX453" s="113"/>
      <c r="DY453" s="113"/>
      <c r="DZ453" s="113"/>
      <c r="EA453" s="113"/>
      <c r="EB453" s="113"/>
      <c r="EC453" s="113"/>
      <c r="ED453" s="113"/>
      <c r="EE453" s="113"/>
      <c r="EF453" s="113"/>
      <c r="EG453" s="113"/>
    </row>
    <row r="454" spans="1:137" s="106" customFormat="1" ht="12.95" customHeight="1" x14ac:dyDescent="0.2">
      <c r="A454" s="127">
        <v>8</v>
      </c>
      <c r="B454" s="104" t="str">
        <f>'Приложение № 1'!B445</f>
        <v>г. Шатура, мкр. Керва, Больничный проезд, д. 5</v>
      </c>
      <c r="C454" s="151">
        <f>'Приложение № 1'!M445</f>
        <v>118.8</v>
      </c>
      <c r="D454" s="151">
        <f>'Приложение № 1'!P445</f>
        <v>5022864</v>
      </c>
      <c r="E454" s="151">
        <f t="shared" ref="E454:E469" si="144">C454</f>
        <v>118.8</v>
      </c>
      <c r="F454" s="151">
        <f t="shared" ref="F454:F469" si="145">D454</f>
        <v>5022864</v>
      </c>
      <c r="G454" s="151">
        <v>0</v>
      </c>
      <c r="H454" s="151">
        <v>0</v>
      </c>
      <c r="I454" s="151">
        <v>0</v>
      </c>
      <c r="J454" s="151">
        <v>0</v>
      </c>
      <c r="K454" s="151">
        <v>0</v>
      </c>
      <c r="L454" s="151">
        <v>0</v>
      </c>
      <c r="M454" s="151">
        <v>0</v>
      </c>
      <c r="N454" s="151">
        <v>0</v>
      </c>
      <c r="O454" s="151">
        <v>0</v>
      </c>
      <c r="P454" s="151">
        <v>0</v>
      </c>
      <c r="Q454" s="112"/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N454" s="113"/>
      <c r="AO454" s="113"/>
      <c r="AP454" s="113"/>
      <c r="AQ454" s="113"/>
      <c r="AR454" s="113"/>
      <c r="AS454" s="113"/>
      <c r="AT454" s="113"/>
      <c r="AU454" s="113"/>
      <c r="AV454" s="113"/>
      <c r="AW454" s="113"/>
      <c r="AX454" s="113"/>
      <c r="AY454" s="113"/>
      <c r="AZ454" s="113"/>
      <c r="BA454" s="113"/>
      <c r="BB454" s="113"/>
      <c r="BC454" s="113"/>
      <c r="BD454" s="113"/>
      <c r="BE454" s="113"/>
      <c r="BF454" s="113"/>
      <c r="BG454" s="113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3"/>
      <c r="BR454" s="113"/>
      <c r="BS454" s="113"/>
      <c r="BT454" s="113"/>
      <c r="BU454" s="113"/>
      <c r="BV454" s="113"/>
      <c r="BW454" s="113"/>
      <c r="BX454" s="113"/>
      <c r="BY454" s="113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  <c r="DU454" s="113"/>
      <c r="DV454" s="113"/>
      <c r="DW454" s="113"/>
      <c r="DX454" s="113"/>
      <c r="DY454" s="113"/>
      <c r="DZ454" s="113"/>
      <c r="EA454" s="113"/>
      <c r="EB454" s="113"/>
      <c r="EC454" s="113"/>
      <c r="ED454" s="113"/>
      <c r="EE454" s="113"/>
      <c r="EF454" s="113"/>
      <c r="EG454" s="113"/>
    </row>
    <row r="455" spans="1:137" s="106" customFormat="1" ht="12.95" customHeight="1" x14ac:dyDescent="0.2">
      <c r="A455" s="127">
        <v>9</v>
      </c>
      <c r="B455" s="104" t="str">
        <f>'Приложение № 1'!B446</f>
        <v>г. Шатура, ул. Советская, д. 24</v>
      </c>
      <c r="C455" s="151">
        <f>'Приложение № 1'!M446</f>
        <v>216.6</v>
      </c>
      <c r="D455" s="151">
        <f>'Приложение № 1'!P446</f>
        <v>9157848</v>
      </c>
      <c r="E455" s="151">
        <f t="shared" si="144"/>
        <v>216.6</v>
      </c>
      <c r="F455" s="151">
        <f t="shared" si="145"/>
        <v>9157848</v>
      </c>
      <c r="G455" s="151">
        <v>0</v>
      </c>
      <c r="H455" s="151">
        <v>0</v>
      </c>
      <c r="I455" s="151">
        <v>0</v>
      </c>
      <c r="J455" s="151">
        <v>0</v>
      </c>
      <c r="K455" s="151">
        <v>0</v>
      </c>
      <c r="L455" s="151">
        <v>0</v>
      </c>
      <c r="M455" s="151">
        <v>0</v>
      </c>
      <c r="N455" s="151">
        <v>0</v>
      </c>
      <c r="O455" s="151">
        <v>0</v>
      </c>
      <c r="P455" s="151">
        <v>0</v>
      </c>
      <c r="Q455" s="112"/>
      <c r="R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X455" s="113"/>
      <c r="AY455" s="113"/>
      <c r="AZ455" s="113"/>
      <c r="BA455" s="113"/>
      <c r="BB455" s="113"/>
      <c r="BC455" s="113"/>
      <c r="BD455" s="113"/>
      <c r="BE455" s="113"/>
      <c r="BF455" s="113"/>
      <c r="BG455" s="113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113"/>
      <c r="BR455" s="113"/>
      <c r="BS455" s="113"/>
      <c r="BT455" s="113"/>
      <c r="BU455" s="113"/>
      <c r="BV455" s="113"/>
      <c r="BW455" s="113"/>
      <c r="BX455" s="113"/>
      <c r="BY455" s="113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  <c r="DU455" s="113"/>
      <c r="DV455" s="113"/>
      <c r="DW455" s="113"/>
      <c r="DX455" s="113"/>
      <c r="DY455" s="113"/>
      <c r="DZ455" s="113"/>
      <c r="EA455" s="113"/>
      <c r="EB455" s="113"/>
      <c r="EC455" s="113"/>
      <c r="ED455" s="113"/>
      <c r="EE455" s="113"/>
      <c r="EF455" s="113"/>
      <c r="EG455" s="113"/>
    </row>
    <row r="456" spans="1:137" s="106" customFormat="1" ht="12.95" customHeight="1" x14ac:dyDescent="0.2">
      <c r="A456" s="127">
        <v>10</v>
      </c>
      <c r="B456" s="104" t="str">
        <f>'Приложение № 1'!B447</f>
        <v>г. Шатура, ул. Клары Цеткин, д. 4/18</v>
      </c>
      <c r="C456" s="151">
        <f>'Приложение № 1'!M447</f>
        <v>177.5</v>
      </c>
      <c r="D456" s="151">
        <f>'Приложение № 1'!P447</f>
        <v>7504700</v>
      </c>
      <c r="E456" s="151">
        <f t="shared" si="144"/>
        <v>177.5</v>
      </c>
      <c r="F456" s="151">
        <f t="shared" si="145"/>
        <v>7504700</v>
      </c>
      <c r="G456" s="151">
        <v>0</v>
      </c>
      <c r="H456" s="151">
        <v>0</v>
      </c>
      <c r="I456" s="151">
        <v>0</v>
      </c>
      <c r="J456" s="151">
        <v>0</v>
      </c>
      <c r="K456" s="151">
        <v>0</v>
      </c>
      <c r="L456" s="151">
        <v>0</v>
      </c>
      <c r="M456" s="151">
        <v>0</v>
      </c>
      <c r="N456" s="151">
        <v>0</v>
      </c>
      <c r="O456" s="151">
        <v>0</v>
      </c>
      <c r="P456" s="151">
        <v>0</v>
      </c>
      <c r="Q456" s="112"/>
      <c r="R456" s="113"/>
      <c r="S456" s="113"/>
      <c r="T456" s="113"/>
      <c r="U456" s="113"/>
      <c r="V456" s="113"/>
      <c r="W456" s="113"/>
      <c r="X456" s="113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N456" s="113"/>
      <c r="AO456" s="113"/>
      <c r="AP456" s="113"/>
      <c r="AQ456" s="113"/>
      <c r="AR456" s="113"/>
      <c r="AS456" s="113"/>
      <c r="AT456" s="113"/>
      <c r="AU456" s="113"/>
      <c r="AV456" s="113"/>
      <c r="AW456" s="113"/>
      <c r="AX456" s="113"/>
      <c r="AY456" s="113"/>
      <c r="AZ456" s="113"/>
      <c r="BA456" s="113"/>
      <c r="BB456" s="113"/>
      <c r="BC456" s="113"/>
      <c r="BD456" s="113"/>
      <c r="BE456" s="113"/>
      <c r="BF456" s="113"/>
      <c r="BG456" s="113"/>
      <c r="BH456" s="113"/>
      <c r="BI456" s="113"/>
      <c r="BJ456" s="113"/>
      <c r="BK456" s="113"/>
      <c r="BL456" s="113"/>
      <c r="BM456" s="113"/>
      <c r="BN456" s="113"/>
      <c r="BO456" s="113"/>
      <c r="BP456" s="113"/>
      <c r="BQ456" s="113"/>
      <c r="BR456" s="113"/>
      <c r="BS456" s="113"/>
      <c r="BT456" s="113"/>
      <c r="BU456" s="113"/>
      <c r="BV456" s="113"/>
      <c r="BW456" s="113"/>
      <c r="BX456" s="113"/>
      <c r="BY456" s="113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  <c r="DU456" s="113"/>
      <c r="DV456" s="113"/>
      <c r="DW456" s="113"/>
      <c r="DX456" s="113"/>
      <c r="DY456" s="113"/>
      <c r="DZ456" s="113"/>
      <c r="EA456" s="113"/>
      <c r="EB456" s="113"/>
      <c r="EC456" s="113"/>
      <c r="ED456" s="113"/>
      <c r="EE456" s="113"/>
      <c r="EF456" s="113"/>
      <c r="EG456" s="113"/>
    </row>
    <row r="457" spans="1:137" s="106" customFormat="1" ht="12.95" customHeight="1" x14ac:dyDescent="0.2">
      <c r="A457" s="127">
        <v>11</v>
      </c>
      <c r="B457" s="104" t="str">
        <f>'Приложение № 1'!B448</f>
        <v>г. Шатура, ул. Малая, д.3</v>
      </c>
      <c r="C457" s="151">
        <f>'Приложение № 1'!M448</f>
        <v>88.5</v>
      </c>
      <c r="D457" s="151">
        <f>'Приложение № 1'!P448</f>
        <v>3741780</v>
      </c>
      <c r="E457" s="151">
        <f t="shared" si="144"/>
        <v>88.5</v>
      </c>
      <c r="F457" s="151">
        <f t="shared" si="145"/>
        <v>3741780</v>
      </c>
      <c r="G457" s="151">
        <v>0</v>
      </c>
      <c r="H457" s="151">
        <v>0</v>
      </c>
      <c r="I457" s="151">
        <v>0</v>
      </c>
      <c r="J457" s="151">
        <v>0</v>
      </c>
      <c r="K457" s="151">
        <v>0</v>
      </c>
      <c r="L457" s="151">
        <v>0</v>
      </c>
      <c r="M457" s="151">
        <v>0</v>
      </c>
      <c r="N457" s="151">
        <v>0</v>
      </c>
      <c r="O457" s="151">
        <v>0</v>
      </c>
      <c r="P457" s="151">
        <v>0</v>
      </c>
      <c r="Q457" s="112"/>
      <c r="R457" s="113"/>
      <c r="S457" s="113"/>
      <c r="T457" s="113"/>
      <c r="U457" s="113"/>
      <c r="V457" s="113"/>
      <c r="W457" s="113"/>
      <c r="X457" s="113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N457" s="113"/>
      <c r="AO457" s="113"/>
      <c r="AP457" s="113"/>
      <c r="AQ457" s="113"/>
      <c r="AR457" s="113"/>
      <c r="AS457" s="113"/>
      <c r="AT457" s="113"/>
      <c r="AU457" s="113"/>
      <c r="AV457" s="113"/>
      <c r="AW457" s="113"/>
      <c r="AX457" s="113"/>
      <c r="AY457" s="113"/>
      <c r="AZ457" s="113"/>
      <c r="BA457" s="113"/>
      <c r="BB457" s="113"/>
      <c r="BC457" s="113"/>
      <c r="BD457" s="113"/>
      <c r="BE457" s="113"/>
      <c r="BF457" s="113"/>
      <c r="BG457" s="113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3"/>
      <c r="BR457" s="113"/>
      <c r="BS457" s="113"/>
      <c r="BT457" s="113"/>
      <c r="BU457" s="113"/>
      <c r="BV457" s="113"/>
      <c r="BW457" s="113"/>
      <c r="BX457" s="113"/>
      <c r="BY457" s="113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  <c r="DU457" s="113"/>
      <c r="DV457" s="113"/>
      <c r="DW457" s="113"/>
      <c r="DX457" s="113"/>
      <c r="DY457" s="113"/>
      <c r="DZ457" s="113"/>
      <c r="EA457" s="113"/>
      <c r="EB457" s="113"/>
      <c r="EC457" s="113"/>
      <c r="ED457" s="113"/>
      <c r="EE457" s="113"/>
      <c r="EF457" s="113"/>
      <c r="EG457" s="113"/>
    </row>
    <row r="458" spans="1:137" s="106" customFormat="1" ht="12.95" customHeight="1" x14ac:dyDescent="0.2">
      <c r="A458" s="127">
        <v>12</v>
      </c>
      <c r="B458" s="104" t="str">
        <f>'Приложение № 1'!B449</f>
        <v>г. Шатура,ул. Калинина, д.15</v>
      </c>
      <c r="C458" s="151">
        <f>'Приложение № 1'!M449</f>
        <v>40</v>
      </c>
      <c r="D458" s="151">
        <f>'Приложение № 1'!P449</f>
        <v>1691200</v>
      </c>
      <c r="E458" s="151">
        <f t="shared" si="144"/>
        <v>40</v>
      </c>
      <c r="F458" s="151">
        <f t="shared" si="145"/>
        <v>1691200</v>
      </c>
      <c r="G458" s="151">
        <v>0</v>
      </c>
      <c r="H458" s="151">
        <v>0</v>
      </c>
      <c r="I458" s="151">
        <v>0</v>
      </c>
      <c r="J458" s="151">
        <v>0</v>
      </c>
      <c r="K458" s="151">
        <v>0</v>
      </c>
      <c r="L458" s="151">
        <v>0</v>
      </c>
      <c r="M458" s="151">
        <v>0</v>
      </c>
      <c r="N458" s="151">
        <v>0</v>
      </c>
      <c r="O458" s="151">
        <v>0</v>
      </c>
      <c r="P458" s="151">
        <v>0</v>
      </c>
      <c r="Q458" s="112"/>
      <c r="R458" s="113"/>
      <c r="S458" s="113"/>
      <c r="T458" s="113"/>
      <c r="U458" s="113"/>
      <c r="V458" s="113"/>
      <c r="W458" s="113"/>
      <c r="X458" s="113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N458" s="113"/>
      <c r="AO458" s="113"/>
      <c r="AP458" s="113"/>
      <c r="AQ458" s="113"/>
      <c r="AR458" s="113"/>
      <c r="AS458" s="113"/>
      <c r="AT458" s="113"/>
      <c r="AU458" s="113"/>
      <c r="AV458" s="113"/>
      <c r="AW458" s="113"/>
      <c r="AX458" s="113"/>
      <c r="AY458" s="113"/>
      <c r="AZ458" s="113"/>
      <c r="BA458" s="113"/>
      <c r="BB458" s="113"/>
      <c r="BC458" s="113"/>
      <c r="BD458" s="113"/>
      <c r="BE458" s="113"/>
      <c r="BF458" s="113"/>
      <c r="BG458" s="113"/>
      <c r="BH458" s="113"/>
      <c r="BI458" s="113"/>
      <c r="BJ458" s="113"/>
      <c r="BK458" s="113"/>
      <c r="BL458" s="113"/>
      <c r="BM458" s="113"/>
      <c r="BN458" s="113"/>
      <c r="BO458" s="113"/>
      <c r="BP458" s="113"/>
      <c r="BQ458" s="113"/>
      <c r="BR458" s="113"/>
      <c r="BS458" s="113"/>
      <c r="BT458" s="113"/>
      <c r="BU458" s="113"/>
      <c r="BV458" s="113"/>
      <c r="BW458" s="113"/>
      <c r="BX458" s="113"/>
      <c r="BY458" s="113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  <c r="DU458" s="113"/>
      <c r="DV458" s="113"/>
      <c r="DW458" s="113"/>
      <c r="DX458" s="113"/>
      <c r="DY458" s="113"/>
      <c r="DZ458" s="113"/>
      <c r="EA458" s="113"/>
      <c r="EB458" s="113"/>
      <c r="EC458" s="113"/>
      <c r="ED458" s="113"/>
      <c r="EE458" s="113"/>
      <c r="EF458" s="113"/>
      <c r="EG458" s="113"/>
    </row>
    <row r="459" spans="1:137" s="106" customFormat="1" ht="12.95" customHeight="1" x14ac:dyDescent="0.2">
      <c r="A459" s="127">
        <v>13</v>
      </c>
      <c r="B459" s="104" t="str">
        <f>'Приложение № 1'!B450</f>
        <v>г. Шатура, пос. Долгуша, д. 37</v>
      </c>
      <c r="C459" s="151">
        <f>'Приложение № 1'!M450</f>
        <v>197.9</v>
      </c>
      <c r="D459" s="151">
        <f>'Приложение № 1'!P450</f>
        <v>8367212</v>
      </c>
      <c r="E459" s="151">
        <f t="shared" si="144"/>
        <v>197.9</v>
      </c>
      <c r="F459" s="151">
        <f t="shared" si="145"/>
        <v>8367212</v>
      </c>
      <c r="G459" s="151">
        <v>0</v>
      </c>
      <c r="H459" s="151">
        <v>0</v>
      </c>
      <c r="I459" s="151">
        <v>0</v>
      </c>
      <c r="J459" s="151">
        <v>0</v>
      </c>
      <c r="K459" s="151">
        <v>0</v>
      </c>
      <c r="L459" s="151">
        <v>0</v>
      </c>
      <c r="M459" s="151">
        <v>0</v>
      </c>
      <c r="N459" s="151">
        <v>0</v>
      </c>
      <c r="O459" s="151">
        <v>0</v>
      </c>
      <c r="P459" s="151">
        <v>0</v>
      </c>
      <c r="Q459" s="112"/>
      <c r="R459" s="113"/>
      <c r="S459" s="113"/>
      <c r="T459" s="113"/>
      <c r="U459" s="113"/>
      <c r="V459" s="113"/>
      <c r="W459" s="113"/>
      <c r="X459" s="113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113"/>
      <c r="AI459" s="113"/>
      <c r="AJ459" s="113"/>
      <c r="AK459" s="113"/>
      <c r="AL459" s="113"/>
      <c r="AM459" s="113"/>
      <c r="AN459" s="113"/>
      <c r="AO459" s="113"/>
      <c r="AP459" s="113"/>
      <c r="AQ459" s="113"/>
      <c r="AR459" s="113"/>
      <c r="AS459" s="113"/>
      <c r="AT459" s="113"/>
      <c r="AU459" s="113"/>
      <c r="AV459" s="113"/>
      <c r="AW459" s="113"/>
      <c r="AX459" s="113"/>
      <c r="AY459" s="113"/>
      <c r="AZ459" s="113"/>
      <c r="BA459" s="113"/>
      <c r="BB459" s="113"/>
      <c r="BC459" s="113"/>
      <c r="BD459" s="113"/>
      <c r="BE459" s="113"/>
      <c r="BF459" s="113"/>
      <c r="BG459" s="113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113"/>
      <c r="BR459" s="113"/>
      <c r="BS459" s="113"/>
      <c r="BT459" s="113"/>
      <c r="BU459" s="113"/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  <c r="DU459" s="113"/>
      <c r="DV459" s="113"/>
      <c r="DW459" s="113"/>
      <c r="DX459" s="113"/>
      <c r="DY459" s="113"/>
      <c r="DZ459" s="113"/>
      <c r="EA459" s="113"/>
      <c r="EB459" s="113"/>
      <c r="EC459" s="113"/>
      <c r="ED459" s="113"/>
      <c r="EE459" s="113"/>
      <c r="EF459" s="113"/>
      <c r="EG459" s="113"/>
    </row>
    <row r="460" spans="1:137" s="106" customFormat="1" ht="12.95" customHeight="1" x14ac:dyDescent="0.2">
      <c r="A460" s="127">
        <v>14</v>
      </c>
      <c r="B460" s="104" t="str">
        <f>'Приложение № 1'!B451</f>
        <v>г. Шатура, мкр. Керва, ул. Первомайская, д. 6</v>
      </c>
      <c r="C460" s="151">
        <f>'Приложение № 1'!M451</f>
        <v>290</v>
      </c>
      <c r="D460" s="151">
        <f>'Приложение № 1'!P451</f>
        <v>12261200</v>
      </c>
      <c r="E460" s="151">
        <f t="shared" si="144"/>
        <v>290</v>
      </c>
      <c r="F460" s="151">
        <f t="shared" si="145"/>
        <v>12261200</v>
      </c>
      <c r="G460" s="151">
        <v>0</v>
      </c>
      <c r="H460" s="151">
        <v>0</v>
      </c>
      <c r="I460" s="151">
        <v>0</v>
      </c>
      <c r="J460" s="151">
        <v>0</v>
      </c>
      <c r="K460" s="151">
        <v>0</v>
      </c>
      <c r="L460" s="151">
        <v>0</v>
      </c>
      <c r="M460" s="151">
        <v>0</v>
      </c>
      <c r="N460" s="151">
        <v>0</v>
      </c>
      <c r="O460" s="151">
        <v>0</v>
      </c>
      <c r="P460" s="151">
        <v>0</v>
      </c>
      <c r="Q460" s="112"/>
      <c r="R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N460" s="113"/>
      <c r="AO460" s="113"/>
      <c r="AP460" s="113"/>
      <c r="AQ460" s="113"/>
      <c r="AR460" s="113"/>
      <c r="AS460" s="113"/>
      <c r="AT460" s="113"/>
      <c r="AU460" s="113"/>
      <c r="AV460" s="113"/>
      <c r="AW460" s="113"/>
      <c r="AX460" s="113"/>
      <c r="AY460" s="113"/>
      <c r="AZ460" s="113"/>
      <c r="BA460" s="113"/>
      <c r="BB460" s="113"/>
      <c r="BC460" s="113"/>
      <c r="BD460" s="113"/>
      <c r="BE460" s="113"/>
      <c r="BF460" s="113"/>
      <c r="BG460" s="113"/>
      <c r="BH460" s="113"/>
      <c r="BI460" s="113"/>
      <c r="BJ460" s="113"/>
      <c r="BK460" s="113"/>
      <c r="BL460" s="113"/>
      <c r="BM460" s="113"/>
      <c r="BN460" s="113"/>
      <c r="BO460" s="113"/>
      <c r="BP460" s="113"/>
      <c r="BQ460" s="113"/>
      <c r="BR460" s="113"/>
      <c r="BS460" s="113"/>
      <c r="BT460" s="113"/>
      <c r="BU460" s="113"/>
      <c r="BV460" s="113"/>
      <c r="BW460" s="113"/>
      <c r="BX460" s="113"/>
      <c r="BY460" s="113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  <c r="DU460" s="113"/>
      <c r="DV460" s="113"/>
      <c r="DW460" s="113"/>
      <c r="DX460" s="113"/>
      <c r="DY460" s="113"/>
      <c r="DZ460" s="113"/>
      <c r="EA460" s="113"/>
      <c r="EB460" s="113"/>
      <c r="EC460" s="113"/>
      <c r="ED460" s="113"/>
      <c r="EE460" s="113"/>
      <c r="EF460" s="113"/>
      <c r="EG460" s="113"/>
    </row>
    <row r="461" spans="1:137" s="106" customFormat="1" ht="12.95" customHeight="1" x14ac:dyDescent="0.2">
      <c r="A461" s="127">
        <v>15</v>
      </c>
      <c r="B461" s="104" t="str">
        <f>'Приложение № 1'!B452</f>
        <v>г. Шатура, пос. Долгуша, д. 9</v>
      </c>
      <c r="C461" s="151">
        <f>'Приложение № 1'!M452</f>
        <v>206.1</v>
      </c>
      <c r="D461" s="151">
        <f>'Приложение № 1'!P452</f>
        <v>8713908</v>
      </c>
      <c r="E461" s="151">
        <f t="shared" si="144"/>
        <v>206.1</v>
      </c>
      <c r="F461" s="151">
        <f t="shared" si="145"/>
        <v>8713908</v>
      </c>
      <c r="G461" s="151">
        <v>0</v>
      </c>
      <c r="H461" s="151">
        <v>0</v>
      </c>
      <c r="I461" s="151">
        <v>0</v>
      </c>
      <c r="J461" s="151">
        <v>0</v>
      </c>
      <c r="K461" s="151">
        <v>0</v>
      </c>
      <c r="L461" s="151">
        <v>0</v>
      </c>
      <c r="M461" s="151">
        <v>0</v>
      </c>
      <c r="N461" s="151">
        <v>0</v>
      </c>
      <c r="O461" s="151">
        <v>0</v>
      </c>
      <c r="P461" s="151">
        <v>0</v>
      </c>
      <c r="Q461" s="112"/>
      <c r="R461" s="113"/>
      <c r="S461" s="113"/>
      <c r="T461" s="113"/>
      <c r="U461" s="113"/>
      <c r="V461" s="113"/>
      <c r="W461" s="113"/>
      <c r="X461" s="113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N461" s="113"/>
      <c r="AO461" s="113"/>
      <c r="AP461" s="113"/>
      <c r="AQ461" s="113"/>
      <c r="AR461" s="113"/>
      <c r="AS461" s="113"/>
      <c r="AT461" s="113"/>
      <c r="AU461" s="113"/>
      <c r="AV461" s="113"/>
      <c r="AW461" s="113"/>
      <c r="AX461" s="113"/>
      <c r="AY461" s="113"/>
      <c r="AZ461" s="113"/>
      <c r="BA461" s="113"/>
      <c r="BB461" s="113"/>
      <c r="BC461" s="113"/>
      <c r="BD461" s="113"/>
      <c r="BE461" s="113"/>
      <c r="BF461" s="113"/>
      <c r="BG461" s="113"/>
      <c r="BH461" s="113"/>
      <c r="BI461" s="113"/>
      <c r="BJ461" s="113"/>
      <c r="BK461" s="113"/>
      <c r="BL461" s="113"/>
      <c r="BM461" s="113"/>
      <c r="BN461" s="113"/>
      <c r="BO461" s="113"/>
      <c r="BP461" s="113"/>
      <c r="BQ461" s="113"/>
      <c r="BR461" s="113"/>
      <c r="BS461" s="113"/>
      <c r="BT461" s="113"/>
      <c r="BU461" s="113"/>
      <c r="BV461" s="113"/>
      <c r="BW461" s="113"/>
      <c r="BX461" s="113"/>
      <c r="BY461" s="113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  <c r="DU461" s="113"/>
      <c r="DV461" s="113"/>
      <c r="DW461" s="113"/>
      <c r="DX461" s="113"/>
      <c r="DY461" s="113"/>
      <c r="DZ461" s="113"/>
      <c r="EA461" s="113"/>
      <c r="EB461" s="113"/>
      <c r="EC461" s="113"/>
      <c r="ED461" s="113"/>
      <c r="EE461" s="113"/>
      <c r="EF461" s="113"/>
      <c r="EG461" s="113"/>
    </row>
    <row r="462" spans="1:137" s="106" customFormat="1" ht="12.95" customHeight="1" x14ac:dyDescent="0.2">
      <c r="A462" s="127">
        <v>16</v>
      </c>
      <c r="B462" s="104" t="str">
        <f>'Приложение № 1'!B453</f>
        <v>г. Шатура, пос. Северная грива, д. 33</v>
      </c>
      <c r="C462" s="151">
        <f>'Приложение № 1'!M453</f>
        <v>344</v>
      </c>
      <c r="D462" s="151">
        <f>'Приложение № 1'!P453</f>
        <v>14544320</v>
      </c>
      <c r="E462" s="151">
        <f t="shared" si="144"/>
        <v>344</v>
      </c>
      <c r="F462" s="151">
        <f t="shared" si="145"/>
        <v>14544320</v>
      </c>
      <c r="G462" s="151">
        <v>0</v>
      </c>
      <c r="H462" s="151">
        <v>0</v>
      </c>
      <c r="I462" s="151">
        <v>0</v>
      </c>
      <c r="J462" s="151">
        <v>0</v>
      </c>
      <c r="K462" s="151">
        <v>0</v>
      </c>
      <c r="L462" s="151">
        <v>0</v>
      </c>
      <c r="M462" s="151">
        <v>0</v>
      </c>
      <c r="N462" s="151">
        <v>0</v>
      </c>
      <c r="O462" s="151">
        <v>0</v>
      </c>
      <c r="P462" s="151">
        <v>0</v>
      </c>
      <c r="Q462" s="112"/>
      <c r="R462" s="113"/>
      <c r="S462" s="113"/>
      <c r="T462" s="113"/>
      <c r="U462" s="113"/>
      <c r="V462" s="113"/>
      <c r="W462" s="113"/>
      <c r="X462" s="113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N462" s="113"/>
      <c r="AO462" s="113"/>
      <c r="AP462" s="113"/>
      <c r="AQ462" s="113"/>
      <c r="AR462" s="113"/>
      <c r="AS462" s="113"/>
      <c r="AT462" s="113"/>
      <c r="AU462" s="113"/>
      <c r="AV462" s="113"/>
      <c r="AW462" s="113"/>
      <c r="AX462" s="113"/>
      <c r="AY462" s="113"/>
      <c r="AZ462" s="113"/>
      <c r="BA462" s="113"/>
      <c r="BB462" s="113"/>
      <c r="BC462" s="113"/>
      <c r="BD462" s="113"/>
      <c r="BE462" s="113"/>
      <c r="BF462" s="113"/>
      <c r="BG462" s="113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3"/>
      <c r="BR462" s="113"/>
      <c r="BS462" s="113"/>
      <c r="BT462" s="113"/>
      <c r="BU462" s="113"/>
      <c r="BV462" s="113"/>
      <c r="BW462" s="113"/>
      <c r="BX462" s="113"/>
      <c r="BY462" s="113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  <c r="DU462" s="113"/>
      <c r="DV462" s="113"/>
      <c r="DW462" s="113"/>
      <c r="DX462" s="113"/>
      <c r="DY462" s="113"/>
      <c r="DZ462" s="113"/>
      <c r="EA462" s="113"/>
      <c r="EB462" s="113"/>
      <c r="EC462" s="113"/>
      <c r="ED462" s="113"/>
      <c r="EE462" s="113"/>
      <c r="EF462" s="113"/>
      <c r="EG462" s="113"/>
    </row>
    <row r="463" spans="1:137" s="106" customFormat="1" ht="12.95" customHeight="1" x14ac:dyDescent="0.2">
      <c r="A463" s="127">
        <v>17</v>
      </c>
      <c r="B463" s="104" t="str">
        <f>'Приложение № 1'!B454</f>
        <v>г. Шатура, ул. Советская, д. 26</v>
      </c>
      <c r="C463" s="151">
        <f>'Приложение № 1'!M454</f>
        <v>222.7</v>
      </c>
      <c r="D463" s="151">
        <f>'Приложение № 1'!P454</f>
        <v>9415756</v>
      </c>
      <c r="E463" s="151">
        <f t="shared" si="144"/>
        <v>222.7</v>
      </c>
      <c r="F463" s="151">
        <f t="shared" si="145"/>
        <v>9415756</v>
      </c>
      <c r="G463" s="151">
        <v>0</v>
      </c>
      <c r="H463" s="151">
        <v>0</v>
      </c>
      <c r="I463" s="151">
        <v>0</v>
      </c>
      <c r="J463" s="151">
        <v>0</v>
      </c>
      <c r="K463" s="151">
        <v>0</v>
      </c>
      <c r="L463" s="151">
        <v>0</v>
      </c>
      <c r="M463" s="151">
        <v>0</v>
      </c>
      <c r="N463" s="151">
        <v>0</v>
      </c>
      <c r="O463" s="151">
        <v>0</v>
      </c>
      <c r="P463" s="151">
        <v>0</v>
      </c>
      <c r="Q463" s="112"/>
      <c r="R463" s="113"/>
      <c r="S463" s="113"/>
      <c r="T463" s="113"/>
      <c r="U463" s="113"/>
      <c r="V463" s="113"/>
      <c r="W463" s="113"/>
      <c r="X463" s="113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N463" s="113"/>
      <c r="AO463" s="113"/>
      <c r="AP463" s="113"/>
      <c r="AQ463" s="113"/>
      <c r="AR463" s="113"/>
      <c r="AS463" s="113"/>
      <c r="AT463" s="113"/>
      <c r="AU463" s="113"/>
      <c r="AV463" s="113"/>
      <c r="AW463" s="113"/>
      <c r="AX463" s="113"/>
      <c r="AY463" s="113"/>
      <c r="AZ463" s="113"/>
      <c r="BA463" s="113"/>
      <c r="BB463" s="113"/>
      <c r="BC463" s="113"/>
      <c r="BD463" s="113"/>
      <c r="BE463" s="113"/>
      <c r="BF463" s="113"/>
      <c r="BG463" s="113"/>
      <c r="BH463" s="113"/>
      <c r="BI463" s="113"/>
      <c r="BJ463" s="113"/>
      <c r="BK463" s="113"/>
      <c r="BL463" s="113"/>
      <c r="BM463" s="113"/>
      <c r="BN463" s="113"/>
      <c r="BO463" s="113"/>
      <c r="BP463" s="113"/>
      <c r="BQ463" s="113"/>
      <c r="BR463" s="113"/>
      <c r="BS463" s="113"/>
      <c r="BT463" s="113"/>
      <c r="BU463" s="113"/>
      <c r="BV463" s="113"/>
      <c r="BW463" s="113"/>
      <c r="BX463" s="113"/>
      <c r="BY463" s="113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  <c r="DU463" s="113"/>
      <c r="DV463" s="113"/>
      <c r="DW463" s="113"/>
      <c r="DX463" s="113"/>
      <c r="DY463" s="113"/>
      <c r="DZ463" s="113"/>
      <c r="EA463" s="113"/>
      <c r="EB463" s="113"/>
      <c r="EC463" s="113"/>
      <c r="ED463" s="113"/>
      <c r="EE463" s="113"/>
      <c r="EF463" s="113"/>
      <c r="EG463" s="113"/>
    </row>
    <row r="464" spans="1:137" s="106" customFormat="1" ht="12.95" customHeight="1" x14ac:dyDescent="0.2">
      <c r="A464" s="127">
        <v>18</v>
      </c>
      <c r="B464" s="104" t="str">
        <f>'Приложение № 1'!B455</f>
        <v>г. Шатура, ул. Войкова, д. 8/14</v>
      </c>
      <c r="C464" s="151">
        <f>'Приложение № 1'!M455</f>
        <v>187.1</v>
      </c>
      <c r="D464" s="151">
        <f>'Приложение № 1'!P455</f>
        <v>7910588</v>
      </c>
      <c r="E464" s="151">
        <f t="shared" si="144"/>
        <v>187.1</v>
      </c>
      <c r="F464" s="151">
        <f t="shared" si="145"/>
        <v>7910588</v>
      </c>
      <c r="G464" s="151">
        <v>0</v>
      </c>
      <c r="H464" s="151">
        <v>0</v>
      </c>
      <c r="I464" s="151">
        <v>0</v>
      </c>
      <c r="J464" s="151">
        <v>0</v>
      </c>
      <c r="K464" s="151">
        <v>0</v>
      </c>
      <c r="L464" s="151">
        <v>0</v>
      </c>
      <c r="M464" s="151">
        <v>0</v>
      </c>
      <c r="N464" s="151">
        <v>0</v>
      </c>
      <c r="O464" s="151">
        <v>0</v>
      </c>
      <c r="P464" s="151">
        <v>0</v>
      </c>
      <c r="Q464" s="112"/>
      <c r="R464" s="113"/>
      <c r="S464" s="113"/>
      <c r="T464" s="113"/>
      <c r="U464" s="113"/>
      <c r="V464" s="113"/>
      <c r="W464" s="113"/>
      <c r="X464" s="113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N464" s="113"/>
      <c r="AO464" s="113"/>
      <c r="AP464" s="113"/>
      <c r="AQ464" s="113"/>
      <c r="AR464" s="113"/>
      <c r="AS464" s="113"/>
      <c r="AT464" s="113"/>
      <c r="AU464" s="113"/>
      <c r="AV464" s="113"/>
      <c r="AW464" s="113"/>
      <c r="AX464" s="113"/>
      <c r="AY464" s="113"/>
      <c r="AZ464" s="113"/>
      <c r="BA464" s="113"/>
      <c r="BB464" s="113"/>
      <c r="BC464" s="113"/>
      <c r="BD464" s="113"/>
      <c r="BE464" s="113"/>
      <c r="BF464" s="113"/>
      <c r="BG464" s="113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113"/>
      <c r="BR464" s="113"/>
      <c r="BS464" s="113"/>
      <c r="BT464" s="113"/>
      <c r="BU464" s="113"/>
      <c r="BV464" s="113"/>
      <c r="BW464" s="113"/>
      <c r="BX464" s="113"/>
      <c r="BY464" s="113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  <c r="DU464" s="113"/>
      <c r="DV464" s="113"/>
      <c r="DW464" s="113"/>
      <c r="DX464" s="113"/>
      <c r="DY464" s="113"/>
      <c r="DZ464" s="113"/>
      <c r="EA464" s="113"/>
      <c r="EB464" s="113"/>
      <c r="EC464" s="113"/>
      <c r="ED464" s="113"/>
      <c r="EE464" s="113"/>
      <c r="EF464" s="113"/>
      <c r="EG464" s="113"/>
    </row>
    <row r="465" spans="1:137" s="106" customFormat="1" ht="12.95" customHeight="1" x14ac:dyDescent="0.2">
      <c r="A465" s="127">
        <v>19</v>
      </c>
      <c r="B465" s="104" t="str">
        <f>'Приложение № 1'!B456</f>
        <v>г. Шатура, ул. Нариманова, д. 6/12</v>
      </c>
      <c r="C465" s="151">
        <f>'Приложение № 1'!M456</f>
        <v>120</v>
      </c>
      <c r="D465" s="151">
        <f>'Приложение № 1'!P456</f>
        <v>5073600</v>
      </c>
      <c r="E465" s="151">
        <f t="shared" si="144"/>
        <v>120</v>
      </c>
      <c r="F465" s="151">
        <f t="shared" si="145"/>
        <v>5073600</v>
      </c>
      <c r="G465" s="151">
        <v>0</v>
      </c>
      <c r="H465" s="151">
        <v>0</v>
      </c>
      <c r="I465" s="151">
        <v>0</v>
      </c>
      <c r="J465" s="151">
        <v>0</v>
      </c>
      <c r="K465" s="151">
        <v>0</v>
      </c>
      <c r="L465" s="151">
        <v>0</v>
      </c>
      <c r="M465" s="151">
        <v>0</v>
      </c>
      <c r="N465" s="151">
        <v>0</v>
      </c>
      <c r="O465" s="151">
        <v>0</v>
      </c>
      <c r="P465" s="151">
        <v>0</v>
      </c>
      <c r="Q465" s="112"/>
      <c r="R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  <c r="DU465" s="113"/>
      <c r="DV465" s="113"/>
      <c r="DW465" s="113"/>
      <c r="DX465" s="113"/>
      <c r="DY465" s="113"/>
      <c r="DZ465" s="113"/>
      <c r="EA465" s="113"/>
      <c r="EB465" s="113"/>
      <c r="EC465" s="113"/>
      <c r="ED465" s="113"/>
      <c r="EE465" s="113"/>
      <c r="EF465" s="113"/>
      <c r="EG465" s="113"/>
    </row>
    <row r="466" spans="1:137" s="106" customFormat="1" ht="12.95" customHeight="1" x14ac:dyDescent="0.2">
      <c r="A466" s="127">
        <v>20</v>
      </c>
      <c r="B466" s="104" t="str">
        <f>'Приложение № 1'!B457</f>
        <v>г. Шатура, ул. Московская, д. 22</v>
      </c>
      <c r="C466" s="151">
        <f>'Приложение № 1'!M457</f>
        <v>254.59</v>
      </c>
      <c r="D466" s="151">
        <f>'Приложение № 1'!P457</f>
        <v>10764065.199999999</v>
      </c>
      <c r="E466" s="151">
        <f t="shared" si="144"/>
        <v>254.59</v>
      </c>
      <c r="F466" s="151">
        <f t="shared" si="145"/>
        <v>10764065.199999999</v>
      </c>
      <c r="G466" s="151">
        <v>0</v>
      </c>
      <c r="H466" s="151">
        <v>0</v>
      </c>
      <c r="I466" s="151">
        <v>0</v>
      </c>
      <c r="J466" s="151">
        <v>0</v>
      </c>
      <c r="K466" s="151">
        <v>0</v>
      </c>
      <c r="L466" s="151">
        <v>0</v>
      </c>
      <c r="M466" s="151">
        <v>0</v>
      </c>
      <c r="N466" s="151">
        <v>0</v>
      </c>
      <c r="O466" s="151">
        <v>0</v>
      </c>
      <c r="P466" s="151">
        <v>0</v>
      </c>
      <c r="Q466" s="112"/>
      <c r="R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  <c r="DU466" s="113"/>
      <c r="DV466" s="113"/>
      <c r="DW466" s="113"/>
      <c r="DX466" s="113"/>
      <c r="DY466" s="113"/>
      <c r="DZ466" s="113"/>
      <c r="EA466" s="113"/>
      <c r="EB466" s="113"/>
      <c r="EC466" s="113"/>
      <c r="ED466" s="113"/>
      <c r="EE466" s="113"/>
      <c r="EF466" s="113"/>
      <c r="EG466" s="113"/>
    </row>
    <row r="467" spans="1:137" s="106" customFormat="1" ht="12.95" customHeight="1" x14ac:dyDescent="0.2">
      <c r="A467" s="127">
        <v>21</v>
      </c>
      <c r="B467" s="104" t="str">
        <f>'Приложение № 1'!B458</f>
        <v>г. Шатура, мкр. Керва, ул. Школьная, д. 5</v>
      </c>
      <c r="C467" s="151">
        <f>'Приложение № 1'!M458</f>
        <v>618.70000000000005</v>
      </c>
      <c r="D467" s="151">
        <f>'Приложение № 1'!P458</f>
        <v>26158636</v>
      </c>
      <c r="E467" s="151">
        <f t="shared" si="144"/>
        <v>618.70000000000005</v>
      </c>
      <c r="F467" s="151">
        <f t="shared" si="145"/>
        <v>26158636</v>
      </c>
      <c r="G467" s="151">
        <v>0</v>
      </c>
      <c r="H467" s="151">
        <v>0</v>
      </c>
      <c r="I467" s="151">
        <v>0</v>
      </c>
      <c r="J467" s="151">
        <v>0</v>
      </c>
      <c r="K467" s="151">
        <v>0</v>
      </c>
      <c r="L467" s="151">
        <v>0</v>
      </c>
      <c r="M467" s="151">
        <v>0</v>
      </c>
      <c r="N467" s="151">
        <v>0</v>
      </c>
      <c r="O467" s="151">
        <v>0</v>
      </c>
      <c r="P467" s="151">
        <v>0</v>
      </c>
      <c r="Q467" s="112"/>
      <c r="R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  <c r="DU467" s="113"/>
      <c r="DV467" s="113"/>
      <c r="DW467" s="113"/>
      <c r="DX467" s="113"/>
      <c r="DY467" s="113"/>
      <c r="DZ467" s="113"/>
      <c r="EA467" s="113"/>
      <c r="EB467" s="113"/>
      <c r="EC467" s="113"/>
      <c r="ED467" s="113"/>
      <c r="EE467" s="113"/>
      <c r="EF467" s="113"/>
      <c r="EG467" s="113"/>
    </row>
    <row r="468" spans="1:137" s="106" customFormat="1" ht="12.95" customHeight="1" x14ac:dyDescent="0.2">
      <c r="A468" s="127">
        <v>22</v>
      </c>
      <c r="B468" s="104" t="str">
        <f>'Приложение № 1'!B459</f>
        <v>г. Шатура, мкр. Керва, ул. Школьная, д. 18</v>
      </c>
      <c r="C468" s="151">
        <f>'Приложение № 1'!M459</f>
        <v>502.5</v>
      </c>
      <c r="D468" s="151">
        <f>'Приложение № 1'!P459</f>
        <v>21245700</v>
      </c>
      <c r="E468" s="151">
        <f t="shared" si="144"/>
        <v>502.5</v>
      </c>
      <c r="F468" s="151">
        <f t="shared" si="145"/>
        <v>21245700</v>
      </c>
      <c r="G468" s="151">
        <v>0</v>
      </c>
      <c r="H468" s="151">
        <v>0</v>
      </c>
      <c r="I468" s="151">
        <v>0</v>
      </c>
      <c r="J468" s="151">
        <v>0</v>
      </c>
      <c r="K468" s="151">
        <v>0</v>
      </c>
      <c r="L468" s="151">
        <v>0</v>
      </c>
      <c r="M468" s="151">
        <v>0</v>
      </c>
      <c r="N468" s="151">
        <v>0</v>
      </c>
      <c r="O468" s="151">
        <v>0</v>
      </c>
      <c r="P468" s="151">
        <v>0</v>
      </c>
      <c r="Q468" s="112"/>
      <c r="R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  <c r="DU468" s="113"/>
      <c r="DV468" s="113"/>
      <c r="DW468" s="113"/>
      <c r="DX468" s="113"/>
      <c r="DY468" s="113"/>
      <c r="DZ468" s="113"/>
      <c r="EA468" s="113"/>
      <c r="EB468" s="113"/>
      <c r="EC468" s="113"/>
      <c r="ED468" s="113"/>
      <c r="EE468" s="113"/>
      <c r="EF468" s="113"/>
      <c r="EG468" s="113"/>
    </row>
    <row r="469" spans="1:137" s="106" customFormat="1" ht="12.95" customHeight="1" x14ac:dyDescent="0.2">
      <c r="A469" s="127">
        <v>23</v>
      </c>
      <c r="B469" s="104" t="str">
        <f>'Приложение № 1'!B460</f>
        <v>г. Шатура, ул. Дача Винтера, д. 8</v>
      </c>
      <c r="C469" s="151">
        <f>'Приложение № 1'!M460</f>
        <v>72.599999999999994</v>
      </c>
      <c r="D469" s="151">
        <f>'Приложение № 1'!P460</f>
        <v>3069528</v>
      </c>
      <c r="E469" s="151">
        <f t="shared" si="144"/>
        <v>72.599999999999994</v>
      </c>
      <c r="F469" s="151">
        <f t="shared" si="145"/>
        <v>3069528</v>
      </c>
      <c r="G469" s="151">
        <v>0</v>
      </c>
      <c r="H469" s="151">
        <v>0</v>
      </c>
      <c r="I469" s="151">
        <v>0</v>
      </c>
      <c r="J469" s="151">
        <v>0</v>
      </c>
      <c r="K469" s="151">
        <v>0</v>
      </c>
      <c r="L469" s="151">
        <v>0</v>
      </c>
      <c r="M469" s="151">
        <v>0</v>
      </c>
      <c r="N469" s="151">
        <v>0</v>
      </c>
      <c r="O469" s="151">
        <v>0</v>
      </c>
      <c r="P469" s="151">
        <v>0</v>
      </c>
      <c r="Q469" s="112"/>
      <c r="R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  <c r="DU469" s="113"/>
      <c r="DV469" s="113"/>
      <c r="DW469" s="113"/>
      <c r="DX469" s="113"/>
      <c r="DY469" s="113"/>
      <c r="DZ469" s="113"/>
      <c r="EA469" s="113"/>
      <c r="EB469" s="113"/>
      <c r="EC469" s="113"/>
      <c r="ED469" s="113"/>
      <c r="EE469" s="113"/>
      <c r="EF469" s="113"/>
      <c r="EG469" s="113"/>
    </row>
    <row r="470" spans="1:137" s="150" customFormat="1" ht="39.950000000000003" customHeight="1" x14ac:dyDescent="0.2">
      <c r="A470" s="847" t="e">
        <f>'Приложение № 1'!#REF!</f>
        <v>#REF!</v>
      </c>
      <c r="B470" s="848"/>
      <c r="C470" s="101" t="e">
        <f>SUM(C471:C477)</f>
        <v>#REF!</v>
      </c>
      <c r="D470" s="101" t="e">
        <f t="shared" ref="D470:P470" si="146">SUM(D471:D477)</f>
        <v>#REF!</v>
      </c>
      <c r="E470" s="101" t="e">
        <f t="shared" si="146"/>
        <v>#REF!</v>
      </c>
      <c r="F470" s="101" t="e">
        <f t="shared" si="146"/>
        <v>#REF!</v>
      </c>
      <c r="G470" s="101">
        <f t="shared" si="146"/>
        <v>0</v>
      </c>
      <c r="H470" s="101">
        <f t="shared" si="146"/>
        <v>0</v>
      </c>
      <c r="I470" s="101">
        <f t="shared" si="146"/>
        <v>0</v>
      </c>
      <c r="J470" s="101">
        <f t="shared" si="146"/>
        <v>0</v>
      </c>
      <c r="K470" s="101">
        <f t="shared" si="146"/>
        <v>0</v>
      </c>
      <c r="L470" s="101">
        <f t="shared" si="146"/>
        <v>0</v>
      </c>
      <c r="M470" s="101">
        <f t="shared" si="146"/>
        <v>0</v>
      </c>
      <c r="N470" s="101">
        <f t="shared" si="146"/>
        <v>0</v>
      </c>
      <c r="O470" s="101">
        <f t="shared" si="146"/>
        <v>0</v>
      </c>
      <c r="P470" s="101">
        <f t="shared" si="146"/>
        <v>0</v>
      </c>
      <c r="Q470" s="123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</row>
    <row r="471" spans="1:137" s="106" customFormat="1" ht="12.95" customHeight="1" x14ac:dyDescent="0.2">
      <c r="A471" s="127">
        <v>1</v>
      </c>
      <c r="B471" s="130" t="e">
        <f>'Приложение № 1'!#REF!</f>
        <v>#REF!</v>
      </c>
      <c r="C471" s="126" t="e">
        <f>'Приложение № 1'!#REF!</f>
        <v>#REF!</v>
      </c>
      <c r="D471" s="151" t="e">
        <f>'Приложение № 1'!#REF!</f>
        <v>#REF!</v>
      </c>
      <c r="E471" s="151" t="e">
        <f>C471</f>
        <v>#REF!</v>
      </c>
      <c r="F471" s="151" t="e">
        <f>D471</f>
        <v>#REF!</v>
      </c>
      <c r="G471" s="151">
        <v>0</v>
      </c>
      <c r="H471" s="151">
        <v>0</v>
      </c>
      <c r="I471" s="151">
        <v>0</v>
      </c>
      <c r="J471" s="151">
        <v>0</v>
      </c>
      <c r="K471" s="151">
        <v>0</v>
      </c>
      <c r="L471" s="151">
        <v>0</v>
      </c>
      <c r="M471" s="151">
        <v>0</v>
      </c>
      <c r="N471" s="151">
        <v>0</v>
      </c>
      <c r="O471" s="151">
        <v>0</v>
      </c>
      <c r="P471" s="151">
        <v>0</v>
      </c>
      <c r="Q471" s="112"/>
      <c r="R471" s="113"/>
      <c r="S471" s="113"/>
      <c r="T471" s="113"/>
      <c r="U471" s="113"/>
      <c r="V471" s="113"/>
      <c r="W471" s="113"/>
      <c r="X471" s="113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N471" s="113"/>
      <c r="AO471" s="113"/>
      <c r="AP471" s="113"/>
      <c r="AQ471" s="113"/>
      <c r="AR471" s="113"/>
      <c r="AS471" s="113"/>
      <c r="AT471" s="113"/>
      <c r="AU471" s="113"/>
      <c r="AV471" s="113"/>
      <c r="AW471" s="113"/>
      <c r="AX471" s="113"/>
      <c r="AY471" s="113"/>
      <c r="AZ471" s="113"/>
      <c r="BA471" s="113"/>
      <c r="BB471" s="113"/>
      <c r="BC471" s="113"/>
      <c r="BD471" s="113"/>
      <c r="BE471" s="113"/>
      <c r="BF471" s="113"/>
      <c r="BG471" s="113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113"/>
      <c r="BR471" s="113"/>
      <c r="BS471" s="113"/>
      <c r="BT471" s="113"/>
      <c r="BU471" s="113"/>
      <c r="BV471" s="113"/>
      <c r="BW471" s="113"/>
      <c r="BX471" s="113"/>
      <c r="BY471" s="113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  <c r="DU471" s="113"/>
      <c r="DV471" s="113"/>
      <c r="DW471" s="113"/>
      <c r="DX471" s="113"/>
      <c r="DY471" s="113"/>
      <c r="DZ471" s="113"/>
      <c r="EA471" s="113"/>
      <c r="EB471" s="113"/>
      <c r="EC471" s="113"/>
      <c r="ED471" s="113"/>
      <c r="EE471" s="113"/>
      <c r="EF471" s="113"/>
      <c r="EG471" s="113"/>
    </row>
    <row r="472" spans="1:137" s="106" customFormat="1" ht="12.95" customHeight="1" x14ac:dyDescent="0.2">
      <c r="A472" s="127">
        <v>2</v>
      </c>
      <c r="B472" s="130" t="e">
        <f>'Приложение № 1'!#REF!</f>
        <v>#REF!</v>
      </c>
      <c r="C472" s="126" t="e">
        <f>'Приложение № 1'!#REF!</f>
        <v>#REF!</v>
      </c>
      <c r="D472" s="151" t="e">
        <f>'Приложение № 1'!#REF!</f>
        <v>#REF!</v>
      </c>
      <c r="E472" s="151" t="e">
        <f t="shared" ref="E472:E477" si="147">C472</f>
        <v>#REF!</v>
      </c>
      <c r="F472" s="151" t="e">
        <f t="shared" ref="F472:F477" si="148">D472</f>
        <v>#REF!</v>
      </c>
      <c r="G472" s="151">
        <v>0</v>
      </c>
      <c r="H472" s="151">
        <v>0</v>
      </c>
      <c r="I472" s="151">
        <v>0</v>
      </c>
      <c r="J472" s="151">
        <v>0</v>
      </c>
      <c r="K472" s="151">
        <v>0</v>
      </c>
      <c r="L472" s="151">
        <v>0</v>
      </c>
      <c r="M472" s="151">
        <v>0</v>
      </c>
      <c r="N472" s="151">
        <v>0</v>
      </c>
      <c r="O472" s="151">
        <v>0</v>
      </c>
      <c r="P472" s="151">
        <v>0</v>
      </c>
      <c r="Q472" s="112"/>
      <c r="R472" s="113"/>
      <c r="S472" s="113"/>
      <c r="T472" s="113"/>
      <c r="U472" s="113"/>
      <c r="V472" s="113"/>
      <c r="W472" s="113"/>
      <c r="X472" s="113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N472" s="113"/>
      <c r="AO472" s="113"/>
      <c r="AP472" s="113"/>
      <c r="AQ472" s="113"/>
      <c r="AR472" s="113"/>
      <c r="AS472" s="113"/>
      <c r="AT472" s="113"/>
      <c r="AU472" s="113"/>
      <c r="AV472" s="113"/>
      <c r="AW472" s="113"/>
      <c r="AX472" s="113"/>
      <c r="AY472" s="113"/>
      <c r="AZ472" s="113"/>
      <c r="BA472" s="113"/>
      <c r="BB472" s="113"/>
      <c r="BC472" s="113"/>
      <c r="BD472" s="113"/>
      <c r="BE472" s="113"/>
      <c r="BF472" s="113"/>
      <c r="BG472" s="113"/>
      <c r="BH472" s="113"/>
      <c r="BI472" s="113"/>
      <c r="BJ472" s="113"/>
      <c r="BK472" s="113"/>
      <c r="BL472" s="113"/>
      <c r="BM472" s="113"/>
      <c r="BN472" s="113"/>
      <c r="BO472" s="113"/>
      <c r="BP472" s="113"/>
      <c r="BQ472" s="113"/>
      <c r="BR472" s="113"/>
      <c r="BS472" s="113"/>
      <c r="BT472" s="113"/>
      <c r="BU472" s="113"/>
      <c r="BV472" s="113"/>
      <c r="BW472" s="113"/>
      <c r="BX472" s="113"/>
      <c r="BY472" s="113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  <c r="DU472" s="113"/>
      <c r="DV472" s="113"/>
      <c r="DW472" s="113"/>
      <c r="DX472" s="113"/>
      <c r="DY472" s="113"/>
      <c r="DZ472" s="113"/>
      <c r="EA472" s="113"/>
      <c r="EB472" s="113"/>
      <c r="EC472" s="113"/>
      <c r="ED472" s="113"/>
      <c r="EE472" s="113"/>
      <c r="EF472" s="113"/>
      <c r="EG472" s="113"/>
    </row>
    <row r="473" spans="1:137" s="106" customFormat="1" ht="12.95" customHeight="1" x14ac:dyDescent="0.2">
      <c r="A473" s="127">
        <v>3</v>
      </c>
      <c r="B473" s="130" t="e">
        <f>'Приложение № 1'!#REF!</f>
        <v>#REF!</v>
      </c>
      <c r="C473" s="126" t="e">
        <f>'Приложение № 1'!#REF!</f>
        <v>#REF!</v>
      </c>
      <c r="D473" s="151" t="e">
        <f>'Приложение № 1'!#REF!</f>
        <v>#REF!</v>
      </c>
      <c r="E473" s="151" t="e">
        <f t="shared" si="147"/>
        <v>#REF!</v>
      </c>
      <c r="F473" s="151" t="e">
        <f t="shared" si="148"/>
        <v>#REF!</v>
      </c>
      <c r="G473" s="151">
        <v>0</v>
      </c>
      <c r="H473" s="151">
        <v>0</v>
      </c>
      <c r="I473" s="151">
        <v>0</v>
      </c>
      <c r="J473" s="151">
        <v>0</v>
      </c>
      <c r="K473" s="151">
        <v>0</v>
      </c>
      <c r="L473" s="151">
        <v>0</v>
      </c>
      <c r="M473" s="151">
        <v>0</v>
      </c>
      <c r="N473" s="151">
        <v>0</v>
      </c>
      <c r="O473" s="151">
        <v>0</v>
      </c>
      <c r="P473" s="151">
        <v>0</v>
      </c>
      <c r="Q473" s="112"/>
      <c r="R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N473" s="113"/>
      <c r="AO473" s="113"/>
      <c r="AP473" s="113"/>
      <c r="AQ473" s="113"/>
      <c r="AR473" s="113"/>
      <c r="AS473" s="113"/>
      <c r="AT473" s="113"/>
      <c r="AU473" s="113"/>
      <c r="AV473" s="113"/>
      <c r="AW473" s="113"/>
      <c r="AX473" s="113"/>
      <c r="AY473" s="113"/>
      <c r="AZ473" s="113"/>
      <c r="BA473" s="113"/>
      <c r="BB473" s="113"/>
      <c r="BC473" s="113"/>
      <c r="BD473" s="113"/>
      <c r="BE473" s="113"/>
      <c r="BF473" s="113"/>
      <c r="BG473" s="113"/>
      <c r="BH473" s="113"/>
      <c r="BI473" s="113"/>
      <c r="BJ473" s="113"/>
      <c r="BK473" s="113"/>
      <c r="BL473" s="113"/>
      <c r="BM473" s="113"/>
      <c r="BN473" s="113"/>
      <c r="BO473" s="113"/>
      <c r="BP473" s="113"/>
      <c r="BQ473" s="113"/>
      <c r="BR473" s="113"/>
      <c r="BS473" s="113"/>
      <c r="BT473" s="113"/>
      <c r="BU473" s="113"/>
      <c r="BV473" s="113"/>
      <c r="BW473" s="113"/>
      <c r="BX473" s="113"/>
      <c r="BY473" s="113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  <c r="DU473" s="113"/>
      <c r="DV473" s="113"/>
      <c r="DW473" s="113"/>
      <c r="DX473" s="113"/>
      <c r="DY473" s="113"/>
      <c r="DZ473" s="113"/>
      <c r="EA473" s="113"/>
      <c r="EB473" s="113"/>
      <c r="EC473" s="113"/>
      <c r="ED473" s="113"/>
      <c r="EE473" s="113"/>
      <c r="EF473" s="113"/>
      <c r="EG473" s="113"/>
    </row>
    <row r="474" spans="1:137" s="106" customFormat="1" ht="12.95" customHeight="1" x14ac:dyDescent="0.2">
      <c r="A474" s="127">
        <v>4</v>
      </c>
      <c r="B474" s="130" t="e">
        <f>'Приложение № 1'!#REF!</f>
        <v>#REF!</v>
      </c>
      <c r="C474" s="126" t="e">
        <f>'Приложение № 1'!#REF!</f>
        <v>#REF!</v>
      </c>
      <c r="D474" s="151" t="e">
        <f>'Приложение № 1'!#REF!</f>
        <v>#REF!</v>
      </c>
      <c r="E474" s="151" t="e">
        <f t="shared" si="147"/>
        <v>#REF!</v>
      </c>
      <c r="F474" s="151" t="e">
        <f t="shared" si="148"/>
        <v>#REF!</v>
      </c>
      <c r="G474" s="151">
        <v>0</v>
      </c>
      <c r="H474" s="151">
        <v>0</v>
      </c>
      <c r="I474" s="151">
        <v>0</v>
      </c>
      <c r="J474" s="151">
        <v>0</v>
      </c>
      <c r="K474" s="151">
        <v>0</v>
      </c>
      <c r="L474" s="151">
        <v>0</v>
      </c>
      <c r="M474" s="151">
        <v>0</v>
      </c>
      <c r="N474" s="151">
        <v>0</v>
      </c>
      <c r="O474" s="151">
        <v>0</v>
      </c>
      <c r="P474" s="151">
        <v>0</v>
      </c>
      <c r="Q474" s="112"/>
      <c r="R474" s="113"/>
      <c r="S474" s="113"/>
      <c r="T474" s="113"/>
      <c r="U474" s="113"/>
      <c r="V474" s="113"/>
      <c r="W474" s="113"/>
      <c r="X474" s="113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N474" s="113"/>
      <c r="AO474" s="113"/>
      <c r="AP474" s="113"/>
      <c r="AQ474" s="113"/>
      <c r="AR474" s="113"/>
      <c r="AS474" s="113"/>
      <c r="AT474" s="113"/>
      <c r="AU474" s="113"/>
      <c r="AV474" s="113"/>
      <c r="AW474" s="113"/>
      <c r="AX474" s="113"/>
      <c r="AY474" s="113"/>
      <c r="AZ474" s="113"/>
      <c r="BA474" s="113"/>
      <c r="BB474" s="113"/>
      <c r="BC474" s="113"/>
      <c r="BD474" s="113"/>
      <c r="BE474" s="113"/>
      <c r="BF474" s="113"/>
      <c r="BG474" s="113"/>
      <c r="BH474" s="113"/>
      <c r="BI474" s="113"/>
      <c r="BJ474" s="113"/>
      <c r="BK474" s="113"/>
      <c r="BL474" s="113"/>
      <c r="BM474" s="113"/>
      <c r="BN474" s="113"/>
      <c r="BO474" s="113"/>
      <c r="BP474" s="113"/>
      <c r="BQ474" s="113"/>
      <c r="BR474" s="113"/>
      <c r="BS474" s="113"/>
      <c r="BT474" s="113"/>
      <c r="BU474" s="113"/>
      <c r="BV474" s="113"/>
      <c r="BW474" s="113"/>
      <c r="BX474" s="113"/>
      <c r="BY474" s="113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  <c r="DU474" s="113"/>
      <c r="DV474" s="113"/>
      <c r="DW474" s="113"/>
      <c r="DX474" s="113"/>
      <c r="DY474" s="113"/>
      <c r="DZ474" s="113"/>
      <c r="EA474" s="113"/>
      <c r="EB474" s="113"/>
      <c r="EC474" s="113"/>
      <c r="ED474" s="113"/>
      <c r="EE474" s="113"/>
      <c r="EF474" s="113"/>
      <c r="EG474" s="113"/>
    </row>
    <row r="475" spans="1:137" s="150" customFormat="1" ht="12.95" customHeight="1" x14ac:dyDescent="0.2">
      <c r="A475" s="127">
        <v>5</v>
      </c>
      <c r="B475" s="130" t="e">
        <f>'Приложение № 1'!#REF!</f>
        <v>#REF!</v>
      </c>
      <c r="C475" s="126" t="e">
        <f>'Приложение № 1'!#REF!</f>
        <v>#REF!</v>
      </c>
      <c r="D475" s="151" t="e">
        <f>'Приложение № 1'!#REF!</f>
        <v>#REF!</v>
      </c>
      <c r="E475" s="151" t="e">
        <f t="shared" si="147"/>
        <v>#REF!</v>
      </c>
      <c r="F475" s="151" t="e">
        <f t="shared" si="148"/>
        <v>#REF!</v>
      </c>
      <c r="G475" s="151">
        <v>0</v>
      </c>
      <c r="H475" s="151">
        <v>0</v>
      </c>
      <c r="I475" s="151">
        <v>0</v>
      </c>
      <c r="J475" s="151">
        <v>0</v>
      </c>
      <c r="K475" s="151">
        <v>0</v>
      </c>
      <c r="L475" s="151">
        <v>0</v>
      </c>
      <c r="M475" s="151">
        <v>0</v>
      </c>
      <c r="N475" s="151">
        <v>0</v>
      </c>
      <c r="O475" s="151">
        <v>0</v>
      </c>
      <c r="P475" s="151">
        <v>0</v>
      </c>
      <c r="Q475" s="123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  <c r="EC475" s="124"/>
      <c r="ED475" s="124"/>
      <c r="EE475" s="124"/>
      <c r="EF475" s="124"/>
      <c r="EG475" s="124"/>
    </row>
    <row r="476" spans="1:137" s="106" customFormat="1" ht="12.95" customHeight="1" x14ac:dyDescent="0.2">
      <c r="A476" s="127">
        <v>6</v>
      </c>
      <c r="B476" s="130" t="e">
        <f>'Приложение № 1'!#REF!</f>
        <v>#REF!</v>
      </c>
      <c r="C476" s="126" t="e">
        <f>'Приложение № 1'!#REF!</f>
        <v>#REF!</v>
      </c>
      <c r="D476" s="151" t="e">
        <f>'Приложение № 1'!#REF!</f>
        <v>#REF!</v>
      </c>
      <c r="E476" s="151" t="e">
        <f t="shared" si="147"/>
        <v>#REF!</v>
      </c>
      <c r="F476" s="151" t="e">
        <f t="shared" si="148"/>
        <v>#REF!</v>
      </c>
      <c r="G476" s="151">
        <v>0</v>
      </c>
      <c r="H476" s="151">
        <v>0</v>
      </c>
      <c r="I476" s="151">
        <v>0</v>
      </c>
      <c r="J476" s="151">
        <v>0</v>
      </c>
      <c r="K476" s="151">
        <v>0</v>
      </c>
      <c r="L476" s="151">
        <v>0</v>
      </c>
      <c r="M476" s="151">
        <v>0</v>
      </c>
      <c r="N476" s="151">
        <v>0</v>
      </c>
      <c r="O476" s="151">
        <v>0</v>
      </c>
      <c r="P476" s="151">
        <v>0</v>
      </c>
      <c r="Q476" s="112"/>
      <c r="R476" s="113"/>
      <c r="S476" s="113"/>
      <c r="T476" s="113"/>
      <c r="U476" s="113"/>
      <c r="V476" s="113"/>
      <c r="W476" s="113"/>
      <c r="X476" s="113"/>
      <c r="Y476" s="113"/>
      <c r="Z476" s="113"/>
      <c r="AA476" s="113"/>
      <c r="AB476" s="113"/>
      <c r="AC476" s="113"/>
      <c r="AD476" s="113"/>
      <c r="AE476" s="113"/>
      <c r="AF476" s="113"/>
      <c r="AG476" s="113"/>
      <c r="AH476" s="113"/>
      <c r="AI476" s="113"/>
      <c r="AJ476" s="113"/>
      <c r="AK476" s="113"/>
      <c r="AL476" s="113"/>
      <c r="AM476" s="113"/>
      <c r="AN476" s="113"/>
      <c r="AO476" s="113"/>
      <c r="AP476" s="113"/>
      <c r="AQ476" s="113"/>
      <c r="AR476" s="113"/>
      <c r="AS476" s="113"/>
      <c r="AT476" s="113"/>
      <c r="AU476" s="113"/>
      <c r="AV476" s="113"/>
      <c r="AW476" s="113"/>
      <c r="AX476" s="113"/>
      <c r="AY476" s="113"/>
      <c r="AZ476" s="113"/>
      <c r="BA476" s="113"/>
      <c r="BB476" s="113"/>
      <c r="BC476" s="113"/>
      <c r="BD476" s="113"/>
      <c r="BE476" s="113"/>
      <c r="BF476" s="113"/>
      <c r="BG476" s="113"/>
      <c r="BH476" s="113"/>
      <c r="BI476" s="113"/>
      <c r="BJ476" s="113"/>
      <c r="BK476" s="113"/>
      <c r="BL476" s="113"/>
      <c r="BM476" s="113"/>
      <c r="BN476" s="113"/>
      <c r="BO476" s="113"/>
      <c r="BP476" s="113"/>
      <c r="BQ476" s="113"/>
      <c r="BR476" s="113"/>
      <c r="BS476" s="113"/>
      <c r="BT476" s="113"/>
      <c r="BU476" s="113"/>
      <c r="BV476" s="113"/>
      <c r="BW476" s="113"/>
      <c r="BX476" s="113"/>
      <c r="BY476" s="113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  <c r="DU476" s="113"/>
      <c r="DV476" s="113"/>
      <c r="DW476" s="113"/>
      <c r="DX476" s="113"/>
      <c r="DY476" s="113"/>
      <c r="DZ476" s="113"/>
      <c r="EA476" s="113"/>
      <c r="EB476" s="113"/>
      <c r="EC476" s="113"/>
      <c r="ED476" s="113"/>
      <c r="EE476" s="113"/>
      <c r="EF476" s="113"/>
      <c r="EG476" s="113"/>
    </row>
    <row r="477" spans="1:137" s="150" customFormat="1" ht="12.95" customHeight="1" x14ac:dyDescent="0.2">
      <c r="A477" s="127">
        <v>7</v>
      </c>
      <c r="B477" s="130" t="e">
        <f>'Приложение № 1'!#REF!</f>
        <v>#REF!</v>
      </c>
      <c r="C477" s="126" t="e">
        <f>'Приложение № 1'!#REF!</f>
        <v>#REF!</v>
      </c>
      <c r="D477" s="151" t="e">
        <f>'Приложение № 1'!#REF!</f>
        <v>#REF!</v>
      </c>
      <c r="E477" s="151" t="e">
        <f t="shared" si="147"/>
        <v>#REF!</v>
      </c>
      <c r="F477" s="151" t="e">
        <f t="shared" si="148"/>
        <v>#REF!</v>
      </c>
      <c r="G477" s="151">
        <v>0</v>
      </c>
      <c r="H477" s="151">
        <v>0</v>
      </c>
      <c r="I477" s="151">
        <v>0</v>
      </c>
      <c r="J477" s="151">
        <v>0</v>
      </c>
      <c r="K477" s="151">
        <v>0</v>
      </c>
      <c r="L477" s="151">
        <v>0</v>
      </c>
      <c r="M477" s="151">
        <v>0</v>
      </c>
      <c r="N477" s="151">
        <v>0</v>
      </c>
      <c r="O477" s="151">
        <v>0</v>
      </c>
      <c r="P477" s="151">
        <v>0</v>
      </c>
      <c r="Q477" s="123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  <c r="EC477" s="124"/>
      <c r="ED477" s="124"/>
      <c r="EE477" s="124"/>
      <c r="EF477" s="124"/>
      <c r="EG477" s="124"/>
    </row>
    <row r="478" spans="1:137" s="106" customFormat="1" ht="39.950000000000003" customHeight="1" x14ac:dyDescent="0.2">
      <c r="A478" s="847" t="str">
        <f>'Приложение № 1'!A461:F461</f>
        <v>Итого МКД по городскому округу Электрогорск: 3</v>
      </c>
      <c r="B478" s="848"/>
      <c r="C478" s="101">
        <f>C479+C480</f>
        <v>825.2</v>
      </c>
      <c r="D478" s="101">
        <f t="shared" ref="D478:P478" si="149">D479+D480</f>
        <v>34889456</v>
      </c>
      <c r="E478" s="101">
        <f t="shared" si="149"/>
        <v>0</v>
      </c>
      <c r="F478" s="101">
        <f t="shared" si="149"/>
        <v>0</v>
      </c>
      <c r="G478" s="101">
        <f t="shared" si="149"/>
        <v>825.2</v>
      </c>
      <c r="H478" s="101">
        <f t="shared" si="149"/>
        <v>34889456</v>
      </c>
      <c r="I478" s="101">
        <f t="shared" si="149"/>
        <v>0</v>
      </c>
      <c r="J478" s="101">
        <f t="shared" si="149"/>
        <v>0</v>
      </c>
      <c r="K478" s="101">
        <f t="shared" si="149"/>
        <v>0</v>
      </c>
      <c r="L478" s="101">
        <f t="shared" si="149"/>
        <v>0</v>
      </c>
      <c r="M478" s="101">
        <f t="shared" si="149"/>
        <v>0</v>
      </c>
      <c r="N478" s="101">
        <f t="shared" si="149"/>
        <v>0</v>
      </c>
      <c r="O478" s="101">
        <f t="shared" si="149"/>
        <v>0</v>
      </c>
      <c r="P478" s="101">
        <f t="shared" si="149"/>
        <v>0</v>
      </c>
      <c r="Q478" s="112"/>
      <c r="R478" s="113"/>
      <c r="S478" s="113"/>
      <c r="T478" s="113"/>
      <c r="U478" s="113"/>
      <c r="V478" s="113"/>
      <c r="W478" s="113"/>
      <c r="X478" s="113"/>
      <c r="Y478" s="113"/>
      <c r="Z478" s="113"/>
      <c r="AA478" s="113"/>
      <c r="AB478" s="113"/>
      <c r="AC478" s="113"/>
      <c r="AD478" s="113"/>
      <c r="AE478" s="113"/>
      <c r="AF478" s="113"/>
      <c r="AG478" s="113"/>
      <c r="AH478" s="113"/>
      <c r="AI478" s="113"/>
      <c r="AJ478" s="113"/>
      <c r="AK478" s="113"/>
      <c r="AL478" s="113"/>
      <c r="AM478" s="113"/>
      <c r="AN478" s="113"/>
      <c r="AO478" s="113"/>
      <c r="AP478" s="113"/>
      <c r="AQ478" s="113"/>
      <c r="AR478" s="113"/>
      <c r="AS478" s="113"/>
      <c r="AT478" s="113"/>
      <c r="AU478" s="113"/>
      <c r="AV478" s="113"/>
      <c r="AW478" s="113"/>
      <c r="AX478" s="113"/>
      <c r="AY478" s="113"/>
      <c r="AZ478" s="113"/>
      <c r="BA478" s="113"/>
      <c r="BB478" s="113"/>
      <c r="BC478" s="113"/>
      <c r="BD478" s="113"/>
      <c r="BE478" s="113"/>
      <c r="BF478" s="113"/>
      <c r="BG478" s="113"/>
      <c r="BH478" s="113"/>
      <c r="BI478" s="113"/>
      <c r="BJ478" s="113"/>
      <c r="BK478" s="113"/>
      <c r="BL478" s="113"/>
      <c r="BM478" s="113"/>
      <c r="BN478" s="113"/>
      <c r="BO478" s="113"/>
      <c r="BP478" s="113"/>
      <c r="BQ478" s="113"/>
      <c r="BR478" s="113"/>
      <c r="BS478" s="113"/>
      <c r="BT478" s="113"/>
      <c r="BU478" s="113"/>
      <c r="BV478" s="113"/>
      <c r="BW478" s="113"/>
      <c r="BX478" s="113"/>
      <c r="BY478" s="113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  <c r="DU478" s="113"/>
      <c r="DV478" s="113"/>
      <c r="DW478" s="113"/>
      <c r="DX478" s="113"/>
      <c r="DY478" s="113"/>
      <c r="DZ478" s="113"/>
      <c r="EA478" s="113"/>
      <c r="EB478" s="113"/>
      <c r="EC478" s="113"/>
      <c r="ED478" s="113"/>
      <c r="EE478" s="113"/>
      <c r="EF478" s="113"/>
      <c r="EG478" s="113"/>
    </row>
    <row r="479" spans="1:137" s="150" customFormat="1" ht="12.95" customHeight="1" x14ac:dyDescent="0.2">
      <c r="A479" s="127">
        <f>'Приложение № 1'!A462</f>
        <v>1</v>
      </c>
      <c r="B479" s="104" t="str">
        <f>'Приложение № 1'!B462</f>
        <v>г. Электрогорск, ул. Калинина, д. 20</v>
      </c>
      <c r="C479" s="126">
        <f>'Приложение № 1'!M462</f>
        <v>407.6</v>
      </c>
      <c r="D479" s="151">
        <f>'Приложение № 1'!P462</f>
        <v>17233328</v>
      </c>
      <c r="E479" s="151">
        <v>0</v>
      </c>
      <c r="F479" s="151">
        <v>0</v>
      </c>
      <c r="G479" s="151">
        <f>C479</f>
        <v>407.6</v>
      </c>
      <c r="H479" s="151">
        <f>D479</f>
        <v>17233328</v>
      </c>
      <c r="I479" s="151">
        <v>0</v>
      </c>
      <c r="J479" s="151">
        <v>0</v>
      </c>
      <c r="K479" s="151">
        <v>0</v>
      </c>
      <c r="L479" s="151">
        <v>0</v>
      </c>
      <c r="M479" s="151">
        <v>0</v>
      </c>
      <c r="N479" s="151">
        <v>0</v>
      </c>
      <c r="O479" s="151">
        <v>0</v>
      </c>
      <c r="P479" s="151">
        <v>0</v>
      </c>
      <c r="Q479" s="123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  <c r="EC479" s="124"/>
      <c r="ED479" s="124"/>
      <c r="EE479" s="124"/>
      <c r="EF479" s="124"/>
      <c r="EG479" s="124"/>
    </row>
    <row r="480" spans="1:137" s="106" customFormat="1" ht="12.95" customHeight="1" x14ac:dyDescent="0.2">
      <c r="A480" s="127">
        <v>2</v>
      </c>
      <c r="B480" s="104" t="str">
        <f>'Приложение № 1'!B464</f>
        <v>г. Электрогорск, ул. Ленина, д. 31</v>
      </c>
      <c r="C480" s="126">
        <f>'Приложение № 1'!M464</f>
        <v>417.6</v>
      </c>
      <c r="D480" s="151">
        <f>'Приложение № 1'!P464</f>
        <v>17656128</v>
      </c>
      <c r="E480" s="151">
        <v>0</v>
      </c>
      <c r="F480" s="151">
        <v>0</v>
      </c>
      <c r="G480" s="151">
        <f>C480</f>
        <v>417.6</v>
      </c>
      <c r="H480" s="151">
        <f>D480</f>
        <v>17656128</v>
      </c>
      <c r="I480" s="151">
        <v>0</v>
      </c>
      <c r="J480" s="151">
        <v>0</v>
      </c>
      <c r="K480" s="151">
        <v>0</v>
      </c>
      <c r="L480" s="151">
        <v>0</v>
      </c>
      <c r="M480" s="151">
        <v>0</v>
      </c>
      <c r="N480" s="151">
        <v>0</v>
      </c>
      <c r="O480" s="151">
        <v>0</v>
      </c>
      <c r="P480" s="151">
        <v>0</v>
      </c>
      <c r="Q480" s="112"/>
      <c r="R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  <c r="AI480" s="113"/>
      <c r="AJ480" s="113"/>
      <c r="AK480" s="113"/>
      <c r="AL480" s="113"/>
      <c r="AM480" s="113"/>
      <c r="AN480" s="113"/>
      <c r="AO480" s="113"/>
      <c r="AP480" s="113"/>
      <c r="AQ480" s="113"/>
      <c r="AR480" s="113"/>
      <c r="AS480" s="113"/>
      <c r="AT480" s="113"/>
      <c r="AU480" s="113"/>
      <c r="AV480" s="113"/>
      <c r="AW480" s="113"/>
      <c r="AX480" s="113"/>
      <c r="AY480" s="113"/>
      <c r="AZ480" s="113"/>
      <c r="BA480" s="113"/>
      <c r="BB480" s="113"/>
      <c r="BC480" s="113"/>
      <c r="BD480" s="113"/>
      <c r="BE480" s="113"/>
      <c r="BF480" s="113"/>
      <c r="BG480" s="113"/>
      <c r="BH480" s="113"/>
      <c r="BI480" s="113"/>
      <c r="BJ480" s="113"/>
      <c r="BK480" s="113"/>
      <c r="BL480" s="113"/>
      <c r="BM480" s="113"/>
      <c r="BN480" s="113"/>
      <c r="BO480" s="113"/>
      <c r="BP480" s="113"/>
      <c r="BQ480" s="113"/>
      <c r="BR480" s="113"/>
      <c r="BS480" s="113"/>
      <c r="BT480" s="113"/>
      <c r="BU480" s="113"/>
      <c r="BV480" s="113"/>
      <c r="BW480" s="113"/>
      <c r="BX480" s="113"/>
      <c r="BY480" s="113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  <c r="DU480" s="113"/>
      <c r="DV480" s="113"/>
      <c r="DW480" s="113"/>
      <c r="DX480" s="113"/>
      <c r="DY480" s="113"/>
      <c r="DZ480" s="113"/>
      <c r="EA480" s="113"/>
      <c r="EB480" s="113"/>
      <c r="EC480" s="113"/>
      <c r="ED480" s="113"/>
      <c r="EE480" s="113"/>
      <c r="EF480" s="113"/>
      <c r="EG480" s="113"/>
    </row>
    <row r="481" spans="1:137" s="106" customFormat="1" ht="62.25" customHeight="1" x14ac:dyDescent="0.2">
      <c r="A481" s="847" t="str">
        <f>'Приложение № 1'!A465:F465</f>
        <v>ВСЕГО МКД по муниципальным образованиям Московской области по II этапу, из которых планируется переселить жителей без финансовой поддержки бюджета Московской области: 13</v>
      </c>
      <c r="B481" s="848"/>
      <c r="C481" s="129">
        <f>C482</f>
        <v>5039.3500000000004</v>
      </c>
      <c r="D481" s="129">
        <f t="shared" ref="D481:P481" si="150">D482</f>
        <v>0</v>
      </c>
      <c r="E481" s="129">
        <f t="shared" si="150"/>
        <v>0</v>
      </c>
      <c r="F481" s="129">
        <f t="shared" si="150"/>
        <v>0</v>
      </c>
      <c r="G481" s="129">
        <f t="shared" si="150"/>
        <v>0</v>
      </c>
      <c r="H481" s="129">
        <f t="shared" si="150"/>
        <v>0</v>
      </c>
      <c r="I481" s="129">
        <f t="shared" si="150"/>
        <v>0</v>
      </c>
      <c r="J481" s="129">
        <f t="shared" si="150"/>
        <v>0</v>
      </c>
      <c r="K481" s="129">
        <f t="shared" si="150"/>
        <v>0</v>
      </c>
      <c r="L481" s="129">
        <f t="shared" si="150"/>
        <v>0</v>
      </c>
      <c r="M481" s="129">
        <f t="shared" si="150"/>
        <v>0</v>
      </c>
      <c r="N481" s="129">
        <f t="shared" si="150"/>
        <v>0</v>
      </c>
      <c r="O481" s="129">
        <f t="shared" si="150"/>
        <v>5039.3500000000004</v>
      </c>
      <c r="P481" s="129">
        <f t="shared" si="150"/>
        <v>0</v>
      </c>
      <c r="Q481" s="112"/>
      <c r="R481" s="113"/>
      <c r="S481" s="113"/>
      <c r="T481" s="113"/>
      <c r="U481" s="113"/>
      <c r="V481" s="113"/>
      <c r="W481" s="113"/>
      <c r="X481" s="113"/>
      <c r="Y481" s="113"/>
      <c r="Z481" s="113"/>
      <c r="AA481" s="113"/>
      <c r="AB481" s="113"/>
      <c r="AC481" s="113"/>
      <c r="AD481" s="113"/>
      <c r="AE481" s="113"/>
      <c r="AF481" s="113"/>
      <c r="AG481" s="113"/>
      <c r="AH481" s="113"/>
      <c r="AI481" s="113"/>
      <c r="AJ481" s="113"/>
      <c r="AK481" s="113"/>
      <c r="AL481" s="113"/>
      <c r="AM481" s="113"/>
      <c r="AN481" s="113"/>
      <c r="AO481" s="113"/>
      <c r="AP481" s="113"/>
      <c r="AQ481" s="113"/>
      <c r="AR481" s="113"/>
      <c r="AS481" s="113"/>
      <c r="AT481" s="113"/>
      <c r="AU481" s="113"/>
      <c r="AV481" s="113"/>
      <c r="AW481" s="113"/>
      <c r="AX481" s="113"/>
      <c r="AY481" s="113"/>
      <c r="AZ481" s="113"/>
      <c r="BA481" s="113"/>
      <c r="BB481" s="113"/>
      <c r="BC481" s="113"/>
      <c r="BD481" s="113"/>
      <c r="BE481" s="113"/>
      <c r="BF481" s="113"/>
      <c r="BG481" s="113"/>
      <c r="BH481" s="113"/>
      <c r="BI481" s="113"/>
      <c r="BJ481" s="113"/>
      <c r="BK481" s="113"/>
      <c r="BL481" s="113"/>
      <c r="BM481" s="113"/>
      <c r="BN481" s="113"/>
      <c r="BO481" s="113"/>
      <c r="BP481" s="113"/>
      <c r="BQ481" s="113"/>
      <c r="BR481" s="113"/>
      <c r="BS481" s="113"/>
      <c r="BT481" s="113"/>
      <c r="BU481" s="113"/>
      <c r="BV481" s="113"/>
      <c r="BW481" s="113"/>
      <c r="BX481" s="113"/>
      <c r="BY481" s="113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  <c r="DU481" s="113"/>
      <c r="DV481" s="113"/>
      <c r="DW481" s="113"/>
      <c r="DX481" s="113"/>
      <c r="DY481" s="113"/>
      <c r="DZ481" s="113"/>
      <c r="EA481" s="113"/>
      <c r="EB481" s="113"/>
      <c r="EC481" s="113"/>
      <c r="ED481" s="113"/>
      <c r="EE481" s="113"/>
      <c r="EF481" s="113"/>
      <c r="EG481" s="113"/>
    </row>
    <row r="482" spans="1:137" s="150" customFormat="1" ht="21" customHeight="1" x14ac:dyDescent="0.2">
      <c r="A482" s="847" t="str">
        <f>'Приложение № 1'!A466:F466</f>
        <v>Итого МКД по городскому округу  Егорьевск: 12</v>
      </c>
      <c r="B482" s="848"/>
      <c r="C482" s="129">
        <f>SUM(C483:C491)</f>
        <v>5039.3500000000004</v>
      </c>
      <c r="D482" s="129">
        <f t="shared" ref="D482:P482" si="151">SUM(D483:D491)</f>
        <v>0</v>
      </c>
      <c r="E482" s="129">
        <f t="shared" si="151"/>
        <v>0</v>
      </c>
      <c r="F482" s="129">
        <f t="shared" si="151"/>
        <v>0</v>
      </c>
      <c r="G482" s="129">
        <f t="shared" si="151"/>
        <v>0</v>
      </c>
      <c r="H482" s="129">
        <f t="shared" si="151"/>
        <v>0</v>
      </c>
      <c r="I482" s="129">
        <f t="shared" si="151"/>
        <v>0</v>
      </c>
      <c r="J482" s="129">
        <f t="shared" si="151"/>
        <v>0</v>
      </c>
      <c r="K482" s="129">
        <f t="shared" si="151"/>
        <v>0</v>
      </c>
      <c r="L482" s="129">
        <f t="shared" si="151"/>
        <v>0</v>
      </c>
      <c r="M482" s="129">
        <f t="shared" si="151"/>
        <v>0</v>
      </c>
      <c r="N482" s="129">
        <f t="shared" si="151"/>
        <v>0</v>
      </c>
      <c r="O482" s="129">
        <f t="shared" si="151"/>
        <v>5039.3500000000004</v>
      </c>
      <c r="P482" s="129">
        <f t="shared" si="151"/>
        <v>0</v>
      </c>
      <c r="Q482" s="123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</row>
    <row r="483" spans="1:137" s="106" customFormat="1" ht="12.75" customHeight="1" x14ac:dyDescent="0.2">
      <c r="A483" s="100">
        <f>'Приложение № 1'!A467</f>
        <v>1</v>
      </c>
      <c r="B483" s="119" t="str">
        <f>'Приложение № 1'!B467</f>
        <v>г. Егорьевск, ул. Благонравова, д. 6</v>
      </c>
      <c r="C483" s="126">
        <f>'Приложение № 1'!M467</f>
        <v>675.8</v>
      </c>
      <c r="D483" s="151">
        <f>'Приложение № 1'!P467</f>
        <v>0</v>
      </c>
      <c r="E483" s="151">
        <v>0</v>
      </c>
      <c r="F483" s="151">
        <v>0</v>
      </c>
      <c r="G483" s="151">
        <v>0</v>
      </c>
      <c r="H483" s="151">
        <v>0</v>
      </c>
      <c r="I483" s="151">
        <v>0</v>
      </c>
      <c r="J483" s="151">
        <v>0</v>
      </c>
      <c r="K483" s="151">
        <v>0</v>
      </c>
      <c r="L483" s="151">
        <v>0</v>
      </c>
      <c r="M483" s="151">
        <v>0</v>
      </c>
      <c r="N483" s="151">
        <v>0</v>
      </c>
      <c r="O483" s="151">
        <f>C483</f>
        <v>675.8</v>
      </c>
      <c r="P483" s="151">
        <f>D483</f>
        <v>0</v>
      </c>
      <c r="Q483" s="112"/>
      <c r="R483" s="113"/>
      <c r="S483" s="113"/>
      <c r="T483" s="113"/>
      <c r="U483" s="113"/>
      <c r="V483" s="113"/>
      <c r="W483" s="113"/>
      <c r="X483" s="113"/>
      <c r="Y483" s="113"/>
      <c r="Z483" s="113"/>
      <c r="AA483" s="113"/>
      <c r="AB483" s="113"/>
      <c r="AC483" s="113"/>
      <c r="AD483" s="113"/>
      <c r="AE483" s="113"/>
      <c r="AF483" s="113"/>
      <c r="AG483" s="113"/>
      <c r="AH483" s="113"/>
      <c r="AI483" s="113"/>
      <c r="AJ483" s="113"/>
      <c r="AK483" s="113"/>
      <c r="AL483" s="113"/>
      <c r="AM483" s="113"/>
      <c r="AN483" s="113"/>
      <c r="AO483" s="113"/>
      <c r="AP483" s="113"/>
      <c r="AQ483" s="113"/>
      <c r="AR483" s="113"/>
      <c r="AS483" s="113"/>
      <c r="AT483" s="113"/>
      <c r="AU483" s="113"/>
      <c r="AV483" s="113"/>
      <c r="AW483" s="113"/>
      <c r="AX483" s="113"/>
      <c r="AY483" s="113"/>
      <c r="AZ483" s="113"/>
      <c r="BA483" s="113"/>
      <c r="BB483" s="113"/>
      <c r="BC483" s="113"/>
      <c r="BD483" s="113"/>
      <c r="BE483" s="113"/>
      <c r="BF483" s="113"/>
      <c r="BG483" s="113"/>
      <c r="BH483" s="113"/>
      <c r="BI483" s="113"/>
      <c r="BJ483" s="113"/>
      <c r="BK483" s="113"/>
      <c r="BL483" s="113"/>
      <c r="BM483" s="113"/>
      <c r="BN483" s="113"/>
      <c r="BO483" s="113"/>
      <c r="BP483" s="113"/>
      <c r="BQ483" s="113"/>
      <c r="BR483" s="113"/>
      <c r="BS483" s="113"/>
      <c r="BT483" s="113"/>
      <c r="BU483" s="113"/>
      <c r="BV483" s="113"/>
      <c r="BW483" s="113"/>
      <c r="BX483" s="113"/>
      <c r="BY483" s="113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  <c r="DU483" s="113"/>
      <c r="DV483" s="113"/>
      <c r="DW483" s="113"/>
      <c r="DX483" s="113"/>
      <c r="DY483" s="113"/>
      <c r="DZ483" s="113"/>
      <c r="EA483" s="113"/>
      <c r="EB483" s="113"/>
      <c r="EC483" s="113"/>
      <c r="ED483" s="113"/>
      <c r="EE483" s="113"/>
      <c r="EF483" s="113"/>
      <c r="EG483" s="113"/>
    </row>
    <row r="484" spans="1:137" s="106" customFormat="1" ht="12.75" customHeight="1" x14ac:dyDescent="0.2">
      <c r="A484" s="100">
        <f>'Приложение № 1'!A468</f>
        <v>2</v>
      </c>
      <c r="B484" s="119" t="str">
        <f>'Приложение № 1'!B468</f>
        <v>г. Егорьевск, ул. Ленинская, д. 28</v>
      </c>
      <c r="C484" s="126">
        <f>'Приложение № 1'!M468</f>
        <v>151.33000000000001</v>
      </c>
      <c r="D484" s="151">
        <f>'Приложение № 1'!P468</f>
        <v>0</v>
      </c>
      <c r="E484" s="151">
        <v>0</v>
      </c>
      <c r="F484" s="151">
        <v>0</v>
      </c>
      <c r="G484" s="151">
        <v>0</v>
      </c>
      <c r="H484" s="151">
        <v>0</v>
      </c>
      <c r="I484" s="151">
        <v>0</v>
      </c>
      <c r="J484" s="151">
        <v>0</v>
      </c>
      <c r="K484" s="151">
        <v>0</v>
      </c>
      <c r="L484" s="151">
        <v>0</v>
      </c>
      <c r="M484" s="151">
        <v>0</v>
      </c>
      <c r="N484" s="151">
        <v>0</v>
      </c>
      <c r="O484" s="151">
        <f t="shared" ref="O484:O491" si="152">C484</f>
        <v>151.33000000000001</v>
      </c>
      <c r="P484" s="151">
        <f t="shared" ref="P484:P491" si="153">D484</f>
        <v>0</v>
      </c>
      <c r="Q484" s="112"/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  <c r="AQ484" s="113"/>
      <c r="AR484" s="113"/>
      <c r="AS484" s="113"/>
      <c r="AT484" s="113"/>
      <c r="AU484" s="113"/>
      <c r="AV484" s="113"/>
      <c r="AW484" s="113"/>
      <c r="AX484" s="113"/>
      <c r="AY484" s="113"/>
      <c r="AZ484" s="113"/>
      <c r="BA484" s="113"/>
      <c r="BB484" s="113"/>
      <c r="BC484" s="113"/>
      <c r="BD484" s="113"/>
      <c r="BE484" s="113"/>
      <c r="BF484" s="113"/>
      <c r="BG484" s="113"/>
      <c r="BH484" s="113"/>
      <c r="BI484" s="113"/>
      <c r="BJ484" s="113"/>
      <c r="BK484" s="113"/>
      <c r="BL484" s="113"/>
      <c r="BM484" s="113"/>
      <c r="BN484" s="113"/>
      <c r="BO484" s="113"/>
      <c r="BP484" s="113"/>
      <c r="BQ484" s="113"/>
      <c r="BR484" s="113"/>
      <c r="BS484" s="113"/>
      <c r="BT484" s="113"/>
      <c r="BU484" s="113"/>
      <c r="BV484" s="113"/>
      <c r="BW484" s="113"/>
      <c r="BX484" s="113"/>
      <c r="BY484" s="113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  <c r="DU484" s="113"/>
      <c r="DV484" s="113"/>
      <c r="DW484" s="113"/>
      <c r="DX484" s="113"/>
      <c r="DY484" s="113"/>
      <c r="DZ484" s="113"/>
      <c r="EA484" s="113"/>
      <c r="EB484" s="113"/>
      <c r="EC484" s="113"/>
      <c r="ED484" s="113"/>
      <c r="EE484" s="113"/>
      <c r="EF484" s="113"/>
      <c r="EG484" s="113"/>
    </row>
    <row r="485" spans="1:137" s="106" customFormat="1" ht="12.75" customHeight="1" x14ac:dyDescent="0.2">
      <c r="A485" s="100">
        <f>'Приложение № 1'!A469</f>
        <v>3</v>
      </c>
      <c r="B485" s="119" t="str">
        <f>'Приложение № 1'!B469</f>
        <v>г. Егорьевск, ул. Ленинская, д. 4</v>
      </c>
      <c r="C485" s="126">
        <f>'Приложение № 1'!M469</f>
        <v>1669.3</v>
      </c>
      <c r="D485" s="151">
        <f>'Приложение № 1'!P469</f>
        <v>0</v>
      </c>
      <c r="E485" s="151">
        <v>0</v>
      </c>
      <c r="F485" s="151">
        <v>0</v>
      </c>
      <c r="G485" s="151">
        <v>0</v>
      </c>
      <c r="H485" s="151">
        <v>0</v>
      </c>
      <c r="I485" s="151">
        <v>0</v>
      </c>
      <c r="J485" s="151">
        <v>0</v>
      </c>
      <c r="K485" s="151">
        <v>0</v>
      </c>
      <c r="L485" s="151">
        <v>0</v>
      </c>
      <c r="M485" s="151">
        <v>0</v>
      </c>
      <c r="N485" s="151">
        <v>0</v>
      </c>
      <c r="O485" s="151">
        <f t="shared" si="152"/>
        <v>1669.3</v>
      </c>
      <c r="P485" s="151">
        <f t="shared" si="153"/>
        <v>0</v>
      </c>
      <c r="Q485" s="112"/>
      <c r="R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N485" s="113"/>
      <c r="AO485" s="113"/>
      <c r="AP485" s="113"/>
      <c r="AQ485" s="113"/>
      <c r="AR485" s="113"/>
      <c r="AS485" s="113"/>
      <c r="AT485" s="113"/>
      <c r="AU485" s="113"/>
      <c r="AV485" s="113"/>
      <c r="AW485" s="113"/>
      <c r="AX485" s="113"/>
      <c r="AY485" s="113"/>
      <c r="AZ485" s="113"/>
      <c r="BA485" s="113"/>
      <c r="BB485" s="113"/>
      <c r="BC485" s="113"/>
      <c r="BD485" s="113"/>
      <c r="BE485" s="113"/>
      <c r="BF485" s="113"/>
      <c r="BG485" s="113"/>
      <c r="BH485" s="113"/>
      <c r="BI485" s="113"/>
      <c r="BJ485" s="113"/>
      <c r="BK485" s="113"/>
      <c r="BL485" s="113"/>
      <c r="BM485" s="113"/>
      <c r="BN485" s="113"/>
      <c r="BO485" s="113"/>
      <c r="BP485" s="113"/>
      <c r="BQ485" s="113"/>
      <c r="BR485" s="113"/>
      <c r="BS485" s="113"/>
      <c r="BT485" s="113"/>
      <c r="BU485" s="113"/>
      <c r="BV485" s="113"/>
      <c r="BW485" s="113"/>
      <c r="BX485" s="113"/>
      <c r="BY485" s="113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  <c r="DU485" s="113"/>
      <c r="DV485" s="113"/>
      <c r="DW485" s="113"/>
      <c r="DX485" s="113"/>
      <c r="DY485" s="113"/>
      <c r="DZ485" s="113"/>
      <c r="EA485" s="113"/>
      <c r="EB485" s="113"/>
      <c r="EC485" s="113"/>
      <c r="ED485" s="113"/>
      <c r="EE485" s="113"/>
      <c r="EF485" s="113"/>
      <c r="EG485" s="113"/>
    </row>
    <row r="486" spans="1:137" s="106" customFormat="1" ht="12.75" customHeight="1" x14ac:dyDescent="0.2">
      <c r="A486" s="100">
        <f>'Приложение № 1'!A470</f>
        <v>4</v>
      </c>
      <c r="B486" s="119" t="str">
        <f>'Приложение № 1'!B470</f>
        <v>г. Егорьевск, ул. Ленинская, д. 32</v>
      </c>
      <c r="C486" s="126">
        <f>'Приложение № 1'!M470</f>
        <v>404.34</v>
      </c>
      <c r="D486" s="151">
        <f>'Приложение № 1'!P470</f>
        <v>0</v>
      </c>
      <c r="E486" s="151">
        <v>0</v>
      </c>
      <c r="F486" s="151">
        <v>0</v>
      </c>
      <c r="G486" s="151">
        <v>0</v>
      </c>
      <c r="H486" s="151">
        <v>0</v>
      </c>
      <c r="I486" s="151">
        <v>0</v>
      </c>
      <c r="J486" s="151">
        <v>0</v>
      </c>
      <c r="K486" s="151">
        <v>0</v>
      </c>
      <c r="L486" s="151">
        <v>0</v>
      </c>
      <c r="M486" s="151">
        <v>0</v>
      </c>
      <c r="N486" s="151">
        <v>0</v>
      </c>
      <c r="O486" s="151">
        <f t="shared" si="152"/>
        <v>404.34</v>
      </c>
      <c r="P486" s="151">
        <f t="shared" si="153"/>
        <v>0</v>
      </c>
      <c r="Q486" s="112"/>
      <c r="R486" s="113"/>
      <c r="S486" s="113"/>
      <c r="T486" s="113"/>
      <c r="U486" s="113"/>
      <c r="V486" s="113"/>
      <c r="W486" s="113"/>
      <c r="X486" s="113"/>
      <c r="Y486" s="113"/>
      <c r="Z486" s="113"/>
      <c r="AA486" s="113"/>
      <c r="AB486" s="113"/>
      <c r="AC486" s="113"/>
      <c r="AD486" s="113"/>
      <c r="AE486" s="113"/>
      <c r="AF486" s="113"/>
      <c r="AG486" s="113"/>
      <c r="AH486" s="113"/>
      <c r="AI486" s="113"/>
      <c r="AJ486" s="113"/>
      <c r="AK486" s="113"/>
      <c r="AL486" s="113"/>
      <c r="AM486" s="113"/>
      <c r="AN486" s="113"/>
      <c r="AO486" s="113"/>
      <c r="AP486" s="113"/>
      <c r="AQ486" s="113"/>
      <c r="AR486" s="113"/>
      <c r="AS486" s="113"/>
      <c r="AT486" s="113"/>
      <c r="AU486" s="113"/>
      <c r="AV486" s="113"/>
      <c r="AW486" s="113"/>
      <c r="AX486" s="113"/>
      <c r="AY486" s="113"/>
      <c r="AZ486" s="113"/>
      <c r="BA486" s="113"/>
      <c r="BB486" s="113"/>
      <c r="BC486" s="113"/>
      <c r="BD486" s="113"/>
      <c r="BE486" s="113"/>
      <c r="BF486" s="113"/>
      <c r="BG486" s="113"/>
      <c r="BH486" s="113"/>
      <c r="BI486" s="113"/>
      <c r="BJ486" s="113"/>
      <c r="BK486" s="113"/>
      <c r="BL486" s="113"/>
      <c r="BM486" s="113"/>
      <c r="BN486" s="113"/>
      <c r="BO486" s="113"/>
      <c r="BP486" s="113"/>
      <c r="BQ486" s="113"/>
      <c r="BR486" s="113"/>
      <c r="BS486" s="113"/>
      <c r="BT486" s="113"/>
      <c r="BU486" s="113"/>
      <c r="BV486" s="113"/>
      <c r="BW486" s="113"/>
      <c r="BX486" s="113"/>
      <c r="BY486" s="113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  <c r="DU486" s="113"/>
      <c r="DV486" s="113"/>
      <c r="DW486" s="113"/>
      <c r="DX486" s="113"/>
      <c r="DY486" s="113"/>
      <c r="DZ486" s="113"/>
      <c r="EA486" s="113"/>
      <c r="EB486" s="113"/>
      <c r="EC486" s="113"/>
      <c r="ED486" s="113"/>
      <c r="EE486" s="113"/>
      <c r="EF486" s="113"/>
      <c r="EG486" s="113"/>
    </row>
    <row r="487" spans="1:137" s="106" customFormat="1" ht="12.75" customHeight="1" x14ac:dyDescent="0.2">
      <c r="A487" s="100">
        <f>'Приложение № 1'!A471</f>
        <v>5</v>
      </c>
      <c r="B487" s="119" t="str">
        <f>'Приложение № 1'!B471</f>
        <v>г. Егорьевск, ул. Рязанская, д. 1/29</v>
      </c>
      <c r="C487" s="126">
        <f>'Приложение № 1'!M471</f>
        <v>608.29999999999995</v>
      </c>
      <c r="D487" s="151">
        <f>'Приложение № 1'!P471</f>
        <v>0</v>
      </c>
      <c r="E487" s="151">
        <v>0</v>
      </c>
      <c r="F487" s="151">
        <v>0</v>
      </c>
      <c r="G487" s="151">
        <v>0</v>
      </c>
      <c r="H487" s="151">
        <v>0</v>
      </c>
      <c r="I487" s="151">
        <v>0</v>
      </c>
      <c r="J487" s="151">
        <v>0</v>
      </c>
      <c r="K487" s="151">
        <v>0</v>
      </c>
      <c r="L487" s="151">
        <v>0</v>
      </c>
      <c r="M487" s="151">
        <v>0</v>
      </c>
      <c r="N487" s="151">
        <v>0</v>
      </c>
      <c r="O487" s="151">
        <f t="shared" si="152"/>
        <v>608.29999999999995</v>
      </c>
      <c r="P487" s="151">
        <f t="shared" si="153"/>
        <v>0</v>
      </c>
      <c r="Q487" s="112"/>
      <c r="R487" s="113"/>
      <c r="S487" s="113"/>
      <c r="T487" s="113"/>
      <c r="U487" s="113"/>
      <c r="V487" s="113"/>
      <c r="W487" s="113"/>
      <c r="X487" s="113"/>
      <c r="Y487" s="113"/>
      <c r="Z487" s="113"/>
      <c r="AA487" s="113"/>
      <c r="AB487" s="113"/>
      <c r="AC487" s="113"/>
      <c r="AD487" s="113"/>
      <c r="AE487" s="113"/>
      <c r="AF487" s="113"/>
      <c r="AG487" s="113"/>
      <c r="AH487" s="113"/>
      <c r="AI487" s="113"/>
      <c r="AJ487" s="113"/>
      <c r="AK487" s="113"/>
      <c r="AL487" s="113"/>
      <c r="AM487" s="113"/>
      <c r="AN487" s="113"/>
      <c r="AO487" s="113"/>
      <c r="AP487" s="113"/>
      <c r="AQ487" s="113"/>
      <c r="AR487" s="113"/>
      <c r="AS487" s="113"/>
      <c r="AT487" s="113"/>
      <c r="AU487" s="113"/>
      <c r="AV487" s="113"/>
      <c r="AW487" s="113"/>
      <c r="AX487" s="113"/>
      <c r="AY487" s="113"/>
      <c r="AZ487" s="113"/>
      <c r="BA487" s="113"/>
      <c r="BB487" s="113"/>
      <c r="BC487" s="113"/>
      <c r="BD487" s="113"/>
      <c r="BE487" s="113"/>
      <c r="BF487" s="113"/>
      <c r="BG487" s="113"/>
      <c r="BH487" s="113"/>
      <c r="BI487" s="113"/>
      <c r="BJ487" s="113"/>
      <c r="BK487" s="113"/>
      <c r="BL487" s="113"/>
      <c r="BM487" s="113"/>
      <c r="BN487" s="113"/>
      <c r="BO487" s="113"/>
      <c r="BP487" s="113"/>
      <c r="BQ487" s="113"/>
      <c r="BR487" s="113"/>
      <c r="BS487" s="113"/>
      <c r="BT487" s="113"/>
      <c r="BU487" s="113"/>
      <c r="BV487" s="113"/>
      <c r="BW487" s="113"/>
      <c r="BX487" s="113"/>
      <c r="BY487" s="113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  <c r="DU487" s="113"/>
      <c r="DV487" s="113"/>
      <c r="DW487" s="113"/>
      <c r="DX487" s="113"/>
      <c r="DY487" s="113"/>
      <c r="DZ487" s="113"/>
      <c r="EA487" s="113"/>
      <c r="EB487" s="113"/>
      <c r="EC487" s="113"/>
      <c r="ED487" s="113"/>
      <c r="EE487" s="113"/>
      <c r="EF487" s="113"/>
      <c r="EG487" s="113"/>
    </row>
    <row r="488" spans="1:137" s="106" customFormat="1" ht="12.75" customHeight="1" x14ac:dyDescent="0.2">
      <c r="A488" s="100">
        <f>'Приложение № 1'!A472</f>
        <v>6</v>
      </c>
      <c r="B488" s="119" t="str">
        <f>'Приложение № 1'!B472</f>
        <v>г. Егорьевск, ул. 8 Марта, д. 15</v>
      </c>
      <c r="C488" s="126">
        <f>'Приложение № 1'!M472</f>
        <v>94.4</v>
      </c>
      <c r="D488" s="151">
        <f>'Приложение № 1'!P472</f>
        <v>0</v>
      </c>
      <c r="E488" s="151">
        <v>0</v>
      </c>
      <c r="F488" s="151">
        <v>0</v>
      </c>
      <c r="G488" s="151">
        <v>0</v>
      </c>
      <c r="H488" s="151">
        <v>0</v>
      </c>
      <c r="I488" s="151">
        <v>0</v>
      </c>
      <c r="J488" s="151">
        <v>0</v>
      </c>
      <c r="K488" s="151">
        <v>0</v>
      </c>
      <c r="L488" s="151">
        <v>0</v>
      </c>
      <c r="M488" s="151">
        <v>0</v>
      </c>
      <c r="N488" s="151">
        <v>0</v>
      </c>
      <c r="O488" s="151">
        <f t="shared" si="152"/>
        <v>94.4</v>
      </c>
      <c r="P488" s="151">
        <f t="shared" si="153"/>
        <v>0</v>
      </c>
      <c r="Q488" s="112"/>
      <c r="R488" s="113"/>
      <c r="S488" s="113"/>
      <c r="T488" s="113"/>
      <c r="U488" s="113"/>
      <c r="V488" s="113"/>
      <c r="W488" s="113"/>
      <c r="X488" s="113"/>
      <c r="Y488" s="113"/>
      <c r="Z488" s="113"/>
      <c r="AA488" s="113"/>
      <c r="AB488" s="113"/>
      <c r="AC488" s="113"/>
      <c r="AD488" s="113"/>
      <c r="AE488" s="113"/>
      <c r="AF488" s="113"/>
      <c r="AG488" s="113"/>
      <c r="AH488" s="113"/>
      <c r="AI488" s="113"/>
      <c r="AJ488" s="113"/>
      <c r="AK488" s="113"/>
      <c r="AL488" s="113"/>
      <c r="AM488" s="113"/>
      <c r="AN488" s="113"/>
      <c r="AO488" s="113"/>
      <c r="AP488" s="113"/>
      <c r="AQ488" s="113"/>
      <c r="AR488" s="113"/>
      <c r="AS488" s="113"/>
      <c r="AT488" s="113"/>
      <c r="AU488" s="113"/>
      <c r="AV488" s="113"/>
      <c r="AW488" s="113"/>
      <c r="AX488" s="113"/>
      <c r="AY488" s="113"/>
      <c r="AZ488" s="113"/>
      <c r="BA488" s="113"/>
      <c r="BB488" s="113"/>
      <c r="BC488" s="113"/>
      <c r="BD488" s="113"/>
      <c r="BE488" s="113"/>
      <c r="BF488" s="113"/>
      <c r="BG488" s="113"/>
      <c r="BH488" s="113"/>
      <c r="BI488" s="113"/>
      <c r="BJ488" s="113"/>
      <c r="BK488" s="113"/>
      <c r="BL488" s="113"/>
      <c r="BM488" s="113"/>
      <c r="BN488" s="113"/>
      <c r="BO488" s="113"/>
      <c r="BP488" s="113"/>
      <c r="BQ488" s="113"/>
      <c r="BR488" s="113"/>
      <c r="BS488" s="113"/>
      <c r="BT488" s="113"/>
      <c r="BU488" s="113"/>
      <c r="BV488" s="113"/>
      <c r="BW488" s="113"/>
      <c r="BX488" s="113"/>
      <c r="BY488" s="113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  <c r="DU488" s="113"/>
      <c r="DV488" s="113"/>
      <c r="DW488" s="113"/>
      <c r="DX488" s="113"/>
      <c r="DY488" s="113"/>
      <c r="DZ488" s="113"/>
      <c r="EA488" s="113"/>
      <c r="EB488" s="113"/>
      <c r="EC488" s="113"/>
      <c r="ED488" s="113"/>
      <c r="EE488" s="113"/>
      <c r="EF488" s="113"/>
      <c r="EG488" s="113"/>
    </row>
    <row r="489" spans="1:137" s="106" customFormat="1" ht="12.75" customHeight="1" x14ac:dyDescent="0.2">
      <c r="A489" s="100">
        <f>'Приложение № 1'!A473</f>
        <v>7</v>
      </c>
      <c r="B489" s="119" t="str">
        <f>'Приложение № 1'!B473</f>
        <v>г. Егорьевск, ул. Благонравова, д. 4а</v>
      </c>
      <c r="C489" s="126">
        <f>'Приложение № 1'!M473</f>
        <v>371</v>
      </c>
      <c r="D489" s="151">
        <f>'Приложение № 1'!P473</f>
        <v>0</v>
      </c>
      <c r="E489" s="151">
        <v>0</v>
      </c>
      <c r="F489" s="151">
        <v>0</v>
      </c>
      <c r="G489" s="151">
        <v>0</v>
      </c>
      <c r="H489" s="151">
        <v>0</v>
      </c>
      <c r="I489" s="151">
        <v>0</v>
      </c>
      <c r="J489" s="151">
        <v>0</v>
      </c>
      <c r="K489" s="151">
        <v>0</v>
      </c>
      <c r="L489" s="151">
        <v>0</v>
      </c>
      <c r="M489" s="151">
        <v>0</v>
      </c>
      <c r="N489" s="151">
        <v>0</v>
      </c>
      <c r="O489" s="151">
        <f t="shared" si="152"/>
        <v>371</v>
      </c>
      <c r="P489" s="151">
        <f t="shared" si="153"/>
        <v>0</v>
      </c>
      <c r="Q489" s="112"/>
      <c r="R489" s="113"/>
      <c r="S489" s="113"/>
      <c r="T489" s="113"/>
      <c r="U489" s="113"/>
      <c r="V489" s="113"/>
      <c r="W489" s="113"/>
      <c r="X489" s="113"/>
      <c r="Y489" s="113"/>
      <c r="Z489" s="113"/>
      <c r="AA489" s="113"/>
      <c r="AB489" s="113"/>
      <c r="AC489" s="113"/>
      <c r="AD489" s="113"/>
      <c r="AE489" s="113"/>
      <c r="AF489" s="113"/>
      <c r="AG489" s="113"/>
      <c r="AH489" s="113"/>
      <c r="AI489" s="113"/>
      <c r="AJ489" s="113"/>
      <c r="AK489" s="113"/>
      <c r="AL489" s="113"/>
      <c r="AM489" s="113"/>
      <c r="AN489" s="113"/>
      <c r="AO489" s="113"/>
      <c r="AP489" s="113"/>
      <c r="AQ489" s="113"/>
      <c r="AR489" s="113"/>
      <c r="AS489" s="113"/>
      <c r="AT489" s="113"/>
      <c r="AU489" s="113"/>
      <c r="AV489" s="113"/>
      <c r="AW489" s="113"/>
      <c r="AX489" s="113"/>
      <c r="AY489" s="113"/>
      <c r="AZ489" s="113"/>
      <c r="BA489" s="113"/>
      <c r="BB489" s="113"/>
      <c r="BC489" s="113"/>
      <c r="BD489" s="113"/>
      <c r="BE489" s="113"/>
      <c r="BF489" s="113"/>
      <c r="BG489" s="113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3"/>
      <c r="BR489" s="113"/>
      <c r="BS489" s="113"/>
      <c r="BT489" s="113"/>
      <c r="BU489" s="113"/>
      <c r="BV489" s="113"/>
      <c r="BW489" s="113"/>
      <c r="BX489" s="113"/>
      <c r="BY489" s="113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  <c r="DU489" s="113"/>
      <c r="DV489" s="113"/>
      <c r="DW489" s="113"/>
      <c r="DX489" s="113"/>
      <c r="DY489" s="113"/>
      <c r="DZ489" s="113"/>
      <c r="EA489" s="113"/>
      <c r="EB489" s="113"/>
      <c r="EC489" s="113"/>
      <c r="ED489" s="113"/>
      <c r="EE489" s="113"/>
      <c r="EF489" s="113"/>
      <c r="EG489" s="113"/>
    </row>
    <row r="490" spans="1:137" s="106" customFormat="1" ht="12.95" customHeight="1" x14ac:dyDescent="0.2">
      <c r="A490" s="100">
        <f>'Приложение № 1'!A474</f>
        <v>8</v>
      </c>
      <c r="B490" s="119" t="str">
        <f>'Приложение № 1'!B474</f>
        <v>г. Егорьевск, пер. Некрасова, д. 13</v>
      </c>
      <c r="C490" s="126">
        <f>'Приложение № 1'!M474</f>
        <v>471.5</v>
      </c>
      <c r="D490" s="151">
        <f>'Приложение № 1'!P474</f>
        <v>0</v>
      </c>
      <c r="E490" s="151">
        <v>0</v>
      </c>
      <c r="F490" s="151">
        <v>0</v>
      </c>
      <c r="G490" s="151">
        <v>0</v>
      </c>
      <c r="H490" s="151">
        <v>0</v>
      </c>
      <c r="I490" s="151">
        <v>0</v>
      </c>
      <c r="J490" s="151">
        <v>0</v>
      </c>
      <c r="K490" s="151">
        <v>0</v>
      </c>
      <c r="L490" s="151">
        <v>0</v>
      </c>
      <c r="M490" s="151">
        <v>0</v>
      </c>
      <c r="N490" s="151">
        <v>0</v>
      </c>
      <c r="O490" s="151">
        <f t="shared" si="152"/>
        <v>471.5</v>
      </c>
      <c r="P490" s="151">
        <f t="shared" si="153"/>
        <v>0</v>
      </c>
      <c r="Q490" s="112"/>
      <c r="R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  <c r="AC490" s="113"/>
      <c r="AD490" s="113"/>
      <c r="AE490" s="113"/>
      <c r="AF490" s="113"/>
      <c r="AG490" s="113"/>
      <c r="AH490" s="113"/>
      <c r="AI490" s="113"/>
      <c r="AJ490" s="113"/>
      <c r="AK490" s="113"/>
      <c r="AL490" s="113"/>
      <c r="AM490" s="113"/>
      <c r="AN490" s="113"/>
      <c r="AO490" s="113"/>
      <c r="AP490" s="113"/>
      <c r="AQ490" s="113"/>
      <c r="AR490" s="113"/>
      <c r="AS490" s="113"/>
      <c r="AT490" s="113"/>
      <c r="AU490" s="113"/>
      <c r="AV490" s="113"/>
      <c r="AW490" s="113"/>
      <c r="AX490" s="113"/>
      <c r="AY490" s="113"/>
      <c r="AZ490" s="113"/>
      <c r="BA490" s="113"/>
      <c r="BB490" s="113"/>
      <c r="BC490" s="113"/>
      <c r="BD490" s="113"/>
      <c r="BE490" s="113"/>
      <c r="BF490" s="113"/>
      <c r="BG490" s="113"/>
      <c r="BH490" s="113"/>
      <c r="BI490" s="113"/>
      <c r="BJ490" s="113"/>
      <c r="BK490" s="113"/>
      <c r="BL490" s="113"/>
      <c r="BM490" s="113"/>
      <c r="BN490" s="113"/>
      <c r="BO490" s="113"/>
      <c r="BP490" s="113"/>
      <c r="BQ490" s="113"/>
      <c r="BR490" s="113"/>
      <c r="BS490" s="113"/>
      <c r="BT490" s="113"/>
      <c r="BU490" s="113"/>
      <c r="BV490" s="113"/>
      <c r="BW490" s="113"/>
      <c r="BX490" s="113"/>
      <c r="BY490" s="113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  <c r="DU490" s="113"/>
      <c r="DV490" s="113"/>
      <c r="DW490" s="113"/>
      <c r="DX490" s="113"/>
      <c r="DY490" s="113"/>
      <c r="DZ490" s="113"/>
      <c r="EA490" s="113"/>
      <c r="EB490" s="113"/>
      <c r="EC490" s="113"/>
      <c r="ED490" s="113"/>
      <c r="EE490" s="113"/>
      <c r="EF490" s="113"/>
      <c r="EG490" s="113"/>
    </row>
    <row r="491" spans="1:137" s="106" customFormat="1" ht="12.75" customHeight="1" x14ac:dyDescent="0.2">
      <c r="A491" s="100">
        <f>'Приложение № 1'!A477</f>
        <v>11</v>
      </c>
      <c r="B491" s="119" t="str">
        <f>'Приложение № 1'!B477</f>
        <v>г. Егорьевск, ул. Энгельса, д. 1а</v>
      </c>
      <c r="C491" s="126">
        <f>'Приложение № 1'!M477</f>
        <v>593.38</v>
      </c>
      <c r="D491" s="151">
        <f>'Приложение № 1'!P477</f>
        <v>0</v>
      </c>
      <c r="E491" s="151">
        <v>0</v>
      </c>
      <c r="F491" s="151">
        <v>0</v>
      </c>
      <c r="G491" s="151">
        <v>0</v>
      </c>
      <c r="H491" s="151">
        <v>0</v>
      </c>
      <c r="I491" s="151">
        <v>0</v>
      </c>
      <c r="J491" s="151">
        <v>0</v>
      </c>
      <c r="K491" s="151">
        <v>0</v>
      </c>
      <c r="L491" s="151">
        <v>0</v>
      </c>
      <c r="M491" s="151">
        <v>0</v>
      </c>
      <c r="N491" s="151">
        <v>0</v>
      </c>
      <c r="O491" s="151">
        <f t="shared" si="152"/>
        <v>593.38</v>
      </c>
      <c r="P491" s="151">
        <f t="shared" si="153"/>
        <v>0</v>
      </c>
      <c r="Q491" s="112"/>
      <c r="R491" s="113"/>
      <c r="S491" s="113"/>
      <c r="T491" s="113"/>
      <c r="U491" s="113"/>
      <c r="V491" s="113"/>
      <c r="W491" s="113"/>
      <c r="X491" s="113"/>
      <c r="Y491" s="113"/>
      <c r="Z491" s="113"/>
      <c r="AA491" s="113"/>
      <c r="AB491" s="113"/>
      <c r="AC491" s="113"/>
      <c r="AD491" s="113"/>
      <c r="AE491" s="113"/>
      <c r="AF491" s="113"/>
      <c r="AG491" s="113"/>
      <c r="AH491" s="113"/>
      <c r="AI491" s="113"/>
      <c r="AJ491" s="113"/>
      <c r="AK491" s="113"/>
      <c r="AL491" s="113"/>
      <c r="AM491" s="113"/>
      <c r="AN491" s="113"/>
      <c r="AO491" s="113"/>
      <c r="AP491" s="113"/>
      <c r="AQ491" s="113"/>
      <c r="AR491" s="113"/>
      <c r="AS491" s="113"/>
      <c r="AT491" s="113"/>
      <c r="AU491" s="113"/>
      <c r="AV491" s="113"/>
      <c r="AW491" s="113"/>
      <c r="AX491" s="113"/>
      <c r="AY491" s="113"/>
      <c r="AZ491" s="113"/>
      <c r="BA491" s="113"/>
      <c r="BB491" s="113"/>
      <c r="BC491" s="113"/>
      <c r="BD491" s="113"/>
      <c r="BE491" s="113"/>
      <c r="BF491" s="113"/>
      <c r="BG491" s="113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113"/>
      <c r="BR491" s="113"/>
      <c r="BS491" s="113"/>
      <c r="BT491" s="113"/>
      <c r="BU491" s="113"/>
      <c r="BV491" s="113"/>
      <c r="BW491" s="113"/>
      <c r="BX491" s="113"/>
      <c r="BY491" s="113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  <c r="DU491" s="113"/>
      <c r="DV491" s="113"/>
      <c r="DW491" s="113"/>
      <c r="DX491" s="113"/>
      <c r="DY491" s="113"/>
      <c r="DZ491" s="113"/>
      <c r="EA491" s="113"/>
      <c r="EB491" s="113"/>
      <c r="EC491" s="113"/>
      <c r="ED491" s="113"/>
      <c r="EE491" s="113"/>
      <c r="EF491" s="113"/>
      <c r="EG491" s="113"/>
    </row>
    <row r="492" spans="1:137" s="106" customFormat="1" ht="39" customHeight="1" x14ac:dyDescent="0.2">
      <c r="A492" s="847" t="str">
        <f>'Приложение № 1'!A493:F493</f>
        <v>ВСЕГО МКД по муниципальным образованиям Московской области по III этапу: 164, в том числе:</v>
      </c>
      <c r="B492" s="848"/>
      <c r="C492" s="129" t="e">
        <f>C493+'Приложение № 3'!C667</f>
        <v>#REF!</v>
      </c>
      <c r="D492" s="129" t="e">
        <f>D493+'Приложение № 3'!D667</f>
        <v>#REF!</v>
      </c>
      <c r="E492" s="129" t="e">
        <f>E493+'Приложение № 3'!E667</f>
        <v>#REF!</v>
      </c>
      <c r="F492" s="129" t="e">
        <f>F493+'Приложение № 3'!F667</f>
        <v>#REF!</v>
      </c>
      <c r="G492" s="129" t="e">
        <f>G493+'Приложение № 3'!G667</f>
        <v>#REF!</v>
      </c>
      <c r="H492" s="129" t="e">
        <f>H493+'Приложение № 3'!H667</f>
        <v>#REF!</v>
      </c>
      <c r="I492" s="129" t="e">
        <f>I493+'Приложение № 3'!I667</f>
        <v>#REF!</v>
      </c>
      <c r="J492" s="129" t="e">
        <f>J493+'Приложение № 3'!J667</f>
        <v>#REF!</v>
      </c>
      <c r="K492" s="129">
        <f>K493+'Приложение № 3'!K667</f>
        <v>0</v>
      </c>
      <c r="L492" s="129">
        <f>L493+'Приложение № 3'!L667</f>
        <v>0</v>
      </c>
      <c r="M492" s="129">
        <f>M493+'Приложение № 3'!M667</f>
        <v>0</v>
      </c>
      <c r="N492" s="129">
        <f>N493+'Приложение № 3'!N667</f>
        <v>0</v>
      </c>
      <c r="O492" s="129" t="e">
        <f>O493+'Приложение № 3'!O667</f>
        <v>#REF!</v>
      </c>
      <c r="P492" s="129" t="e">
        <f>P493+'Приложение № 3'!P667</f>
        <v>#REF!</v>
      </c>
      <c r="Q492" s="112"/>
      <c r="R492" s="113"/>
      <c r="S492" s="113"/>
      <c r="T492" s="113"/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N492" s="113"/>
      <c r="AO492" s="113"/>
      <c r="AP492" s="113"/>
      <c r="AQ492" s="113"/>
      <c r="AR492" s="113"/>
      <c r="AS492" s="113"/>
      <c r="AT492" s="113"/>
      <c r="AU492" s="113"/>
      <c r="AV492" s="113"/>
      <c r="AW492" s="113"/>
      <c r="AX492" s="113"/>
      <c r="AY492" s="113"/>
      <c r="AZ492" s="113"/>
      <c r="BA492" s="113"/>
      <c r="BB492" s="113"/>
      <c r="BC492" s="113"/>
      <c r="BD492" s="113"/>
      <c r="BE492" s="113"/>
      <c r="BF492" s="113"/>
      <c r="BG492" s="113"/>
      <c r="BH492" s="113"/>
      <c r="BI492" s="113"/>
      <c r="BJ492" s="113"/>
      <c r="BK492" s="113"/>
      <c r="BL492" s="113"/>
      <c r="BM492" s="113"/>
      <c r="BN492" s="113"/>
      <c r="BO492" s="113"/>
      <c r="BP492" s="113"/>
      <c r="BQ492" s="113"/>
      <c r="BR492" s="113"/>
      <c r="BS492" s="113"/>
      <c r="BT492" s="113"/>
      <c r="BU492" s="113"/>
      <c r="BV492" s="113"/>
      <c r="BW492" s="113"/>
      <c r="BX492" s="113"/>
      <c r="BY492" s="113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  <c r="DU492" s="113"/>
      <c r="DV492" s="113"/>
      <c r="DW492" s="113"/>
      <c r="DX492" s="113"/>
      <c r="DY492" s="113"/>
      <c r="DZ492" s="113"/>
      <c r="EA492" s="113"/>
      <c r="EB492" s="113"/>
      <c r="EC492" s="113"/>
      <c r="ED492" s="113"/>
      <c r="EE492" s="113"/>
      <c r="EF492" s="113"/>
      <c r="EG492" s="113"/>
    </row>
    <row r="493" spans="1:137" s="106" customFormat="1" ht="57.75" customHeight="1" x14ac:dyDescent="0.2">
      <c r="A493" s="847" t="str">
        <f>'Приложение № 1'!A494:F494</f>
        <v>ВСЕГО МКД по муниципальным образованиям Московской области по III этапу, из которых планируется переселить жителей с финансовой поддержкой бюджета Московской области: 160</v>
      </c>
      <c r="B493" s="848"/>
      <c r="C493" s="101" t="e">
        <f>C494+C496+C499+C505+C512+C518+C521+C527+C533+C536+C538+C545+C550+C554+C558+C560+C562+C572+C575+C589+C611+C618+C622+C627+C642+C653+C656+C659+C661</f>
        <v>#REF!</v>
      </c>
      <c r="D493" s="101" t="e">
        <f t="shared" ref="D493:P493" si="154">D494+D496+D499+D505+D512+D518+D521+D527+D533+D536+D538+D545+D550+D554+D558+D560+D562+D572+D575+D589+D611+D618+D622+D627+D642+D653+D656+D659+D661</f>
        <v>#REF!</v>
      </c>
      <c r="E493" s="101" t="e">
        <f t="shared" si="154"/>
        <v>#REF!</v>
      </c>
      <c r="F493" s="101" t="e">
        <f t="shared" si="154"/>
        <v>#REF!</v>
      </c>
      <c r="G493" s="101" t="e">
        <f t="shared" si="154"/>
        <v>#REF!</v>
      </c>
      <c r="H493" s="101" t="e">
        <f t="shared" si="154"/>
        <v>#REF!</v>
      </c>
      <c r="I493" s="101" t="e">
        <f t="shared" si="154"/>
        <v>#REF!</v>
      </c>
      <c r="J493" s="101" t="e">
        <f t="shared" si="154"/>
        <v>#REF!</v>
      </c>
      <c r="K493" s="101">
        <f t="shared" si="154"/>
        <v>0</v>
      </c>
      <c r="L493" s="101">
        <f t="shared" si="154"/>
        <v>0</v>
      </c>
      <c r="M493" s="101">
        <f t="shared" si="154"/>
        <v>0</v>
      </c>
      <c r="N493" s="101">
        <f t="shared" si="154"/>
        <v>0</v>
      </c>
      <c r="O493" s="101">
        <f t="shared" si="154"/>
        <v>0</v>
      </c>
      <c r="P493" s="101">
        <f t="shared" si="154"/>
        <v>0</v>
      </c>
      <c r="Q493" s="112"/>
      <c r="R493" s="113"/>
      <c r="S493" s="113"/>
      <c r="T493" s="113"/>
      <c r="U493" s="113"/>
      <c r="V493" s="113"/>
      <c r="W493" s="113"/>
      <c r="X493" s="113"/>
      <c r="Y493" s="113"/>
      <c r="Z493" s="113"/>
      <c r="AA493" s="113"/>
      <c r="AB493" s="113"/>
      <c r="AC493" s="113"/>
      <c r="AD493" s="113"/>
      <c r="AE493" s="113"/>
      <c r="AF493" s="113"/>
      <c r="AG493" s="113"/>
      <c r="AH493" s="113"/>
      <c r="AI493" s="113"/>
      <c r="AJ493" s="113"/>
      <c r="AK493" s="113"/>
      <c r="AL493" s="113"/>
      <c r="AM493" s="113"/>
      <c r="AN493" s="113"/>
      <c r="AO493" s="113"/>
      <c r="AP493" s="113"/>
      <c r="AQ493" s="113"/>
      <c r="AR493" s="113"/>
      <c r="AS493" s="113"/>
      <c r="AT493" s="113"/>
      <c r="AU493" s="113"/>
      <c r="AV493" s="113"/>
      <c r="AW493" s="113"/>
      <c r="AX493" s="113"/>
      <c r="AY493" s="113"/>
      <c r="AZ493" s="113"/>
      <c r="BA493" s="113"/>
      <c r="BB493" s="113"/>
      <c r="BC493" s="113"/>
      <c r="BD493" s="113"/>
      <c r="BE493" s="113"/>
      <c r="BF493" s="113"/>
      <c r="BG493" s="113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3"/>
      <c r="BR493" s="113"/>
      <c r="BS493" s="113"/>
      <c r="BT493" s="113"/>
      <c r="BU493" s="113"/>
      <c r="BV493" s="113"/>
      <c r="BW493" s="113"/>
      <c r="BX493" s="113"/>
      <c r="BY493" s="113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  <c r="DU493" s="113"/>
      <c r="DV493" s="113"/>
      <c r="DW493" s="113"/>
      <c r="DX493" s="113"/>
      <c r="DY493" s="113"/>
      <c r="DZ493" s="113"/>
      <c r="EA493" s="113"/>
      <c r="EB493" s="113"/>
      <c r="EC493" s="113"/>
      <c r="ED493" s="113"/>
      <c r="EE493" s="113"/>
      <c r="EF493" s="113"/>
      <c r="EG493" s="113"/>
    </row>
    <row r="494" spans="1:137" s="106" customFormat="1" ht="39.950000000000003" customHeight="1" x14ac:dyDescent="0.2">
      <c r="A494" s="847" t="e">
        <f>'Приложение № 1'!#REF!</f>
        <v>#REF!</v>
      </c>
      <c r="B494" s="848"/>
      <c r="C494" s="101" t="e">
        <f>C495</f>
        <v>#REF!</v>
      </c>
      <c r="D494" s="101" t="e">
        <f t="shared" ref="D494:P494" si="155">D495</f>
        <v>#REF!</v>
      </c>
      <c r="E494" s="101">
        <f t="shared" si="155"/>
        <v>0</v>
      </c>
      <c r="F494" s="101">
        <f t="shared" si="155"/>
        <v>0</v>
      </c>
      <c r="G494" s="101" t="e">
        <f t="shared" si="155"/>
        <v>#REF!</v>
      </c>
      <c r="H494" s="101" t="e">
        <f t="shared" si="155"/>
        <v>#REF!</v>
      </c>
      <c r="I494" s="101">
        <f t="shared" si="155"/>
        <v>0</v>
      </c>
      <c r="J494" s="101">
        <f t="shared" si="155"/>
        <v>0</v>
      </c>
      <c r="K494" s="101">
        <f t="shared" si="155"/>
        <v>0</v>
      </c>
      <c r="L494" s="101">
        <f t="shared" si="155"/>
        <v>0</v>
      </c>
      <c r="M494" s="101">
        <f t="shared" si="155"/>
        <v>0</v>
      </c>
      <c r="N494" s="101">
        <f t="shared" si="155"/>
        <v>0</v>
      </c>
      <c r="O494" s="101">
        <f t="shared" si="155"/>
        <v>0</v>
      </c>
      <c r="P494" s="101">
        <f t="shared" si="155"/>
        <v>0</v>
      </c>
      <c r="Q494" s="112"/>
      <c r="R494" s="113"/>
      <c r="S494" s="113"/>
      <c r="T494" s="113"/>
      <c r="U494" s="113"/>
      <c r="V494" s="113"/>
      <c r="W494" s="113"/>
      <c r="X494" s="113"/>
      <c r="Y494" s="113"/>
      <c r="Z494" s="113"/>
      <c r="AA494" s="113"/>
      <c r="AB494" s="113"/>
      <c r="AC494" s="113"/>
      <c r="AD494" s="113"/>
      <c r="AE494" s="113"/>
      <c r="AF494" s="113"/>
      <c r="AG494" s="113"/>
      <c r="AH494" s="113"/>
      <c r="AI494" s="113"/>
      <c r="AJ494" s="113"/>
      <c r="AK494" s="113"/>
      <c r="AL494" s="113"/>
      <c r="AM494" s="113"/>
      <c r="AN494" s="113"/>
      <c r="AO494" s="113"/>
      <c r="AP494" s="113"/>
      <c r="AQ494" s="113"/>
      <c r="AR494" s="113"/>
      <c r="AS494" s="113"/>
      <c r="AT494" s="113"/>
      <c r="AU494" s="113"/>
      <c r="AV494" s="113"/>
      <c r="AW494" s="113"/>
      <c r="AX494" s="113"/>
      <c r="AY494" s="113"/>
      <c r="AZ494" s="113"/>
      <c r="BA494" s="113"/>
      <c r="BB494" s="113"/>
      <c r="BC494" s="113"/>
      <c r="BD494" s="113"/>
      <c r="BE494" s="113"/>
      <c r="BF494" s="113"/>
      <c r="BG494" s="113"/>
      <c r="BH494" s="113"/>
      <c r="BI494" s="113"/>
      <c r="BJ494" s="113"/>
      <c r="BK494" s="113"/>
      <c r="BL494" s="113"/>
      <c r="BM494" s="113"/>
      <c r="BN494" s="113"/>
      <c r="BO494" s="113"/>
      <c r="BP494" s="113"/>
      <c r="BQ494" s="113"/>
      <c r="BR494" s="113"/>
      <c r="BS494" s="113"/>
      <c r="BT494" s="113"/>
      <c r="BU494" s="113"/>
      <c r="BV494" s="113"/>
      <c r="BW494" s="113"/>
      <c r="BX494" s="113"/>
      <c r="BY494" s="113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  <c r="DU494" s="113"/>
      <c r="DV494" s="113"/>
      <c r="DW494" s="113"/>
      <c r="DX494" s="113"/>
      <c r="DY494" s="113"/>
      <c r="DZ494" s="113"/>
      <c r="EA494" s="113"/>
      <c r="EB494" s="113"/>
      <c r="EC494" s="113"/>
      <c r="ED494" s="113"/>
      <c r="EE494" s="113"/>
      <c r="EF494" s="113"/>
      <c r="EG494" s="113"/>
    </row>
    <row r="495" spans="1:137" s="106" customFormat="1" ht="16.5" customHeight="1" x14ac:dyDescent="0.2">
      <c r="A495" s="109">
        <v>1</v>
      </c>
      <c r="B495" s="119" t="e">
        <f>'Приложение № 1'!#REF!</f>
        <v>#REF!</v>
      </c>
      <c r="C495" s="151" t="e">
        <f>'Приложение № 1'!#REF!</f>
        <v>#REF!</v>
      </c>
      <c r="D495" s="151" t="e">
        <f>'Приложение № 1'!#REF!</f>
        <v>#REF!</v>
      </c>
      <c r="E495" s="151">
        <v>0</v>
      </c>
      <c r="F495" s="151">
        <v>0</v>
      </c>
      <c r="G495" s="151" t="e">
        <f>C495</f>
        <v>#REF!</v>
      </c>
      <c r="H495" s="151" t="e">
        <f>D495</f>
        <v>#REF!</v>
      </c>
      <c r="I495" s="151">
        <v>0</v>
      </c>
      <c r="J495" s="151">
        <v>0</v>
      </c>
      <c r="K495" s="151">
        <v>0</v>
      </c>
      <c r="L495" s="151">
        <v>0</v>
      </c>
      <c r="M495" s="151">
        <v>0</v>
      </c>
      <c r="N495" s="151">
        <v>0</v>
      </c>
      <c r="O495" s="151">
        <v>0</v>
      </c>
      <c r="P495" s="151">
        <v>0</v>
      </c>
      <c r="Q495" s="112"/>
      <c r="R495" s="113"/>
      <c r="S495" s="113"/>
      <c r="T495" s="113"/>
      <c r="U495" s="113"/>
      <c r="V495" s="113"/>
      <c r="W495" s="113"/>
      <c r="X495" s="113"/>
      <c r="Y495" s="113"/>
      <c r="Z495" s="113"/>
      <c r="AA495" s="113"/>
      <c r="AB495" s="113"/>
      <c r="AC495" s="113"/>
      <c r="AD495" s="113"/>
      <c r="AE495" s="113"/>
      <c r="AF495" s="113"/>
      <c r="AG495" s="113"/>
      <c r="AH495" s="113"/>
      <c r="AI495" s="113"/>
      <c r="AJ495" s="113"/>
      <c r="AK495" s="113"/>
      <c r="AL495" s="113"/>
      <c r="AM495" s="113"/>
      <c r="AN495" s="113"/>
      <c r="AO495" s="113"/>
      <c r="AP495" s="113"/>
      <c r="AQ495" s="113"/>
      <c r="AR495" s="113"/>
      <c r="AS495" s="113"/>
      <c r="AT495" s="113"/>
      <c r="AU495" s="113"/>
      <c r="AV495" s="113"/>
      <c r="AW495" s="113"/>
      <c r="AX495" s="113"/>
      <c r="AY495" s="113"/>
      <c r="AZ495" s="113"/>
      <c r="BA495" s="113"/>
      <c r="BB495" s="113"/>
      <c r="BC495" s="113"/>
      <c r="BD495" s="113"/>
      <c r="BE495" s="113"/>
      <c r="BF495" s="113"/>
      <c r="BG495" s="113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113"/>
      <c r="BR495" s="113"/>
      <c r="BS495" s="113"/>
      <c r="BT495" s="113"/>
      <c r="BU495" s="113"/>
      <c r="BV495" s="113"/>
      <c r="BW495" s="113"/>
      <c r="BX495" s="113"/>
      <c r="BY495" s="113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  <c r="DU495" s="113"/>
      <c r="DV495" s="113"/>
      <c r="DW495" s="113"/>
      <c r="DX495" s="113"/>
      <c r="DY495" s="113"/>
      <c r="DZ495" s="113"/>
      <c r="EA495" s="113"/>
      <c r="EB495" s="113"/>
      <c r="EC495" s="113"/>
      <c r="ED495" s="113"/>
      <c r="EE495" s="113"/>
      <c r="EF495" s="113"/>
      <c r="EG495" s="113"/>
    </row>
    <row r="496" spans="1:137" s="106" customFormat="1" ht="39.950000000000003" customHeight="1" x14ac:dyDescent="0.2">
      <c r="A496" s="847" t="str">
        <f>'Приложение № 1'!A525:F525</f>
        <v>Итого МКД по городскому поселению Некрасовский Дмитровского муниципального района**: 1</v>
      </c>
      <c r="B496" s="848"/>
      <c r="C496" s="101" t="e">
        <f>C497+C498</f>
        <v>#REF!</v>
      </c>
      <c r="D496" s="101" t="e">
        <f t="shared" ref="D496:P496" si="156">D497+D498</f>
        <v>#REF!</v>
      </c>
      <c r="E496" s="101">
        <f t="shared" si="156"/>
        <v>0</v>
      </c>
      <c r="F496" s="101">
        <f t="shared" si="156"/>
        <v>0</v>
      </c>
      <c r="G496" s="101" t="e">
        <f t="shared" si="156"/>
        <v>#REF!</v>
      </c>
      <c r="H496" s="101" t="e">
        <f t="shared" si="156"/>
        <v>#REF!</v>
      </c>
      <c r="I496" s="101">
        <f t="shared" si="156"/>
        <v>0</v>
      </c>
      <c r="J496" s="101">
        <f t="shared" si="156"/>
        <v>0</v>
      </c>
      <c r="K496" s="101">
        <f t="shared" si="156"/>
        <v>0</v>
      </c>
      <c r="L496" s="101">
        <f t="shared" si="156"/>
        <v>0</v>
      </c>
      <c r="M496" s="101">
        <f t="shared" si="156"/>
        <v>0</v>
      </c>
      <c r="N496" s="101">
        <f t="shared" si="156"/>
        <v>0</v>
      </c>
      <c r="O496" s="101">
        <f t="shared" si="156"/>
        <v>0</v>
      </c>
      <c r="P496" s="101">
        <f t="shared" si="156"/>
        <v>0</v>
      </c>
      <c r="Q496" s="112"/>
      <c r="R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N496" s="113"/>
      <c r="AO496" s="113"/>
      <c r="AP496" s="113"/>
      <c r="AQ496" s="113"/>
      <c r="AR496" s="113"/>
      <c r="AS496" s="113"/>
      <c r="AT496" s="113"/>
      <c r="AU496" s="113"/>
      <c r="AV496" s="113"/>
      <c r="AW496" s="113"/>
      <c r="AX496" s="113"/>
      <c r="AY496" s="113"/>
      <c r="AZ496" s="113"/>
      <c r="BA496" s="113"/>
      <c r="BB496" s="113"/>
      <c r="BC496" s="113"/>
      <c r="BD496" s="113"/>
      <c r="BE496" s="113"/>
      <c r="BF496" s="113"/>
      <c r="BG496" s="113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113"/>
      <c r="BR496" s="113"/>
      <c r="BS496" s="113"/>
      <c r="BT496" s="113"/>
      <c r="BU496" s="113"/>
      <c r="BV496" s="113"/>
      <c r="BW496" s="113"/>
      <c r="BX496" s="113"/>
      <c r="BY496" s="113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  <c r="DU496" s="113"/>
      <c r="DV496" s="113"/>
      <c r="DW496" s="113"/>
      <c r="DX496" s="113"/>
      <c r="DY496" s="113"/>
      <c r="DZ496" s="113"/>
      <c r="EA496" s="113"/>
      <c r="EB496" s="113"/>
      <c r="EC496" s="113"/>
      <c r="ED496" s="113"/>
      <c r="EE496" s="113"/>
      <c r="EF496" s="113"/>
      <c r="EG496" s="113"/>
    </row>
    <row r="497" spans="1:137" s="106" customFormat="1" ht="16.5" customHeight="1" x14ac:dyDescent="0.2">
      <c r="A497" s="109" t="e">
        <f>'Приложение № 1'!#REF!</f>
        <v>#REF!</v>
      </c>
      <c r="B497" s="108" t="e">
        <f>'Приложение № 1'!#REF!</f>
        <v>#REF!</v>
      </c>
      <c r="C497" s="151" t="e">
        <f>'Приложение № 1'!#REF!</f>
        <v>#REF!</v>
      </c>
      <c r="D497" s="151" t="e">
        <f>'Приложение № 1'!#REF!</f>
        <v>#REF!</v>
      </c>
      <c r="E497" s="151">
        <v>0</v>
      </c>
      <c r="F497" s="151">
        <v>0</v>
      </c>
      <c r="G497" s="151" t="e">
        <f>C497</f>
        <v>#REF!</v>
      </c>
      <c r="H497" s="151" t="e">
        <f>D497</f>
        <v>#REF!</v>
      </c>
      <c r="I497" s="151">
        <v>0</v>
      </c>
      <c r="J497" s="151">
        <v>0</v>
      </c>
      <c r="K497" s="151">
        <v>0</v>
      </c>
      <c r="L497" s="151">
        <v>0</v>
      </c>
      <c r="M497" s="151">
        <v>0</v>
      </c>
      <c r="N497" s="151">
        <v>0</v>
      </c>
      <c r="O497" s="151">
        <v>0</v>
      </c>
      <c r="P497" s="151">
        <v>0</v>
      </c>
      <c r="Q497" s="112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3"/>
      <c r="BR497" s="113"/>
      <c r="BS497" s="113"/>
      <c r="BT497" s="113"/>
      <c r="BU497" s="113"/>
      <c r="BV497" s="113"/>
      <c r="BW497" s="113"/>
      <c r="BX497" s="113"/>
      <c r="BY497" s="113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  <c r="DU497" s="113"/>
      <c r="DV497" s="113"/>
      <c r="DW497" s="113"/>
      <c r="DX497" s="113"/>
      <c r="DY497" s="113"/>
      <c r="DZ497" s="113"/>
      <c r="EA497" s="113"/>
      <c r="EB497" s="113"/>
      <c r="EC497" s="113"/>
      <c r="ED497" s="113"/>
      <c r="EE497" s="113"/>
      <c r="EF497" s="113"/>
      <c r="EG497" s="113"/>
    </row>
    <row r="498" spans="1:137" s="106" customFormat="1" ht="18.75" customHeight="1" x14ac:dyDescent="0.2">
      <c r="A498" s="109" t="e">
        <f>'Приложение № 1'!#REF!</f>
        <v>#REF!</v>
      </c>
      <c r="B498" s="108" t="e">
        <f>'Приложение № 1'!#REF!</f>
        <v>#REF!</v>
      </c>
      <c r="C498" s="151" t="e">
        <f>'Приложение № 1'!#REF!</f>
        <v>#REF!</v>
      </c>
      <c r="D498" s="151" t="e">
        <f>'Приложение № 1'!#REF!</f>
        <v>#REF!</v>
      </c>
      <c r="E498" s="151">
        <v>0</v>
      </c>
      <c r="F498" s="151">
        <v>0</v>
      </c>
      <c r="G498" s="151" t="e">
        <f>C498</f>
        <v>#REF!</v>
      </c>
      <c r="H498" s="151" t="e">
        <f>D498</f>
        <v>#REF!</v>
      </c>
      <c r="I498" s="151">
        <v>0</v>
      </c>
      <c r="J498" s="151">
        <v>0</v>
      </c>
      <c r="K498" s="151">
        <v>0</v>
      </c>
      <c r="L498" s="151">
        <v>0</v>
      </c>
      <c r="M498" s="151">
        <v>0</v>
      </c>
      <c r="N498" s="151">
        <v>0</v>
      </c>
      <c r="O498" s="151">
        <v>0</v>
      </c>
      <c r="P498" s="151">
        <v>0</v>
      </c>
      <c r="Q498" s="112"/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  <c r="AE498" s="113"/>
      <c r="AF498" s="113"/>
      <c r="AG498" s="113"/>
      <c r="AH498" s="113"/>
      <c r="AI498" s="113"/>
      <c r="AJ498" s="113"/>
      <c r="AK498" s="113"/>
      <c r="AL498" s="113"/>
      <c r="AM498" s="113"/>
      <c r="AN498" s="113"/>
      <c r="AO498" s="113"/>
      <c r="AP498" s="113"/>
      <c r="AQ498" s="113"/>
      <c r="AR498" s="113"/>
      <c r="AS498" s="113"/>
      <c r="AT498" s="113"/>
      <c r="AU498" s="113"/>
      <c r="AV498" s="113"/>
      <c r="AW498" s="113"/>
      <c r="AX498" s="113"/>
      <c r="AY498" s="113"/>
      <c r="AZ498" s="113"/>
      <c r="BA498" s="113"/>
      <c r="BB498" s="113"/>
      <c r="BC498" s="113"/>
      <c r="BD498" s="113"/>
      <c r="BE498" s="113"/>
      <c r="BF498" s="113"/>
      <c r="BG498" s="113"/>
      <c r="BH498" s="113"/>
      <c r="BI498" s="113"/>
      <c r="BJ498" s="113"/>
      <c r="BK498" s="113"/>
      <c r="BL498" s="113"/>
      <c r="BM498" s="113"/>
      <c r="BN498" s="113"/>
      <c r="BO498" s="113"/>
      <c r="BP498" s="113"/>
      <c r="BQ498" s="113"/>
      <c r="BR498" s="113"/>
      <c r="BS498" s="113"/>
      <c r="BT498" s="113"/>
      <c r="BU498" s="113"/>
      <c r="BV498" s="113"/>
      <c r="BW498" s="113"/>
      <c r="BX498" s="113"/>
      <c r="BY498" s="113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  <c r="DU498" s="113"/>
      <c r="DV498" s="113"/>
      <c r="DW498" s="113"/>
      <c r="DX498" s="113"/>
      <c r="DY498" s="113"/>
      <c r="DZ498" s="113"/>
      <c r="EA498" s="113"/>
      <c r="EB498" s="113"/>
      <c r="EC498" s="113"/>
      <c r="ED498" s="113"/>
      <c r="EE498" s="113"/>
      <c r="EF498" s="113"/>
      <c r="EG498" s="113"/>
    </row>
    <row r="499" spans="1:137" s="106" customFormat="1" ht="39.950000000000003" customHeight="1" x14ac:dyDescent="0.2">
      <c r="A499" s="847" t="str">
        <f>'Приложение № 1'!A527:F527</f>
        <v>Итого МКД по городскому поселению Яхрома Дмитровского муниципального района**: 6</v>
      </c>
      <c r="B499" s="848"/>
      <c r="C499" s="101" t="e">
        <f>SUM(C500:C504)</f>
        <v>#REF!</v>
      </c>
      <c r="D499" s="101" t="e">
        <f t="shared" ref="D499:P499" si="157">SUM(D500:D504)</f>
        <v>#REF!</v>
      </c>
      <c r="E499" s="101">
        <f t="shared" si="157"/>
        <v>0</v>
      </c>
      <c r="F499" s="101">
        <f t="shared" si="157"/>
        <v>0</v>
      </c>
      <c r="G499" s="101" t="e">
        <f t="shared" si="157"/>
        <v>#REF!</v>
      </c>
      <c r="H499" s="101" t="e">
        <f t="shared" si="157"/>
        <v>#REF!</v>
      </c>
      <c r="I499" s="101">
        <f t="shared" si="157"/>
        <v>0</v>
      </c>
      <c r="J499" s="101">
        <f t="shared" si="157"/>
        <v>0</v>
      </c>
      <c r="K499" s="101">
        <f t="shared" si="157"/>
        <v>0</v>
      </c>
      <c r="L499" s="101">
        <f t="shared" si="157"/>
        <v>0</v>
      </c>
      <c r="M499" s="101">
        <f t="shared" si="157"/>
        <v>0</v>
      </c>
      <c r="N499" s="101">
        <f t="shared" si="157"/>
        <v>0</v>
      </c>
      <c r="O499" s="101">
        <f t="shared" si="157"/>
        <v>0</v>
      </c>
      <c r="P499" s="101">
        <f t="shared" si="157"/>
        <v>0</v>
      </c>
      <c r="Q499" s="112"/>
      <c r="R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113"/>
      <c r="AG499" s="113"/>
      <c r="AH499" s="113"/>
      <c r="AI499" s="113"/>
      <c r="AJ499" s="113"/>
      <c r="AK499" s="113"/>
      <c r="AL499" s="113"/>
      <c r="AM499" s="113"/>
      <c r="AN499" s="113"/>
      <c r="AO499" s="113"/>
      <c r="AP499" s="113"/>
      <c r="AQ499" s="113"/>
      <c r="AR499" s="113"/>
      <c r="AS499" s="113"/>
      <c r="AT499" s="113"/>
      <c r="AU499" s="113"/>
      <c r="AV499" s="113"/>
      <c r="AW499" s="113"/>
      <c r="AX499" s="113"/>
      <c r="AY499" s="113"/>
      <c r="AZ499" s="113"/>
      <c r="BA499" s="113"/>
      <c r="BB499" s="113"/>
      <c r="BC499" s="113"/>
      <c r="BD499" s="113"/>
      <c r="BE499" s="113"/>
      <c r="BF499" s="113"/>
      <c r="BG499" s="113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113"/>
      <c r="BR499" s="113"/>
      <c r="BS499" s="113"/>
      <c r="BT499" s="113"/>
      <c r="BU499" s="113"/>
      <c r="BV499" s="113"/>
      <c r="BW499" s="113"/>
      <c r="BX499" s="113"/>
      <c r="BY499" s="113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  <c r="DU499" s="113"/>
      <c r="DV499" s="113"/>
      <c r="DW499" s="113"/>
      <c r="DX499" s="113"/>
      <c r="DY499" s="113"/>
      <c r="DZ499" s="113"/>
      <c r="EA499" s="113"/>
      <c r="EB499" s="113"/>
      <c r="EC499" s="113"/>
      <c r="ED499" s="113"/>
      <c r="EE499" s="113"/>
      <c r="EF499" s="113"/>
      <c r="EG499" s="113"/>
    </row>
    <row r="500" spans="1:137" s="106" customFormat="1" ht="12.95" customHeight="1" x14ac:dyDescent="0.2">
      <c r="A500" s="152">
        <v>1</v>
      </c>
      <c r="B500" s="147" t="str">
        <f>'Приложение № 1'!B528</f>
        <v>с. Ольгово, тер. Пансионата Радуга, д. 5</v>
      </c>
      <c r="C500" s="151">
        <f>'Приложение № 1'!M528</f>
        <v>129.30000000000001</v>
      </c>
      <c r="D500" s="151">
        <f>'Приложение № 1'!P528</f>
        <v>4752859.7</v>
      </c>
      <c r="E500" s="151">
        <v>0</v>
      </c>
      <c r="F500" s="151">
        <v>0</v>
      </c>
      <c r="G500" s="151">
        <f t="shared" ref="G500:H504" si="158">C500</f>
        <v>129.30000000000001</v>
      </c>
      <c r="H500" s="151">
        <f t="shared" si="158"/>
        <v>4752859.7</v>
      </c>
      <c r="I500" s="151">
        <v>0</v>
      </c>
      <c r="J500" s="151">
        <v>0</v>
      </c>
      <c r="K500" s="151">
        <v>0</v>
      </c>
      <c r="L500" s="151">
        <v>0</v>
      </c>
      <c r="M500" s="151">
        <v>0</v>
      </c>
      <c r="N500" s="151">
        <v>0</v>
      </c>
      <c r="O500" s="151">
        <v>0</v>
      </c>
      <c r="P500" s="151">
        <v>0</v>
      </c>
      <c r="Q500" s="112"/>
      <c r="R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  <c r="AE500" s="113"/>
      <c r="AF500" s="113"/>
      <c r="AG500" s="113"/>
      <c r="AH500" s="113"/>
      <c r="AI500" s="113"/>
      <c r="AJ500" s="113"/>
      <c r="AK500" s="113"/>
      <c r="AL500" s="113"/>
      <c r="AM500" s="113"/>
      <c r="AN500" s="113"/>
      <c r="AO500" s="113"/>
      <c r="AP500" s="113"/>
      <c r="AQ500" s="113"/>
      <c r="AR500" s="113"/>
      <c r="AS500" s="113"/>
      <c r="AT500" s="113"/>
      <c r="AU500" s="113"/>
      <c r="AV500" s="113"/>
      <c r="AW500" s="113"/>
      <c r="AX500" s="113"/>
      <c r="AY500" s="113"/>
      <c r="AZ500" s="113"/>
      <c r="BA500" s="113"/>
      <c r="BB500" s="113"/>
      <c r="BC500" s="113"/>
      <c r="BD500" s="113"/>
      <c r="BE500" s="113"/>
      <c r="BF500" s="113"/>
      <c r="BG500" s="113"/>
      <c r="BH500" s="113"/>
      <c r="BI500" s="113"/>
      <c r="BJ500" s="113"/>
      <c r="BK500" s="113"/>
      <c r="BL500" s="113"/>
      <c r="BM500" s="113"/>
      <c r="BN500" s="113"/>
      <c r="BO500" s="113"/>
      <c r="BP500" s="113"/>
      <c r="BQ500" s="113"/>
      <c r="BR500" s="113"/>
      <c r="BS500" s="113"/>
      <c r="BT500" s="113"/>
      <c r="BU500" s="113"/>
      <c r="BV500" s="113"/>
      <c r="BW500" s="113"/>
      <c r="BX500" s="113"/>
      <c r="BY500" s="113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  <c r="DU500" s="113"/>
      <c r="DV500" s="113"/>
      <c r="DW500" s="113"/>
      <c r="DX500" s="113"/>
      <c r="DY500" s="113"/>
      <c r="DZ500" s="113"/>
      <c r="EA500" s="113"/>
      <c r="EB500" s="113"/>
      <c r="EC500" s="113"/>
      <c r="ED500" s="113"/>
      <c r="EE500" s="113"/>
      <c r="EF500" s="113"/>
      <c r="EG500" s="113"/>
    </row>
    <row r="501" spans="1:137" s="106" customFormat="1" ht="12.95" customHeight="1" x14ac:dyDescent="0.2">
      <c r="A501" s="152">
        <v>2</v>
      </c>
      <c r="B501" s="147" t="str">
        <f>'Приложение № 1'!B529</f>
        <v>с. Ольгово, тер. Пансионата Радуга, д. 6</v>
      </c>
      <c r="C501" s="151">
        <f>'Приложение № 1'!M529</f>
        <v>314.10000000000002</v>
      </c>
      <c r="D501" s="151">
        <f>'Приложение № 1'!P529</f>
        <v>13280148</v>
      </c>
      <c r="E501" s="151">
        <v>0</v>
      </c>
      <c r="F501" s="151">
        <v>0</v>
      </c>
      <c r="G501" s="151">
        <f t="shared" si="158"/>
        <v>314.10000000000002</v>
      </c>
      <c r="H501" s="151">
        <f t="shared" si="158"/>
        <v>13280148</v>
      </c>
      <c r="I501" s="151">
        <v>0</v>
      </c>
      <c r="J501" s="151">
        <v>0</v>
      </c>
      <c r="K501" s="151">
        <v>0</v>
      </c>
      <c r="L501" s="151">
        <v>0</v>
      </c>
      <c r="M501" s="151">
        <v>0</v>
      </c>
      <c r="N501" s="151">
        <v>0</v>
      </c>
      <c r="O501" s="151">
        <v>0</v>
      </c>
      <c r="P501" s="151">
        <v>0</v>
      </c>
      <c r="Q501" s="112"/>
      <c r="R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113"/>
      <c r="AG501" s="113"/>
      <c r="AH501" s="113"/>
      <c r="AI501" s="113"/>
      <c r="AJ501" s="113"/>
      <c r="AK501" s="113"/>
      <c r="AL501" s="113"/>
      <c r="AM501" s="113"/>
      <c r="AN501" s="113"/>
      <c r="AO501" s="113"/>
      <c r="AP501" s="113"/>
      <c r="AQ501" s="113"/>
      <c r="AR501" s="113"/>
      <c r="AS501" s="113"/>
      <c r="AT501" s="113"/>
      <c r="AU501" s="113"/>
      <c r="AV501" s="113"/>
      <c r="AW501" s="113"/>
      <c r="AX501" s="113"/>
      <c r="AY501" s="113"/>
      <c r="AZ501" s="113"/>
      <c r="BA501" s="113"/>
      <c r="BB501" s="113"/>
      <c r="BC501" s="113"/>
      <c r="BD501" s="113"/>
      <c r="BE501" s="113"/>
      <c r="BF501" s="113"/>
      <c r="BG501" s="113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3"/>
      <c r="BR501" s="113"/>
      <c r="BS501" s="113"/>
      <c r="BT501" s="113"/>
      <c r="BU501" s="113"/>
      <c r="BV501" s="113"/>
      <c r="BW501" s="113"/>
      <c r="BX501" s="113"/>
      <c r="BY501" s="113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  <c r="DU501" s="113"/>
      <c r="DV501" s="113"/>
      <c r="DW501" s="113"/>
      <c r="DX501" s="113"/>
      <c r="DY501" s="113"/>
      <c r="DZ501" s="113"/>
      <c r="EA501" s="113"/>
      <c r="EB501" s="113"/>
      <c r="EC501" s="113"/>
      <c r="ED501" s="113"/>
      <c r="EE501" s="113"/>
      <c r="EF501" s="113"/>
      <c r="EG501" s="113"/>
    </row>
    <row r="502" spans="1:137" s="106" customFormat="1" ht="12.95" customHeight="1" x14ac:dyDescent="0.2">
      <c r="A502" s="152">
        <v>3</v>
      </c>
      <c r="B502" s="147" t="str">
        <f>'Приложение № 1'!B530</f>
        <v>г. Яхрома, ул. Советская, д. 6а</v>
      </c>
      <c r="C502" s="151">
        <f>'Приложение № 1'!M530</f>
        <v>168.2</v>
      </c>
      <c r="D502" s="151">
        <f>'Приложение № 1'!P530</f>
        <v>7111496</v>
      </c>
      <c r="E502" s="151">
        <v>0</v>
      </c>
      <c r="F502" s="151">
        <v>0</v>
      </c>
      <c r="G502" s="151">
        <f t="shared" si="158"/>
        <v>168.2</v>
      </c>
      <c r="H502" s="151">
        <f t="shared" si="158"/>
        <v>7111496</v>
      </c>
      <c r="I502" s="151">
        <v>0</v>
      </c>
      <c r="J502" s="151">
        <v>0</v>
      </c>
      <c r="K502" s="151">
        <v>0</v>
      </c>
      <c r="L502" s="151">
        <v>0</v>
      </c>
      <c r="M502" s="151">
        <v>0</v>
      </c>
      <c r="N502" s="151">
        <v>0</v>
      </c>
      <c r="O502" s="151">
        <v>0</v>
      </c>
      <c r="P502" s="151">
        <v>0</v>
      </c>
      <c r="Q502" s="112"/>
      <c r="R502" s="113"/>
      <c r="S502" s="113"/>
      <c r="T502" s="113"/>
      <c r="U502" s="113"/>
      <c r="V502" s="113"/>
      <c r="W502" s="113"/>
      <c r="X502" s="113"/>
      <c r="Y502" s="113"/>
      <c r="Z502" s="113"/>
      <c r="AA502" s="113"/>
      <c r="AB502" s="113"/>
      <c r="AC502" s="113"/>
      <c r="AD502" s="113"/>
      <c r="AE502" s="113"/>
      <c r="AF502" s="113"/>
      <c r="AG502" s="113"/>
      <c r="AH502" s="113"/>
      <c r="AI502" s="113"/>
      <c r="AJ502" s="113"/>
      <c r="AK502" s="113"/>
      <c r="AL502" s="113"/>
      <c r="AM502" s="113"/>
      <c r="AN502" s="113"/>
      <c r="AO502" s="113"/>
      <c r="AP502" s="113"/>
      <c r="AQ502" s="113"/>
      <c r="AR502" s="113"/>
      <c r="AS502" s="113"/>
      <c r="AT502" s="113"/>
      <c r="AU502" s="113"/>
      <c r="AV502" s="113"/>
      <c r="AW502" s="113"/>
      <c r="AX502" s="113"/>
      <c r="AY502" s="113"/>
      <c r="AZ502" s="113"/>
      <c r="BA502" s="113"/>
      <c r="BB502" s="113"/>
      <c r="BC502" s="113"/>
      <c r="BD502" s="113"/>
      <c r="BE502" s="113"/>
      <c r="BF502" s="113"/>
      <c r="BG502" s="113"/>
      <c r="BH502" s="113"/>
      <c r="BI502" s="113"/>
      <c r="BJ502" s="113"/>
      <c r="BK502" s="113"/>
      <c r="BL502" s="113"/>
      <c r="BM502" s="113"/>
      <c r="BN502" s="113"/>
      <c r="BO502" s="113"/>
      <c r="BP502" s="113"/>
      <c r="BQ502" s="113"/>
      <c r="BR502" s="113"/>
      <c r="BS502" s="113"/>
      <c r="BT502" s="113"/>
      <c r="BU502" s="113"/>
      <c r="BV502" s="113"/>
      <c r="BW502" s="113"/>
      <c r="BX502" s="113"/>
      <c r="BY502" s="113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  <c r="DU502" s="113"/>
      <c r="DV502" s="113"/>
      <c r="DW502" s="113"/>
      <c r="DX502" s="113"/>
      <c r="DY502" s="113"/>
      <c r="DZ502" s="113"/>
      <c r="EA502" s="113"/>
      <c r="EB502" s="113"/>
      <c r="EC502" s="113"/>
      <c r="ED502" s="113"/>
      <c r="EE502" s="113"/>
      <c r="EF502" s="113"/>
      <c r="EG502" s="113"/>
    </row>
    <row r="503" spans="1:137" s="106" customFormat="1" ht="12.95" customHeight="1" x14ac:dyDescent="0.2">
      <c r="A503" s="152">
        <v>4</v>
      </c>
      <c r="B503" s="147" t="str">
        <f>'Приложение № 1'!B531</f>
        <v>г. Яхрома, ул. Советская, д. 6</v>
      </c>
      <c r="C503" s="151">
        <f>'Приложение № 1'!M531</f>
        <v>533.6</v>
      </c>
      <c r="D503" s="151">
        <f>'Приложение № 1'!P531</f>
        <v>20873103.260000002</v>
      </c>
      <c r="E503" s="151">
        <v>0</v>
      </c>
      <c r="F503" s="151">
        <v>0</v>
      </c>
      <c r="G503" s="151">
        <f t="shared" si="158"/>
        <v>533.6</v>
      </c>
      <c r="H503" s="151">
        <f t="shared" si="158"/>
        <v>20873103.260000002</v>
      </c>
      <c r="I503" s="151">
        <v>0</v>
      </c>
      <c r="J503" s="151">
        <v>0</v>
      </c>
      <c r="K503" s="151">
        <v>0</v>
      </c>
      <c r="L503" s="151">
        <v>0</v>
      </c>
      <c r="M503" s="151">
        <v>0</v>
      </c>
      <c r="N503" s="151">
        <v>0</v>
      </c>
      <c r="O503" s="151">
        <v>0</v>
      </c>
      <c r="P503" s="151">
        <v>0</v>
      </c>
      <c r="Q503" s="112"/>
      <c r="R503" s="113"/>
      <c r="S503" s="113"/>
      <c r="T503" s="113"/>
      <c r="U503" s="113"/>
      <c r="V503" s="113"/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113"/>
      <c r="AG503" s="113"/>
      <c r="AH503" s="113"/>
      <c r="AI503" s="113"/>
      <c r="AJ503" s="113"/>
      <c r="AK503" s="113"/>
      <c r="AL503" s="113"/>
      <c r="AM503" s="113"/>
      <c r="AN503" s="113"/>
      <c r="AO503" s="113"/>
      <c r="AP503" s="113"/>
      <c r="AQ503" s="113"/>
      <c r="AR503" s="113"/>
      <c r="AS503" s="113"/>
      <c r="AT503" s="113"/>
      <c r="AU503" s="113"/>
      <c r="AV503" s="113"/>
      <c r="AW503" s="113"/>
      <c r="AX503" s="113"/>
      <c r="AY503" s="113"/>
      <c r="AZ503" s="113"/>
      <c r="BA503" s="113"/>
      <c r="BB503" s="113"/>
      <c r="BC503" s="113"/>
      <c r="BD503" s="113"/>
      <c r="BE503" s="113"/>
      <c r="BF503" s="113"/>
      <c r="BG503" s="113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113"/>
      <c r="BR503" s="113"/>
      <c r="BS503" s="113"/>
      <c r="BT503" s="113"/>
      <c r="BU503" s="113"/>
      <c r="BV503" s="113"/>
      <c r="BW503" s="113"/>
      <c r="BX503" s="113"/>
      <c r="BY503" s="113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  <c r="DU503" s="113"/>
      <c r="DV503" s="113"/>
      <c r="DW503" s="113"/>
      <c r="DX503" s="113"/>
      <c r="DY503" s="113"/>
      <c r="DZ503" s="113"/>
      <c r="EA503" s="113"/>
      <c r="EB503" s="113"/>
      <c r="EC503" s="113"/>
      <c r="ED503" s="113"/>
      <c r="EE503" s="113"/>
      <c r="EF503" s="113"/>
      <c r="EG503" s="113"/>
    </row>
    <row r="504" spans="1:137" s="106" customFormat="1" ht="12.95" customHeight="1" x14ac:dyDescent="0.2">
      <c r="A504" s="152">
        <v>5</v>
      </c>
      <c r="B504" s="147" t="e">
        <f>'Приложение № 1'!#REF!</f>
        <v>#REF!</v>
      </c>
      <c r="C504" s="151" t="e">
        <f>'Приложение № 1'!#REF!</f>
        <v>#REF!</v>
      </c>
      <c r="D504" s="151" t="e">
        <f>'Приложение № 1'!#REF!</f>
        <v>#REF!</v>
      </c>
      <c r="E504" s="151">
        <v>0</v>
      </c>
      <c r="F504" s="151">
        <v>0</v>
      </c>
      <c r="G504" s="151" t="e">
        <f t="shared" si="158"/>
        <v>#REF!</v>
      </c>
      <c r="H504" s="151" t="e">
        <f t="shared" si="158"/>
        <v>#REF!</v>
      </c>
      <c r="I504" s="151">
        <v>0</v>
      </c>
      <c r="J504" s="151">
        <v>0</v>
      </c>
      <c r="K504" s="151">
        <v>0</v>
      </c>
      <c r="L504" s="151">
        <v>0</v>
      </c>
      <c r="M504" s="151">
        <v>0</v>
      </c>
      <c r="N504" s="151">
        <v>0</v>
      </c>
      <c r="O504" s="151">
        <v>0</v>
      </c>
      <c r="P504" s="151">
        <v>0</v>
      </c>
      <c r="Q504" s="112"/>
      <c r="R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  <c r="AC504" s="113"/>
      <c r="AD504" s="113"/>
      <c r="AE504" s="113"/>
      <c r="AF504" s="113"/>
      <c r="AG504" s="113"/>
      <c r="AH504" s="113"/>
      <c r="AI504" s="113"/>
      <c r="AJ504" s="113"/>
      <c r="AK504" s="113"/>
      <c r="AL504" s="113"/>
      <c r="AM504" s="113"/>
      <c r="AN504" s="113"/>
      <c r="AO504" s="113"/>
      <c r="AP504" s="113"/>
      <c r="AQ504" s="113"/>
      <c r="AR504" s="113"/>
      <c r="AS504" s="113"/>
      <c r="AT504" s="113"/>
      <c r="AU504" s="113"/>
      <c r="AV504" s="113"/>
      <c r="AW504" s="113"/>
      <c r="AX504" s="113"/>
      <c r="AY504" s="113"/>
      <c r="AZ504" s="113"/>
      <c r="BA504" s="113"/>
      <c r="BB504" s="113"/>
      <c r="BC504" s="113"/>
      <c r="BD504" s="113"/>
      <c r="BE504" s="113"/>
      <c r="BF504" s="113"/>
      <c r="BG504" s="113"/>
      <c r="BH504" s="113"/>
      <c r="BI504" s="113"/>
      <c r="BJ504" s="113"/>
      <c r="BK504" s="113"/>
      <c r="BL504" s="113"/>
      <c r="BM504" s="113"/>
      <c r="BN504" s="113"/>
      <c r="BO504" s="113"/>
      <c r="BP504" s="113"/>
      <c r="BQ504" s="113"/>
      <c r="BR504" s="113"/>
      <c r="BS504" s="113"/>
      <c r="BT504" s="113"/>
      <c r="BU504" s="113"/>
      <c r="BV504" s="113"/>
      <c r="BW504" s="113"/>
      <c r="BX504" s="113"/>
      <c r="BY504" s="113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  <c r="DU504" s="113"/>
      <c r="DV504" s="113"/>
      <c r="DW504" s="113"/>
      <c r="DX504" s="113"/>
      <c r="DY504" s="113"/>
      <c r="DZ504" s="113"/>
      <c r="EA504" s="113"/>
      <c r="EB504" s="113"/>
      <c r="EC504" s="113"/>
      <c r="ED504" s="113"/>
      <c r="EE504" s="113"/>
      <c r="EF504" s="113"/>
      <c r="EG504" s="113"/>
    </row>
    <row r="505" spans="1:137" s="150" customFormat="1" ht="39.950000000000003" customHeight="1" x14ac:dyDescent="0.2">
      <c r="A505" s="847" t="str">
        <f>'Приложение № 1'!A541:F541</f>
        <v>Итого МКД по  городскому округу Егорьевск: 13</v>
      </c>
      <c r="B505" s="848"/>
      <c r="C505" s="101" t="e">
        <f>SUM(C506:C511)</f>
        <v>#REF!</v>
      </c>
      <c r="D505" s="101" t="e">
        <f t="shared" ref="D505:P505" si="159">SUM(D506:D511)</f>
        <v>#REF!</v>
      </c>
      <c r="E505" s="101" t="e">
        <f t="shared" si="159"/>
        <v>#REF!</v>
      </c>
      <c r="F505" s="101" t="e">
        <f t="shared" si="159"/>
        <v>#REF!</v>
      </c>
      <c r="G505" s="101">
        <f t="shared" si="159"/>
        <v>0</v>
      </c>
      <c r="H505" s="101">
        <f t="shared" si="159"/>
        <v>0</v>
      </c>
      <c r="I505" s="101">
        <f t="shared" si="159"/>
        <v>0</v>
      </c>
      <c r="J505" s="101">
        <f t="shared" si="159"/>
        <v>0</v>
      </c>
      <c r="K505" s="101">
        <f t="shared" si="159"/>
        <v>0</v>
      </c>
      <c r="L505" s="101">
        <f t="shared" si="159"/>
        <v>0</v>
      </c>
      <c r="M505" s="101">
        <f t="shared" si="159"/>
        <v>0</v>
      </c>
      <c r="N505" s="101">
        <f t="shared" si="159"/>
        <v>0</v>
      </c>
      <c r="O505" s="101">
        <f t="shared" si="159"/>
        <v>0</v>
      </c>
      <c r="P505" s="101">
        <f t="shared" si="159"/>
        <v>0</v>
      </c>
      <c r="Q505" s="123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</row>
    <row r="506" spans="1:137" s="150" customFormat="1" ht="12.95" customHeight="1" x14ac:dyDescent="0.2">
      <c r="A506" s="127" t="e">
        <f>'Приложение № 1'!#REF!</f>
        <v>#REF!</v>
      </c>
      <c r="B506" s="104" t="e">
        <f>'Приложение № 1'!#REF!</f>
        <v>#REF!</v>
      </c>
      <c r="C506" s="126" t="e">
        <f>'Приложение № 1'!#REF!</f>
        <v>#REF!</v>
      </c>
      <c r="D506" s="151" t="e">
        <f>'Приложение № 1'!#REF!</f>
        <v>#REF!</v>
      </c>
      <c r="E506" s="151" t="e">
        <f t="shared" ref="E506:F511" si="160">C506</f>
        <v>#REF!</v>
      </c>
      <c r="F506" s="151" t="e">
        <f t="shared" si="160"/>
        <v>#REF!</v>
      </c>
      <c r="G506" s="151">
        <v>0</v>
      </c>
      <c r="H506" s="151">
        <v>0</v>
      </c>
      <c r="I506" s="151">
        <v>0</v>
      </c>
      <c r="J506" s="151">
        <v>0</v>
      </c>
      <c r="K506" s="151">
        <v>0</v>
      </c>
      <c r="L506" s="151">
        <v>0</v>
      </c>
      <c r="M506" s="151">
        <v>0</v>
      </c>
      <c r="N506" s="151">
        <v>0</v>
      </c>
      <c r="O506" s="151">
        <v>0</v>
      </c>
      <c r="P506" s="151">
        <v>0</v>
      </c>
      <c r="Q506" s="123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</row>
    <row r="507" spans="1:137" s="150" customFormat="1" ht="12.95" customHeight="1" x14ac:dyDescent="0.2">
      <c r="A507" s="127" t="e">
        <f>'Приложение № 1'!#REF!</f>
        <v>#REF!</v>
      </c>
      <c r="B507" s="104" t="e">
        <f>'Приложение № 1'!#REF!</f>
        <v>#REF!</v>
      </c>
      <c r="C507" s="126" t="e">
        <f>'Приложение № 1'!#REF!</f>
        <v>#REF!</v>
      </c>
      <c r="D507" s="151" t="e">
        <f>'Приложение № 1'!#REF!</f>
        <v>#REF!</v>
      </c>
      <c r="E507" s="151" t="e">
        <f t="shared" si="160"/>
        <v>#REF!</v>
      </c>
      <c r="F507" s="151" t="e">
        <f t="shared" si="160"/>
        <v>#REF!</v>
      </c>
      <c r="G507" s="151">
        <v>0</v>
      </c>
      <c r="H507" s="151">
        <v>0</v>
      </c>
      <c r="I507" s="151">
        <v>0</v>
      </c>
      <c r="J507" s="151">
        <v>0</v>
      </c>
      <c r="K507" s="151">
        <v>0</v>
      </c>
      <c r="L507" s="151">
        <v>0</v>
      </c>
      <c r="M507" s="151">
        <v>0</v>
      </c>
      <c r="N507" s="151">
        <v>0</v>
      </c>
      <c r="O507" s="151">
        <v>0</v>
      </c>
      <c r="P507" s="151">
        <v>0</v>
      </c>
      <c r="Q507" s="123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  <c r="EC507" s="124"/>
      <c r="ED507" s="124"/>
      <c r="EE507" s="124"/>
      <c r="EF507" s="124"/>
      <c r="EG507" s="124"/>
    </row>
    <row r="508" spans="1:137" s="150" customFormat="1" ht="12.95" customHeight="1" x14ac:dyDescent="0.2">
      <c r="A508" s="127" t="e">
        <f>'Приложение № 1'!#REF!</f>
        <v>#REF!</v>
      </c>
      <c r="B508" s="104" t="e">
        <f>'Приложение № 1'!#REF!</f>
        <v>#REF!</v>
      </c>
      <c r="C508" s="126" t="e">
        <f>'Приложение № 1'!#REF!</f>
        <v>#REF!</v>
      </c>
      <c r="D508" s="151" t="e">
        <f>'Приложение № 1'!#REF!</f>
        <v>#REF!</v>
      </c>
      <c r="E508" s="151" t="e">
        <f t="shared" si="160"/>
        <v>#REF!</v>
      </c>
      <c r="F508" s="151" t="e">
        <f t="shared" si="160"/>
        <v>#REF!</v>
      </c>
      <c r="G508" s="151">
        <v>0</v>
      </c>
      <c r="H508" s="151">
        <v>0</v>
      </c>
      <c r="I508" s="151">
        <v>0</v>
      </c>
      <c r="J508" s="151">
        <v>0</v>
      </c>
      <c r="K508" s="151">
        <v>0</v>
      </c>
      <c r="L508" s="151">
        <v>0</v>
      </c>
      <c r="M508" s="151">
        <v>0</v>
      </c>
      <c r="N508" s="151">
        <v>0</v>
      </c>
      <c r="O508" s="151">
        <v>0</v>
      </c>
      <c r="P508" s="151">
        <v>0</v>
      </c>
      <c r="Q508" s="123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</row>
    <row r="509" spans="1:137" s="150" customFormat="1" ht="12.95" customHeight="1" x14ac:dyDescent="0.2">
      <c r="A509" s="127">
        <f>'Приложение № 1'!A542</f>
        <v>1</v>
      </c>
      <c r="B509" s="104" t="str">
        <f>'Приложение № 1'!B542</f>
        <v>г. Егорьевск, ул. Песочная, д. 11</v>
      </c>
      <c r="C509" s="126">
        <f>'Приложение № 1'!M542</f>
        <v>121.6</v>
      </c>
      <c r="D509" s="151">
        <f>'Приложение № 1'!P542</f>
        <v>4893966.45</v>
      </c>
      <c r="E509" s="151">
        <f t="shared" si="160"/>
        <v>121.6</v>
      </c>
      <c r="F509" s="151">
        <f t="shared" si="160"/>
        <v>4893966.45</v>
      </c>
      <c r="G509" s="151">
        <v>0</v>
      </c>
      <c r="H509" s="151">
        <v>0</v>
      </c>
      <c r="I509" s="151">
        <v>0</v>
      </c>
      <c r="J509" s="151">
        <v>0</v>
      </c>
      <c r="K509" s="151">
        <v>0</v>
      </c>
      <c r="L509" s="151">
        <v>0</v>
      </c>
      <c r="M509" s="151">
        <v>0</v>
      </c>
      <c r="N509" s="151">
        <v>0</v>
      </c>
      <c r="O509" s="151">
        <v>0</v>
      </c>
      <c r="P509" s="151">
        <v>0</v>
      </c>
      <c r="Q509" s="123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</row>
    <row r="510" spans="1:137" s="150" customFormat="1" ht="12.95" customHeight="1" x14ac:dyDescent="0.2">
      <c r="A510" s="127">
        <f>'Приложение № 1'!A543</f>
        <v>2</v>
      </c>
      <c r="B510" s="104" t="str">
        <f>'Приложение № 1'!B543</f>
        <v>г. Егорьевск, ул.Глуховская, д. 1</v>
      </c>
      <c r="C510" s="126">
        <f>'Приложение № 1'!M543</f>
        <v>1195.3</v>
      </c>
      <c r="D510" s="151">
        <f>'Приложение № 1'!P543</f>
        <v>42369238.100000001</v>
      </c>
      <c r="E510" s="151">
        <f t="shared" si="160"/>
        <v>1195.3</v>
      </c>
      <c r="F510" s="151">
        <f t="shared" si="160"/>
        <v>42369238.100000001</v>
      </c>
      <c r="G510" s="151">
        <v>0</v>
      </c>
      <c r="H510" s="151">
        <v>0</v>
      </c>
      <c r="I510" s="151">
        <v>0</v>
      </c>
      <c r="J510" s="151">
        <v>0</v>
      </c>
      <c r="K510" s="151">
        <v>0</v>
      </c>
      <c r="L510" s="151">
        <v>0</v>
      </c>
      <c r="M510" s="151">
        <v>0</v>
      </c>
      <c r="N510" s="151">
        <v>0</v>
      </c>
      <c r="O510" s="151">
        <v>0</v>
      </c>
      <c r="P510" s="151">
        <v>0</v>
      </c>
      <c r="Q510" s="123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  <c r="EC510" s="124"/>
      <c r="ED510" s="124"/>
      <c r="EE510" s="124"/>
      <c r="EF510" s="124"/>
      <c r="EG510" s="124"/>
    </row>
    <row r="511" spans="1:137" s="150" customFormat="1" ht="12.95" customHeight="1" x14ac:dyDescent="0.2">
      <c r="A511" s="127">
        <f>'Приложение № 1'!A554</f>
        <v>13</v>
      </c>
      <c r="B511" s="104" t="str">
        <f>'Приложение № 1'!B554</f>
        <v>г. Егорьевск, ул. Песочная, д. 11а</v>
      </c>
      <c r="C511" s="126">
        <f>'Приложение № 1'!M554</f>
        <v>204.8</v>
      </c>
      <c r="D511" s="151">
        <f>'Приложение № 1'!P554</f>
        <v>9209548.9900000002</v>
      </c>
      <c r="E511" s="151">
        <f t="shared" si="160"/>
        <v>204.8</v>
      </c>
      <c r="F511" s="151">
        <f t="shared" si="160"/>
        <v>9209548.9900000002</v>
      </c>
      <c r="G511" s="151">
        <v>0</v>
      </c>
      <c r="H511" s="151">
        <v>0</v>
      </c>
      <c r="I511" s="151">
        <v>0</v>
      </c>
      <c r="J511" s="151">
        <v>0</v>
      </c>
      <c r="K511" s="151">
        <v>0</v>
      </c>
      <c r="L511" s="151">
        <v>0</v>
      </c>
      <c r="M511" s="151">
        <v>0</v>
      </c>
      <c r="N511" s="151">
        <v>0</v>
      </c>
      <c r="O511" s="151">
        <v>0</v>
      </c>
      <c r="P511" s="151">
        <v>0</v>
      </c>
      <c r="Q511" s="123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  <c r="EC511" s="124"/>
      <c r="ED511" s="124"/>
      <c r="EE511" s="124"/>
      <c r="EF511" s="124"/>
      <c r="EG511" s="124"/>
    </row>
    <row r="512" spans="1:137" s="150" customFormat="1" ht="39.950000000000003" customHeight="1" x14ac:dyDescent="0.2">
      <c r="A512" s="847" t="str">
        <f>'Приложение № 1'!A562:F562</f>
        <v>Итого МКД по городскому поселению Клин Клинского муниципального района**: 7</v>
      </c>
      <c r="B512" s="848"/>
      <c r="C512" s="101" t="e">
        <f>SUM(C513:C517)</f>
        <v>#REF!</v>
      </c>
      <c r="D512" s="101" t="e">
        <f t="shared" ref="D512:P512" si="161">SUM(D513:D517)</f>
        <v>#REF!</v>
      </c>
      <c r="E512" s="101" t="e">
        <f t="shared" si="161"/>
        <v>#REF!</v>
      </c>
      <c r="F512" s="101" t="e">
        <f t="shared" si="161"/>
        <v>#REF!</v>
      </c>
      <c r="G512" s="101">
        <f t="shared" si="161"/>
        <v>0</v>
      </c>
      <c r="H512" s="101">
        <f t="shared" si="161"/>
        <v>0</v>
      </c>
      <c r="I512" s="101">
        <f t="shared" si="161"/>
        <v>0</v>
      </c>
      <c r="J512" s="101">
        <f t="shared" si="161"/>
        <v>0</v>
      </c>
      <c r="K512" s="101">
        <f t="shared" si="161"/>
        <v>0</v>
      </c>
      <c r="L512" s="101">
        <f t="shared" si="161"/>
        <v>0</v>
      </c>
      <c r="M512" s="101">
        <f t="shared" si="161"/>
        <v>0</v>
      </c>
      <c r="N512" s="101">
        <f t="shared" si="161"/>
        <v>0</v>
      </c>
      <c r="O512" s="101">
        <f t="shared" si="161"/>
        <v>0</v>
      </c>
      <c r="P512" s="101">
        <f t="shared" si="161"/>
        <v>0</v>
      </c>
      <c r="Q512" s="123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  <c r="EC512" s="124"/>
      <c r="ED512" s="124"/>
      <c r="EE512" s="124"/>
      <c r="EF512" s="124"/>
      <c r="EG512" s="124"/>
    </row>
    <row r="513" spans="1:137" s="106" customFormat="1" ht="12.95" customHeight="1" x14ac:dyDescent="0.2">
      <c r="A513" s="127">
        <v>1</v>
      </c>
      <c r="B513" s="130" t="e">
        <f>'Приложение № 1'!#REF!</f>
        <v>#REF!</v>
      </c>
      <c r="C513" s="126" t="e">
        <f>'Приложение № 1'!#REF!</f>
        <v>#REF!</v>
      </c>
      <c r="D513" s="151" t="e">
        <f>'Приложение № 1'!#REF!</f>
        <v>#REF!</v>
      </c>
      <c r="E513" s="151" t="e">
        <f t="shared" ref="E513:F517" si="162">C513</f>
        <v>#REF!</v>
      </c>
      <c r="F513" s="151" t="e">
        <f t="shared" si="162"/>
        <v>#REF!</v>
      </c>
      <c r="G513" s="151">
        <v>0</v>
      </c>
      <c r="H513" s="151">
        <v>0</v>
      </c>
      <c r="I513" s="151">
        <v>0</v>
      </c>
      <c r="J513" s="151">
        <v>0</v>
      </c>
      <c r="K513" s="151">
        <v>0</v>
      </c>
      <c r="L513" s="151">
        <v>0</v>
      </c>
      <c r="M513" s="151">
        <v>0</v>
      </c>
      <c r="N513" s="151">
        <v>0</v>
      </c>
      <c r="O513" s="151">
        <v>0</v>
      </c>
      <c r="P513" s="151">
        <v>0</v>
      </c>
      <c r="Q513" s="112"/>
      <c r="R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3"/>
      <c r="AE513" s="113"/>
      <c r="AF513" s="113"/>
      <c r="AG513" s="113"/>
      <c r="AH513" s="113"/>
      <c r="AI513" s="113"/>
      <c r="AJ513" s="113"/>
      <c r="AK513" s="113"/>
      <c r="AL513" s="113"/>
      <c r="AM513" s="113"/>
      <c r="AN513" s="113"/>
      <c r="AO513" s="113"/>
      <c r="AP513" s="113"/>
      <c r="AQ513" s="113"/>
      <c r="AR513" s="113"/>
      <c r="AS513" s="113"/>
      <c r="AT513" s="113"/>
      <c r="AU513" s="113"/>
      <c r="AV513" s="113"/>
      <c r="AW513" s="113"/>
      <c r="AX513" s="113"/>
      <c r="AY513" s="113"/>
      <c r="AZ513" s="113"/>
      <c r="BA513" s="113"/>
      <c r="BB513" s="113"/>
      <c r="BC513" s="113"/>
      <c r="BD513" s="113"/>
      <c r="BE513" s="113"/>
      <c r="BF513" s="113"/>
      <c r="BG513" s="113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3"/>
      <c r="BR513" s="113"/>
      <c r="BS513" s="113"/>
      <c r="BT513" s="113"/>
      <c r="BU513" s="113"/>
      <c r="BV513" s="113"/>
      <c r="BW513" s="113"/>
      <c r="BX513" s="113"/>
      <c r="BY513" s="113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  <c r="DU513" s="113"/>
      <c r="DV513" s="113"/>
      <c r="DW513" s="113"/>
      <c r="DX513" s="113"/>
      <c r="DY513" s="113"/>
      <c r="DZ513" s="113"/>
      <c r="EA513" s="113"/>
      <c r="EB513" s="113"/>
      <c r="EC513" s="113"/>
      <c r="ED513" s="113"/>
      <c r="EE513" s="113"/>
      <c r="EF513" s="113"/>
      <c r="EG513" s="113"/>
    </row>
    <row r="514" spans="1:137" s="106" customFormat="1" ht="12.95" customHeight="1" x14ac:dyDescent="0.2">
      <c r="A514" s="127">
        <v>2</v>
      </c>
      <c r="B514" s="130" t="str">
        <f>'Приложение № 1'!B564</f>
        <v>г. Клин, ул. Лысенко,  д. 2</v>
      </c>
      <c r="C514" s="126">
        <f>'Приложение № 1'!M564</f>
        <v>0</v>
      </c>
      <c r="D514" s="151">
        <f>'Приложение № 1'!P564</f>
        <v>1949530.8</v>
      </c>
      <c r="E514" s="151">
        <f t="shared" si="162"/>
        <v>0</v>
      </c>
      <c r="F514" s="151">
        <f t="shared" si="162"/>
        <v>1949530.8</v>
      </c>
      <c r="G514" s="151">
        <v>0</v>
      </c>
      <c r="H514" s="151">
        <v>0</v>
      </c>
      <c r="I514" s="151">
        <v>0</v>
      </c>
      <c r="J514" s="151">
        <v>0</v>
      </c>
      <c r="K514" s="151">
        <v>0</v>
      </c>
      <c r="L514" s="151">
        <v>0</v>
      </c>
      <c r="M514" s="151">
        <v>0</v>
      </c>
      <c r="N514" s="151">
        <v>0</v>
      </c>
      <c r="O514" s="151">
        <v>0</v>
      </c>
      <c r="P514" s="151">
        <v>0</v>
      </c>
      <c r="Q514" s="112"/>
      <c r="R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3"/>
      <c r="AE514" s="113"/>
      <c r="AF514" s="113"/>
      <c r="AG514" s="113"/>
      <c r="AH514" s="113"/>
      <c r="AI514" s="113"/>
      <c r="AJ514" s="113"/>
      <c r="AK514" s="113"/>
      <c r="AL514" s="113"/>
      <c r="AM514" s="113"/>
      <c r="AN514" s="113"/>
      <c r="AO514" s="113"/>
      <c r="AP514" s="113"/>
      <c r="AQ514" s="113"/>
      <c r="AR514" s="113"/>
      <c r="AS514" s="113"/>
      <c r="AT514" s="113"/>
      <c r="AU514" s="113"/>
      <c r="AV514" s="113"/>
      <c r="AW514" s="113"/>
      <c r="AX514" s="113"/>
      <c r="AY514" s="113"/>
      <c r="AZ514" s="113"/>
      <c r="BA514" s="113"/>
      <c r="BB514" s="113"/>
      <c r="BC514" s="113"/>
      <c r="BD514" s="113"/>
      <c r="BE514" s="113"/>
      <c r="BF514" s="113"/>
      <c r="BG514" s="113"/>
      <c r="BH514" s="113"/>
      <c r="BI514" s="113"/>
      <c r="BJ514" s="113"/>
      <c r="BK514" s="113"/>
      <c r="BL514" s="113"/>
      <c r="BM514" s="113"/>
      <c r="BN514" s="113"/>
      <c r="BO514" s="113"/>
      <c r="BP514" s="113"/>
      <c r="BQ514" s="113"/>
      <c r="BR514" s="113"/>
      <c r="BS514" s="113"/>
      <c r="BT514" s="113"/>
      <c r="BU514" s="113"/>
      <c r="BV514" s="113"/>
      <c r="BW514" s="113"/>
      <c r="BX514" s="113"/>
      <c r="BY514" s="113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  <c r="DU514" s="113"/>
      <c r="DV514" s="113"/>
      <c r="DW514" s="113"/>
      <c r="DX514" s="113"/>
      <c r="DY514" s="113"/>
      <c r="DZ514" s="113"/>
      <c r="EA514" s="113"/>
      <c r="EB514" s="113"/>
      <c r="EC514" s="113"/>
      <c r="ED514" s="113"/>
      <c r="EE514" s="113"/>
      <c r="EF514" s="113"/>
      <c r="EG514" s="113"/>
    </row>
    <row r="515" spans="1:137" s="106" customFormat="1" ht="12.95" customHeight="1" x14ac:dyDescent="0.2">
      <c r="A515" s="127">
        <v>3</v>
      </c>
      <c r="B515" s="130" t="str">
        <f>'Приложение № 1'!B565</f>
        <v>г. Клин, Клин-9 городок, д. 70</v>
      </c>
      <c r="C515" s="126">
        <f>'Приложение № 1'!M565</f>
        <v>0</v>
      </c>
      <c r="D515" s="151">
        <f>'Приложение № 1'!P565</f>
        <v>6756652.71</v>
      </c>
      <c r="E515" s="151">
        <f t="shared" si="162"/>
        <v>0</v>
      </c>
      <c r="F515" s="151">
        <f t="shared" si="162"/>
        <v>6756652.71</v>
      </c>
      <c r="G515" s="151">
        <v>0</v>
      </c>
      <c r="H515" s="151">
        <v>0</v>
      </c>
      <c r="I515" s="151">
        <v>0</v>
      </c>
      <c r="J515" s="151">
        <v>0</v>
      </c>
      <c r="K515" s="151">
        <v>0</v>
      </c>
      <c r="L515" s="151">
        <v>0</v>
      </c>
      <c r="M515" s="151">
        <v>0</v>
      </c>
      <c r="N515" s="151">
        <v>0</v>
      </c>
      <c r="O515" s="151">
        <v>0</v>
      </c>
      <c r="P515" s="151">
        <v>0</v>
      </c>
      <c r="Q515" s="112"/>
      <c r="R515" s="113"/>
      <c r="S515" s="113"/>
      <c r="T515" s="113"/>
      <c r="U515" s="113"/>
      <c r="V515" s="113"/>
      <c r="W515" s="113"/>
      <c r="X515" s="113"/>
      <c r="Y515" s="113"/>
      <c r="Z515" s="113"/>
      <c r="AA515" s="113"/>
      <c r="AB515" s="113"/>
      <c r="AC515" s="113"/>
      <c r="AD515" s="113"/>
      <c r="AE515" s="113"/>
      <c r="AF515" s="113"/>
      <c r="AG515" s="113"/>
      <c r="AH515" s="113"/>
      <c r="AI515" s="113"/>
      <c r="AJ515" s="113"/>
      <c r="AK515" s="113"/>
      <c r="AL515" s="113"/>
      <c r="AM515" s="113"/>
      <c r="AN515" s="113"/>
      <c r="AO515" s="113"/>
      <c r="AP515" s="113"/>
      <c r="AQ515" s="113"/>
      <c r="AR515" s="113"/>
      <c r="AS515" s="113"/>
      <c r="AT515" s="113"/>
      <c r="AU515" s="113"/>
      <c r="AV515" s="113"/>
      <c r="AW515" s="113"/>
      <c r="AX515" s="113"/>
      <c r="AY515" s="113"/>
      <c r="AZ515" s="113"/>
      <c r="BA515" s="113"/>
      <c r="BB515" s="113"/>
      <c r="BC515" s="113"/>
      <c r="BD515" s="113"/>
      <c r="BE515" s="113"/>
      <c r="BF515" s="113"/>
      <c r="BG515" s="113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113"/>
      <c r="BR515" s="113"/>
      <c r="BS515" s="113"/>
      <c r="BT515" s="113"/>
      <c r="BU515" s="113"/>
      <c r="BV515" s="113"/>
      <c r="BW515" s="113"/>
      <c r="BX515" s="113"/>
      <c r="BY515" s="113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  <c r="DU515" s="113"/>
      <c r="DV515" s="113"/>
      <c r="DW515" s="113"/>
      <c r="DX515" s="113"/>
      <c r="DY515" s="113"/>
      <c r="DZ515" s="113"/>
      <c r="EA515" s="113"/>
      <c r="EB515" s="113"/>
      <c r="EC515" s="113"/>
      <c r="ED515" s="113"/>
      <c r="EE515" s="113"/>
      <c r="EF515" s="113"/>
      <c r="EG515" s="113"/>
    </row>
    <row r="516" spans="1:137" s="106" customFormat="1" ht="12.95" customHeight="1" x14ac:dyDescent="0.2">
      <c r="A516" s="127">
        <v>4</v>
      </c>
      <c r="B516" s="130" t="str">
        <f>'Приложение № 1'!B566</f>
        <v>г. Клин, Клин-9 городок, д. 71</v>
      </c>
      <c r="C516" s="126">
        <f>'Приложение № 1'!M566</f>
        <v>0</v>
      </c>
      <c r="D516" s="151">
        <f>'Приложение № 1'!P566</f>
        <v>4361209.97</v>
      </c>
      <c r="E516" s="151">
        <f t="shared" si="162"/>
        <v>0</v>
      </c>
      <c r="F516" s="151">
        <f t="shared" si="162"/>
        <v>4361209.97</v>
      </c>
      <c r="G516" s="151">
        <v>0</v>
      </c>
      <c r="H516" s="151">
        <v>0</v>
      </c>
      <c r="I516" s="151">
        <v>0</v>
      </c>
      <c r="J516" s="151">
        <v>0</v>
      </c>
      <c r="K516" s="151">
        <v>0</v>
      </c>
      <c r="L516" s="151">
        <v>0</v>
      </c>
      <c r="M516" s="151">
        <v>0</v>
      </c>
      <c r="N516" s="151">
        <v>0</v>
      </c>
      <c r="O516" s="151">
        <v>0</v>
      </c>
      <c r="P516" s="151">
        <v>0</v>
      </c>
      <c r="Q516" s="112"/>
      <c r="R516" s="113"/>
      <c r="S516" s="113"/>
      <c r="T516" s="113"/>
      <c r="U516" s="113"/>
      <c r="V516" s="113"/>
      <c r="W516" s="113"/>
      <c r="X516" s="113"/>
      <c r="Y516" s="113"/>
      <c r="Z516" s="113"/>
      <c r="AA516" s="113"/>
      <c r="AB516" s="113"/>
      <c r="AC516" s="113"/>
      <c r="AD516" s="113"/>
      <c r="AE516" s="113"/>
      <c r="AF516" s="113"/>
      <c r="AG516" s="113"/>
      <c r="AH516" s="113"/>
      <c r="AI516" s="113"/>
      <c r="AJ516" s="113"/>
      <c r="AK516" s="113"/>
      <c r="AL516" s="113"/>
      <c r="AM516" s="113"/>
      <c r="AN516" s="113"/>
      <c r="AO516" s="113"/>
      <c r="AP516" s="113"/>
      <c r="AQ516" s="113"/>
      <c r="AR516" s="113"/>
      <c r="AS516" s="113"/>
      <c r="AT516" s="113"/>
      <c r="AU516" s="113"/>
      <c r="AV516" s="113"/>
      <c r="AW516" s="113"/>
      <c r="AX516" s="113"/>
      <c r="AY516" s="113"/>
      <c r="AZ516" s="113"/>
      <c r="BA516" s="113"/>
      <c r="BB516" s="113"/>
      <c r="BC516" s="113"/>
      <c r="BD516" s="113"/>
      <c r="BE516" s="113"/>
      <c r="BF516" s="113"/>
      <c r="BG516" s="113"/>
      <c r="BH516" s="113"/>
      <c r="BI516" s="113"/>
      <c r="BJ516" s="113"/>
      <c r="BK516" s="113"/>
      <c r="BL516" s="113"/>
      <c r="BM516" s="113"/>
      <c r="BN516" s="113"/>
      <c r="BO516" s="113"/>
      <c r="BP516" s="113"/>
      <c r="BQ516" s="113"/>
      <c r="BR516" s="113"/>
      <c r="BS516" s="113"/>
      <c r="BT516" s="113"/>
      <c r="BU516" s="113"/>
      <c r="BV516" s="113"/>
      <c r="BW516" s="113"/>
      <c r="BX516" s="113"/>
      <c r="BY516" s="113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  <c r="DU516" s="113"/>
      <c r="DV516" s="113"/>
      <c r="DW516" s="113"/>
      <c r="DX516" s="113"/>
      <c r="DY516" s="113"/>
      <c r="DZ516" s="113"/>
      <c r="EA516" s="113"/>
      <c r="EB516" s="113"/>
      <c r="EC516" s="113"/>
      <c r="ED516" s="113"/>
      <c r="EE516" s="113"/>
      <c r="EF516" s="113"/>
      <c r="EG516" s="113"/>
    </row>
    <row r="517" spans="1:137" s="106" customFormat="1" ht="12.95" customHeight="1" x14ac:dyDescent="0.2">
      <c r="A517" s="127">
        <v>5</v>
      </c>
      <c r="B517" s="130" t="str">
        <f>'Приложение № 1'!B568</f>
        <v>д. Подорки, д. 3</v>
      </c>
      <c r="C517" s="126">
        <f>'Приложение № 1'!M568</f>
        <v>31.5</v>
      </c>
      <c r="D517" s="151">
        <f>'Приложение № 1'!P568</f>
        <v>0</v>
      </c>
      <c r="E517" s="151">
        <f t="shared" si="162"/>
        <v>31.5</v>
      </c>
      <c r="F517" s="151">
        <f t="shared" si="162"/>
        <v>0</v>
      </c>
      <c r="G517" s="151">
        <v>0</v>
      </c>
      <c r="H517" s="151">
        <v>0</v>
      </c>
      <c r="I517" s="151">
        <v>0</v>
      </c>
      <c r="J517" s="151">
        <v>0</v>
      </c>
      <c r="K517" s="151">
        <v>0</v>
      </c>
      <c r="L517" s="151">
        <v>0</v>
      </c>
      <c r="M517" s="151">
        <v>0</v>
      </c>
      <c r="N517" s="151">
        <v>0</v>
      </c>
      <c r="O517" s="151">
        <v>0</v>
      </c>
      <c r="P517" s="151">
        <v>0</v>
      </c>
      <c r="Q517" s="112"/>
      <c r="R517" s="113"/>
      <c r="S517" s="113"/>
      <c r="T517" s="113"/>
      <c r="U517" s="113"/>
      <c r="V517" s="113"/>
      <c r="W517" s="113"/>
      <c r="X517" s="113"/>
      <c r="Y517" s="113"/>
      <c r="Z517" s="113"/>
      <c r="AA517" s="113"/>
      <c r="AB517" s="113"/>
      <c r="AC517" s="113"/>
      <c r="AD517" s="113"/>
      <c r="AE517" s="113"/>
      <c r="AF517" s="113"/>
      <c r="AG517" s="113"/>
      <c r="AH517" s="113"/>
      <c r="AI517" s="113"/>
      <c r="AJ517" s="113"/>
      <c r="AK517" s="113"/>
      <c r="AL517" s="113"/>
      <c r="AM517" s="113"/>
      <c r="AN517" s="113"/>
      <c r="AO517" s="113"/>
      <c r="AP517" s="113"/>
      <c r="AQ517" s="113"/>
      <c r="AR517" s="113"/>
      <c r="AS517" s="113"/>
      <c r="AT517" s="113"/>
      <c r="AU517" s="113"/>
      <c r="AV517" s="113"/>
      <c r="AW517" s="113"/>
      <c r="AX517" s="113"/>
      <c r="AY517" s="113"/>
      <c r="AZ517" s="113"/>
      <c r="BA517" s="113"/>
      <c r="BB517" s="113"/>
      <c r="BC517" s="113"/>
      <c r="BD517" s="113"/>
      <c r="BE517" s="113"/>
      <c r="BF517" s="113"/>
      <c r="BG517" s="113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3"/>
      <c r="BR517" s="113"/>
      <c r="BS517" s="113"/>
      <c r="BT517" s="113"/>
      <c r="BU517" s="113"/>
      <c r="BV517" s="113"/>
      <c r="BW517" s="113"/>
      <c r="BX517" s="113"/>
      <c r="BY517" s="113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  <c r="DU517" s="113"/>
      <c r="DV517" s="113"/>
      <c r="DW517" s="113"/>
      <c r="DX517" s="113"/>
      <c r="DY517" s="113"/>
      <c r="DZ517" s="113"/>
      <c r="EA517" s="113"/>
      <c r="EB517" s="113"/>
      <c r="EC517" s="113"/>
      <c r="ED517" s="113"/>
      <c r="EE517" s="113"/>
      <c r="EF517" s="113"/>
      <c r="EG517" s="113"/>
    </row>
    <row r="518" spans="1:137" s="150" customFormat="1" ht="39.950000000000003" customHeight="1" x14ac:dyDescent="0.2">
      <c r="A518" s="847" t="str">
        <f>'Приложение № 1'!A577:F577</f>
        <v>Итого МКД по Коломенскому городскому округу: 3</v>
      </c>
      <c r="B518" s="848"/>
      <c r="C518" s="101" t="e">
        <f>C519+C520</f>
        <v>#REF!</v>
      </c>
      <c r="D518" s="101" t="e">
        <f t="shared" ref="D518:P518" si="163">D519+D520</f>
        <v>#REF!</v>
      </c>
      <c r="E518" s="101">
        <f t="shared" si="163"/>
        <v>0</v>
      </c>
      <c r="F518" s="101">
        <f t="shared" si="163"/>
        <v>0</v>
      </c>
      <c r="G518" s="101" t="e">
        <f t="shared" si="163"/>
        <v>#REF!</v>
      </c>
      <c r="H518" s="101" t="e">
        <f t="shared" si="163"/>
        <v>#REF!</v>
      </c>
      <c r="I518" s="101">
        <f t="shared" si="163"/>
        <v>0</v>
      </c>
      <c r="J518" s="101">
        <f t="shared" si="163"/>
        <v>0</v>
      </c>
      <c r="K518" s="101">
        <f t="shared" si="163"/>
        <v>0</v>
      </c>
      <c r="L518" s="101">
        <f t="shared" si="163"/>
        <v>0</v>
      </c>
      <c r="M518" s="101">
        <f t="shared" si="163"/>
        <v>0</v>
      </c>
      <c r="N518" s="101">
        <f t="shared" si="163"/>
        <v>0</v>
      </c>
      <c r="O518" s="101">
        <f t="shared" si="163"/>
        <v>0</v>
      </c>
      <c r="P518" s="101">
        <f t="shared" si="163"/>
        <v>0</v>
      </c>
      <c r="Q518" s="123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  <c r="EC518" s="124"/>
      <c r="ED518" s="124"/>
      <c r="EE518" s="124"/>
      <c r="EF518" s="124"/>
      <c r="EG518" s="124"/>
    </row>
    <row r="519" spans="1:137" s="150" customFormat="1" ht="12.95" customHeight="1" x14ac:dyDescent="0.2">
      <c r="A519" s="127">
        <v>1</v>
      </c>
      <c r="B519" s="104" t="e">
        <f>'Приложение № 1'!#REF!</f>
        <v>#REF!</v>
      </c>
      <c r="C519" s="126" t="e">
        <f>'Приложение № 1'!#REF!</f>
        <v>#REF!</v>
      </c>
      <c r="D519" s="151" t="e">
        <f>'Приложение № 1'!#REF!</f>
        <v>#REF!</v>
      </c>
      <c r="E519" s="151">
        <v>0</v>
      </c>
      <c r="F519" s="151">
        <v>0</v>
      </c>
      <c r="G519" s="151" t="e">
        <f>C519</f>
        <v>#REF!</v>
      </c>
      <c r="H519" s="151" t="e">
        <f>D519</f>
        <v>#REF!</v>
      </c>
      <c r="I519" s="151">
        <v>0</v>
      </c>
      <c r="J519" s="151">
        <v>0</v>
      </c>
      <c r="K519" s="151">
        <v>0</v>
      </c>
      <c r="L519" s="151">
        <v>0</v>
      </c>
      <c r="M519" s="151">
        <v>0</v>
      </c>
      <c r="N519" s="151">
        <v>0</v>
      </c>
      <c r="O519" s="151">
        <v>0</v>
      </c>
      <c r="P519" s="151">
        <v>0</v>
      </c>
      <c r="Q519" s="123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  <c r="EC519" s="124"/>
      <c r="ED519" s="124"/>
      <c r="EE519" s="124"/>
      <c r="EF519" s="124"/>
      <c r="EG519" s="124"/>
    </row>
    <row r="520" spans="1:137" s="106" customFormat="1" ht="12.95" customHeight="1" x14ac:dyDescent="0.2">
      <c r="A520" s="127">
        <v>2</v>
      </c>
      <c r="B520" s="104" t="e">
        <f>'Приложение № 1'!#REF!</f>
        <v>#REF!</v>
      </c>
      <c r="C520" s="126" t="e">
        <f>'Приложение № 1'!#REF!</f>
        <v>#REF!</v>
      </c>
      <c r="D520" s="151" t="e">
        <f>'Приложение № 1'!#REF!</f>
        <v>#REF!</v>
      </c>
      <c r="E520" s="151">
        <v>0</v>
      </c>
      <c r="F520" s="151">
        <v>0</v>
      </c>
      <c r="G520" s="151" t="e">
        <f>C520</f>
        <v>#REF!</v>
      </c>
      <c r="H520" s="151" t="e">
        <f>D520</f>
        <v>#REF!</v>
      </c>
      <c r="I520" s="151">
        <v>0</v>
      </c>
      <c r="J520" s="151">
        <v>0</v>
      </c>
      <c r="K520" s="151">
        <v>0</v>
      </c>
      <c r="L520" s="151">
        <v>0</v>
      </c>
      <c r="M520" s="151">
        <v>0</v>
      </c>
      <c r="N520" s="151">
        <v>0</v>
      </c>
      <c r="O520" s="151">
        <v>0</v>
      </c>
      <c r="P520" s="151">
        <v>0</v>
      </c>
      <c r="Q520" s="112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3"/>
      <c r="AS520" s="113"/>
      <c r="AT520" s="113"/>
      <c r="AU520" s="113"/>
      <c r="AV520" s="113"/>
      <c r="AW520" s="113"/>
      <c r="AX520" s="113"/>
      <c r="AY520" s="113"/>
      <c r="AZ520" s="113"/>
      <c r="BA520" s="113"/>
      <c r="BB520" s="113"/>
      <c r="BC520" s="113"/>
      <c r="BD520" s="113"/>
      <c r="BE520" s="113"/>
      <c r="BF520" s="113"/>
      <c r="BG520" s="113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113"/>
      <c r="BR520" s="113"/>
      <c r="BS520" s="113"/>
      <c r="BT520" s="113"/>
      <c r="BU520" s="113"/>
      <c r="BV520" s="113"/>
      <c r="BW520" s="113"/>
      <c r="BX520" s="113"/>
      <c r="BY520" s="113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  <c r="DU520" s="113"/>
      <c r="DV520" s="113"/>
      <c r="DW520" s="113"/>
      <c r="DX520" s="113"/>
      <c r="DY520" s="113"/>
      <c r="DZ520" s="113"/>
      <c r="EA520" s="113"/>
      <c r="EB520" s="113"/>
      <c r="EC520" s="113"/>
      <c r="ED520" s="113"/>
      <c r="EE520" s="113"/>
      <c r="EF520" s="113"/>
      <c r="EG520" s="113"/>
    </row>
    <row r="521" spans="1:137" s="106" customFormat="1" ht="39.950000000000003" customHeight="1" x14ac:dyDescent="0.2">
      <c r="A521" s="847" t="e">
        <f>'Приложение № 1'!#REF!</f>
        <v>#REF!</v>
      </c>
      <c r="B521" s="848"/>
      <c r="C521" s="129" t="e">
        <f>SUM(C522:C526)</f>
        <v>#REF!</v>
      </c>
      <c r="D521" s="129" t="e">
        <f t="shared" ref="D521:P521" si="164">SUM(D522:D526)</f>
        <v>#REF!</v>
      </c>
      <c r="E521" s="129" t="e">
        <f t="shared" si="164"/>
        <v>#REF!</v>
      </c>
      <c r="F521" s="129" t="e">
        <f t="shared" si="164"/>
        <v>#REF!</v>
      </c>
      <c r="G521" s="129">
        <f t="shared" si="164"/>
        <v>0</v>
      </c>
      <c r="H521" s="129">
        <f t="shared" si="164"/>
        <v>0</v>
      </c>
      <c r="I521" s="129">
        <f t="shared" si="164"/>
        <v>0</v>
      </c>
      <c r="J521" s="129">
        <f t="shared" si="164"/>
        <v>0</v>
      </c>
      <c r="K521" s="129">
        <f t="shared" si="164"/>
        <v>0</v>
      </c>
      <c r="L521" s="129">
        <f t="shared" si="164"/>
        <v>0</v>
      </c>
      <c r="M521" s="129">
        <f t="shared" si="164"/>
        <v>0</v>
      </c>
      <c r="N521" s="129">
        <f t="shared" si="164"/>
        <v>0</v>
      </c>
      <c r="O521" s="129">
        <f t="shared" si="164"/>
        <v>0</v>
      </c>
      <c r="P521" s="129">
        <f t="shared" si="164"/>
        <v>0</v>
      </c>
      <c r="Q521" s="112"/>
      <c r="R521" s="113"/>
      <c r="S521" s="113"/>
      <c r="T521" s="113"/>
      <c r="U521" s="113"/>
      <c r="V521" s="113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113"/>
      <c r="AG521" s="113"/>
      <c r="AH521" s="113"/>
      <c r="AI521" s="113"/>
      <c r="AJ521" s="113"/>
      <c r="AK521" s="113"/>
      <c r="AL521" s="113"/>
      <c r="AM521" s="113"/>
      <c r="AN521" s="113"/>
      <c r="AO521" s="113"/>
      <c r="AP521" s="113"/>
      <c r="AQ521" s="113"/>
      <c r="AR521" s="113"/>
      <c r="AS521" s="113"/>
      <c r="AT521" s="113"/>
      <c r="AU521" s="113"/>
      <c r="AV521" s="113"/>
      <c r="AW521" s="113"/>
      <c r="AX521" s="113"/>
      <c r="AY521" s="113"/>
      <c r="AZ521" s="113"/>
      <c r="BA521" s="113"/>
      <c r="BB521" s="113"/>
      <c r="BC521" s="113"/>
      <c r="BD521" s="113"/>
      <c r="BE521" s="113"/>
      <c r="BF521" s="113"/>
      <c r="BG521" s="113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3"/>
      <c r="BR521" s="113"/>
      <c r="BS521" s="113"/>
      <c r="BT521" s="113"/>
      <c r="BU521" s="113"/>
      <c r="BV521" s="113"/>
      <c r="BW521" s="113"/>
      <c r="BX521" s="113"/>
      <c r="BY521" s="113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  <c r="DU521" s="113"/>
      <c r="DV521" s="113"/>
      <c r="DW521" s="113"/>
      <c r="DX521" s="113"/>
      <c r="DY521" s="113"/>
      <c r="DZ521" s="113"/>
      <c r="EA521" s="113"/>
      <c r="EB521" s="113"/>
      <c r="EC521" s="113"/>
      <c r="ED521" s="113"/>
      <c r="EE521" s="113"/>
      <c r="EF521" s="113"/>
      <c r="EG521" s="113"/>
    </row>
    <row r="522" spans="1:137" s="106" customFormat="1" ht="12.95" customHeight="1" x14ac:dyDescent="0.2">
      <c r="A522" s="127">
        <v>1</v>
      </c>
      <c r="B522" s="116" t="e">
        <f>'Приложение № 1'!#REF!</f>
        <v>#REF!</v>
      </c>
      <c r="C522" s="126" t="e">
        <f>'Приложение № 1'!#REF!</f>
        <v>#REF!</v>
      </c>
      <c r="D522" s="151" t="e">
        <f>'Приложение № 1'!#REF!</f>
        <v>#REF!</v>
      </c>
      <c r="E522" s="151" t="e">
        <f t="shared" ref="E522:F526" si="165">C522</f>
        <v>#REF!</v>
      </c>
      <c r="F522" s="151" t="e">
        <f t="shared" si="165"/>
        <v>#REF!</v>
      </c>
      <c r="G522" s="151">
        <v>0</v>
      </c>
      <c r="H522" s="151">
        <v>0</v>
      </c>
      <c r="I522" s="151">
        <v>0</v>
      </c>
      <c r="J522" s="151">
        <v>0</v>
      </c>
      <c r="K522" s="151">
        <v>0</v>
      </c>
      <c r="L522" s="151">
        <v>0</v>
      </c>
      <c r="M522" s="151">
        <v>0</v>
      </c>
      <c r="N522" s="151">
        <v>0</v>
      </c>
      <c r="O522" s="151">
        <v>0</v>
      </c>
      <c r="P522" s="151">
        <v>0</v>
      </c>
      <c r="Q522" s="112"/>
      <c r="R522" s="113"/>
      <c r="S522" s="113"/>
      <c r="T522" s="113"/>
      <c r="U522" s="113"/>
      <c r="V522" s="113"/>
      <c r="W522" s="113"/>
      <c r="X522" s="113"/>
      <c r="Y522" s="113"/>
      <c r="Z522" s="113"/>
      <c r="AA522" s="113"/>
      <c r="AB522" s="113"/>
      <c r="AC522" s="113"/>
      <c r="AD522" s="113"/>
      <c r="AE522" s="113"/>
      <c r="AF522" s="113"/>
      <c r="AG522" s="113"/>
      <c r="AH522" s="113"/>
      <c r="AI522" s="113"/>
      <c r="AJ522" s="113"/>
      <c r="AK522" s="113"/>
      <c r="AL522" s="113"/>
      <c r="AM522" s="113"/>
      <c r="AN522" s="113"/>
      <c r="AO522" s="113"/>
      <c r="AP522" s="113"/>
      <c r="AQ522" s="113"/>
      <c r="AR522" s="113"/>
      <c r="AS522" s="113"/>
      <c r="AT522" s="113"/>
      <c r="AU522" s="113"/>
      <c r="AV522" s="113"/>
      <c r="AW522" s="113"/>
      <c r="AX522" s="113"/>
      <c r="AY522" s="113"/>
      <c r="AZ522" s="113"/>
      <c r="BA522" s="113"/>
      <c r="BB522" s="113"/>
      <c r="BC522" s="113"/>
      <c r="BD522" s="113"/>
      <c r="BE522" s="113"/>
      <c r="BF522" s="113"/>
      <c r="BG522" s="113"/>
      <c r="BH522" s="113"/>
      <c r="BI522" s="113"/>
      <c r="BJ522" s="113"/>
      <c r="BK522" s="113"/>
      <c r="BL522" s="113"/>
      <c r="BM522" s="113"/>
      <c r="BN522" s="113"/>
      <c r="BO522" s="113"/>
      <c r="BP522" s="113"/>
      <c r="BQ522" s="113"/>
      <c r="BR522" s="113"/>
      <c r="BS522" s="113"/>
      <c r="BT522" s="113"/>
      <c r="BU522" s="113"/>
      <c r="BV522" s="113"/>
      <c r="BW522" s="113"/>
      <c r="BX522" s="113"/>
      <c r="BY522" s="113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  <c r="DU522" s="113"/>
      <c r="DV522" s="113"/>
      <c r="DW522" s="113"/>
      <c r="DX522" s="113"/>
      <c r="DY522" s="113"/>
      <c r="DZ522" s="113"/>
      <c r="EA522" s="113"/>
      <c r="EB522" s="113"/>
      <c r="EC522" s="113"/>
      <c r="ED522" s="113"/>
      <c r="EE522" s="113"/>
      <c r="EF522" s="113"/>
      <c r="EG522" s="113"/>
    </row>
    <row r="523" spans="1:137" s="106" customFormat="1" ht="12.95" customHeight="1" x14ac:dyDescent="0.2">
      <c r="A523" s="127">
        <v>2</v>
      </c>
      <c r="B523" s="116" t="e">
        <f>'Приложение № 1'!#REF!</f>
        <v>#REF!</v>
      </c>
      <c r="C523" s="126" t="e">
        <f>'Приложение № 1'!#REF!</f>
        <v>#REF!</v>
      </c>
      <c r="D523" s="151" t="e">
        <f>'Приложение № 1'!#REF!</f>
        <v>#REF!</v>
      </c>
      <c r="E523" s="151" t="e">
        <f t="shared" si="165"/>
        <v>#REF!</v>
      </c>
      <c r="F523" s="151" t="e">
        <f t="shared" si="165"/>
        <v>#REF!</v>
      </c>
      <c r="G523" s="151">
        <v>0</v>
      </c>
      <c r="H523" s="151">
        <v>0</v>
      </c>
      <c r="I523" s="151">
        <v>0</v>
      </c>
      <c r="J523" s="151">
        <v>0</v>
      </c>
      <c r="K523" s="151">
        <v>0</v>
      </c>
      <c r="L523" s="151">
        <v>0</v>
      </c>
      <c r="M523" s="151">
        <v>0</v>
      </c>
      <c r="N523" s="151">
        <v>0</v>
      </c>
      <c r="O523" s="151">
        <v>0</v>
      </c>
      <c r="P523" s="151">
        <v>0</v>
      </c>
      <c r="Q523" s="112"/>
      <c r="R523" s="113"/>
      <c r="S523" s="113"/>
      <c r="T523" s="113"/>
      <c r="U523" s="113"/>
      <c r="V523" s="113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113"/>
      <c r="AG523" s="113"/>
      <c r="AH523" s="113"/>
      <c r="AI523" s="113"/>
      <c r="AJ523" s="113"/>
      <c r="AK523" s="113"/>
      <c r="AL523" s="113"/>
      <c r="AM523" s="113"/>
      <c r="AN523" s="113"/>
      <c r="AO523" s="113"/>
      <c r="AP523" s="113"/>
      <c r="AQ523" s="113"/>
      <c r="AR523" s="113"/>
      <c r="AS523" s="113"/>
      <c r="AT523" s="113"/>
      <c r="AU523" s="113"/>
      <c r="AV523" s="113"/>
      <c r="AW523" s="113"/>
      <c r="AX523" s="113"/>
      <c r="AY523" s="113"/>
      <c r="AZ523" s="113"/>
      <c r="BA523" s="113"/>
      <c r="BB523" s="113"/>
      <c r="BC523" s="113"/>
      <c r="BD523" s="113"/>
      <c r="BE523" s="113"/>
      <c r="BF523" s="113"/>
      <c r="BG523" s="113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113"/>
      <c r="BR523" s="113"/>
      <c r="BS523" s="113"/>
      <c r="BT523" s="113"/>
      <c r="BU523" s="113"/>
      <c r="BV523" s="113"/>
      <c r="BW523" s="113"/>
      <c r="BX523" s="113"/>
      <c r="BY523" s="113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  <c r="DU523" s="113"/>
      <c r="DV523" s="113"/>
      <c r="DW523" s="113"/>
      <c r="DX523" s="113"/>
      <c r="DY523" s="113"/>
      <c r="DZ523" s="113"/>
      <c r="EA523" s="113"/>
      <c r="EB523" s="113"/>
      <c r="EC523" s="113"/>
      <c r="ED523" s="113"/>
      <c r="EE523" s="113"/>
      <c r="EF523" s="113"/>
      <c r="EG523" s="113"/>
    </row>
    <row r="524" spans="1:137" s="106" customFormat="1" ht="12.95" customHeight="1" x14ac:dyDescent="0.2">
      <c r="A524" s="127">
        <v>3</v>
      </c>
      <c r="B524" s="116" t="e">
        <f>'Приложение № 1'!#REF!</f>
        <v>#REF!</v>
      </c>
      <c r="C524" s="126" t="e">
        <f>'Приложение № 1'!#REF!</f>
        <v>#REF!</v>
      </c>
      <c r="D524" s="151" t="e">
        <f>'Приложение № 1'!#REF!</f>
        <v>#REF!</v>
      </c>
      <c r="E524" s="151" t="e">
        <f t="shared" si="165"/>
        <v>#REF!</v>
      </c>
      <c r="F524" s="151" t="e">
        <f t="shared" si="165"/>
        <v>#REF!</v>
      </c>
      <c r="G524" s="151">
        <v>0</v>
      </c>
      <c r="H524" s="151">
        <v>0</v>
      </c>
      <c r="I524" s="151">
        <v>0</v>
      </c>
      <c r="J524" s="151">
        <v>0</v>
      </c>
      <c r="K524" s="151">
        <v>0</v>
      </c>
      <c r="L524" s="151">
        <v>0</v>
      </c>
      <c r="M524" s="151">
        <v>0</v>
      </c>
      <c r="N524" s="151">
        <v>0</v>
      </c>
      <c r="O524" s="151">
        <v>0</v>
      </c>
      <c r="P524" s="151">
        <v>0</v>
      </c>
      <c r="Q524" s="112"/>
      <c r="R524" s="113"/>
      <c r="S524" s="113"/>
      <c r="T524" s="113"/>
      <c r="U524" s="113"/>
      <c r="V524" s="113"/>
      <c r="W524" s="113"/>
      <c r="X524" s="113"/>
      <c r="Y524" s="113"/>
      <c r="Z524" s="113"/>
      <c r="AA524" s="113"/>
      <c r="AB524" s="113"/>
      <c r="AC524" s="113"/>
      <c r="AD524" s="113"/>
      <c r="AE524" s="113"/>
      <c r="AF524" s="113"/>
      <c r="AG524" s="113"/>
      <c r="AH524" s="113"/>
      <c r="AI524" s="113"/>
      <c r="AJ524" s="113"/>
      <c r="AK524" s="113"/>
      <c r="AL524" s="113"/>
      <c r="AM524" s="113"/>
      <c r="AN524" s="113"/>
      <c r="AO524" s="113"/>
      <c r="AP524" s="113"/>
      <c r="AQ524" s="113"/>
      <c r="AR524" s="113"/>
      <c r="AS524" s="113"/>
      <c r="AT524" s="113"/>
      <c r="AU524" s="113"/>
      <c r="AV524" s="113"/>
      <c r="AW524" s="113"/>
      <c r="AX524" s="113"/>
      <c r="AY524" s="113"/>
      <c r="AZ524" s="113"/>
      <c r="BA524" s="113"/>
      <c r="BB524" s="113"/>
      <c r="BC524" s="113"/>
      <c r="BD524" s="113"/>
      <c r="BE524" s="113"/>
      <c r="BF524" s="113"/>
      <c r="BG524" s="113"/>
      <c r="BH524" s="113"/>
      <c r="BI524" s="113"/>
      <c r="BJ524" s="113"/>
      <c r="BK524" s="113"/>
      <c r="BL524" s="113"/>
      <c r="BM524" s="113"/>
      <c r="BN524" s="113"/>
      <c r="BO524" s="113"/>
      <c r="BP524" s="113"/>
      <c r="BQ524" s="113"/>
      <c r="BR524" s="113"/>
      <c r="BS524" s="113"/>
      <c r="BT524" s="113"/>
      <c r="BU524" s="113"/>
      <c r="BV524" s="113"/>
      <c r="BW524" s="113"/>
      <c r="BX524" s="113"/>
      <c r="BY524" s="113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  <c r="DU524" s="113"/>
      <c r="DV524" s="113"/>
      <c r="DW524" s="113"/>
      <c r="DX524" s="113"/>
      <c r="DY524" s="113"/>
      <c r="DZ524" s="113"/>
      <c r="EA524" s="113"/>
      <c r="EB524" s="113"/>
      <c r="EC524" s="113"/>
      <c r="ED524" s="113"/>
      <c r="EE524" s="113"/>
      <c r="EF524" s="113"/>
      <c r="EG524" s="113"/>
    </row>
    <row r="525" spans="1:137" s="106" customFormat="1" ht="12.95" customHeight="1" x14ac:dyDescent="0.2">
      <c r="A525" s="127">
        <v>4</v>
      </c>
      <c r="B525" s="116" t="e">
        <f>'Приложение № 1'!#REF!</f>
        <v>#REF!</v>
      </c>
      <c r="C525" s="126" t="e">
        <f>'Приложение № 1'!#REF!</f>
        <v>#REF!</v>
      </c>
      <c r="D525" s="151" t="e">
        <f>'Приложение № 1'!#REF!</f>
        <v>#REF!</v>
      </c>
      <c r="E525" s="151" t="e">
        <f t="shared" si="165"/>
        <v>#REF!</v>
      </c>
      <c r="F525" s="151" t="e">
        <f t="shared" si="165"/>
        <v>#REF!</v>
      </c>
      <c r="G525" s="151">
        <v>0</v>
      </c>
      <c r="H525" s="151">
        <v>0</v>
      </c>
      <c r="I525" s="151">
        <v>0</v>
      </c>
      <c r="J525" s="151">
        <v>0</v>
      </c>
      <c r="K525" s="151">
        <v>0</v>
      </c>
      <c r="L525" s="151">
        <v>0</v>
      </c>
      <c r="M525" s="151">
        <v>0</v>
      </c>
      <c r="N525" s="151">
        <v>0</v>
      </c>
      <c r="O525" s="151">
        <v>0</v>
      </c>
      <c r="P525" s="151">
        <v>0</v>
      </c>
      <c r="Q525" s="112"/>
      <c r="R525" s="113"/>
      <c r="S525" s="113"/>
      <c r="T525" s="113"/>
      <c r="U525" s="113"/>
      <c r="V525" s="113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113"/>
      <c r="AG525" s="113"/>
      <c r="AH525" s="113"/>
      <c r="AI525" s="113"/>
      <c r="AJ525" s="113"/>
      <c r="AK525" s="113"/>
      <c r="AL525" s="113"/>
      <c r="AM525" s="113"/>
      <c r="AN525" s="113"/>
      <c r="AO525" s="113"/>
      <c r="AP525" s="113"/>
      <c r="AQ525" s="113"/>
      <c r="AR525" s="113"/>
      <c r="AS525" s="113"/>
      <c r="AT525" s="113"/>
      <c r="AU525" s="113"/>
      <c r="AV525" s="113"/>
      <c r="AW525" s="113"/>
      <c r="AX525" s="113"/>
      <c r="AY525" s="113"/>
      <c r="AZ525" s="113"/>
      <c r="BA525" s="113"/>
      <c r="BB525" s="113"/>
      <c r="BC525" s="113"/>
      <c r="BD525" s="113"/>
      <c r="BE525" s="113"/>
      <c r="BF525" s="113"/>
      <c r="BG525" s="113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3"/>
      <c r="BR525" s="113"/>
      <c r="BS525" s="113"/>
      <c r="BT525" s="113"/>
      <c r="BU525" s="113"/>
      <c r="BV525" s="113"/>
      <c r="BW525" s="113"/>
      <c r="BX525" s="113"/>
      <c r="BY525" s="113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  <c r="DU525" s="113"/>
      <c r="DV525" s="113"/>
      <c r="DW525" s="113"/>
      <c r="DX525" s="113"/>
      <c r="DY525" s="113"/>
      <c r="DZ525" s="113"/>
      <c r="EA525" s="113"/>
      <c r="EB525" s="113"/>
      <c r="EC525" s="113"/>
      <c r="ED525" s="113"/>
      <c r="EE525" s="113"/>
      <c r="EF525" s="113"/>
      <c r="EG525" s="113"/>
    </row>
    <row r="526" spans="1:137" s="106" customFormat="1" ht="12.95" customHeight="1" x14ac:dyDescent="0.2">
      <c r="A526" s="127">
        <v>5</v>
      </c>
      <c r="B526" s="116" t="e">
        <f>'Приложение № 1'!#REF!</f>
        <v>#REF!</v>
      </c>
      <c r="C526" s="126" t="e">
        <f>'Приложение № 1'!#REF!</f>
        <v>#REF!</v>
      </c>
      <c r="D526" s="151" t="e">
        <f>'Приложение № 1'!#REF!</f>
        <v>#REF!</v>
      </c>
      <c r="E526" s="151" t="e">
        <f t="shared" si="165"/>
        <v>#REF!</v>
      </c>
      <c r="F526" s="151" t="e">
        <f t="shared" si="165"/>
        <v>#REF!</v>
      </c>
      <c r="G526" s="151">
        <v>0</v>
      </c>
      <c r="H526" s="151">
        <v>0</v>
      </c>
      <c r="I526" s="151">
        <v>0</v>
      </c>
      <c r="J526" s="151">
        <v>0</v>
      </c>
      <c r="K526" s="151">
        <v>0</v>
      </c>
      <c r="L526" s="151">
        <v>0</v>
      </c>
      <c r="M526" s="151">
        <v>0</v>
      </c>
      <c r="N526" s="151">
        <v>0</v>
      </c>
      <c r="O526" s="151">
        <v>0</v>
      </c>
      <c r="P526" s="151">
        <v>0</v>
      </c>
      <c r="Q526" s="112"/>
      <c r="R526" s="113"/>
      <c r="S526" s="113"/>
      <c r="T526" s="113"/>
      <c r="U526" s="113"/>
      <c r="V526" s="113"/>
      <c r="W526" s="113"/>
      <c r="X526" s="113"/>
      <c r="Y526" s="113"/>
      <c r="Z526" s="113"/>
      <c r="AA526" s="113"/>
      <c r="AB526" s="113"/>
      <c r="AC526" s="113"/>
      <c r="AD526" s="113"/>
      <c r="AE526" s="113"/>
      <c r="AF526" s="113"/>
      <c r="AG526" s="113"/>
      <c r="AH526" s="113"/>
      <c r="AI526" s="113"/>
      <c r="AJ526" s="113"/>
      <c r="AK526" s="113"/>
      <c r="AL526" s="113"/>
      <c r="AM526" s="113"/>
      <c r="AN526" s="113"/>
      <c r="AO526" s="113"/>
      <c r="AP526" s="113"/>
      <c r="AQ526" s="113"/>
      <c r="AR526" s="113"/>
      <c r="AS526" s="113"/>
      <c r="AT526" s="113"/>
      <c r="AU526" s="113"/>
      <c r="AV526" s="113"/>
      <c r="AW526" s="113"/>
      <c r="AX526" s="113"/>
      <c r="AY526" s="113"/>
      <c r="AZ526" s="113"/>
      <c r="BA526" s="113"/>
      <c r="BB526" s="113"/>
      <c r="BC526" s="113"/>
      <c r="BD526" s="113"/>
      <c r="BE526" s="113"/>
      <c r="BF526" s="113"/>
      <c r="BG526" s="113"/>
      <c r="BH526" s="113"/>
      <c r="BI526" s="113"/>
      <c r="BJ526" s="113"/>
      <c r="BK526" s="113"/>
      <c r="BL526" s="113"/>
      <c r="BM526" s="113"/>
      <c r="BN526" s="113"/>
      <c r="BO526" s="113"/>
      <c r="BP526" s="113"/>
      <c r="BQ526" s="113"/>
      <c r="BR526" s="113"/>
      <c r="BS526" s="113"/>
      <c r="BT526" s="113"/>
      <c r="BU526" s="113"/>
      <c r="BV526" s="113"/>
      <c r="BW526" s="113"/>
      <c r="BX526" s="113"/>
      <c r="BY526" s="113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  <c r="DU526" s="113"/>
      <c r="DV526" s="113"/>
      <c r="DW526" s="113"/>
      <c r="DX526" s="113"/>
      <c r="DY526" s="113"/>
      <c r="DZ526" s="113"/>
      <c r="EA526" s="113"/>
      <c r="EB526" s="113"/>
      <c r="EC526" s="113"/>
      <c r="ED526" s="113"/>
      <c r="EE526" s="113"/>
      <c r="EF526" s="113"/>
      <c r="EG526" s="113"/>
    </row>
    <row r="527" spans="1:137" s="106" customFormat="1" ht="39.950000000000003" customHeight="1" x14ac:dyDescent="0.2">
      <c r="A527" s="847" t="e">
        <f>'Приложение № 1'!#REF!</f>
        <v>#REF!</v>
      </c>
      <c r="B527" s="848"/>
      <c r="C527" s="101" t="e">
        <f>SUM(C528:C532)</f>
        <v>#REF!</v>
      </c>
      <c r="D527" s="101" t="e">
        <f t="shared" ref="D527:P527" si="166">SUM(D528:D532)</f>
        <v>#REF!</v>
      </c>
      <c r="E527" s="101" t="e">
        <f t="shared" si="166"/>
        <v>#REF!</v>
      </c>
      <c r="F527" s="101" t="e">
        <f t="shared" si="166"/>
        <v>#REF!</v>
      </c>
      <c r="G527" s="101">
        <f t="shared" si="166"/>
        <v>0</v>
      </c>
      <c r="H527" s="101">
        <f t="shared" si="166"/>
        <v>0</v>
      </c>
      <c r="I527" s="101">
        <f t="shared" si="166"/>
        <v>0</v>
      </c>
      <c r="J527" s="101">
        <f t="shared" si="166"/>
        <v>0</v>
      </c>
      <c r="K527" s="101">
        <f t="shared" si="166"/>
        <v>0</v>
      </c>
      <c r="L527" s="101">
        <f t="shared" si="166"/>
        <v>0</v>
      </c>
      <c r="M527" s="101">
        <f t="shared" si="166"/>
        <v>0</v>
      </c>
      <c r="N527" s="101">
        <f t="shared" si="166"/>
        <v>0</v>
      </c>
      <c r="O527" s="101">
        <f t="shared" si="166"/>
        <v>0</v>
      </c>
      <c r="P527" s="101">
        <f t="shared" si="166"/>
        <v>0</v>
      </c>
      <c r="Q527" s="112"/>
      <c r="R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N527" s="113"/>
      <c r="AO527" s="113"/>
      <c r="AP527" s="113"/>
      <c r="AQ527" s="113"/>
      <c r="AR527" s="113"/>
      <c r="AS527" s="113"/>
      <c r="AT527" s="113"/>
      <c r="AU527" s="113"/>
      <c r="AV527" s="113"/>
      <c r="AW527" s="113"/>
      <c r="AX527" s="113"/>
      <c r="AY527" s="113"/>
      <c r="AZ527" s="113"/>
      <c r="BA527" s="113"/>
      <c r="BB527" s="113"/>
      <c r="BC527" s="113"/>
      <c r="BD527" s="113"/>
      <c r="BE527" s="113"/>
      <c r="BF527" s="113"/>
      <c r="BG527" s="113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113"/>
      <c r="BR527" s="113"/>
      <c r="BS527" s="113"/>
      <c r="BT527" s="113"/>
      <c r="BU527" s="113"/>
      <c r="BV527" s="113"/>
      <c r="BW527" s="113"/>
      <c r="BX527" s="113"/>
      <c r="BY527" s="113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  <c r="DU527" s="113"/>
      <c r="DV527" s="113"/>
      <c r="DW527" s="113"/>
      <c r="DX527" s="113"/>
      <c r="DY527" s="113"/>
      <c r="DZ527" s="113"/>
      <c r="EA527" s="113"/>
      <c r="EB527" s="113"/>
      <c r="EC527" s="113"/>
      <c r="ED527" s="113"/>
      <c r="EE527" s="113"/>
      <c r="EF527" s="113"/>
      <c r="EG527" s="113"/>
    </row>
    <row r="528" spans="1:137" s="106" customFormat="1" ht="12.95" customHeight="1" x14ac:dyDescent="0.2">
      <c r="A528" s="127">
        <v>1</v>
      </c>
      <c r="B528" s="130" t="e">
        <f>'Приложение № 1'!#REF!</f>
        <v>#REF!</v>
      </c>
      <c r="C528" s="126" t="e">
        <f>'Приложение № 1'!#REF!</f>
        <v>#REF!</v>
      </c>
      <c r="D528" s="151" t="e">
        <f>'Приложение № 1'!#REF!</f>
        <v>#REF!</v>
      </c>
      <c r="E528" s="151" t="e">
        <f t="shared" ref="E528:F532" si="167">C528</f>
        <v>#REF!</v>
      </c>
      <c r="F528" s="151" t="e">
        <f t="shared" si="167"/>
        <v>#REF!</v>
      </c>
      <c r="G528" s="151">
        <v>0</v>
      </c>
      <c r="H528" s="151">
        <v>0</v>
      </c>
      <c r="I528" s="151">
        <v>0</v>
      </c>
      <c r="J528" s="151">
        <v>0</v>
      </c>
      <c r="K528" s="151">
        <v>0</v>
      </c>
      <c r="L528" s="151">
        <v>0</v>
      </c>
      <c r="M528" s="151">
        <v>0</v>
      </c>
      <c r="N528" s="151">
        <v>0</v>
      </c>
      <c r="O528" s="151">
        <v>0</v>
      </c>
      <c r="P528" s="151">
        <v>0</v>
      </c>
      <c r="Q528" s="112"/>
      <c r="R528" s="113"/>
      <c r="S528" s="113"/>
      <c r="T528" s="113"/>
      <c r="U528" s="113"/>
      <c r="V528" s="113"/>
      <c r="W528" s="113"/>
      <c r="X528" s="113"/>
      <c r="Y528" s="113"/>
      <c r="Z528" s="113"/>
      <c r="AA528" s="113"/>
      <c r="AB528" s="113"/>
      <c r="AC528" s="113"/>
      <c r="AD528" s="113"/>
      <c r="AE528" s="113"/>
      <c r="AF528" s="113"/>
      <c r="AG528" s="113"/>
      <c r="AH528" s="113"/>
      <c r="AI528" s="113"/>
      <c r="AJ528" s="113"/>
      <c r="AK528" s="113"/>
      <c r="AL528" s="113"/>
      <c r="AM528" s="113"/>
      <c r="AN528" s="113"/>
      <c r="AO528" s="113"/>
      <c r="AP528" s="113"/>
      <c r="AQ528" s="113"/>
      <c r="AR528" s="113"/>
      <c r="AS528" s="113"/>
      <c r="AT528" s="113"/>
      <c r="AU528" s="113"/>
      <c r="AV528" s="113"/>
      <c r="AW528" s="113"/>
      <c r="AX528" s="113"/>
      <c r="AY528" s="113"/>
      <c r="AZ528" s="113"/>
      <c r="BA528" s="113"/>
      <c r="BB528" s="113"/>
      <c r="BC528" s="113"/>
      <c r="BD528" s="113"/>
      <c r="BE528" s="113"/>
      <c r="BF528" s="113"/>
      <c r="BG528" s="113"/>
      <c r="BH528" s="113"/>
      <c r="BI528" s="113"/>
      <c r="BJ528" s="113"/>
      <c r="BK528" s="113"/>
      <c r="BL528" s="113"/>
      <c r="BM528" s="113"/>
      <c r="BN528" s="113"/>
      <c r="BO528" s="113"/>
      <c r="BP528" s="113"/>
      <c r="BQ528" s="113"/>
      <c r="BR528" s="113"/>
      <c r="BS528" s="113"/>
      <c r="BT528" s="113"/>
      <c r="BU528" s="113"/>
      <c r="BV528" s="113"/>
      <c r="BW528" s="113"/>
      <c r="BX528" s="113"/>
      <c r="BY528" s="113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  <c r="DU528" s="113"/>
      <c r="DV528" s="113"/>
      <c r="DW528" s="113"/>
      <c r="DX528" s="113"/>
      <c r="DY528" s="113"/>
      <c r="DZ528" s="113"/>
      <c r="EA528" s="113"/>
      <c r="EB528" s="113"/>
      <c r="EC528" s="113"/>
      <c r="ED528" s="113"/>
      <c r="EE528" s="113"/>
      <c r="EF528" s="113"/>
      <c r="EG528" s="113"/>
    </row>
    <row r="529" spans="1:137" s="106" customFormat="1" ht="12.95" customHeight="1" x14ac:dyDescent="0.2">
      <c r="A529" s="127">
        <v>2</v>
      </c>
      <c r="B529" s="130" t="e">
        <f>'Приложение № 1'!#REF!</f>
        <v>#REF!</v>
      </c>
      <c r="C529" s="126" t="e">
        <f>'Приложение № 1'!#REF!</f>
        <v>#REF!</v>
      </c>
      <c r="D529" s="151" t="e">
        <f>'Приложение № 1'!#REF!</f>
        <v>#REF!</v>
      </c>
      <c r="E529" s="151" t="e">
        <f t="shared" si="167"/>
        <v>#REF!</v>
      </c>
      <c r="F529" s="151" t="e">
        <f t="shared" si="167"/>
        <v>#REF!</v>
      </c>
      <c r="G529" s="151">
        <v>0</v>
      </c>
      <c r="H529" s="151">
        <v>0</v>
      </c>
      <c r="I529" s="151">
        <v>0</v>
      </c>
      <c r="J529" s="151">
        <v>0</v>
      </c>
      <c r="K529" s="151">
        <v>0</v>
      </c>
      <c r="L529" s="151">
        <v>0</v>
      </c>
      <c r="M529" s="151">
        <v>0</v>
      </c>
      <c r="N529" s="151">
        <v>0</v>
      </c>
      <c r="O529" s="151">
        <v>0</v>
      </c>
      <c r="P529" s="151">
        <v>0</v>
      </c>
      <c r="Q529" s="112"/>
      <c r="R529" s="113"/>
      <c r="S529" s="113"/>
      <c r="T529" s="113"/>
      <c r="U529" s="113"/>
      <c r="V529" s="113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113"/>
      <c r="AG529" s="113"/>
      <c r="AH529" s="113"/>
      <c r="AI529" s="113"/>
      <c r="AJ529" s="113"/>
      <c r="AK529" s="113"/>
      <c r="AL529" s="113"/>
      <c r="AM529" s="113"/>
      <c r="AN529" s="113"/>
      <c r="AO529" s="113"/>
      <c r="AP529" s="113"/>
      <c r="AQ529" s="113"/>
      <c r="AR529" s="113"/>
      <c r="AS529" s="113"/>
      <c r="AT529" s="113"/>
      <c r="AU529" s="113"/>
      <c r="AV529" s="113"/>
      <c r="AW529" s="113"/>
      <c r="AX529" s="113"/>
      <c r="AY529" s="113"/>
      <c r="AZ529" s="113"/>
      <c r="BA529" s="113"/>
      <c r="BB529" s="113"/>
      <c r="BC529" s="113"/>
      <c r="BD529" s="113"/>
      <c r="BE529" s="113"/>
      <c r="BF529" s="113"/>
      <c r="BG529" s="113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3"/>
      <c r="BR529" s="113"/>
      <c r="BS529" s="113"/>
      <c r="BT529" s="113"/>
      <c r="BU529" s="113"/>
      <c r="BV529" s="113"/>
      <c r="BW529" s="113"/>
      <c r="BX529" s="113"/>
      <c r="BY529" s="113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  <c r="DU529" s="113"/>
      <c r="DV529" s="113"/>
      <c r="DW529" s="113"/>
      <c r="DX529" s="113"/>
      <c r="DY529" s="113"/>
      <c r="DZ529" s="113"/>
      <c r="EA529" s="113"/>
      <c r="EB529" s="113"/>
      <c r="EC529" s="113"/>
      <c r="ED529" s="113"/>
      <c r="EE529" s="113"/>
      <c r="EF529" s="113"/>
      <c r="EG529" s="113"/>
    </row>
    <row r="530" spans="1:137" s="106" customFormat="1" ht="12.95" customHeight="1" x14ac:dyDescent="0.2">
      <c r="A530" s="127">
        <v>3</v>
      </c>
      <c r="B530" s="130" t="e">
        <f>'Приложение № 1'!#REF!</f>
        <v>#REF!</v>
      </c>
      <c r="C530" s="126" t="e">
        <f>'Приложение № 1'!#REF!</f>
        <v>#REF!</v>
      </c>
      <c r="D530" s="151" t="e">
        <f>'Приложение № 1'!#REF!</f>
        <v>#REF!</v>
      </c>
      <c r="E530" s="151" t="e">
        <f t="shared" si="167"/>
        <v>#REF!</v>
      </c>
      <c r="F530" s="151" t="e">
        <f t="shared" si="167"/>
        <v>#REF!</v>
      </c>
      <c r="G530" s="151">
        <v>0</v>
      </c>
      <c r="H530" s="151">
        <v>0</v>
      </c>
      <c r="I530" s="151">
        <v>0</v>
      </c>
      <c r="J530" s="151">
        <v>0</v>
      </c>
      <c r="K530" s="151">
        <v>0</v>
      </c>
      <c r="L530" s="151">
        <v>0</v>
      </c>
      <c r="M530" s="151">
        <v>0</v>
      </c>
      <c r="N530" s="151">
        <v>0</v>
      </c>
      <c r="O530" s="151">
        <v>0</v>
      </c>
      <c r="P530" s="151">
        <v>0</v>
      </c>
      <c r="Q530" s="112"/>
      <c r="R530" s="113"/>
      <c r="S530" s="113"/>
      <c r="T530" s="113"/>
      <c r="U530" s="113"/>
      <c r="V530" s="113"/>
      <c r="W530" s="113"/>
      <c r="X530" s="113"/>
      <c r="Y530" s="113"/>
      <c r="Z530" s="113"/>
      <c r="AA530" s="113"/>
      <c r="AB530" s="113"/>
      <c r="AC530" s="113"/>
      <c r="AD530" s="113"/>
      <c r="AE530" s="113"/>
      <c r="AF530" s="113"/>
      <c r="AG530" s="113"/>
      <c r="AH530" s="113"/>
      <c r="AI530" s="113"/>
      <c r="AJ530" s="113"/>
      <c r="AK530" s="113"/>
      <c r="AL530" s="113"/>
      <c r="AM530" s="113"/>
      <c r="AN530" s="113"/>
      <c r="AO530" s="113"/>
      <c r="AP530" s="113"/>
      <c r="AQ530" s="113"/>
      <c r="AR530" s="113"/>
      <c r="AS530" s="113"/>
      <c r="AT530" s="113"/>
      <c r="AU530" s="113"/>
      <c r="AV530" s="113"/>
      <c r="AW530" s="113"/>
      <c r="AX530" s="113"/>
      <c r="AY530" s="113"/>
      <c r="AZ530" s="113"/>
      <c r="BA530" s="113"/>
      <c r="BB530" s="113"/>
      <c r="BC530" s="113"/>
      <c r="BD530" s="113"/>
      <c r="BE530" s="113"/>
      <c r="BF530" s="113"/>
      <c r="BG530" s="113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3"/>
      <c r="BR530" s="113"/>
      <c r="BS530" s="113"/>
      <c r="BT530" s="113"/>
      <c r="BU530" s="113"/>
      <c r="BV530" s="113"/>
      <c r="BW530" s="113"/>
      <c r="BX530" s="113"/>
      <c r="BY530" s="113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  <c r="DU530" s="113"/>
      <c r="DV530" s="113"/>
      <c r="DW530" s="113"/>
      <c r="DX530" s="113"/>
      <c r="DY530" s="113"/>
      <c r="DZ530" s="113"/>
      <c r="EA530" s="113"/>
      <c r="EB530" s="113"/>
      <c r="EC530" s="113"/>
      <c r="ED530" s="113"/>
      <c r="EE530" s="113"/>
      <c r="EF530" s="113"/>
      <c r="EG530" s="113"/>
    </row>
    <row r="531" spans="1:137" s="106" customFormat="1" ht="12.95" customHeight="1" x14ac:dyDescent="0.2">
      <c r="A531" s="127">
        <v>4</v>
      </c>
      <c r="B531" s="130" t="e">
        <f>'Приложение № 1'!#REF!</f>
        <v>#REF!</v>
      </c>
      <c r="C531" s="126" t="e">
        <f>'Приложение № 1'!#REF!</f>
        <v>#REF!</v>
      </c>
      <c r="D531" s="151" t="e">
        <f>'Приложение № 1'!#REF!</f>
        <v>#REF!</v>
      </c>
      <c r="E531" s="151" t="e">
        <f t="shared" si="167"/>
        <v>#REF!</v>
      </c>
      <c r="F531" s="151" t="e">
        <f t="shared" si="167"/>
        <v>#REF!</v>
      </c>
      <c r="G531" s="151">
        <v>0</v>
      </c>
      <c r="H531" s="151">
        <v>0</v>
      </c>
      <c r="I531" s="151">
        <v>0</v>
      </c>
      <c r="J531" s="151">
        <v>0</v>
      </c>
      <c r="K531" s="151">
        <v>0</v>
      </c>
      <c r="L531" s="151">
        <v>0</v>
      </c>
      <c r="M531" s="151">
        <v>0</v>
      </c>
      <c r="N531" s="151">
        <v>0</v>
      </c>
      <c r="O531" s="151">
        <v>0</v>
      </c>
      <c r="P531" s="151">
        <v>0</v>
      </c>
      <c r="Q531" s="112"/>
      <c r="R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  <c r="AQ531" s="113"/>
      <c r="AR531" s="113"/>
      <c r="AS531" s="113"/>
      <c r="AT531" s="113"/>
      <c r="AU531" s="113"/>
      <c r="AV531" s="113"/>
      <c r="AW531" s="113"/>
      <c r="AX531" s="113"/>
      <c r="AY531" s="113"/>
      <c r="AZ531" s="113"/>
      <c r="BA531" s="113"/>
      <c r="BB531" s="113"/>
      <c r="BC531" s="113"/>
      <c r="BD531" s="113"/>
      <c r="BE531" s="113"/>
      <c r="BF531" s="113"/>
      <c r="BG531" s="113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113"/>
      <c r="BR531" s="113"/>
      <c r="BS531" s="113"/>
      <c r="BT531" s="113"/>
      <c r="BU531" s="113"/>
      <c r="BV531" s="113"/>
      <c r="BW531" s="113"/>
      <c r="BX531" s="113"/>
      <c r="BY531" s="113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  <c r="DU531" s="113"/>
      <c r="DV531" s="113"/>
      <c r="DW531" s="113"/>
      <c r="DX531" s="113"/>
      <c r="DY531" s="113"/>
      <c r="DZ531" s="113"/>
      <c r="EA531" s="113"/>
      <c r="EB531" s="113"/>
      <c r="EC531" s="113"/>
      <c r="ED531" s="113"/>
      <c r="EE531" s="113"/>
      <c r="EF531" s="113"/>
      <c r="EG531" s="113"/>
    </row>
    <row r="532" spans="1:137" s="106" customFormat="1" ht="12.95" customHeight="1" x14ac:dyDescent="0.2">
      <c r="A532" s="127">
        <v>5</v>
      </c>
      <c r="B532" s="130" t="e">
        <f>'Приложение № 1'!#REF!</f>
        <v>#REF!</v>
      </c>
      <c r="C532" s="126" t="e">
        <f>'Приложение № 1'!#REF!</f>
        <v>#REF!</v>
      </c>
      <c r="D532" s="151" t="e">
        <f>'Приложение № 1'!#REF!</f>
        <v>#REF!</v>
      </c>
      <c r="E532" s="151" t="e">
        <f t="shared" si="167"/>
        <v>#REF!</v>
      </c>
      <c r="F532" s="151" t="e">
        <f t="shared" si="167"/>
        <v>#REF!</v>
      </c>
      <c r="G532" s="151">
        <v>0</v>
      </c>
      <c r="H532" s="151">
        <v>0</v>
      </c>
      <c r="I532" s="151">
        <v>0</v>
      </c>
      <c r="J532" s="151">
        <v>0</v>
      </c>
      <c r="K532" s="151">
        <v>0</v>
      </c>
      <c r="L532" s="151">
        <v>0</v>
      </c>
      <c r="M532" s="151">
        <v>0</v>
      </c>
      <c r="N532" s="151">
        <v>0</v>
      </c>
      <c r="O532" s="151">
        <v>0</v>
      </c>
      <c r="P532" s="151">
        <v>0</v>
      </c>
      <c r="Q532" s="112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3"/>
      <c r="AS532" s="113"/>
      <c r="AT532" s="113"/>
      <c r="AU532" s="113"/>
      <c r="AV532" s="113"/>
      <c r="AW532" s="113"/>
      <c r="AX532" s="113"/>
      <c r="AY532" s="113"/>
      <c r="AZ532" s="113"/>
      <c r="BA532" s="113"/>
      <c r="BB532" s="113"/>
      <c r="BC532" s="113"/>
      <c r="BD532" s="113"/>
      <c r="BE532" s="113"/>
      <c r="BF532" s="113"/>
      <c r="BG532" s="113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113"/>
      <c r="BR532" s="113"/>
      <c r="BS532" s="113"/>
      <c r="BT532" s="113"/>
      <c r="BU532" s="113"/>
      <c r="BV532" s="113"/>
      <c r="BW532" s="113"/>
      <c r="BX532" s="113"/>
      <c r="BY532" s="113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  <c r="DU532" s="113"/>
      <c r="DV532" s="113"/>
      <c r="DW532" s="113"/>
      <c r="DX532" s="113"/>
      <c r="DY532" s="113"/>
      <c r="DZ532" s="113"/>
      <c r="EA532" s="113"/>
      <c r="EB532" s="113"/>
      <c r="EC532" s="113"/>
      <c r="ED532" s="113"/>
      <c r="EE532" s="113"/>
      <c r="EF532" s="113"/>
      <c r="EG532" s="113"/>
    </row>
    <row r="533" spans="1:137" s="150" customFormat="1" ht="39.950000000000003" customHeight="1" x14ac:dyDescent="0.2">
      <c r="A533" s="847" t="str">
        <f>'Приложение № 1'!A584:F584</f>
        <v>Итого МКД по  городскому округу Луховицы: 4</v>
      </c>
      <c r="B533" s="848"/>
      <c r="C533" s="101" t="e">
        <f>C534+C535</f>
        <v>#REF!</v>
      </c>
      <c r="D533" s="101" t="e">
        <f t="shared" ref="D533:P533" si="168">D534+D535</f>
        <v>#REF!</v>
      </c>
      <c r="E533" s="101" t="e">
        <f t="shared" si="168"/>
        <v>#REF!</v>
      </c>
      <c r="F533" s="101" t="e">
        <f t="shared" si="168"/>
        <v>#REF!</v>
      </c>
      <c r="G533" s="101">
        <f t="shared" si="168"/>
        <v>0</v>
      </c>
      <c r="H533" s="101">
        <f t="shared" si="168"/>
        <v>0</v>
      </c>
      <c r="I533" s="101">
        <f t="shared" si="168"/>
        <v>0</v>
      </c>
      <c r="J533" s="101">
        <f t="shared" si="168"/>
        <v>0</v>
      </c>
      <c r="K533" s="101">
        <f t="shared" si="168"/>
        <v>0</v>
      </c>
      <c r="L533" s="101">
        <f t="shared" si="168"/>
        <v>0</v>
      </c>
      <c r="M533" s="101">
        <f t="shared" si="168"/>
        <v>0</v>
      </c>
      <c r="N533" s="101">
        <f t="shared" si="168"/>
        <v>0</v>
      </c>
      <c r="O533" s="101">
        <f t="shared" si="168"/>
        <v>0</v>
      </c>
      <c r="P533" s="101">
        <f t="shared" si="168"/>
        <v>0</v>
      </c>
      <c r="Q533" s="123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  <c r="EC533" s="124"/>
      <c r="ED533" s="124"/>
      <c r="EE533" s="124"/>
      <c r="EF533" s="124"/>
      <c r="EG533" s="124"/>
    </row>
    <row r="534" spans="1:137" s="106" customFormat="1" ht="12.95" customHeight="1" x14ac:dyDescent="0.2">
      <c r="A534" s="127" t="e">
        <f>'Приложение № 1'!#REF!</f>
        <v>#REF!</v>
      </c>
      <c r="B534" s="104" t="e">
        <f>'Приложение № 1'!#REF!</f>
        <v>#REF!</v>
      </c>
      <c r="C534" s="126" t="e">
        <f>'Приложение № 1'!#REF!</f>
        <v>#REF!</v>
      </c>
      <c r="D534" s="151" t="e">
        <f>'Приложение № 1'!#REF!</f>
        <v>#REF!</v>
      </c>
      <c r="E534" s="151" t="e">
        <f>C534</f>
        <v>#REF!</v>
      </c>
      <c r="F534" s="151" t="e">
        <f>D534</f>
        <v>#REF!</v>
      </c>
      <c r="G534" s="151">
        <v>0</v>
      </c>
      <c r="H534" s="151">
        <v>0</v>
      </c>
      <c r="I534" s="151">
        <v>0</v>
      </c>
      <c r="J534" s="151">
        <v>0</v>
      </c>
      <c r="K534" s="151">
        <v>0</v>
      </c>
      <c r="L534" s="151">
        <v>0</v>
      </c>
      <c r="M534" s="151">
        <v>0</v>
      </c>
      <c r="N534" s="151">
        <v>0</v>
      </c>
      <c r="O534" s="151">
        <v>0</v>
      </c>
      <c r="P534" s="151">
        <v>0</v>
      </c>
      <c r="Q534" s="112"/>
      <c r="R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  <c r="AC534" s="113"/>
      <c r="AD534" s="113"/>
      <c r="AE534" s="113"/>
      <c r="AF534" s="113"/>
      <c r="AG534" s="113"/>
      <c r="AH534" s="113"/>
      <c r="AI534" s="113"/>
      <c r="AJ534" s="113"/>
      <c r="AK534" s="113"/>
      <c r="AL534" s="113"/>
      <c r="AM534" s="113"/>
      <c r="AN534" s="113"/>
      <c r="AO534" s="113"/>
      <c r="AP534" s="113"/>
      <c r="AQ534" s="113"/>
      <c r="AR534" s="113"/>
      <c r="AS534" s="113"/>
      <c r="AT534" s="113"/>
      <c r="AU534" s="113"/>
      <c r="AV534" s="113"/>
      <c r="AW534" s="113"/>
      <c r="AX534" s="113"/>
      <c r="AY534" s="113"/>
      <c r="AZ534" s="113"/>
      <c r="BA534" s="113"/>
      <c r="BB534" s="113"/>
      <c r="BC534" s="113"/>
      <c r="BD534" s="113"/>
      <c r="BE534" s="113"/>
      <c r="BF534" s="113"/>
      <c r="BG534" s="113"/>
      <c r="BH534" s="113"/>
      <c r="BI534" s="113"/>
      <c r="BJ534" s="113"/>
      <c r="BK534" s="113"/>
      <c r="BL534" s="113"/>
      <c r="BM534" s="113"/>
      <c r="BN534" s="113"/>
      <c r="BO534" s="113"/>
      <c r="BP534" s="113"/>
      <c r="BQ534" s="113"/>
      <c r="BR534" s="113"/>
      <c r="BS534" s="113"/>
      <c r="BT534" s="113"/>
      <c r="BU534" s="113"/>
      <c r="BV534" s="113"/>
      <c r="BW534" s="113"/>
      <c r="BX534" s="113"/>
      <c r="BY534" s="113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  <c r="DU534" s="113"/>
      <c r="DV534" s="113"/>
      <c r="DW534" s="113"/>
      <c r="DX534" s="113"/>
      <c r="DY534" s="113"/>
      <c r="DZ534" s="113"/>
      <c r="EA534" s="113"/>
      <c r="EB534" s="113"/>
      <c r="EC534" s="113"/>
      <c r="ED534" s="113"/>
      <c r="EE534" s="113"/>
      <c r="EF534" s="113"/>
      <c r="EG534" s="113"/>
    </row>
    <row r="535" spans="1:137" s="106" customFormat="1" ht="12.95" customHeight="1" x14ac:dyDescent="0.2">
      <c r="A535" s="100">
        <v>2</v>
      </c>
      <c r="B535" s="104" t="e">
        <f>'Приложение № 1'!#REF!</f>
        <v>#REF!</v>
      </c>
      <c r="C535" s="126" t="e">
        <f>'Приложение № 1'!#REF!</f>
        <v>#REF!</v>
      </c>
      <c r="D535" s="151" t="e">
        <f>'Приложение № 1'!#REF!</f>
        <v>#REF!</v>
      </c>
      <c r="E535" s="151" t="e">
        <f>C535</f>
        <v>#REF!</v>
      </c>
      <c r="F535" s="151" t="e">
        <f>D535</f>
        <v>#REF!</v>
      </c>
      <c r="G535" s="151">
        <v>0</v>
      </c>
      <c r="H535" s="151">
        <v>0</v>
      </c>
      <c r="I535" s="151">
        <v>0</v>
      </c>
      <c r="J535" s="151">
        <v>0</v>
      </c>
      <c r="K535" s="151">
        <v>0</v>
      </c>
      <c r="L535" s="151">
        <v>0</v>
      </c>
      <c r="M535" s="151">
        <v>0</v>
      </c>
      <c r="N535" s="151">
        <v>0</v>
      </c>
      <c r="O535" s="151">
        <v>0</v>
      </c>
      <c r="P535" s="151">
        <v>0</v>
      </c>
      <c r="Q535" s="112"/>
      <c r="R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X535" s="113"/>
      <c r="AY535" s="113"/>
      <c r="AZ535" s="113"/>
      <c r="BA535" s="113"/>
      <c r="BB535" s="113"/>
      <c r="BC535" s="113"/>
      <c r="BD535" s="113"/>
      <c r="BE535" s="113"/>
      <c r="BF535" s="113"/>
      <c r="BG535" s="113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113"/>
      <c r="BR535" s="113"/>
      <c r="BS535" s="113"/>
      <c r="BT535" s="113"/>
      <c r="BU535" s="113"/>
      <c r="BV535" s="113"/>
      <c r="BW535" s="113"/>
      <c r="BX535" s="113"/>
      <c r="BY535" s="113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  <c r="DU535" s="113"/>
      <c r="DV535" s="113"/>
      <c r="DW535" s="113"/>
      <c r="DX535" s="113"/>
      <c r="DY535" s="113"/>
      <c r="DZ535" s="113"/>
      <c r="EA535" s="113"/>
      <c r="EB535" s="113"/>
      <c r="EC535" s="113"/>
      <c r="ED535" s="113"/>
      <c r="EE535" s="113"/>
      <c r="EF535" s="113"/>
      <c r="EG535" s="113"/>
    </row>
    <row r="536" spans="1:137" s="106" customFormat="1" ht="22.5" customHeight="1" x14ac:dyDescent="0.2">
      <c r="A536" s="847" t="str">
        <f>'Приложение № 1'!A589:F589</f>
        <v>Итого МКД по Можайскому муниципальному району: 2**</v>
      </c>
      <c r="B536" s="848"/>
      <c r="C536" s="129">
        <f>C537</f>
        <v>20.6</v>
      </c>
      <c r="D536" s="129">
        <f t="shared" ref="D536:P536" si="169">D537</f>
        <v>834966</v>
      </c>
      <c r="E536" s="129">
        <f t="shared" si="169"/>
        <v>20.6</v>
      </c>
      <c r="F536" s="129">
        <f t="shared" si="169"/>
        <v>834966</v>
      </c>
      <c r="G536" s="129">
        <f t="shared" si="169"/>
        <v>0</v>
      </c>
      <c r="H536" s="129">
        <f t="shared" si="169"/>
        <v>0</v>
      </c>
      <c r="I536" s="129">
        <f t="shared" si="169"/>
        <v>0</v>
      </c>
      <c r="J536" s="129">
        <f t="shared" si="169"/>
        <v>0</v>
      </c>
      <c r="K536" s="129">
        <f t="shared" si="169"/>
        <v>0</v>
      </c>
      <c r="L536" s="129">
        <f t="shared" si="169"/>
        <v>0</v>
      </c>
      <c r="M536" s="129">
        <f t="shared" si="169"/>
        <v>0</v>
      </c>
      <c r="N536" s="129">
        <f t="shared" si="169"/>
        <v>0</v>
      </c>
      <c r="O536" s="129">
        <f t="shared" si="169"/>
        <v>0</v>
      </c>
      <c r="P536" s="129">
        <f t="shared" si="169"/>
        <v>0</v>
      </c>
      <c r="Q536" s="112"/>
      <c r="R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  <c r="AQ536" s="113"/>
      <c r="AR536" s="113"/>
      <c r="AS536" s="113"/>
      <c r="AT536" s="113"/>
      <c r="AU536" s="113"/>
      <c r="AV536" s="113"/>
      <c r="AW536" s="113"/>
      <c r="AX536" s="113"/>
      <c r="AY536" s="113"/>
      <c r="AZ536" s="113"/>
      <c r="BA536" s="113"/>
      <c r="BB536" s="113"/>
      <c r="BC536" s="113"/>
      <c r="BD536" s="113"/>
      <c r="BE536" s="113"/>
      <c r="BF536" s="113"/>
      <c r="BG536" s="113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113"/>
      <c r="BR536" s="113"/>
      <c r="BS536" s="113"/>
      <c r="BT536" s="113"/>
      <c r="BU536" s="113"/>
      <c r="BV536" s="113"/>
      <c r="BW536" s="113"/>
      <c r="BX536" s="113"/>
      <c r="BY536" s="113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  <c r="DU536" s="113"/>
      <c r="DV536" s="113"/>
      <c r="DW536" s="113"/>
      <c r="DX536" s="113"/>
      <c r="DY536" s="113"/>
      <c r="DZ536" s="113"/>
      <c r="EA536" s="113"/>
      <c r="EB536" s="113"/>
      <c r="EC536" s="113"/>
      <c r="ED536" s="113"/>
      <c r="EE536" s="113"/>
      <c r="EF536" s="113"/>
      <c r="EG536" s="113"/>
    </row>
    <row r="537" spans="1:137" s="106" customFormat="1" ht="12.95" customHeight="1" x14ac:dyDescent="0.2">
      <c r="A537" s="100">
        <f>'Приложение № 1'!A600</f>
        <v>1</v>
      </c>
      <c r="B537" s="119" t="str">
        <f>'Приложение № 1'!B590</f>
        <v>д. Семеновское, д. 4</v>
      </c>
      <c r="C537" s="126">
        <f>'Приложение № 1'!M590</f>
        <v>20.6</v>
      </c>
      <c r="D537" s="151">
        <f>'Приложение № 1'!P590</f>
        <v>834966</v>
      </c>
      <c r="E537" s="151">
        <f>C537</f>
        <v>20.6</v>
      </c>
      <c r="F537" s="151">
        <f>D537</f>
        <v>834966</v>
      </c>
      <c r="G537" s="151">
        <v>0</v>
      </c>
      <c r="H537" s="151">
        <v>0</v>
      </c>
      <c r="I537" s="151">
        <v>0</v>
      </c>
      <c r="J537" s="151">
        <v>0</v>
      </c>
      <c r="K537" s="151">
        <v>0</v>
      </c>
      <c r="L537" s="151">
        <v>0</v>
      </c>
      <c r="M537" s="151">
        <v>0</v>
      </c>
      <c r="N537" s="151">
        <v>0</v>
      </c>
      <c r="O537" s="151">
        <v>0</v>
      </c>
      <c r="P537" s="151">
        <v>0</v>
      </c>
      <c r="Q537" s="112"/>
      <c r="R537" s="113"/>
      <c r="S537" s="113"/>
      <c r="T537" s="113"/>
      <c r="U537" s="113"/>
      <c r="V537" s="113"/>
      <c r="W537" s="113"/>
      <c r="X537" s="113"/>
      <c r="Y537" s="113"/>
      <c r="Z537" s="113"/>
      <c r="AA537" s="113"/>
      <c r="AB537" s="113"/>
      <c r="AC537" s="113"/>
      <c r="AD537" s="113"/>
      <c r="AE537" s="113"/>
      <c r="AF537" s="113"/>
      <c r="AG537" s="113"/>
      <c r="AH537" s="113"/>
      <c r="AI537" s="113"/>
      <c r="AJ537" s="113"/>
      <c r="AK537" s="113"/>
      <c r="AL537" s="113"/>
      <c r="AM537" s="113"/>
      <c r="AN537" s="113"/>
      <c r="AO537" s="113"/>
      <c r="AP537" s="113"/>
      <c r="AQ537" s="113"/>
      <c r="AR537" s="113"/>
      <c r="AS537" s="113"/>
      <c r="AT537" s="113"/>
      <c r="AU537" s="113"/>
      <c r="AV537" s="113"/>
      <c r="AW537" s="113"/>
      <c r="AX537" s="113"/>
      <c r="AY537" s="113"/>
      <c r="AZ537" s="113"/>
      <c r="BA537" s="113"/>
      <c r="BB537" s="113"/>
      <c r="BC537" s="113"/>
      <c r="BD537" s="113"/>
      <c r="BE537" s="113"/>
      <c r="BF537" s="113"/>
      <c r="BG537" s="113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3"/>
      <c r="BR537" s="113"/>
      <c r="BS537" s="113"/>
      <c r="BT537" s="113"/>
      <c r="BU537" s="113"/>
      <c r="BV537" s="113"/>
      <c r="BW537" s="113"/>
      <c r="BX537" s="113"/>
      <c r="BY537" s="113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  <c r="DU537" s="113"/>
      <c r="DV537" s="113"/>
      <c r="DW537" s="113"/>
      <c r="DX537" s="113"/>
      <c r="DY537" s="113"/>
      <c r="DZ537" s="113"/>
      <c r="EA537" s="113"/>
      <c r="EB537" s="113"/>
      <c r="EC537" s="113"/>
      <c r="ED537" s="113"/>
      <c r="EE537" s="113"/>
      <c r="EF537" s="113"/>
      <c r="EG537" s="113"/>
    </row>
    <row r="538" spans="1:137" s="106" customFormat="1" ht="39.950000000000003" customHeight="1" x14ac:dyDescent="0.2">
      <c r="A538" s="847" t="str">
        <f>'Приложение № 1'!A592:F592</f>
        <v>Итого МКД по городскому округу Орехово-Зуево**: 6</v>
      </c>
      <c r="B538" s="848"/>
      <c r="C538" s="101" t="e">
        <f>SUM(C539:C544)</f>
        <v>#REF!</v>
      </c>
      <c r="D538" s="101" t="e">
        <f t="shared" ref="D538:P538" si="170">SUM(D539:D544)</f>
        <v>#REF!</v>
      </c>
      <c r="E538" s="101">
        <f t="shared" si="170"/>
        <v>0</v>
      </c>
      <c r="F538" s="101">
        <f t="shared" si="170"/>
        <v>0</v>
      </c>
      <c r="G538" s="101" t="e">
        <f t="shared" si="170"/>
        <v>#REF!</v>
      </c>
      <c r="H538" s="101" t="e">
        <f t="shared" si="170"/>
        <v>#REF!</v>
      </c>
      <c r="I538" s="101">
        <f t="shared" si="170"/>
        <v>0</v>
      </c>
      <c r="J538" s="101">
        <f t="shared" si="170"/>
        <v>0</v>
      </c>
      <c r="K538" s="101">
        <f t="shared" si="170"/>
        <v>0</v>
      </c>
      <c r="L538" s="101">
        <f t="shared" si="170"/>
        <v>0</v>
      </c>
      <c r="M538" s="101">
        <f t="shared" si="170"/>
        <v>0</v>
      </c>
      <c r="N538" s="101">
        <f t="shared" si="170"/>
        <v>0</v>
      </c>
      <c r="O538" s="101">
        <f t="shared" si="170"/>
        <v>0</v>
      </c>
      <c r="P538" s="101">
        <f t="shared" si="170"/>
        <v>0</v>
      </c>
      <c r="Q538" s="112"/>
      <c r="R538" s="113"/>
      <c r="S538" s="113"/>
      <c r="T538" s="113"/>
      <c r="U538" s="113"/>
      <c r="V538" s="113"/>
      <c r="W538" s="113"/>
      <c r="X538" s="113"/>
      <c r="Y538" s="113"/>
      <c r="Z538" s="113"/>
      <c r="AA538" s="113"/>
      <c r="AB538" s="113"/>
      <c r="AC538" s="113"/>
      <c r="AD538" s="113"/>
      <c r="AE538" s="113"/>
      <c r="AF538" s="113"/>
      <c r="AG538" s="113"/>
      <c r="AH538" s="113"/>
      <c r="AI538" s="113"/>
      <c r="AJ538" s="113"/>
      <c r="AK538" s="113"/>
      <c r="AL538" s="113"/>
      <c r="AM538" s="113"/>
      <c r="AN538" s="113"/>
      <c r="AO538" s="113"/>
      <c r="AP538" s="113"/>
      <c r="AQ538" s="113"/>
      <c r="AR538" s="113"/>
      <c r="AS538" s="113"/>
      <c r="AT538" s="113"/>
      <c r="AU538" s="113"/>
      <c r="AV538" s="113"/>
      <c r="AW538" s="113"/>
      <c r="AX538" s="113"/>
      <c r="AY538" s="113"/>
      <c r="AZ538" s="113"/>
      <c r="BA538" s="113"/>
      <c r="BB538" s="113"/>
      <c r="BC538" s="113"/>
      <c r="BD538" s="113"/>
      <c r="BE538" s="113"/>
      <c r="BF538" s="113"/>
      <c r="BG538" s="113"/>
      <c r="BH538" s="113"/>
      <c r="BI538" s="113"/>
      <c r="BJ538" s="113"/>
      <c r="BK538" s="113"/>
      <c r="BL538" s="113"/>
      <c r="BM538" s="113"/>
      <c r="BN538" s="113"/>
      <c r="BO538" s="113"/>
      <c r="BP538" s="113"/>
      <c r="BQ538" s="113"/>
      <c r="BR538" s="113"/>
      <c r="BS538" s="113"/>
      <c r="BT538" s="113"/>
      <c r="BU538" s="113"/>
      <c r="BV538" s="113"/>
      <c r="BW538" s="113"/>
      <c r="BX538" s="113"/>
      <c r="BY538" s="113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  <c r="DU538" s="113"/>
      <c r="DV538" s="113"/>
      <c r="DW538" s="113"/>
      <c r="DX538" s="113"/>
      <c r="DY538" s="113"/>
      <c r="DZ538" s="113"/>
      <c r="EA538" s="113"/>
      <c r="EB538" s="113"/>
      <c r="EC538" s="113"/>
      <c r="ED538" s="113"/>
      <c r="EE538" s="113"/>
      <c r="EF538" s="113"/>
      <c r="EG538" s="113"/>
    </row>
    <row r="539" spans="1:137" s="150" customFormat="1" ht="12.95" customHeight="1" x14ac:dyDescent="0.2">
      <c r="A539" s="127">
        <v>1</v>
      </c>
      <c r="B539" s="130" t="str">
        <f>'Приложение № 1'!B593</f>
        <v>г. Орехово-Зуево, пр.Заготзерно, д. 2</v>
      </c>
      <c r="C539" s="126">
        <f>'Приложение № 1'!M593</f>
        <v>369.1</v>
      </c>
      <c r="D539" s="151">
        <f>'Приложение № 1'!P593</f>
        <v>15918420</v>
      </c>
      <c r="E539" s="151">
        <v>0</v>
      </c>
      <c r="F539" s="151">
        <v>0</v>
      </c>
      <c r="G539" s="151">
        <f>C539</f>
        <v>369.1</v>
      </c>
      <c r="H539" s="151">
        <f>D539</f>
        <v>15918420</v>
      </c>
      <c r="I539" s="151">
        <v>0</v>
      </c>
      <c r="J539" s="151">
        <v>0</v>
      </c>
      <c r="K539" s="151">
        <v>0</v>
      </c>
      <c r="L539" s="151">
        <v>0</v>
      </c>
      <c r="M539" s="151">
        <v>0</v>
      </c>
      <c r="N539" s="151">
        <v>0</v>
      </c>
      <c r="O539" s="151">
        <v>0</v>
      </c>
      <c r="P539" s="151">
        <v>0</v>
      </c>
      <c r="Q539" s="123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  <c r="EC539" s="124"/>
      <c r="ED539" s="124"/>
      <c r="EE539" s="124"/>
      <c r="EF539" s="124"/>
      <c r="EG539" s="124"/>
    </row>
    <row r="540" spans="1:137" s="150" customFormat="1" ht="12.95" customHeight="1" x14ac:dyDescent="0.2">
      <c r="A540" s="127">
        <v>2</v>
      </c>
      <c r="B540" s="130" t="str">
        <f>'Приложение № 1'!B594</f>
        <v>г. Орехово-Зуево, пр.Заготзерно, д. 4</v>
      </c>
      <c r="C540" s="126">
        <f>'Приложение № 1'!M594</f>
        <v>370.9</v>
      </c>
      <c r="D540" s="151">
        <f>'Приложение № 1'!P594</f>
        <v>15986068</v>
      </c>
      <c r="E540" s="151">
        <v>0</v>
      </c>
      <c r="F540" s="151">
        <v>0</v>
      </c>
      <c r="G540" s="151">
        <f t="shared" ref="G540:H544" si="171">C540</f>
        <v>370.9</v>
      </c>
      <c r="H540" s="151">
        <f t="shared" si="171"/>
        <v>15986068</v>
      </c>
      <c r="I540" s="151">
        <v>0</v>
      </c>
      <c r="J540" s="151">
        <v>0</v>
      </c>
      <c r="K540" s="151">
        <v>0</v>
      </c>
      <c r="L540" s="151">
        <v>0</v>
      </c>
      <c r="M540" s="151">
        <v>0</v>
      </c>
      <c r="N540" s="151">
        <v>0</v>
      </c>
      <c r="O540" s="151">
        <v>0</v>
      </c>
      <c r="P540" s="151">
        <v>0</v>
      </c>
      <c r="Q540" s="123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  <c r="EC540" s="124"/>
      <c r="ED540" s="124"/>
      <c r="EE540" s="124"/>
      <c r="EF540" s="124"/>
      <c r="EG540" s="124"/>
    </row>
    <row r="541" spans="1:137" s="150" customFormat="1" ht="12.95" customHeight="1" x14ac:dyDescent="0.2">
      <c r="A541" s="127">
        <v>3</v>
      </c>
      <c r="B541" s="130" t="e">
        <f>'Приложение № 1'!#REF!</f>
        <v>#REF!</v>
      </c>
      <c r="C541" s="126" t="e">
        <f>'Приложение № 1'!#REF!</f>
        <v>#REF!</v>
      </c>
      <c r="D541" s="151" t="e">
        <f>'Приложение № 1'!#REF!</f>
        <v>#REF!</v>
      </c>
      <c r="E541" s="151">
        <v>0</v>
      </c>
      <c r="F541" s="151">
        <v>0</v>
      </c>
      <c r="G541" s="151" t="e">
        <f t="shared" si="171"/>
        <v>#REF!</v>
      </c>
      <c r="H541" s="151" t="e">
        <f t="shared" si="171"/>
        <v>#REF!</v>
      </c>
      <c r="I541" s="151">
        <v>0</v>
      </c>
      <c r="J541" s="151">
        <v>0</v>
      </c>
      <c r="K541" s="151">
        <v>0</v>
      </c>
      <c r="L541" s="151">
        <v>0</v>
      </c>
      <c r="M541" s="151">
        <v>0</v>
      </c>
      <c r="N541" s="151">
        <v>0</v>
      </c>
      <c r="O541" s="151">
        <v>0</v>
      </c>
      <c r="P541" s="151">
        <v>0</v>
      </c>
      <c r="Q541" s="123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  <c r="EC541" s="124"/>
      <c r="ED541" s="124"/>
      <c r="EE541" s="124"/>
      <c r="EF541" s="124"/>
      <c r="EG541" s="124"/>
    </row>
    <row r="542" spans="1:137" s="150" customFormat="1" ht="12.95" customHeight="1" x14ac:dyDescent="0.2">
      <c r="A542" s="127">
        <v>4</v>
      </c>
      <c r="B542" s="130" t="e">
        <f>'Приложение № 1'!#REF!</f>
        <v>#REF!</v>
      </c>
      <c r="C542" s="126" t="e">
        <f>'Приложение № 1'!#REF!</f>
        <v>#REF!</v>
      </c>
      <c r="D542" s="151" t="e">
        <f>'Приложение № 1'!#REF!</f>
        <v>#REF!</v>
      </c>
      <c r="E542" s="151">
        <v>0</v>
      </c>
      <c r="F542" s="151">
        <v>0</v>
      </c>
      <c r="G542" s="151" t="e">
        <f t="shared" si="171"/>
        <v>#REF!</v>
      </c>
      <c r="H542" s="151" t="e">
        <f t="shared" si="171"/>
        <v>#REF!</v>
      </c>
      <c r="I542" s="151">
        <v>0</v>
      </c>
      <c r="J542" s="151">
        <v>0</v>
      </c>
      <c r="K542" s="151">
        <v>0</v>
      </c>
      <c r="L542" s="151">
        <v>0</v>
      </c>
      <c r="M542" s="151">
        <v>0</v>
      </c>
      <c r="N542" s="151">
        <v>0</v>
      </c>
      <c r="O542" s="151">
        <v>0</v>
      </c>
      <c r="P542" s="151">
        <v>0</v>
      </c>
      <c r="Q542" s="123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  <c r="EC542" s="124"/>
      <c r="ED542" s="124"/>
      <c r="EE542" s="124"/>
      <c r="EF542" s="124"/>
      <c r="EG542" s="124"/>
    </row>
    <row r="543" spans="1:137" s="150" customFormat="1" ht="12.95" customHeight="1" x14ac:dyDescent="0.2">
      <c r="A543" s="127">
        <v>5</v>
      </c>
      <c r="B543" s="130" t="e">
        <f>'Приложение № 1'!#REF!</f>
        <v>#REF!</v>
      </c>
      <c r="C543" s="126" t="e">
        <f>'Приложение № 1'!#REF!</f>
        <v>#REF!</v>
      </c>
      <c r="D543" s="151" t="e">
        <f>'Приложение № 1'!#REF!</f>
        <v>#REF!</v>
      </c>
      <c r="E543" s="151">
        <v>0</v>
      </c>
      <c r="F543" s="151">
        <v>0</v>
      </c>
      <c r="G543" s="151" t="e">
        <f t="shared" si="171"/>
        <v>#REF!</v>
      </c>
      <c r="H543" s="151" t="e">
        <f t="shared" si="171"/>
        <v>#REF!</v>
      </c>
      <c r="I543" s="151">
        <v>0</v>
      </c>
      <c r="J543" s="151">
        <v>0</v>
      </c>
      <c r="K543" s="151">
        <v>0</v>
      </c>
      <c r="L543" s="151">
        <v>0</v>
      </c>
      <c r="M543" s="151">
        <v>0</v>
      </c>
      <c r="N543" s="151">
        <v>0</v>
      </c>
      <c r="O543" s="151">
        <v>0</v>
      </c>
      <c r="P543" s="151">
        <v>0</v>
      </c>
      <c r="Q543" s="123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  <c r="EC543" s="124"/>
      <c r="ED543" s="124"/>
      <c r="EE543" s="124"/>
      <c r="EF543" s="124"/>
      <c r="EG543" s="124"/>
    </row>
    <row r="544" spans="1:137" s="106" customFormat="1" ht="12.95" customHeight="1" x14ac:dyDescent="0.2">
      <c r="A544" s="127">
        <v>6</v>
      </c>
      <c r="B544" s="130" t="str">
        <f>'Приложение № 1'!B598</f>
        <v xml:space="preserve">г. Орехово-Зуево, пр.Заготзерно, д. 8б </v>
      </c>
      <c r="C544" s="126">
        <f>'Приложение № 1'!M598</f>
        <v>354</v>
      </c>
      <c r="D544" s="151">
        <f>'Приложение № 1'!P598</f>
        <v>18224375.440000001</v>
      </c>
      <c r="E544" s="151">
        <v>0</v>
      </c>
      <c r="F544" s="151">
        <v>0</v>
      </c>
      <c r="G544" s="151">
        <f t="shared" si="171"/>
        <v>354</v>
      </c>
      <c r="H544" s="151">
        <f t="shared" si="171"/>
        <v>18224375.440000001</v>
      </c>
      <c r="I544" s="151">
        <v>0</v>
      </c>
      <c r="J544" s="151">
        <v>0</v>
      </c>
      <c r="K544" s="151">
        <v>0</v>
      </c>
      <c r="L544" s="151">
        <v>0</v>
      </c>
      <c r="M544" s="151">
        <v>0</v>
      </c>
      <c r="N544" s="151">
        <v>0</v>
      </c>
      <c r="O544" s="151">
        <v>0</v>
      </c>
      <c r="P544" s="151">
        <v>0</v>
      </c>
      <c r="Q544" s="112"/>
      <c r="R544" s="113"/>
      <c r="S544" s="113"/>
      <c r="T544" s="113"/>
      <c r="U544" s="113"/>
      <c r="V544" s="113"/>
      <c r="W544" s="113"/>
      <c r="X544" s="113"/>
      <c r="Y544" s="113"/>
      <c r="Z544" s="113"/>
      <c r="AA544" s="113"/>
      <c r="AB544" s="113"/>
      <c r="AC544" s="113"/>
      <c r="AD544" s="113"/>
      <c r="AE544" s="113"/>
      <c r="AF544" s="113"/>
      <c r="AG544" s="113"/>
      <c r="AH544" s="113"/>
      <c r="AI544" s="113"/>
      <c r="AJ544" s="113"/>
      <c r="AK544" s="113"/>
      <c r="AL544" s="113"/>
      <c r="AM544" s="113"/>
      <c r="AN544" s="113"/>
      <c r="AO544" s="113"/>
      <c r="AP544" s="113"/>
      <c r="AQ544" s="113"/>
      <c r="AR544" s="113"/>
      <c r="AS544" s="113"/>
      <c r="AT544" s="113"/>
      <c r="AU544" s="113"/>
      <c r="AV544" s="113"/>
      <c r="AW544" s="113"/>
      <c r="AX544" s="113"/>
      <c r="AY544" s="113"/>
      <c r="AZ544" s="113"/>
      <c r="BA544" s="113"/>
      <c r="BB544" s="113"/>
      <c r="BC544" s="113"/>
      <c r="BD544" s="113"/>
      <c r="BE544" s="113"/>
      <c r="BF544" s="113"/>
      <c r="BG544" s="113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113"/>
      <c r="BR544" s="113"/>
      <c r="BS544" s="113"/>
      <c r="BT544" s="113"/>
      <c r="BU544" s="113"/>
      <c r="BV544" s="113"/>
      <c r="BW544" s="113"/>
      <c r="BX544" s="113"/>
      <c r="BY544" s="113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  <c r="DU544" s="113"/>
      <c r="DV544" s="113"/>
      <c r="DW544" s="113"/>
      <c r="DX544" s="113"/>
      <c r="DY544" s="113"/>
      <c r="DZ544" s="113"/>
      <c r="EA544" s="113"/>
      <c r="EB544" s="113"/>
      <c r="EC544" s="113"/>
      <c r="ED544" s="113"/>
      <c r="EE544" s="113"/>
      <c r="EF544" s="113"/>
      <c r="EG544" s="113"/>
    </row>
    <row r="545" spans="1:137" s="106" customFormat="1" ht="33" customHeight="1" x14ac:dyDescent="0.2">
      <c r="A545" s="847" t="str">
        <f>'Приложение № 1'!A599:F599</f>
        <v>Итого МКД по Орехово-Зуевскому муниципальному району**: 3</v>
      </c>
      <c r="B545" s="848"/>
      <c r="C545" s="129" t="e">
        <f>C546+C547+C548+C549</f>
        <v>#REF!</v>
      </c>
      <c r="D545" s="129" t="e">
        <f t="shared" ref="D545:P545" si="172">D546+D547+D548+D549</f>
        <v>#REF!</v>
      </c>
      <c r="E545" s="129" t="e">
        <f t="shared" si="172"/>
        <v>#REF!</v>
      </c>
      <c r="F545" s="129" t="e">
        <f t="shared" si="172"/>
        <v>#REF!</v>
      </c>
      <c r="G545" s="129">
        <f t="shared" si="172"/>
        <v>0</v>
      </c>
      <c r="H545" s="129">
        <f t="shared" si="172"/>
        <v>0</v>
      </c>
      <c r="I545" s="129">
        <f t="shared" si="172"/>
        <v>0</v>
      </c>
      <c r="J545" s="129">
        <f t="shared" si="172"/>
        <v>0</v>
      </c>
      <c r="K545" s="129">
        <f t="shared" si="172"/>
        <v>0</v>
      </c>
      <c r="L545" s="129">
        <f t="shared" si="172"/>
        <v>0</v>
      </c>
      <c r="M545" s="129">
        <f t="shared" si="172"/>
        <v>0</v>
      </c>
      <c r="N545" s="129">
        <f t="shared" si="172"/>
        <v>0</v>
      </c>
      <c r="O545" s="129">
        <f t="shared" si="172"/>
        <v>0</v>
      </c>
      <c r="P545" s="129">
        <f t="shared" si="172"/>
        <v>0</v>
      </c>
      <c r="Q545" s="112"/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  <c r="AE545" s="113"/>
      <c r="AF545" s="113"/>
      <c r="AG545" s="113"/>
      <c r="AH545" s="113"/>
      <c r="AI545" s="113"/>
      <c r="AJ545" s="113"/>
      <c r="AK545" s="113"/>
      <c r="AL545" s="113"/>
      <c r="AM545" s="113"/>
      <c r="AN545" s="113"/>
      <c r="AO545" s="113"/>
      <c r="AP545" s="113"/>
      <c r="AQ545" s="113"/>
      <c r="AR545" s="113"/>
      <c r="AS545" s="113"/>
      <c r="AT545" s="113"/>
      <c r="AU545" s="113"/>
      <c r="AV545" s="113"/>
      <c r="AW545" s="113"/>
      <c r="AX545" s="113"/>
      <c r="AY545" s="113"/>
      <c r="AZ545" s="113"/>
      <c r="BA545" s="113"/>
      <c r="BB545" s="113"/>
      <c r="BC545" s="113"/>
      <c r="BD545" s="113"/>
      <c r="BE545" s="113"/>
      <c r="BF545" s="113"/>
      <c r="BG545" s="113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3"/>
      <c r="BR545" s="113"/>
      <c r="BS545" s="113"/>
      <c r="BT545" s="113"/>
      <c r="BU545" s="113"/>
      <c r="BV545" s="113"/>
      <c r="BW545" s="113"/>
      <c r="BX545" s="113"/>
      <c r="BY545" s="113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  <c r="DU545" s="113"/>
      <c r="DV545" s="113"/>
      <c r="DW545" s="113"/>
      <c r="DX545" s="113"/>
      <c r="DY545" s="113"/>
      <c r="DZ545" s="113"/>
      <c r="EA545" s="113"/>
      <c r="EB545" s="113"/>
      <c r="EC545" s="113"/>
      <c r="ED545" s="113"/>
      <c r="EE545" s="113"/>
      <c r="EF545" s="113"/>
      <c r="EG545" s="113"/>
    </row>
    <row r="546" spans="1:137" s="106" customFormat="1" ht="12.95" customHeight="1" x14ac:dyDescent="0.2">
      <c r="A546" s="127">
        <v>1</v>
      </c>
      <c r="B546" s="104" t="str">
        <f>'Приложение № 1'!B600</f>
        <v>д. Губино, ул.. Карла Маркса, д. 6</v>
      </c>
      <c r="C546" s="126">
        <f>'Приложение № 1'!M600</f>
        <v>153.80000000000001</v>
      </c>
      <c r="D546" s="151">
        <f>'Приложение № 1'!P600</f>
        <v>6502664</v>
      </c>
      <c r="E546" s="151">
        <f t="shared" ref="E546:F549" si="173">C546</f>
        <v>153.80000000000001</v>
      </c>
      <c r="F546" s="151">
        <f t="shared" si="173"/>
        <v>6502664</v>
      </c>
      <c r="G546" s="151">
        <v>0</v>
      </c>
      <c r="H546" s="151">
        <v>0</v>
      </c>
      <c r="I546" s="151">
        <v>0</v>
      </c>
      <c r="J546" s="151">
        <v>0</v>
      </c>
      <c r="K546" s="151">
        <v>0</v>
      </c>
      <c r="L546" s="151">
        <v>0</v>
      </c>
      <c r="M546" s="151">
        <v>0</v>
      </c>
      <c r="N546" s="151">
        <v>0</v>
      </c>
      <c r="O546" s="151">
        <v>0</v>
      </c>
      <c r="P546" s="151">
        <v>0</v>
      </c>
      <c r="Q546" s="112"/>
      <c r="R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  <c r="AE546" s="113"/>
      <c r="AF546" s="113"/>
      <c r="AG546" s="113"/>
      <c r="AH546" s="113"/>
      <c r="AI546" s="113"/>
      <c r="AJ546" s="113"/>
      <c r="AK546" s="113"/>
      <c r="AL546" s="113"/>
      <c r="AM546" s="113"/>
      <c r="AN546" s="113"/>
      <c r="AO546" s="113"/>
      <c r="AP546" s="113"/>
      <c r="AQ546" s="113"/>
      <c r="AR546" s="113"/>
      <c r="AS546" s="113"/>
      <c r="AT546" s="113"/>
      <c r="AU546" s="113"/>
      <c r="AV546" s="113"/>
      <c r="AW546" s="113"/>
      <c r="AX546" s="113"/>
      <c r="AY546" s="113"/>
      <c r="AZ546" s="113"/>
      <c r="BA546" s="113"/>
      <c r="BB546" s="113"/>
      <c r="BC546" s="113"/>
      <c r="BD546" s="113"/>
      <c r="BE546" s="113"/>
      <c r="BF546" s="113"/>
      <c r="BG546" s="113"/>
      <c r="BH546" s="113"/>
      <c r="BI546" s="113"/>
      <c r="BJ546" s="113"/>
      <c r="BK546" s="113"/>
      <c r="BL546" s="113"/>
      <c r="BM546" s="113"/>
      <c r="BN546" s="113"/>
      <c r="BO546" s="113"/>
      <c r="BP546" s="113"/>
      <c r="BQ546" s="113"/>
      <c r="BR546" s="113"/>
      <c r="BS546" s="113"/>
      <c r="BT546" s="113"/>
      <c r="BU546" s="113"/>
      <c r="BV546" s="113"/>
      <c r="BW546" s="113"/>
      <c r="BX546" s="113"/>
      <c r="BY546" s="113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  <c r="DU546" s="113"/>
      <c r="DV546" s="113"/>
      <c r="DW546" s="113"/>
      <c r="DX546" s="113"/>
      <c r="DY546" s="113"/>
      <c r="DZ546" s="113"/>
      <c r="EA546" s="113"/>
      <c r="EB546" s="113"/>
      <c r="EC546" s="113"/>
      <c r="ED546" s="113"/>
      <c r="EE546" s="113"/>
      <c r="EF546" s="113"/>
      <c r="EG546" s="113"/>
    </row>
    <row r="547" spans="1:137" s="106" customFormat="1" ht="12.95" customHeight="1" x14ac:dyDescent="0.2">
      <c r="A547" s="127">
        <v>2</v>
      </c>
      <c r="B547" s="104" t="e">
        <f>'Приложение № 1'!#REF!</f>
        <v>#REF!</v>
      </c>
      <c r="C547" s="126" t="e">
        <f>'Приложение № 1'!#REF!</f>
        <v>#REF!</v>
      </c>
      <c r="D547" s="151" t="e">
        <f>'Приложение № 1'!#REF!</f>
        <v>#REF!</v>
      </c>
      <c r="E547" s="151" t="e">
        <f t="shared" si="173"/>
        <v>#REF!</v>
      </c>
      <c r="F547" s="151" t="e">
        <f t="shared" si="173"/>
        <v>#REF!</v>
      </c>
      <c r="G547" s="151">
        <v>0</v>
      </c>
      <c r="H547" s="151">
        <v>0</v>
      </c>
      <c r="I547" s="151">
        <v>0</v>
      </c>
      <c r="J547" s="151">
        <v>0</v>
      </c>
      <c r="K547" s="151">
        <v>0</v>
      </c>
      <c r="L547" s="151">
        <v>0</v>
      </c>
      <c r="M547" s="151">
        <v>0</v>
      </c>
      <c r="N547" s="151">
        <v>0</v>
      </c>
      <c r="O547" s="151">
        <v>0</v>
      </c>
      <c r="P547" s="151">
        <v>0</v>
      </c>
      <c r="Q547" s="112"/>
      <c r="R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  <c r="AE547" s="113"/>
      <c r="AF547" s="113"/>
      <c r="AG547" s="113"/>
      <c r="AH547" s="113"/>
      <c r="AI547" s="113"/>
      <c r="AJ547" s="113"/>
      <c r="AK547" s="113"/>
      <c r="AL547" s="113"/>
      <c r="AM547" s="113"/>
      <c r="AN547" s="113"/>
      <c r="AO547" s="113"/>
      <c r="AP547" s="113"/>
      <c r="AQ547" s="113"/>
      <c r="AR547" s="113"/>
      <c r="AS547" s="113"/>
      <c r="AT547" s="113"/>
      <c r="AU547" s="113"/>
      <c r="AV547" s="113"/>
      <c r="AW547" s="113"/>
      <c r="AX547" s="113"/>
      <c r="AY547" s="113"/>
      <c r="AZ547" s="113"/>
      <c r="BA547" s="113"/>
      <c r="BB547" s="113"/>
      <c r="BC547" s="113"/>
      <c r="BD547" s="113"/>
      <c r="BE547" s="113"/>
      <c r="BF547" s="113"/>
      <c r="BG547" s="113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113"/>
      <c r="BR547" s="113"/>
      <c r="BS547" s="113"/>
      <c r="BT547" s="113"/>
      <c r="BU547" s="113"/>
      <c r="BV547" s="113"/>
      <c r="BW547" s="113"/>
      <c r="BX547" s="113"/>
      <c r="BY547" s="113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  <c r="DU547" s="113"/>
      <c r="DV547" s="113"/>
      <c r="DW547" s="113"/>
      <c r="DX547" s="113"/>
      <c r="DY547" s="113"/>
      <c r="DZ547" s="113"/>
      <c r="EA547" s="113"/>
      <c r="EB547" s="113"/>
      <c r="EC547" s="113"/>
      <c r="ED547" s="113"/>
      <c r="EE547" s="113"/>
      <c r="EF547" s="113"/>
      <c r="EG547" s="113"/>
    </row>
    <row r="548" spans="1:137" s="106" customFormat="1" ht="12.95" customHeight="1" x14ac:dyDescent="0.2">
      <c r="A548" s="127">
        <v>3</v>
      </c>
      <c r="B548" s="104" t="str">
        <f>'Приложение № 1'!B601</f>
        <v>д. Губино, ул. Луговая  д. 6</v>
      </c>
      <c r="C548" s="126">
        <f>'Приложение № 1'!M601</f>
        <v>466.3</v>
      </c>
      <c r="D548" s="151">
        <f>'Приложение № 1'!P601</f>
        <v>19715164</v>
      </c>
      <c r="E548" s="151">
        <f t="shared" si="173"/>
        <v>466.3</v>
      </c>
      <c r="F548" s="151">
        <f t="shared" si="173"/>
        <v>19715164</v>
      </c>
      <c r="G548" s="151">
        <v>0</v>
      </c>
      <c r="H548" s="151">
        <v>0</v>
      </c>
      <c r="I548" s="151">
        <v>0</v>
      </c>
      <c r="J548" s="151">
        <v>0</v>
      </c>
      <c r="K548" s="151">
        <v>0</v>
      </c>
      <c r="L548" s="151">
        <v>0</v>
      </c>
      <c r="M548" s="151">
        <v>0</v>
      </c>
      <c r="N548" s="151">
        <v>0</v>
      </c>
      <c r="O548" s="151">
        <v>0</v>
      </c>
      <c r="P548" s="151">
        <v>0</v>
      </c>
      <c r="Q548" s="112"/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  <c r="AE548" s="113"/>
      <c r="AF548" s="113"/>
      <c r="AG548" s="113"/>
      <c r="AH548" s="113"/>
      <c r="AI548" s="113"/>
      <c r="AJ548" s="113"/>
      <c r="AK548" s="113"/>
      <c r="AL548" s="113"/>
      <c r="AM548" s="113"/>
      <c r="AN548" s="113"/>
      <c r="AO548" s="113"/>
      <c r="AP548" s="113"/>
      <c r="AQ548" s="113"/>
      <c r="AR548" s="113"/>
      <c r="AS548" s="113"/>
      <c r="AT548" s="113"/>
      <c r="AU548" s="113"/>
      <c r="AV548" s="113"/>
      <c r="AW548" s="113"/>
      <c r="AX548" s="113"/>
      <c r="AY548" s="113"/>
      <c r="AZ548" s="113"/>
      <c r="BA548" s="113"/>
      <c r="BB548" s="113"/>
      <c r="BC548" s="113"/>
      <c r="BD548" s="113"/>
      <c r="BE548" s="113"/>
      <c r="BF548" s="113"/>
      <c r="BG548" s="113"/>
      <c r="BH548" s="113"/>
      <c r="BI548" s="113"/>
      <c r="BJ548" s="113"/>
      <c r="BK548" s="113"/>
      <c r="BL548" s="113"/>
      <c r="BM548" s="113"/>
      <c r="BN548" s="113"/>
      <c r="BO548" s="113"/>
      <c r="BP548" s="113"/>
      <c r="BQ548" s="113"/>
      <c r="BR548" s="113"/>
      <c r="BS548" s="113"/>
      <c r="BT548" s="113"/>
      <c r="BU548" s="113"/>
      <c r="BV548" s="113"/>
      <c r="BW548" s="113"/>
      <c r="BX548" s="113"/>
      <c r="BY548" s="113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  <c r="DU548" s="113"/>
      <c r="DV548" s="113"/>
      <c r="DW548" s="113"/>
      <c r="DX548" s="113"/>
      <c r="DY548" s="113"/>
      <c r="DZ548" s="113"/>
      <c r="EA548" s="113"/>
      <c r="EB548" s="113"/>
      <c r="EC548" s="113"/>
      <c r="ED548" s="113"/>
      <c r="EE548" s="113"/>
      <c r="EF548" s="113"/>
      <c r="EG548" s="113"/>
    </row>
    <row r="549" spans="1:137" s="106" customFormat="1" ht="12.95" customHeight="1" x14ac:dyDescent="0.2">
      <c r="A549" s="127">
        <v>4</v>
      </c>
      <c r="B549" s="104" t="str">
        <f>'Приложение № 1'!B602</f>
        <v>д. Губино, ул. Железнодорожная д. 3</v>
      </c>
      <c r="C549" s="126">
        <f>'Приложение № 1'!M602</f>
        <v>415.8</v>
      </c>
      <c r="D549" s="151">
        <f>'Приложение № 1'!P602</f>
        <v>17580024</v>
      </c>
      <c r="E549" s="151">
        <f t="shared" si="173"/>
        <v>415.8</v>
      </c>
      <c r="F549" s="151">
        <f t="shared" si="173"/>
        <v>17580024</v>
      </c>
      <c r="G549" s="151">
        <v>0</v>
      </c>
      <c r="H549" s="151">
        <v>0</v>
      </c>
      <c r="I549" s="151">
        <v>0</v>
      </c>
      <c r="J549" s="151">
        <v>0</v>
      </c>
      <c r="K549" s="151">
        <v>0</v>
      </c>
      <c r="L549" s="151">
        <v>0</v>
      </c>
      <c r="M549" s="151">
        <v>0</v>
      </c>
      <c r="N549" s="151">
        <v>0</v>
      </c>
      <c r="O549" s="151">
        <v>0</v>
      </c>
      <c r="P549" s="151">
        <v>0</v>
      </c>
      <c r="Q549" s="112"/>
      <c r="R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N549" s="113"/>
      <c r="AO549" s="113"/>
      <c r="AP549" s="113"/>
      <c r="AQ549" s="113"/>
      <c r="AR549" s="113"/>
      <c r="AS549" s="113"/>
      <c r="AT549" s="113"/>
      <c r="AU549" s="113"/>
      <c r="AV549" s="113"/>
      <c r="AW549" s="113"/>
      <c r="AX549" s="113"/>
      <c r="AY549" s="113"/>
      <c r="AZ549" s="113"/>
      <c r="BA549" s="113"/>
      <c r="BB549" s="113"/>
      <c r="BC549" s="113"/>
      <c r="BD549" s="113"/>
      <c r="BE549" s="113"/>
      <c r="BF549" s="113"/>
      <c r="BG549" s="113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3"/>
      <c r="BR549" s="113"/>
      <c r="BS549" s="113"/>
      <c r="BT549" s="113"/>
      <c r="BU549" s="113"/>
      <c r="BV549" s="113"/>
      <c r="BW549" s="113"/>
      <c r="BX549" s="113"/>
      <c r="BY549" s="113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  <c r="DU549" s="113"/>
      <c r="DV549" s="113"/>
      <c r="DW549" s="113"/>
      <c r="DX549" s="113"/>
      <c r="DY549" s="113"/>
      <c r="DZ549" s="113"/>
      <c r="EA549" s="113"/>
      <c r="EB549" s="113"/>
      <c r="EC549" s="113"/>
      <c r="ED549" s="113"/>
      <c r="EE549" s="113"/>
      <c r="EF549" s="113"/>
      <c r="EG549" s="113"/>
    </row>
    <row r="550" spans="1:137" s="106" customFormat="1" ht="39.950000000000003" customHeight="1" x14ac:dyDescent="0.2">
      <c r="A550" s="847" t="e">
        <f>'Приложение № 1'!#REF!</f>
        <v>#REF!</v>
      </c>
      <c r="B550" s="850"/>
      <c r="C550" s="129" t="e">
        <f>C551+C552+C553</f>
        <v>#REF!</v>
      </c>
      <c r="D550" s="129" t="e">
        <f t="shared" ref="D550:P550" si="174">D551+D552+D553</f>
        <v>#REF!</v>
      </c>
      <c r="E550" s="129" t="e">
        <f t="shared" si="174"/>
        <v>#REF!</v>
      </c>
      <c r="F550" s="129" t="e">
        <f t="shared" si="174"/>
        <v>#REF!</v>
      </c>
      <c r="G550" s="129">
        <f t="shared" si="174"/>
        <v>0</v>
      </c>
      <c r="H550" s="129">
        <f t="shared" si="174"/>
        <v>0</v>
      </c>
      <c r="I550" s="129">
        <f t="shared" si="174"/>
        <v>0</v>
      </c>
      <c r="J550" s="129">
        <f t="shared" si="174"/>
        <v>0</v>
      </c>
      <c r="K550" s="129">
        <f t="shared" si="174"/>
        <v>0</v>
      </c>
      <c r="L550" s="129">
        <f t="shared" si="174"/>
        <v>0</v>
      </c>
      <c r="M550" s="129">
        <f t="shared" si="174"/>
        <v>0</v>
      </c>
      <c r="N550" s="129">
        <f t="shared" si="174"/>
        <v>0</v>
      </c>
      <c r="O550" s="129">
        <f t="shared" si="174"/>
        <v>0</v>
      </c>
      <c r="P550" s="129">
        <f t="shared" si="174"/>
        <v>0</v>
      </c>
      <c r="Q550" s="112"/>
      <c r="R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N550" s="113"/>
      <c r="AO550" s="113"/>
      <c r="AP550" s="113"/>
      <c r="AQ550" s="113"/>
      <c r="AR550" s="113"/>
      <c r="AS550" s="113"/>
      <c r="AT550" s="113"/>
      <c r="AU550" s="113"/>
      <c r="AV550" s="113"/>
      <c r="AW550" s="113"/>
      <c r="AX550" s="113"/>
      <c r="AY550" s="113"/>
      <c r="AZ550" s="113"/>
      <c r="BA550" s="113"/>
      <c r="BB550" s="113"/>
      <c r="BC550" s="113"/>
      <c r="BD550" s="113"/>
      <c r="BE550" s="113"/>
      <c r="BF550" s="113"/>
      <c r="BG550" s="113"/>
      <c r="BH550" s="113"/>
      <c r="BI550" s="113"/>
      <c r="BJ550" s="113"/>
      <c r="BK550" s="113"/>
      <c r="BL550" s="113"/>
      <c r="BM550" s="113"/>
      <c r="BN550" s="113"/>
      <c r="BO550" s="113"/>
      <c r="BP550" s="113"/>
      <c r="BQ550" s="113"/>
      <c r="BR550" s="113"/>
      <c r="BS550" s="113"/>
      <c r="BT550" s="113"/>
      <c r="BU550" s="113"/>
      <c r="BV550" s="113"/>
      <c r="BW550" s="113"/>
      <c r="BX550" s="113"/>
      <c r="BY550" s="113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  <c r="DU550" s="113"/>
      <c r="DV550" s="113"/>
      <c r="DW550" s="113"/>
      <c r="DX550" s="113"/>
      <c r="DY550" s="113"/>
      <c r="DZ550" s="113"/>
      <c r="EA550" s="113"/>
      <c r="EB550" s="113"/>
      <c r="EC550" s="113"/>
      <c r="ED550" s="113"/>
      <c r="EE550" s="113"/>
      <c r="EF550" s="113"/>
      <c r="EG550" s="113"/>
    </row>
    <row r="551" spans="1:137" s="106" customFormat="1" ht="12.95" customHeight="1" x14ac:dyDescent="0.2">
      <c r="A551" s="127">
        <v>1</v>
      </c>
      <c r="B551" s="115" t="e">
        <f>'Приложение № 1'!#REF!</f>
        <v>#REF!</v>
      </c>
      <c r="C551" s="126" t="e">
        <f>'Приложение № 1'!#REF!</f>
        <v>#REF!</v>
      </c>
      <c r="D551" s="151" t="e">
        <f>'Приложение № 1'!#REF!</f>
        <v>#REF!</v>
      </c>
      <c r="E551" s="151" t="e">
        <f t="shared" ref="E551:F553" si="175">C551</f>
        <v>#REF!</v>
      </c>
      <c r="F551" s="151" t="e">
        <f t="shared" si="175"/>
        <v>#REF!</v>
      </c>
      <c r="G551" s="151">
        <v>0</v>
      </c>
      <c r="H551" s="151">
        <v>0</v>
      </c>
      <c r="I551" s="151">
        <v>0</v>
      </c>
      <c r="J551" s="151">
        <v>0</v>
      </c>
      <c r="K551" s="151">
        <v>0</v>
      </c>
      <c r="L551" s="151">
        <v>0</v>
      </c>
      <c r="M551" s="151">
        <v>0</v>
      </c>
      <c r="N551" s="151">
        <v>0</v>
      </c>
      <c r="O551" s="151">
        <v>0</v>
      </c>
      <c r="P551" s="151">
        <v>0</v>
      </c>
      <c r="Q551" s="112"/>
      <c r="R551" s="113"/>
      <c r="S551" s="113"/>
      <c r="T551" s="113"/>
      <c r="U551" s="113"/>
      <c r="V551" s="113"/>
      <c r="W551" s="113"/>
      <c r="X551" s="113"/>
      <c r="Y551" s="113"/>
      <c r="Z551" s="113"/>
      <c r="AA551" s="113"/>
      <c r="AB551" s="113"/>
      <c r="AC551" s="113"/>
      <c r="AD551" s="113"/>
      <c r="AE551" s="113"/>
      <c r="AF551" s="113"/>
      <c r="AG551" s="113"/>
      <c r="AH551" s="113"/>
      <c r="AI551" s="113"/>
      <c r="AJ551" s="113"/>
      <c r="AK551" s="113"/>
      <c r="AL551" s="113"/>
      <c r="AM551" s="113"/>
      <c r="AN551" s="113"/>
      <c r="AO551" s="113"/>
      <c r="AP551" s="113"/>
      <c r="AQ551" s="113"/>
      <c r="AR551" s="113"/>
      <c r="AS551" s="113"/>
      <c r="AT551" s="113"/>
      <c r="AU551" s="113"/>
      <c r="AV551" s="113"/>
      <c r="AW551" s="113"/>
      <c r="AX551" s="113"/>
      <c r="AY551" s="113"/>
      <c r="AZ551" s="113"/>
      <c r="BA551" s="113"/>
      <c r="BB551" s="113"/>
      <c r="BC551" s="113"/>
      <c r="BD551" s="113"/>
      <c r="BE551" s="113"/>
      <c r="BF551" s="113"/>
      <c r="BG551" s="113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113"/>
      <c r="BR551" s="113"/>
      <c r="BS551" s="113"/>
      <c r="BT551" s="113"/>
      <c r="BU551" s="113"/>
      <c r="BV551" s="113"/>
      <c r="BW551" s="113"/>
      <c r="BX551" s="113"/>
      <c r="BY551" s="113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  <c r="DU551" s="113"/>
      <c r="DV551" s="113"/>
      <c r="DW551" s="113"/>
      <c r="DX551" s="113"/>
      <c r="DY551" s="113"/>
      <c r="DZ551" s="113"/>
      <c r="EA551" s="113"/>
      <c r="EB551" s="113"/>
      <c r="EC551" s="113"/>
      <c r="ED551" s="113"/>
      <c r="EE551" s="113"/>
      <c r="EF551" s="113"/>
      <c r="EG551" s="113"/>
    </row>
    <row r="552" spans="1:137" s="106" customFormat="1" ht="12.95" customHeight="1" x14ac:dyDescent="0.2">
      <c r="A552" s="127">
        <v>2</v>
      </c>
      <c r="B552" s="115" t="e">
        <f>'Приложение № 1'!#REF!</f>
        <v>#REF!</v>
      </c>
      <c r="C552" s="126" t="e">
        <f>'Приложение № 1'!#REF!</f>
        <v>#REF!</v>
      </c>
      <c r="D552" s="151" t="e">
        <f>'Приложение № 1'!#REF!</f>
        <v>#REF!</v>
      </c>
      <c r="E552" s="151" t="e">
        <f t="shared" si="175"/>
        <v>#REF!</v>
      </c>
      <c r="F552" s="151" t="e">
        <f t="shared" si="175"/>
        <v>#REF!</v>
      </c>
      <c r="G552" s="151">
        <v>0</v>
      </c>
      <c r="H552" s="151">
        <v>0</v>
      </c>
      <c r="I552" s="151">
        <v>0</v>
      </c>
      <c r="J552" s="151">
        <v>0</v>
      </c>
      <c r="K552" s="151">
        <v>0</v>
      </c>
      <c r="L552" s="151">
        <v>0</v>
      </c>
      <c r="M552" s="151">
        <v>0</v>
      </c>
      <c r="N552" s="151">
        <v>0</v>
      </c>
      <c r="O552" s="151">
        <v>0</v>
      </c>
      <c r="P552" s="151">
        <v>0</v>
      </c>
      <c r="Q552" s="112"/>
      <c r="R552" s="113"/>
      <c r="S552" s="113"/>
      <c r="T552" s="113"/>
      <c r="U552" s="113"/>
      <c r="V552" s="113"/>
      <c r="W552" s="113"/>
      <c r="X552" s="113"/>
      <c r="Y552" s="113"/>
      <c r="Z552" s="113"/>
      <c r="AA552" s="113"/>
      <c r="AB552" s="113"/>
      <c r="AC552" s="113"/>
      <c r="AD552" s="113"/>
      <c r="AE552" s="113"/>
      <c r="AF552" s="113"/>
      <c r="AG552" s="113"/>
      <c r="AH552" s="113"/>
      <c r="AI552" s="113"/>
      <c r="AJ552" s="113"/>
      <c r="AK552" s="113"/>
      <c r="AL552" s="113"/>
      <c r="AM552" s="113"/>
      <c r="AN552" s="113"/>
      <c r="AO552" s="113"/>
      <c r="AP552" s="113"/>
      <c r="AQ552" s="113"/>
      <c r="AR552" s="113"/>
      <c r="AS552" s="113"/>
      <c r="AT552" s="113"/>
      <c r="AU552" s="113"/>
      <c r="AV552" s="113"/>
      <c r="AW552" s="113"/>
      <c r="AX552" s="113"/>
      <c r="AY552" s="113"/>
      <c r="AZ552" s="113"/>
      <c r="BA552" s="113"/>
      <c r="BB552" s="113"/>
      <c r="BC552" s="113"/>
      <c r="BD552" s="113"/>
      <c r="BE552" s="113"/>
      <c r="BF552" s="113"/>
      <c r="BG552" s="113"/>
      <c r="BH552" s="113"/>
      <c r="BI552" s="113"/>
      <c r="BJ552" s="113"/>
      <c r="BK552" s="113"/>
      <c r="BL552" s="113"/>
      <c r="BM552" s="113"/>
      <c r="BN552" s="113"/>
      <c r="BO552" s="113"/>
      <c r="BP552" s="113"/>
      <c r="BQ552" s="113"/>
      <c r="BR552" s="113"/>
      <c r="BS552" s="113"/>
      <c r="BT552" s="113"/>
      <c r="BU552" s="113"/>
      <c r="BV552" s="113"/>
      <c r="BW552" s="113"/>
      <c r="BX552" s="113"/>
      <c r="BY552" s="113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  <c r="DU552" s="113"/>
      <c r="DV552" s="113"/>
      <c r="DW552" s="113"/>
      <c r="DX552" s="113"/>
      <c r="DY552" s="113"/>
      <c r="DZ552" s="113"/>
      <c r="EA552" s="113"/>
      <c r="EB552" s="113"/>
      <c r="EC552" s="113"/>
      <c r="ED552" s="113"/>
      <c r="EE552" s="113"/>
      <c r="EF552" s="113"/>
      <c r="EG552" s="113"/>
    </row>
    <row r="553" spans="1:137" s="106" customFormat="1" ht="12.75" customHeight="1" x14ac:dyDescent="0.2">
      <c r="A553" s="127">
        <v>3</v>
      </c>
      <c r="B553" s="115" t="e">
        <f>'Приложение № 1'!#REF!</f>
        <v>#REF!</v>
      </c>
      <c r="C553" s="126" t="e">
        <f>'Приложение № 1'!#REF!</f>
        <v>#REF!</v>
      </c>
      <c r="D553" s="151" t="e">
        <f>'Приложение № 1'!#REF!</f>
        <v>#REF!</v>
      </c>
      <c r="E553" s="151" t="e">
        <f t="shared" si="175"/>
        <v>#REF!</v>
      </c>
      <c r="F553" s="151" t="e">
        <f t="shared" si="175"/>
        <v>#REF!</v>
      </c>
      <c r="G553" s="151">
        <v>0</v>
      </c>
      <c r="H553" s="151">
        <v>0</v>
      </c>
      <c r="I553" s="151">
        <v>0</v>
      </c>
      <c r="J553" s="151">
        <v>0</v>
      </c>
      <c r="K553" s="151">
        <v>0</v>
      </c>
      <c r="L553" s="151">
        <v>0</v>
      </c>
      <c r="M553" s="151">
        <v>0</v>
      </c>
      <c r="N553" s="151">
        <v>0</v>
      </c>
      <c r="O553" s="151">
        <v>0</v>
      </c>
      <c r="P553" s="151">
        <v>0</v>
      </c>
      <c r="Q553" s="112"/>
      <c r="R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N553" s="113"/>
      <c r="AO553" s="113"/>
      <c r="AP553" s="113"/>
      <c r="AQ553" s="113"/>
      <c r="AR553" s="113"/>
      <c r="AS553" s="113"/>
      <c r="AT553" s="113"/>
      <c r="AU553" s="113"/>
      <c r="AV553" s="113"/>
      <c r="AW553" s="113"/>
      <c r="AX553" s="113"/>
      <c r="AY553" s="113"/>
      <c r="AZ553" s="113"/>
      <c r="BA553" s="113"/>
      <c r="BB553" s="113"/>
      <c r="BC553" s="113"/>
      <c r="BD553" s="113"/>
      <c r="BE553" s="113"/>
      <c r="BF553" s="113"/>
      <c r="BG553" s="113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3"/>
      <c r="BR553" s="113"/>
      <c r="BS553" s="113"/>
      <c r="BT553" s="113"/>
      <c r="BU553" s="113"/>
      <c r="BV553" s="113"/>
      <c r="BW553" s="113"/>
      <c r="BX553" s="113"/>
      <c r="BY553" s="113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  <c r="DU553" s="113"/>
      <c r="DV553" s="113"/>
      <c r="DW553" s="113"/>
      <c r="DX553" s="113"/>
      <c r="DY553" s="113"/>
      <c r="DZ553" s="113"/>
      <c r="EA553" s="113"/>
      <c r="EB553" s="113"/>
      <c r="EC553" s="113"/>
      <c r="ED553" s="113"/>
      <c r="EE553" s="113"/>
      <c r="EF553" s="113"/>
      <c r="EG553" s="113"/>
    </row>
    <row r="554" spans="1:137" s="106" customFormat="1" ht="30" customHeight="1" x14ac:dyDescent="0.2">
      <c r="A554" s="847" t="str">
        <f>'Приложение № 1'!A615:F615</f>
        <v>Итого МКД по  городскому поселению Ликино-Дулево Орехово-Зуевского муниципального района**: 5</v>
      </c>
      <c r="B554" s="850"/>
      <c r="C554" s="129" t="e">
        <f>C555+C556+C557</f>
        <v>#REF!</v>
      </c>
      <c r="D554" s="129" t="e">
        <f t="shared" ref="D554:P554" si="176">D555+D556+D557</f>
        <v>#REF!</v>
      </c>
      <c r="E554" s="129" t="e">
        <f t="shared" si="176"/>
        <v>#REF!</v>
      </c>
      <c r="F554" s="129" t="e">
        <f t="shared" si="176"/>
        <v>#REF!</v>
      </c>
      <c r="G554" s="129">
        <f t="shared" si="176"/>
        <v>0</v>
      </c>
      <c r="H554" s="129">
        <f t="shared" si="176"/>
        <v>0</v>
      </c>
      <c r="I554" s="129">
        <f t="shared" si="176"/>
        <v>0</v>
      </c>
      <c r="J554" s="129">
        <f t="shared" si="176"/>
        <v>0</v>
      </c>
      <c r="K554" s="129">
        <f t="shared" si="176"/>
        <v>0</v>
      </c>
      <c r="L554" s="129">
        <f t="shared" si="176"/>
        <v>0</v>
      </c>
      <c r="M554" s="129">
        <f t="shared" si="176"/>
        <v>0</v>
      </c>
      <c r="N554" s="129">
        <f t="shared" si="176"/>
        <v>0</v>
      </c>
      <c r="O554" s="129">
        <f t="shared" si="176"/>
        <v>0</v>
      </c>
      <c r="P554" s="129">
        <f t="shared" si="176"/>
        <v>0</v>
      </c>
      <c r="Q554" s="112"/>
      <c r="R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N554" s="113"/>
      <c r="AO554" s="113"/>
      <c r="AP554" s="113"/>
      <c r="AQ554" s="113"/>
      <c r="AR554" s="113"/>
      <c r="AS554" s="113"/>
      <c r="AT554" s="113"/>
      <c r="AU554" s="113"/>
      <c r="AV554" s="113"/>
      <c r="AW554" s="113"/>
      <c r="AX554" s="113"/>
      <c r="AY554" s="113"/>
      <c r="AZ554" s="113"/>
      <c r="BA554" s="113"/>
      <c r="BB554" s="113"/>
      <c r="BC554" s="113"/>
      <c r="BD554" s="113"/>
      <c r="BE554" s="113"/>
      <c r="BF554" s="113"/>
      <c r="BG554" s="113"/>
      <c r="BH554" s="113"/>
      <c r="BI554" s="113"/>
      <c r="BJ554" s="113"/>
      <c r="BK554" s="113"/>
      <c r="BL554" s="113"/>
      <c r="BM554" s="113"/>
      <c r="BN554" s="113"/>
      <c r="BO554" s="113"/>
      <c r="BP554" s="113"/>
      <c r="BQ554" s="113"/>
      <c r="BR554" s="113"/>
      <c r="BS554" s="113"/>
      <c r="BT554" s="113"/>
      <c r="BU554" s="113"/>
      <c r="BV554" s="113"/>
      <c r="BW554" s="113"/>
      <c r="BX554" s="113"/>
      <c r="BY554" s="113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  <c r="DU554" s="113"/>
      <c r="DV554" s="113"/>
      <c r="DW554" s="113"/>
      <c r="DX554" s="113"/>
      <c r="DY554" s="113"/>
      <c r="DZ554" s="113"/>
      <c r="EA554" s="113"/>
      <c r="EB554" s="113"/>
      <c r="EC554" s="113"/>
      <c r="ED554" s="113"/>
      <c r="EE554" s="113"/>
      <c r="EF554" s="113"/>
      <c r="EG554" s="113"/>
    </row>
    <row r="555" spans="1:137" s="106" customFormat="1" ht="12.75" customHeight="1" x14ac:dyDescent="0.2">
      <c r="A555" s="127">
        <v>1</v>
      </c>
      <c r="B555" s="104" t="e">
        <f>'Приложение № 1'!#REF!</f>
        <v>#REF!</v>
      </c>
      <c r="C555" s="126" t="e">
        <f>'Приложение № 1'!#REF!</f>
        <v>#REF!</v>
      </c>
      <c r="D555" s="151" t="e">
        <f>'Приложение № 1'!#REF!</f>
        <v>#REF!</v>
      </c>
      <c r="E555" s="151" t="e">
        <f t="shared" ref="E555:F557" si="177">C555</f>
        <v>#REF!</v>
      </c>
      <c r="F555" s="151" t="e">
        <f t="shared" si="177"/>
        <v>#REF!</v>
      </c>
      <c r="G555" s="151">
        <v>0</v>
      </c>
      <c r="H555" s="151">
        <v>0</v>
      </c>
      <c r="I555" s="151">
        <v>0</v>
      </c>
      <c r="J555" s="151">
        <v>0</v>
      </c>
      <c r="K555" s="151">
        <v>0</v>
      </c>
      <c r="L555" s="151">
        <v>0</v>
      </c>
      <c r="M555" s="151">
        <v>0</v>
      </c>
      <c r="N555" s="151">
        <v>0</v>
      </c>
      <c r="O555" s="151">
        <v>0</v>
      </c>
      <c r="P555" s="151">
        <v>0</v>
      </c>
      <c r="Q555" s="112"/>
      <c r="R555" s="113"/>
      <c r="S555" s="113"/>
      <c r="T555" s="113"/>
      <c r="U555" s="113"/>
      <c r="V555" s="113"/>
      <c r="W555" s="113"/>
      <c r="X555" s="113"/>
      <c r="Y555" s="113"/>
      <c r="Z555" s="113"/>
      <c r="AA555" s="113"/>
      <c r="AB555" s="113"/>
      <c r="AC555" s="113"/>
      <c r="AD555" s="113"/>
      <c r="AE555" s="113"/>
      <c r="AF555" s="113"/>
      <c r="AG555" s="113"/>
      <c r="AH555" s="113"/>
      <c r="AI555" s="113"/>
      <c r="AJ555" s="113"/>
      <c r="AK555" s="113"/>
      <c r="AL555" s="113"/>
      <c r="AM555" s="113"/>
      <c r="AN555" s="113"/>
      <c r="AO555" s="113"/>
      <c r="AP555" s="113"/>
      <c r="AQ555" s="113"/>
      <c r="AR555" s="113"/>
      <c r="AS555" s="113"/>
      <c r="AT555" s="113"/>
      <c r="AU555" s="113"/>
      <c r="AV555" s="113"/>
      <c r="AW555" s="113"/>
      <c r="AX555" s="113"/>
      <c r="AY555" s="113"/>
      <c r="AZ555" s="113"/>
      <c r="BA555" s="113"/>
      <c r="BB555" s="113"/>
      <c r="BC555" s="113"/>
      <c r="BD555" s="113"/>
      <c r="BE555" s="113"/>
      <c r="BF555" s="113"/>
      <c r="BG555" s="113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113"/>
      <c r="BR555" s="113"/>
      <c r="BS555" s="113"/>
      <c r="BT555" s="113"/>
      <c r="BU555" s="113"/>
      <c r="BV555" s="113"/>
      <c r="BW555" s="113"/>
      <c r="BX555" s="113"/>
      <c r="BY555" s="113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  <c r="DU555" s="113"/>
      <c r="DV555" s="113"/>
      <c r="DW555" s="113"/>
      <c r="DX555" s="113"/>
      <c r="DY555" s="113"/>
      <c r="DZ555" s="113"/>
      <c r="EA555" s="113"/>
      <c r="EB555" s="113"/>
      <c r="EC555" s="113"/>
      <c r="ED555" s="113"/>
      <c r="EE555" s="113"/>
      <c r="EF555" s="113"/>
      <c r="EG555" s="113"/>
    </row>
    <row r="556" spans="1:137" s="106" customFormat="1" ht="12.75" customHeight="1" x14ac:dyDescent="0.2">
      <c r="A556" s="127">
        <v>2</v>
      </c>
      <c r="B556" s="104" t="e">
        <f>'Приложение № 1'!#REF!</f>
        <v>#REF!</v>
      </c>
      <c r="C556" s="126" t="e">
        <f>'Приложение № 1'!#REF!</f>
        <v>#REF!</v>
      </c>
      <c r="D556" s="151" t="e">
        <f>'Приложение № 1'!#REF!</f>
        <v>#REF!</v>
      </c>
      <c r="E556" s="151" t="e">
        <f t="shared" si="177"/>
        <v>#REF!</v>
      </c>
      <c r="F556" s="151" t="e">
        <f t="shared" si="177"/>
        <v>#REF!</v>
      </c>
      <c r="G556" s="151">
        <v>0</v>
      </c>
      <c r="H556" s="151">
        <v>0</v>
      </c>
      <c r="I556" s="151">
        <v>0</v>
      </c>
      <c r="J556" s="151">
        <v>0</v>
      </c>
      <c r="K556" s="151">
        <v>0</v>
      </c>
      <c r="L556" s="151">
        <v>0</v>
      </c>
      <c r="M556" s="151">
        <v>0</v>
      </c>
      <c r="N556" s="151">
        <v>0</v>
      </c>
      <c r="O556" s="151">
        <v>0</v>
      </c>
      <c r="P556" s="151">
        <v>0</v>
      </c>
      <c r="Q556" s="112"/>
      <c r="R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3"/>
      <c r="AE556" s="113"/>
      <c r="AF556" s="113"/>
      <c r="AG556" s="113"/>
      <c r="AH556" s="113"/>
      <c r="AI556" s="113"/>
      <c r="AJ556" s="113"/>
      <c r="AK556" s="113"/>
      <c r="AL556" s="113"/>
      <c r="AM556" s="113"/>
      <c r="AN556" s="113"/>
      <c r="AO556" s="113"/>
      <c r="AP556" s="113"/>
      <c r="AQ556" s="113"/>
      <c r="AR556" s="113"/>
      <c r="AS556" s="113"/>
      <c r="AT556" s="113"/>
      <c r="AU556" s="113"/>
      <c r="AV556" s="113"/>
      <c r="AW556" s="113"/>
      <c r="AX556" s="113"/>
      <c r="AY556" s="113"/>
      <c r="AZ556" s="113"/>
      <c r="BA556" s="113"/>
      <c r="BB556" s="113"/>
      <c r="BC556" s="113"/>
      <c r="BD556" s="113"/>
      <c r="BE556" s="113"/>
      <c r="BF556" s="113"/>
      <c r="BG556" s="113"/>
      <c r="BH556" s="113"/>
      <c r="BI556" s="113"/>
      <c r="BJ556" s="113"/>
      <c r="BK556" s="113"/>
      <c r="BL556" s="113"/>
      <c r="BM556" s="113"/>
      <c r="BN556" s="113"/>
      <c r="BO556" s="113"/>
      <c r="BP556" s="113"/>
      <c r="BQ556" s="113"/>
      <c r="BR556" s="113"/>
      <c r="BS556" s="113"/>
      <c r="BT556" s="113"/>
      <c r="BU556" s="113"/>
      <c r="BV556" s="113"/>
      <c r="BW556" s="113"/>
      <c r="BX556" s="113"/>
      <c r="BY556" s="113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  <c r="DU556" s="113"/>
      <c r="DV556" s="113"/>
      <c r="DW556" s="113"/>
      <c r="DX556" s="113"/>
      <c r="DY556" s="113"/>
      <c r="DZ556" s="113"/>
      <c r="EA556" s="113"/>
      <c r="EB556" s="113"/>
      <c r="EC556" s="113"/>
      <c r="ED556" s="113"/>
      <c r="EE556" s="113"/>
      <c r="EF556" s="113"/>
      <c r="EG556" s="113"/>
    </row>
    <row r="557" spans="1:137" s="106" customFormat="1" ht="12.75" customHeight="1" x14ac:dyDescent="0.2">
      <c r="A557" s="127">
        <v>3</v>
      </c>
      <c r="B557" s="104" t="e">
        <f>'Приложение № 1'!#REF!</f>
        <v>#REF!</v>
      </c>
      <c r="C557" s="126" t="e">
        <f>'Приложение № 1'!#REF!</f>
        <v>#REF!</v>
      </c>
      <c r="D557" s="151" t="e">
        <f>'Приложение № 1'!#REF!</f>
        <v>#REF!</v>
      </c>
      <c r="E557" s="151" t="e">
        <f t="shared" si="177"/>
        <v>#REF!</v>
      </c>
      <c r="F557" s="151" t="e">
        <f t="shared" si="177"/>
        <v>#REF!</v>
      </c>
      <c r="G557" s="151">
        <v>0</v>
      </c>
      <c r="H557" s="151">
        <v>0</v>
      </c>
      <c r="I557" s="151">
        <v>0</v>
      </c>
      <c r="J557" s="151">
        <v>0</v>
      </c>
      <c r="K557" s="151">
        <v>0</v>
      </c>
      <c r="L557" s="151">
        <v>0</v>
      </c>
      <c r="M557" s="151">
        <v>0</v>
      </c>
      <c r="N557" s="151">
        <v>0</v>
      </c>
      <c r="O557" s="151">
        <v>0</v>
      </c>
      <c r="P557" s="151">
        <v>0</v>
      </c>
      <c r="Q557" s="112"/>
      <c r="R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3"/>
      <c r="AE557" s="113"/>
      <c r="AF557" s="113"/>
      <c r="AG557" s="113"/>
      <c r="AH557" s="113"/>
      <c r="AI557" s="113"/>
      <c r="AJ557" s="113"/>
      <c r="AK557" s="113"/>
      <c r="AL557" s="113"/>
      <c r="AM557" s="113"/>
      <c r="AN557" s="113"/>
      <c r="AO557" s="113"/>
      <c r="AP557" s="113"/>
      <c r="AQ557" s="113"/>
      <c r="AR557" s="113"/>
      <c r="AS557" s="113"/>
      <c r="AT557" s="113"/>
      <c r="AU557" s="113"/>
      <c r="AV557" s="113"/>
      <c r="AW557" s="113"/>
      <c r="AX557" s="113"/>
      <c r="AY557" s="113"/>
      <c r="AZ557" s="113"/>
      <c r="BA557" s="113"/>
      <c r="BB557" s="113"/>
      <c r="BC557" s="113"/>
      <c r="BD557" s="113"/>
      <c r="BE557" s="113"/>
      <c r="BF557" s="113"/>
      <c r="BG557" s="113"/>
      <c r="BH557" s="113"/>
      <c r="BI557" s="113"/>
      <c r="BJ557" s="113"/>
      <c r="BK557" s="113"/>
      <c r="BL557" s="113"/>
      <c r="BM557" s="113"/>
      <c r="BN557" s="113"/>
      <c r="BO557" s="113"/>
      <c r="BP557" s="113"/>
      <c r="BQ557" s="113"/>
      <c r="BR557" s="113"/>
      <c r="BS557" s="113"/>
      <c r="BT557" s="113"/>
      <c r="BU557" s="113"/>
      <c r="BV557" s="113"/>
      <c r="BW557" s="113"/>
      <c r="BX557" s="113"/>
      <c r="BY557" s="113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  <c r="DU557" s="113"/>
      <c r="DV557" s="113"/>
      <c r="DW557" s="113"/>
      <c r="DX557" s="113"/>
      <c r="DY557" s="113"/>
      <c r="DZ557" s="113"/>
      <c r="EA557" s="113"/>
      <c r="EB557" s="113"/>
      <c r="EC557" s="113"/>
      <c r="ED557" s="113"/>
      <c r="EE557" s="113"/>
      <c r="EF557" s="113"/>
      <c r="EG557" s="113"/>
    </row>
    <row r="558" spans="1:137" s="106" customFormat="1" ht="39.950000000000003" customHeight="1" x14ac:dyDescent="0.2">
      <c r="A558" s="847" t="str">
        <f>'Приложение № 1'!A634:F634</f>
        <v>Итого МКД по Богородскому городскому округу: 2</v>
      </c>
      <c r="B558" s="850"/>
      <c r="C558" s="129" t="e">
        <f>C559</f>
        <v>#REF!</v>
      </c>
      <c r="D558" s="129" t="e">
        <f t="shared" ref="D558:P558" si="178">D559</f>
        <v>#REF!</v>
      </c>
      <c r="E558" s="129">
        <f t="shared" si="178"/>
        <v>0</v>
      </c>
      <c r="F558" s="129">
        <f t="shared" si="178"/>
        <v>0</v>
      </c>
      <c r="G558" s="129">
        <f t="shared" si="178"/>
        <v>0</v>
      </c>
      <c r="H558" s="129">
        <f t="shared" si="178"/>
        <v>0</v>
      </c>
      <c r="I558" s="129" t="e">
        <f t="shared" si="178"/>
        <v>#REF!</v>
      </c>
      <c r="J558" s="129" t="e">
        <f t="shared" si="178"/>
        <v>#REF!</v>
      </c>
      <c r="K558" s="129">
        <f t="shared" si="178"/>
        <v>0</v>
      </c>
      <c r="L558" s="129">
        <f t="shared" si="178"/>
        <v>0</v>
      </c>
      <c r="M558" s="129">
        <f t="shared" si="178"/>
        <v>0</v>
      </c>
      <c r="N558" s="129">
        <f t="shared" si="178"/>
        <v>0</v>
      </c>
      <c r="O558" s="129">
        <f t="shared" si="178"/>
        <v>0</v>
      </c>
      <c r="P558" s="129">
        <f t="shared" si="178"/>
        <v>0</v>
      </c>
      <c r="Q558" s="112"/>
      <c r="R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113"/>
      <c r="AG558" s="113"/>
      <c r="AH558" s="113"/>
      <c r="AI558" s="113"/>
      <c r="AJ558" s="113"/>
      <c r="AK558" s="113"/>
      <c r="AL558" s="113"/>
      <c r="AM558" s="113"/>
      <c r="AN558" s="113"/>
      <c r="AO558" s="113"/>
      <c r="AP558" s="113"/>
      <c r="AQ558" s="113"/>
      <c r="AR558" s="113"/>
      <c r="AS558" s="113"/>
      <c r="AT558" s="113"/>
      <c r="AU558" s="113"/>
      <c r="AV558" s="113"/>
      <c r="AW558" s="113"/>
      <c r="AX558" s="113"/>
      <c r="AY558" s="113"/>
      <c r="AZ558" s="113"/>
      <c r="BA558" s="113"/>
      <c r="BB558" s="113"/>
      <c r="BC558" s="113"/>
      <c r="BD558" s="113"/>
      <c r="BE558" s="113"/>
      <c r="BF558" s="113"/>
      <c r="BG558" s="113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3"/>
      <c r="BR558" s="113"/>
      <c r="BS558" s="113"/>
      <c r="BT558" s="113"/>
      <c r="BU558" s="113"/>
      <c r="BV558" s="113"/>
      <c r="BW558" s="113"/>
      <c r="BX558" s="113"/>
      <c r="BY558" s="113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  <c r="DU558" s="113"/>
      <c r="DV558" s="113"/>
      <c r="DW558" s="113"/>
      <c r="DX558" s="113"/>
      <c r="DY558" s="113"/>
      <c r="DZ558" s="113"/>
      <c r="EA558" s="113"/>
      <c r="EB558" s="113"/>
      <c r="EC558" s="113"/>
      <c r="ED558" s="113"/>
      <c r="EE558" s="113"/>
      <c r="EF558" s="113"/>
      <c r="EG558" s="113"/>
    </row>
    <row r="559" spans="1:137" s="106" customFormat="1" ht="12.75" customHeight="1" x14ac:dyDescent="0.2">
      <c r="A559" s="127" t="e">
        <f>'Приложение № 1'!#REF!</f>
        <v>#REF!</v>
      </c>
      <c r="B559" s="104" t="e">
        <f>'Приложение № 1'!#REF!</f>
        <v>#REF!</v>
      </c>
      <c r="C559" s="126" t="e">
        <f>'Приложение № 1'!#REF!</f>
        <v>#REF!</v>
      </c>
      <c r="D559" s="151" t="e">
        <f>'Приложение № 1'!#REF!</f>
        <v>#REF!</v>
      </c>
      <c r="E559" s="151">
        <v>0</v>
      </c>
      <c r="F559" s="151">
        <v>0</v>
      </c>
      <c r="G559" s="151">
        <v>0</v>
      </c>
      <c r="H559" s="151">
        <v>0</v>
      </c>
      <c r="I559" s="151" t="e">
        <f>C559</f>
        <v>#REF!</v>
      </c>
      <c r="J559" s="151" t="e">
        <f>D559</f>
        <v>#REF!</v>
      </c>
      <c r="K559" s="151">
        <v>0</v>
      </c>
      <c r="L559" s="151">
        <v>0</v>
      </c>
      <c r="M559" s="151">
        <v>0</v>
      </c>
      <c r="N559" s="151">
        <v>0</v>
      </c>
      <c r="O559" s="151">
        <v>0</v>
      </c>
      <c r="P559" s="151">
        <v>0</v>
      </c>
      <c r="Q559" s="112"/>
      <c r="R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3"/>
      <c r="AE559" s="113"/>
      <c r="AF559" s="113"/>
      <c r="AG559" s="113"/>
      <c r="AH559" s="113"/>
      <c r="AI559" s="113"/>
      <c r="AJ559" s="113"/>
      <c r="AK559" s="113"/>
      <c r="AL559" s="113"/>
      <c r="AM559" s="113"/>
      <c r="AN559" s="113"/>
      <c r="AO559" s="113"/>
      <c r="AP559" s="113"/>
      <c r="AQ559" s="113"/>
      <c r="AR559" s="113"/>
      <c r="AS559" s="113"/>
      <c r="AT559" s="113"/>
      <c r="AU559" s="113"/>
      <c r="AV559" s="113"/>
      <c r="AW559" s="113"/>
      <c r="AX559" s="113"/>
      <c r="AY559" s="113"/>
      <c r="AZ559" s="113"/>
      <c r="BA559" s="113"/>
      <c r="BB559" s="113"/>
      <c r="BC559" s="113"/>
      <c r="BD559" s="113"/>
      <c r="BE559" s="113"/>
      <c r="BF559" s="113"/>
      <c r="BG559" s="113"/>
      <c r="BH559" s="113"/>
      <c r="BI559" s="113"/>
      <c r="BJ559" s="113"/>
      <c r="BK559" s="113"/>
      <c r="BL559" s="113"/>
      <c r="BM559" s="113"/>
      <c r="BN559" s="113"/>
      <c r="BO559" s="113"/>
      <c r="BP559" s="113"/>
      <c r="BQ559" s="113"/>
      <c r="BR559" s="113"/>
      <c r="BS559" s="113"/>
      <c r="BT559" s="113"/>
      <c r="BU559" s="113"/>
      <c r="BV559" s="113"/>
      <c r="BW559" s="113"/>
      <c r="BX559" s="113"/>
      <c r="BY559" s="113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  <c r="DU559" s="113"/>
      <c r="DV559" s="113"/>
      <c r="DW559" s="113"/>
      <c r="DX559" s="113"/>
      <c r="DY559" s="113"/>
      <c r="DZ559" s="113"/>
      <c r="EA559" s="113"/>
      <c r="EB559" s="113"/>
      <c r="EC559" s="113"/>
      <c r="ED559" s="113"/>
      <c r="EE559" s="113"/>
      <c r="EF559" s="113"/>
      <c r="EG559" s="113"/>
    </row>
    <row r="560" spans="1:137" s="106" customFormat="1" ht="39.950000000000003" customHeight="1" x14ac:dyDescent="0.2">
      <c r="A560" s="847" t="str">
        <f>'Приложение № 1'!A653:F653</f>
        <v>Итого МКД по городскому поселению Раменское Раменского муниципального района: 1</v>
      </c>
      <c r="B560" s="850"/>
      <c r="C560" s="129" t="e">
        <f>C561</f>
        <v>#REF!</v>
      </c>
      <c r="D560" s="129" t="e">
        <f t="shared" ref="D560:P560" si="179">D561</f>
        <v>#REF!</v>
      </c>
      <c r="E560" s="129">
        <f t="shared" si="179"/>
        <v>0</v>
      </c>
      <c r="F560" s="129">
        <f t="shared" si="179"/>
        <v>0</v>
      </c>
      <c r="G560" s="129" t="e">
        <f t="shared" si="179"/>
        <v>#REF!</v>
      </c>
      <c r="H560" s="129" t="e">
        <f t="shared" si="179"/>
        <v>#REF!</v>
      </c>
      <c r="I560" s="129">
        <f t="shared" si="179"/>
        <v>0</v>
      </c>
      <c r="J560" s="129">
        <f t="shared" si="179"/>
        <v>0</v>
      </c>
      <c r="K560" s="129">
        <f t="shared" si="179"/>
        <v>0</v>
      </c>
      <c r="L560" s="129">
        <f t="shared" si="179"/>
        <v>0</v>
      </c>
      <c r="M560" s="129">
        <f t="shared" si="179"/>
        <v>0</v>
      </c>
      <c r="N560" s="129">
        <f t="shared" si="179"/>
        <v>0</v>
      </c>
      <c r="O560" s="129">
        <f t="shared" si="179"/>
        <v>0</v>
      </c>
      <c r="P560" s="129">
        <f t="shared" si="179"/>
        <v>0</v>
      </c>
      <c r="Q560" s="112"/>
      <c r="R560" s="113"/>
      <c r="S560" s="113"/>
      <c r="T560" s="113"/>
      <c r="U560" s="113"/>
      <c r="V560" s="113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113"/>
      <c r="AG560" s="113"/>
      <c r="AH560" s="113"/>
      <c r="AI560" s="113"/>
      <c r="AJ560" s="113"/>
      <c r="AK560" s="113"/>
      <c r="AL560" s="113"/>
      <c r="AM560" s="113"/>
      <c r="AN560" s="113"/>
      <c r="AO560" s="113"/>
      <c r="AP560" s="113"/>
      <c r="AQ560" s="113"/>
      <c r="AR560" s="113"/>
      <c r="AS560" s="113"/>
      <c r="AT560" s="113"/>
      <c r="AU560" s="113"/>
      <c r="AV560" s="113"/>
      <c r="AW560" s="113"/>
      <c r="AX560" s="113"/>
      <c r="AY560" s="113"/>
      <c r="AZ560" s="113"/>
      <c r="BA560" s="113"/>
      <c r="BB560" s="113"/>
      <c r="BC560" s="113"/>
      <c r="BD560" s="113"/>
      <c r="BE560" s="113"/>
      <c r="BF560" s="113"/>
      <c r="BG560" s="113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113"/>
      <c r="BR560" s="113"/>
      <c r="BS560" s="113"/>
      <c r="BT560" s="113"/>
      <c r="BU560" s="113"/>
      <c r="BV560" s="113"/>
      <c r="BW560" s="113"/>
      <c r="BX560" s="113"/>
      <c r="BY560" s="113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  <c r="DU560" s="113"/>
      <c r="DV560" s="113"/>
      <c r="DW560" s="113"/>
      <c r="DX560" s="113"/>
      <c r="DY560" s="113"/>
      <c r="DZ560" s="113"/>
      <c r="EA560" s="113"/>
      <c r="EB560" s="113"/>
      <c r="EC560" s="113"/>
      <c r="ED560" s="113"/>
      <c r="EE560" s="113"/>
      <c r="EF560" s="113"/>
      <c r="EG560" s="113"/>
    </row>
    <row r="561" spans="1:137" s="106" customFormat="1" ht="12.75" customHeight="1" x14ac:dyDescent="0.2">
      <c r="A561" s="127">
        <v>1</v>
      </c>
      <c r="B561" s="104" t="e">
        <f>'Приложение № 1'!#REF!</f>
        <v>#REF!</v>
      </c>
      <c r="C561" s="126" t="e">
        <f>'Приложение № 1'!#REF!</f>
        <v>#REF!</v>
      </c>
      <c r="D561" s="151" t="e">
        <f>'Приложение № 1'!#REF!</f>
        <v>#REF!</v>
      </c>
      <c r="E561" s="151">
        <v>0</v>
      </c>
      <c r="F561" s="151">
        <v>0</v>
      </c>
      <c r="G561" s="151" t="e">
        <f>C561</f>
        <v>#REF!</v>
      </c>
      <c r="H561" s="151" t="e">
        <f>D561</f>
        <v>#REF!</v>
      </c>
      <c r="I561" s="151">
        <v>0</v>
      </c>
      <c r="J561" s="151">
        <v>0</v>
      </c>
      <c r="K561" s="151">
        <v>0</v>
      </c>
      <c r="L561" s="151">
        <v>0</v>
      </c>
      <c r="M561" s="151">
        <v>0</v>
      </c>
      <c r="N561" s="151">
        <v>0</v>
      </c>
      <c r="O561" s="151">
        <v>0</v>
      </c>
      <c r="P561" s="151">
        <v>0</v>
      </c>
      <c r="Q561" s="112"/>
      <c r="R561" s="113"/>
      <c r="S561" s="113"/>
      <c r="T561" s="113"/>
      <c r="U561" s="113"/>
      <c r="V561" s="113"/>
      <c r="W561" s="113"/>
      <c r="X561" s="113"/>
      <c r="Y561" s="113"/>
      <c r="Z561" s="113"/>
      <c r="AA561" s="113"/>
      <c r="AB561" s="113"/>
      <c r="AC561" s="113"/>
      <c r="AD561" s="113"/>
      <c r="AE561" s="113"/>
      <c r="AF561" s="113"/>
      <c r="AG561" s="113"/>
      <c r="AH561" s="113"/>
      <c r="AI561" s="113"/>
      <c r="AJ561" s="113"/>
      <c r="AK561" s="113"/>
      <c r="AL561" s="113"/>
      <c r="AM561" s="113"/>
      <c r="AN561" s="113"/>
      <c r="AO561" s="113"/>
      <c r="AP561" s="113"/>
      <c r="AQ561" s="113"/>
      <c r="AR561" s="113"/>
      <c r="AS561" s="113"/>
      <c r="AT561" s="113"/>
      <c r="AU561" s="113"/>
      <c r="AV561" s="113"/>
      <c r="AW561" s="113"/>
      <c r="AX561" s="113"/>
      <c r="AY561" s="113"/>
      <c r="AZ561" s="113"/>
      <c r="BA561" s="113"/>
      <c r="BB561" s="113"/>
      <c r="BC561" s="113"/>
      <c r="BD561" s="113"/>
      <c r="BE561" s="113"/>
      <c r="BF561" s="113"/>
      <c r="BG561" s="113"/>
      <c r="BH561" s="113"/>
      <c r="BI561" s="113"/>
      <c r="BJ561" s="113"/>
      <c r="BK561" s="113"/>
      <c r="BL561" s="113"/>
      <c r="BM561" s="113"/>
      <c r="BN561" s="113"/>
      <c r="BO561" s="113"/>
      <c r="BP561" s="113"/>
      <c r="BQ561" s="113"/>
      <c r="BR561" s="113"/>
      <c r="BS561" s="113"/>
      <c r="BT561" s="113"/>
      <c r="BU561" s="113"/>
      <c r="BV561" s="113"/>
      <c r="BW561" s="113"/>
      <c r="BX561" s="113"/>
      <c r="BY561" s="113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  <c r="DU561" s="113"/>
      <c r="DV561" s="113"/>
      <c r="DW561" s="113"/>
      <c r="DX561" s="113"/>
      <c r="DY561" s="113"/>
      <c r="DZ561" s="113"/>
      <c r="EA561" s="113"/>
      <c r="EB561" s="113"/>
      <c r="EC561" s="113"/>
      <c r="ED561" s="113"/>
      <c r="EE561" s="113"/>
      <c r="EF561" s="113"/>
      <c r="EG561" s="113"/>
    </row>
    <row r="562" spans="1:137" s="106" customFormat="1" ht="39.950000000000003" customHeight="1" x14ac:dyDescent="0.2">
      <c r="A562" s="847" t="e">
        <f>'Приложение № 1'!#REF!</f>
        <v>#REF!</v>
      </c>
      <c r="B562" s="848"/>
      <c r="C562" s="101" t="e">
        <f>C563+C564+C565+C566+C567+C568+C569+C570+C571</f>
        <v>#REF!</v>
      </c>
      <c r="D562" s="101" t="e">
        <f t="shared" ref="D562:P562" si="180">D563+D564+D565+D566+D567+D568+D569+D570+D571</f>
        <v>#REF!</v>
      </c>
      <c r="E562" s="101">
        <f t="shared" si="180"/>
        <v>0</v>
      </c>
      <c r="F562" s="101">
        <f t="shared" si="180"/>
        <v>0</v>
      </c>
      <c r="G562" s="101" t="e">
        <f t="shared" si="180"/>
        <v>#REF!</v>
      </c>
      <c r="H562" s="101" t="e">
        <f t="shared" si="180"/>
        <v>#REF!</v>
      </c>
      <c r="I562" s="101">
        <f t="shared" si="180"/>
        <v>0</v>
      </c>
      <c r="J562" s="101">
        <f t="shared" si="180"/>
        <v>0</v>
      </c>
      <c r="K562" s="101">
        <f t="shared" si="180"/>
        <v>0</v>
      </c>
      <c r="L562" s="101">
        <f t="shared" si="180"/>
        <v>0</v>
      </c>
      <c r="M562" s="101">
        <f t="shared" si="180"/>
        <v>0</v>
      </c>
      <c r="N562" s="101">
        <f t="shared" si="180"/>
        <v>0</v>
      </c>
      <c r="O562" s="101">
        <f t="shared" si="180"/>
        <v>0</v>
      </c>
      <c r="P562" s="101">
        <f t="shared" si="180"/>
        <v>0</v>
      </c>
      <c r="Q562" s="112"/>
      <c r="R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N562" s="113"/>
      <c r="AO562" s="113"/>
      <c r="AP562" s="113"/>
      <c r="AQ562" s="113"/>
      <c r="AR562" s="113"/>
      <c r="AS562" s="113"/>
      <c r="AT562" s="113"/>
      <c r="AU562" s="113"/>
      <c r="AV562" s="113"/>
      <c r="AW562" s="113"/>
      <c r="AX562" s="113"/>
      <c r="AY562" s="113"/>
      <c r="AZ562" s="113"/>
      <c r="BA562" s="113"/>
      <c r="BB562" s="113"/>
      <c r="BC562" s="113"/>
      <c r="BD562" s="113"/>
      <c r="BE562" s="113"/>
      <c r="BF562" s="113"/>
      <c r="BG562" s="113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3"/>
      <c r="BR562" s="113"/>
      <c r="BS562" s="113"/>
      <c r="BT562" s="113"/>
      <c r="BU562" s="113"/>
      <c r="BV562" s="113"/>
      <c r="BW562" s="113"/>
      <c r="BX562" s="113"/>
      <c r="BY562" s="113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  <c r="DU562" s="113"/>
      <c r="DV562" s="113"/>
      <c r="DW562" s="113"/>
      <c r="DX562" s="113"/>
      <c r="DY562" s="113"/>
      <c r="DZ562" s="113"/>
      <c r="EA562" s="113"/>
      <c r="EB562" s="113"/>
      <c r="EC562" s="113"/>
      <c r="ED562" s="113"/>
      <c r="EE562" s="113"/>
      <c r="EF562" s="113"/>
      <c r="EG562" s="113"/>
    </row>
    <row r="563" spans="1:137" s="106" customFormat="1" ht="12.95" customHeight="1" x14ac:dyDescent="0.2">
      <c r="A563" s="127">
        <v>1</v>
      </c>
      <c r="B563" s="130" t="e">
        <f>'Приложение № 1'!#REF!</f>
        <v>#REF!</v>
      </c>
      <c r="C563" s="126" t="e">
        <f>'Приложение № 1'!#REF!</f>
        <v>#REF!</v>
      </c>
      <c r="D563" s="151" t="e">
        <f>'Приложение № 1'!#REF!</f>
        <v>#REF!</v>
      </c>
      <c r="E563" s="151">
        <v>0</v>
      </c>
      <c r="F563" s="151">
        <v>0</v>
      </c>
      <c r="G563" s="151" t="e">
        <f>C563</f>
        <v>#REF!</v>
      </c>
      <c r="H563" s="151" t="e">
        <f>D563</f>
        <v>#REF!</v>
      </c>
      <c r="I563" s="151">
        <v>0</v>
      </c>
      <c r="J563" s="151">
        <v>0</v>
      </c>
      <c r="K563" s="151">
        <v>0</v>
      </c>
      <c r="L563" s="151">
        <v>0</v>
      </c>
      <c r="M563" s="151">
        <v>0</v>
      </c>
      <c r="N563" s="151">
        <v>0</v>
      </c>
      <c r="O563" s="151">
        <v>0</v>
      </c>
      <c r="P563" s="151">
        <v>0</v>
      </c>
      <c r="Q563" s="112"/>
      <c r="R563" s="113"/>
      <c r="S563" s="113"/>
      <c r="T563" s="113"/>
      <c r="U563" s="113"/>
      <c r="V563" s="113"/>
      <c r="W563" s="113"/>
      <c r="X563" s="113"/>
      <c r="Y563" s="113"/>
      <c r="Z563" s="113"/>
      <c r="AA563" s="113"/>
      <c r="AB563" s="113"/>
      <c r="AC563" s="113"/>
      <c r="AD563" s="113"/>
      <c r="AE563" s="113"/>
      <c r="AF563" s="113"/>
      <c r="AG563" s="113"/>
      <c r="AH563" s="113"/>
      <c r="AI563" s="113"/>
      <c r="AJ563" s="113"/>
      <c r="AK563" s="113"/>
      <c r="AL563" s="113"/>
      <c r="AM563" s="113"/>
      <c r="AN563" s="113"/>
      <c r="AO563" s="113"/>
      <c r="AP563" s="113"/>
      <c r="AQ563" s="113"/>
      <c r="AR563" s="113"/>
      <c r="AS563" s="113"/>
      <c r="AT563" s="113"/>
      <c r="AU563" s="113"/>
      <c r="AV563" s="113"/>
      <c r="AW563" s="113"/>
      <c r="AX563" s="113"/>
      <c r="AY563" s="113"/>
      <c r="AZ563" s="113"/>
      <c r="BA563" s="113"/>
      <c r="BB563" s="113"/>
      <c r="BC563" s="113"/>
      <c r="BD563" s="113"/>
      <c r="BE563" s="113"/>
      <c r="BF563" s="113"/>
      <c r="BG563" s="113"/>
      <c r="BH563" s="113"/>
      <c r="BI563" s="113"/>
      <c r="BJ563" s="113"/>
      <c r="BK563" s="113"/>
      <c r="BL563" s="113"/>
      <c r="BM563" s="113"/>
      <c r="BN563" s="113"/>
      <c r="BO563" s="113"/>
      <c r="BP563" s="113"/>
      <c r="BQ563" s="113"/>
      <c r="BR563" s="113"/>
      <c r="BS563" s="113"/>
      <c r="BT563" s="113"/>
      <c r="BU563" s="113"/>
      <c r="BV563" s="113"/>
      <c r="BW563" s="113"/>
      <c r="BX563" s="113"/>
      <c r="BY563" s="113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  <c r="DU563" s="113"/>
      <c r="DV563" s="113"/>
      <c r="DW563" s="113"/>
      <c r="DX563" s="113"/>
      <c r="DY563" s="113"/>
      <c r="DZ563" s="113"/>
      <c r="EA563" s="113"/>
      <c r="EB563" s="113"/>
      <c r="EC563" s="113"/>
      <c r="ED563" s="113"/>
      <c r="EE563" s="113"/>
      <c r="EF563" s="113"/>
      <c r="EG563" s="113"/>
    </row>
    <row r="564" spans="1:137" s="150" customFormat="1" ht="12.95" customHeight="1" x14ac:dyDescent="0.2">
      <c r="A564" s="127">
        <v>2</v>
      </c>
      <c r="B564" s="130" t="e">
        <f>'Приложение № 1'!#REF!</f>
        <v>#REF!</v>
      </c>
      <c r="C564" s="126" t="e">
        <f>'Приложение № 1'!#REF!</f>
        <v>#REF!</v>
      </c>
      <c r="D564" s="151" t="e">
        <f>'Приложение № 1'!#REF!</f>
        <v>#REF!</v>
      </c>
      <c r="E564" s="151">
        <v>0</v>
      </c>
      <c r="F564" s="151">
        <v>0</v>
      </c>
      <c r="G564" s="151" t="e">
        <f t="shared" ref="G564:H571" si="181">C564</f>
        <v>#REF!</v>
      </c>
      <c r="H564" s="151" t="e">
        <f t="shared" si="181"/>
        <v>#REF!</v>
      </c>
      <c r="I564" s="151">
        <v>0</v>
      </c>
      <c r="J564" s="151">
        <v>0</v>
      </c>
      <c r="K564" s="151">
        <v>0</v>
      </c>
      <c r="L564" s="151">
        <v>0</v>
      </c>
      <c r="M564" s="151">
        <v>0</v>
      </c>
      <c r="N564" s="151">
        <v>0</v>
      </c>
      <c r="O564" s="151">
        <v>0</v>
      </c>
      <c r="P564" s="151">
        <v>0</v>
      </c>
      <c r="Q564" s="123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  <c r="EC564" s="124"/>
      <c r="ED564" s="124"/>
      <c r="EE564" s="124"/>
      <c r="EF564" s="124"/>
      <c r="EG564" s="124"/>
    </row>
    <row r="565" spans="1:137" s="106" customFormat="1" ht="12.95" customHeight="1" x14ac:dyDescent="0.2">
      <c r="A565" s="127">
        <v>3</v>
      </c>
      <c r="B565" s="130" t="e">
        <f>'Приложение № 1'!#REF!</f>
        <v>#REF!</v>
      </c>
      <c r="C565" s="126" t="e">
        <f>'Приложение № 1'!#REF!</f>
        <v>#REF!</v>
      </c>
      <c r="D565" s="151" t="e">
        <f>'Приложение № 1'!#REF!</f>
        <v>#REF!</v>
      </c>
      <c r="E565" s="151">
        <v>0</v>
      </c>
      <c r="F565" s="151">
        <v>0</v>
      </c>
      <c r="G565" s="151" t="e">
        <f t="shared" si="181"/>
        <v>#REF!</v>
      </c>
      <c r="H565" s="151" t="e">
        <f t="shared" si="181"/>
        <v>#REF!</v>
      </c>
      <c r="I565" s="151">
        <v>0</v>
      </c>
      <c r="J565" s="151">
        <v>0</v>
      </c>
      <c r="K565" s="151">
        <v>0</v>
      </c>
      <c r="L565" s="151">
        <v>0</v>
      </c>
      <c r="M565" s="151">
        <v>0</v>
      </c>
      <c r="N565" s="151">
        <v>0</v>
      </c>
      <c r="O565" s="151">
        <v>0</v>
      </c>
      <c r="P565" s="151">
        <v>0</v>
      </c>
      <c r="Q565" s="112"/>
      <c r="R565" s="113"/>
      <c r="S565" s="113"/>
      <c r="T565" s="113"/>
      <c r="U565" s="113"/>
      <c r="V565" s="113"/>
      <c r="W565" s="113"/>
      <c r="X565" s="113"/>
      <c r="Y565" s="113"/>
      <c r="Z565" s="113"/>
      <c r="AA565" s="113"/>
      <c r="AB565" s="113"/>
      <c r="AC565" s="113"/>
      <c r="AD565" s="113"/>
      <c r="AE565" s="113"/>
      <c r="AF565" s="113"/>
      <c r="AG565" s="113"/>
      <c r="AH565" s="113"/>
      <c r="AI565" s="113"/>
      <c r="AJ565" s="113"/>
      <c r="AK565" s="113"/>
      <c r="AL565" s="113"/>
      <c r="AM565" s="113"/>
      <c r="AN565" s="113"/>
      <c r="AO565" s="113"/>
      <c r="AP565" s="113"/>
      <c r="AQ565" s="113"/>
      <c r="AR565" s="113"/>
      <c r="AS565" s="113"/>
      <c r="AT565" s="113"/>
      <c r="AU565" s="113"/>
      <c r="AV565" s="113"/>
      <c r="AW565" s="113"/>
      <c r="AX565" s="113"/>
      <c r="AY565" s="113"/>
      <c r="AZ565" s="113"/>
      <c r="BA565" s="113"/>
      <c r="BB565" s="113"/>
      <c r="BC565" s="113"/>
      <c r="BD565" s="113"/>
      <c r="BE565" s="113"/>
      <c r="BF565" s="113"/>
      <c r="BG565" s="113"/>
      <c r="BH565" s="113"/>
      <c r="BI565" s="113"/>
      <c r="BJ565" s="113"/>
      <c r="BK565" s="113"/>
      <c r="BL565" s="113"/>
      <c r="BM565" s="113"/>
      <c r="BN565" s="113"/>
      <c r="BO565" s="113"/>
      <c r="BP565" s="113"/>
      <c r="BQ565" s="113"/>
      <c r="BR565" s="113"/>
      <c r="BS565" s="113"/>
      <c r="BT565" s="113"/>
      <c r="BU565" s="113"/>
      <c r="BV565" s="113"/>
      <c r="BW565" s="113"/>
      <c r="BX565" s="113"/>
      <c r="BY565" s="113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  <c r="DU565" s="113"/>
      <c r="DV565" s="113"/>
      <c r="DW565" s="113"/>
      <c r="DX565" s="113"/>
      <c r="DY565" s="113"/>
      <c r="DZ565" s="113"/>
      <c r="EA565" s="113"/>
      <c r="EB565" s="113"/>
      <c r="EC565" s="113"/>
      <c r="ED565" s="113"/>
      <c r="EE565" s="113"/>
      <c r="EF565" s="113"/>
      <c r="EG565" s="113"/>
    </row>
    <row r="566" spans="1:137" s="150" customFormat="1" ht="12.95" customHeight="1" x14ac:dyDescent="0.2">
      <c r="A566" s="127">
        <v>4</v>
      </c>
      <c r="B566" s="130" t="e">
        <f>'Приложение № 1'!#REF!</f>
        <v>#REF!</v>
      </c>
      <c r="C566" s="126" t="e">
        <f>'Приложение № 1'!#REF!</f>
        <v>#REF!</v>
      </c>
      <c r="D566" s="151" t="e">
        <f>'Приложение № 1'!#REF!</f>
        <v>#REF!</v>
      </c>
      <c r="E566" s="151">
        <v>0</v>
      </c>
      <c r="F566" s="151">
        <v>0</v>
      </c>
      <c r="G566" s="151" t="e">
        <f t="shared" si="181"/>
        <v>#REF!</v>
      </c>
      <c r="H566" s="151" t="e">
        <f t="shared" si="181"/>
        <v>#REF!</v>
      </c>
      <c r="I566" s="151">
        <v>0</v>
      </c>
      <c r="J566" s="151">
        <v>0</v>
      </c>
      <c r="K566" s="151">
        <v>0</v>
      </c>
      <c r="L566" s="151">
        <v>0</v>
      </c>
      <c r="M566" s="151">
        <v>0</v>
      </c>
      <c r="N566" s="151">
        <v>0</v>
      </c>
      <c r="O566" s="151">
        <v>0</v>
      </c>
      <c r="P566" s="151">
        <v>0</v>
      </c>
      <c r="Q566" s="123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  <c r="EC566" s="124"/>
      <c r="ED566" s="124"/>
      <c r="EE566" s="124"/>
      <c r="EF566" s="124"/>
      <c r="EG566" s="124"/>
    </row>
    <row r="567" spans="1:137" s="106" customFormat="1" ht="12.95" customHeight="1" x14ac:dyDescent="0.2">
      <c r="A567" s="127">
        <v>5</v>
      </c>
      <c r="B567" s="130" t="e">
        <f>'Приложение № 1'!#REF!</f>
        <v>#REF!</v>
      </c>
      <c r="C567" s="126" t="e">
        <f>'Приложение № 1'!#REF!</f>
        <v>#REF!</v>
      </c>
      <c r="D567" s="151" t="e">
        <f>'Приложение № 1'!#REF!</f>
        <v>#REF!</v>
      </c>
      <c r="E567" s="151">
        <v>0</v>
      </c>
      <c r="F567" s="151">
        <v>0</v>
      </c>
      <c r="G567" s="151" t="e">
        <f t="shared" si="181"/>
        <v>#REF!</v>
      </c>
      <c r="H567" s="151" t="e">
        <f t="shared" si="181"/>
        <v>#REF!</v>
      </c>
      <c r="I567" s="151">
        <v>0</v>
      </c>
      <c r="J567" s="151">
        <v>0</v>
      </c>
      <c r="K567" s="151">
        <v>0</v>
      </c>
      <c r="L567" s="151">
        <v>0</v>
      </c>
      <c r="M567" s="151">
        <v>0</v>
      </c>
      <c r="N567" s="151">
        <v>0</v>
      </c>
      <c r="O567" s="151">
        <v>0</v>
      </c>
      <c r="P567" s="151">
        <v>0</v>
      </c>
      <c r="Q567" s="112"/>
      <c r="R567" s="113"/>
      <c r="S567" s="113"/>
      <c r="T567" s="113"/>
      <c r="U567" s="113"/>
      <c r="V567" s="113"/>
      <c r="W567" s="113"/>
      <c r="X567" s="113"/>
      <c r="Y567" s="113"/>
      <c r="Z567" s="113"/>
      <c r="AA567" s="113"/>
      <c r="AB567" s="113"/>
      <c r="AC567" s="113"/>
      <c r="AD567" s="113"/>
      <c r="AE567" s="113"/>
      <c r="AF567" s="113"/>
      <c r="AG567" s="113"/>
      <c r="AH567" s="113"/>
      <c r="AI567" s="113"/>
      <c r="AJ567" s="113"/>
      <c r="AK567" s="113"/>
      <c r="AL567" s="113"/>
      <c r="AM567" s="113"/>
      <c r="AN567" s="113"/>
      <c r="AO567" s="113"/>
      <c r="AP567" s="113"/>
      <c r="AQ567" s="113"/>
      <c r="AR567" s="113"/>
      <c r="AS567" s="113"/>
      <c r="AT567" s="113"/>
      <c r="AU567" s="113"/>
      <c r="AV567" s="113"/>
      <c r="AW567" s="113"/>
      <c r="AX567" s="113"/>
      <c r="AY567" s="113"/>
      <c r="AZ567" s="113"/>
      <c r="BA567" s="113"/>
      <c r="BB567" s="113"/>
      <c r="BC567" s="113"/>
      <c r="BD567" s="113"/>
      <c r="BE567" s="113"/>
      <c r="BF567" s="113"/>
      <c r="BG567" s="113"/>
      <c r="BH567" s="113"/>
      <c r="BI567" s="113"/>
      <c r="BJ567" s="113"/>
      <c r="BK567" s="113"/>
      <c r="BL567" s="113"/>
      <c r="BM567" s="113"/>
      <c r="BN567" s="113"/>
      <c r="BO567" s="113"/>
      <c r="BP567" s="113"/>
      <c r="BQ567" s="113"/>
      <c r="BR567" s="113"/>
      <c r="BS567" s="113"/>
      <c r="BT567" s="113"/>
      <c r="BU567" s="113"/>
      <c r="BV567" s="113"/>
      <c r="BW567" s="113"/>
      <c r="BX567" s="113"/>
      <c r="BY567" s="113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  <c r="DU567" s="113"/>
      <c r="DV567" s="113"/>
      <c r="DW567" s="113"/>
      <c r="DX567" s="113"/>
      <c r="DY567" s="113"/>
      <c r="DZ567" s="113"/>
      <c r="EA567" s="113"/>
      <c r="EB567" s="113"/>
      <c r="EC567" s="113"/>
      <c r="ED567" s="113"/>
      <c r="EE567" s="113"/>
      <c r="EF567" s="113"/>
      <c r="EG567" s="113"/>
    </row>
    <row r="568" spans="1:137" s="150" customFormat="1" ht="12.95" customHeight="1" x14ac:dyDescent="0.2">
      <c r="A568" s="127">
        <v>6</v>
      </c>
      <c r="B568" s="130" t="e">
        <f>'Приложение № 1'!#REF!</f>
        <v>#REF!</v>
      </c>
      <c r="C568" s="126" t="e">
        <f>'Приложение № 1'!#REF!</f>
        <v>#REF!</v>
      </c>
      <c r="D568" s="151" t="e">
        <f>'Приложение № 1'!#REF!</f>
        <v>#REF!</v>
      </c>
      <c r="E568" s="151">
        <v>0</v>
      </c>
      <c r="F568" s="151">
        <v>0</v>
      </c>
      <c r="G568" s="151" t="e">
        <f t="shared" si="181"/>
        <v>#REF!</v>
      </c>
      <c r="H568" s="151" t="e">
        <f t="shared" si="181"/>
        <v>#REF!</v>
      </c>
      <c r="I568" s="151">
        <v>0</v>
      </c>
      <c r="J568" s="151">
        <v>0</v>
      </c>
      <c r="K568" s="151">
        <v>0</v>
      </c>
      <c r="L568" s="151">
        <v>0</v>
      </c>
      <c r="M568" s="151">
        <v>0</v>
      </c>
      <c r="N568" s="151">
        <v>0</v>
      </c>
      <c r="O568" s="151">
        <v>0</v>
      </c>
      <c r="P568" s="151">
        <v>0</v>
      </c>
      <c r="Q568" s="123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  <c r="EC568" s="124"/>
      <c r="ED568" s="124"/>
      <c r="EE568" s="124"/>
      <c r="EF568" s="124"/>
      <c r="EG568" s="124"/>
    </row>
    <row r="569" spans="1:137" s="150" customFormat="1" ht="12.95" customHeight="1" x14ac:dyDescent="0.2">
      <c r="A569" s="127">
        <v>7</v>
      </c>
      <c r="B569" s="130" t="e">
        <f>'Приложение № 1'!#REF!</f>
        <v>#REF!</v>
      </c>
      <c r="C569" s="126" t="e">
        <f>'Приложение № 1'!#REF!</f>
        <v>#REF!</v>
      </c>
      <c r="D569" s="151" t="e">
        <f>'Приложение № 1'!#REF!</f>
        <v>#REF!</v>
      </c>
      <c r="E569" s="151">
        <v>0</v>
      </c>
      <c r="F569" s="151">
        <v>0</v>
      </c>
      <c r="G569" s="151" t="e">
        <f t="shared" si="181"/>
        <v>#REF!</v>
      </c>
      <c r="H569" s="151" t="e">
        <f t="shared" si="181"/>
        <v>#REF!</v>
      </c>
      <c r="I569" s="151">
        <v>0</v>
      </c>
      <c r="J569" s="151">
        <v>0</v>
      </c>
      <c r="K569" s="151">
        <v>0</v>
      </c>
      <c r="L569" s="151">
        <v>0</v>
      </c>
      <c r="M569" s="151">
        <v>0</v>
      </c>
      <c r="N569" s="151">
        <v>0</v>
      </c>
      <c r="O569" s="151">
        <v>0</v>
      </c>
      <c r="P569" s="151">
        <v>0</v>
      </c>
      <c r="Q569" s="123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  <c r="EC569" s="124"/>
      <c r="ED569" s="124"/>
      <c r="EE569" s="124"/>
      <c r="EF569" s="124"/>
      <c r="EG569" s="124"/>
    </row>
    <row r="570" spans="1:137" s="106" customFormat="1" ht="12.95" customHeight="1" x14ac:dyDescent="0.2">
      <c r="A570" s="127">
        <v>8</v>
      </c>
      <c r="B570" s="130" t="e">
        <f>'Приложение № 1'!#REF!</f>
        <v>#REF!</v>
      </c>
      <c r="C570" s="126" t="e">
        <f>'Приложение № 1'!#REF!</f>
        <v>#REF!</v>
      </c>
      <c r="D570" s="151" t="e">
        <f>'Приложение № 1'!#REF!</f>
        <v>#REF!</v>
      </c>
      <c r="E570" s="151">
        <v>0</v>
      </c>
      <c r="F570" s="151">
        <v>0</v>
      </c>
      <c r="G570" s="151" t="e">
        <f t="shared" si="181"/>
        <v>#REF!</v>
      </c>
      <c r="H570" s="151" t="e">
        <f t="shared" si="181"/>
        <v>#REF!</v>
      </c>
      <c r="I570" s="151">
        <v>0</v>
      </c>
      <c r="J570" s="151">
        <v>0</v>
      </c>
      <c r="K570" s="151">
        <v>0</v>
      </c>
      <c r="L570" s="151">
        <v>0</v>
      </c>
      <c r="M570" s="151">
        <v>0</v>
      </c>
      <c r="N570" s="151">
        <v>0</v>
      </c>
      <c r="O570" s="151">
        <v>0</v>
      </c>
      <c r="P570" s="151">
        <v>0</v>
      </c>
      <c r="Q570" s="112"/>
      <c r="R570" s="113"/>
      <c r="S570" s="113"/>
      <c r="T570" s="113"/>
      <c r="U570" s="113"/>
      <c r="V570" s="113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113"/>
      <c r="AG570" s="113"/>
      <c r="AH570" s="113"/>
      <c r="AI570" s="113"/>
      <c r="AJ570" s="113"/>
      <c r="AK570" s="113"/>
      <c r="AL570" s="113"/>
      <c r="AM570" s="113"/>
      <c r="AN570" s="113"/>
      <c r="AO570" s="113"/>
      <c r="AP570" s="113"/>
      <c r="AQ570" s="113"/>
      <c r="AR570" s="113"/>
      <c r="AS570" s="113"/>
      <c r="AT570" s="113"/>
      <c r="AU570" s="113"/>
      <c r="AV570" s="113"/>
      <c r="AW570" s="113"/>
      <c r="AX570" s="113"/>
      <c r="AY570" s="113"/>
      <c r="AZ570" s="113"/>
      <c r="BA570" s="113"/>
      <c r="BB570" s="113"/>
      <c r="BC570" s="113"/>
      <c r="BD570" s="113"/>
      <c r="BE570" s="113"/>
      <c r="BF570" s="113"/>
      <c r="BG570" s="113"/>
      <c r="BH570" s="113"/>
      <c r="BI570" s="113"/>
      <c r="BJ570" s="113"/>
      <c r="BK570" s="113"/>
      <c r="BL570" s="113"/>
      <c r="BM570" s="113"/>
      <c r="BN570" s="113"/>
      <c r="BO570" s="113"/>
      <c r="BP570" s="113"/>
      <c r="BQ570" s="113"/>
      <c r="BR570" s="113"/>
      <c r="BS570" s="113"/>
      <c r="BT570" s="113"/>
      <c r="BU570" s="113"/>
      <c r="BV570" s="113"/>
      <c r="BW570" s="113"/>
      <c r="BX570" s="113"/>
      <c r="BY570" s="113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  <c r="DU570" s="113"/>
      <c r="DV570" s="113"/>
      <c r="DW570" s="113"/>
      <c r="DX570" s="113"/>
      <c r="DY570" s="113"/>
      <c r="DZ570" s="113"/>
      <c r="EA570" s="113"/>
      <c r="EB570" s="113"/>
      <c r="EC570" s="113"/>
      <c r="ED570" s="113"/>
      <c r="EE570" s="113"/>
      <c r="EF570" s="113"/>
      <c r="EG570" s="113"/>
    </row>
    <row r="571" spans="1:137" s="150" customFormat="1" ht="12.95" customHeight="1" x14ac:dyDescent="0.2">
      <c r="A571" s="127">
        <v>9</v>
      </c>
      <c r="B571" s="130" t="e">
        <f>'Приложение № 1'!#REF!</f>
        <v>#REF!</v>
      </c>
      <c r="C571" s="126" t="e">
        <f>'Приложение № 1'!#REF!</f>
        <v>#REF!</v>
      </c>
      <c r="D571" s="151" t="e">
        <f>'Приложение № 1'!#REF!</f>
        <v>#REF!</v>
      </c>
      <c r="E571" s="151">
        <v>0</v>
      </c>
      <c r="F571" s="151">
        <v>0</v>
      </c>
      <c r="G571" s="151" t="e">
        <f t="shared" si="181"/>
        <v>#REF!</v>
      </c>
      <c r="H571" s="151" t="e">
        <f t="shared" si="181"/>
        <v>#REF!</v>
      </c>
      <c r="I571" s="151">
        <v>0</v>
      </c>
      <c r="J571" s="151">
        <v>0</v>
      </c>
      <c r="K571" s="151">
        <v>0</v>
      </c>
      <c r="L571" s="151">
        <v>0</v>
      </c>
      <c r="M571" s="151">
        <v>0</v>
      </c>
      <c r="N571" s="151">
        <v>0</v>
      </c>
      <c r="O571" s="151">
        <v>0</v>
      </c>
      <c r="P571" s="151">
        <v>0</v>
      </c>
      <c r="Q571" s="123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  <c r="EC571" s="124"/>
      <c r="ED571" s="124"/>
      <c r="EE571" s="124"/>
      <c r="EF571" s="124"/>
      <c r="EG571" s="124"/>
    </row>
    <row r="572" spans="1:137" s="150" customFormat="1" ht="39.950000000000003" customHeight="1" x14ac:dyDescent="0.2">
      <c r="A572" s="847" t="str">
        <f>'Приложение № 1'!A692:F692</f>
        <v>Итого МКД по городскому поселению Краснозаводск Сергиево-Посадского муниципального района: 3</v>
      </c>
      <c r="B572" s="850"/>
      <c r="C572" s="129">
        <f>C573+C574</f>
        <v>1328.86</v>
      </c>
      <c r="D572" s="129">
        <f t="shared" ref="D572:P572" si="182">D573+D574</f>
        <v>46878372.799999997</v>
      </c>
      <c r="E572" s="129">
        <f t="shared" si="182"/>
        <v>0</v>
      </c>
      <c r="F572" s="129">
        <f t="shared" si="182"/>
        <v>0</v>
      </c>
      <c r="G572" s="129">
        <f t="shared" si="182"/>
        <v>0</v>
      </c>
      <c r="H572" s="129">
        <f t="shared" si="182"/>
        <v>0</v>
      </c>
      <c r="I572" s="129">
        <f t="shared" si="182"/>
        <v>1328.86</v>
      </c>
      <c r="J572" s="129">
        <f t="shared" si="182"/>
        <v>46878372.799999997</v>
      </c>
      <c r="K572" s="129">
        <f t="shared" si="182"/>
        <v>0</v>
      </c>
      <c r="L572" s="129">
        <f t="shared" si="182"/>
        <v>0</v>
      </c>
      <c r="M572" s="129">
        <f t="shared" si="182"/>
        <v>0</v>
      </c>
      <c r="N572" s="129">
        <f t="shared" si="182"/>
        <v>0</v>
      </c>
      <c r="O572" s="129">
        <f t="shared" si="182"/>
        <v>0</v>
      </c>
      <c r="P572" s="129">
        <f t="shared" si="182"/>
        <v>0</v>
      </c>
      <c r="Q572" s="123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  <c r="EC572" s="124"/>
      <c r="ED572" s="124"/>
      <c r="EE572" s="124"/>
      <c r="EF572" s="124"/>
      <c r="EG572" s="124"/>
    </row>
    <row r="573" spans="1:137" s="106" customFormat="1" ht="12.95" customHeight="1" x14ac:dyDescent="0.2">
      <c r="A573" s="127">
        <v>1</v>
      </c>
      <c r="B573" s="104" t="str">
        <f>'Приложение № 1'!B693</f>
        <v>г. Краснозаводск, ул. Строителей, д.11</v>
      </c>
      <c r="C573" s="126">
        <f>'Приложение № 1'!M693</f>
        <v>845.8</v>
      </c>
      <c r="D573" s="151">
        <f>'Приложение № 1'!P693</f>
        <v>35760424</v>
      </c>
      <c r="E573" s="151">
        <v>0</v>
      </c>
      <c r="F573" s="151">
        <v>0</v>
      </c>
      <c r="G573" s="151">
        <v>0</v>
      </c>
      <c r="H573" s="151">
        <v>0</v>
      </c>
      <c r="I573" s="151">
        <f>C573</f>
        <v>845.8</v>
      </c>
      <c r="J573" s="151">
        <f>D573</f>
        <v>35760424</v>
      </c>
      <c r="K573" s="151">
        <v>0</v>
      </c>
      <c r="L573" s="151">
        <v>0</v>
      </c>
      <c r="M573" s="151">
        <v>0</v>
      </c>
      <c r="N573" s="151">
        <v>0</v>
      </c>
      <c r="O573" s="151">
        <v>0</v>
      </c>
      <c r="P573" s="151">
        <v>0</v>
      </c>
      <c r="Q573" s="112"/>
      <c r="R573" s="113"/>
      <c r="S573" s="113"/>
      <c r="T573" s="113"/>
      <c r="U573" s="113"/>
      <c r="V573" s="113"/>
      <c r="W573" s="113"/>
      <c r="X573" s="113"/>
      <c r="Y573" s="113"/>
      <c r="Z573" s="113"/>
      <c r="AA573" s="113"/>
      <c r="AB573" s="113"/>
      <c r="AC573" s="113"/>
      <c r="AD573" s="113"/>
      <c r="AE573" s="113"/>
      <c r="AF573" s="113"/>
      <c r="AG573" s="113"/>
      <c r="AH573" s="113"/>
      <c r="AI573" s="113"/>
      <c r="AJ573" s="113"/>
      <c r="AK573" s="113"/>
      <c r="AL573" s="113"/>
      <c r="AM573" s="113"/>
      <c r="AN573" s="113"/>
      <c r="AO573" s="113"/>
      <c r="AP573" s="113"/>
      <c r="AQ573" s="113"/>
      <c r="AR573" s="113"/>
      <c r="AS573" s="113"/>
      <c r="AT573" s="113"/>
      <c r="AU573" s="113"/>
      <c r="AV573" s="113"/>
      <c r="AW573" s="113"/>
      <c r="AX573" s="113"/>
      <c r="AY573" s="113"/>
      <c r="AZ573" s="113"/>
      <c r="BA573" s="113"/>
      <c r="BB573" s="113"/>
      <c r="BC573" s="113"/>
      <c r="BD573" s="113"/>
      <c r="BE573" s="113"/>
      <c r="BF573" s="113"/>
      <c r="BG573" s="113"/>
      <c r="BH573" s="113"/>
      <c r="BI573" s="113"/>
      <c r="BJ573" s="113"/>
      <c r="BK573" s="113"/>
      <c r="BL573" s="113"/>
      <c r="BM573" s="113"/>
      <c r="BN573" s="113"/>
      <c r="BO573" s="113"/>
      <c r="BP573" s="113"/>
      <c r="BQ573" s="113"/>
      <c r="BR573" s="113"/>
      <c r="BS573" s="113"/>
      <c r="BT573" s="113"/>
      <c r="BU573" s="113"/>
      <c r="BV573" s="113"/>
      <c r="BW573" s="113"/>
      <c r="BX573" s="113"/>
      <c r="BY573" s="113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  <c r="DU573" s="113"/>
      <c r="DV573" s="113"/>
      <c r="DW573" s="113"/>
      <c r="DX573" s="113"/>
      <c r="DY573" s="113"/>
      <c r="DZ573" s="113"/>
      <c r="EA573" s="113"/>
      <c r="EB573" s="113"/>
      <c r="EC573" s="113"/>
      <c r="ED573" s="113"/>
      <c r="EE573" s="113"/>
      <c r="EF573" s="113"/>
      <c r="EG573" s="113"/>
    </row>
    <row r="574" spans="1:137" s="106" customFormat="1" ht="12.95" customHeight="1" x14ac:dyDescent="0.2">
      <c r="A574" s="100">
        <v>2</v>
      </c>
      <c r="B574" s="104" t="str">
        <f>'Приложение № 1'!B695</f>
        <v>г. Краснозаводск, ул. 1 Мая, д. 6</v>
      </c>
      <c r="C574" s="126">
        <f>'Приложение № 1'!M695</f>
        <v>483.06</v>
      </c>
      <c r="D574" s="151">
        <f>'Приложение № 1'!P695</f>
        <v>11117948.800000001</v>
      </c>
      <c r="E574" s="151">
        <v>0</v>
      </c>
      <c r="F574" s="151">
        <v>0</v>
      </c>
      <c r="G574" s="151">
        <v>0</v>
      </c>
      <c r="H574" s="151">
        <v>0</v>
      </c>
      <c r="I574" s="151">
        <f>C574</f>
        <v>483.06</v>
      </c>
      <c r="J574" s="151">
        <f>D574</f>
        <v>11117948.800000001</v>
      </c>
      <c r="K574" s="151">
        <v>0</v>
      </c>
      <c r="L574" s="151">
        <v>0</v>
      </c>
      <c r="M574" s="151">
        <v>0</v>
      </c>
      <c r="N574" s="151">
        <v>0</v>
      </c>
      <c r="O574" s="151">
        <v>0</v>
      </c>
      <c r="P574" s="151">
        <v>0</v>
      </c>
      <c r="Q574" s="112"/>
      <c r="R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X574" s="113"/>
      <c r="AY574" s="113"/>
      <c r="AZ574" s="113"/>
      <c r="BA574" s="113"/>
      <c r="BB574" s="113"/>
      <c r="BC574" s="113"/>
      <c r="BD574" s="113"/>
      <c r="BE574" s="113"/>
      <c r="BF574" s="113"/>
      <c r="BG574" s="113"/>
      <c r="BH574" s="113"/>
      <c r="BI574" s="113"/>
      <c r="BJ574" s="113"/>
      <c r="BK574" s="113"/>
      <c r="BL574" s="113"/>
      <c r="BM574" s="113"/>
      <c r="BN574" s="113"/>
      <c r="BO574" s="113"/>
      <c r="BP574" s="113"/>
      <c r="BQ574" s="113"/>
      <c r="BR574" s="113"/>
      <c r="BS574" s="113"/>
      <c r="BT574" s="113"/>
      <c r="BU574" s="113"/>
      <c r="BV574" s="113"/>
      <c r="BW574" s="113"/>
      <c r="BX574" s="113"/>
      <c r="BY574" s="113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  <c r="DU574" s="113"/>
      <c r="DV574" s="113"/>
      <c r="DW574" s="113"/>
      <c r="DX574" s="113"/>
      <c r="DY574" s="113"/>
      <c r="DZ574" s="113"/>
      <c r="EA574" s="113"/>
      <c r="EB574" s="113"/>
      <c r="EC574" s="113"/>
      <c r="ED574" s="113"/>
      <c r="EE574" s="113"/>
      <c r="EF574" s="113"/>
      <c r="EG574" s="113"/>
    </row>
    <row r="575" spans="1:137" s="150" customFormat="1" ht="39.950000000000003" customHeight="1" x14ac:dyDescent="0.2">
      <c r="A575" s="847" t="str">
        <f ca="1">OFFSET('Приложение № 1'!A698:F698,-2,0)</f>
        <v>Итого МКД по городскому поселению Сергиев Посад Сергиево-Посадского  муниципального района: 9</v>
      </c>
      <c r="B575" s="848"/>
      <c r="C575" s="101" t="e">
        <f>SUM(C576:C588)</f>
        <v>#REF!</v>
      </c>
      <c r="D575" s="101" t="e">
        <f t="shared" ref="D575:P575" si="183">SUM(D576:D588)</f>
        <v>#REF!</v>
      </c>
      <c r="E575" s="101">
        <f t="shared" si="183"/>
        <v>1626.9</v>
      </c>
      <c r="F575" s="101">
        <f t="shared" si="183"/>
        <v>68785332</v>
      </c>
      <c r="G575" s="101" t="e">
        <f t="shared" si="183"/>
        <v>#REF!</v>
      </c>
      <c r="H575" s="101" t="e">
        <f t="shared" si="183"/>
        <v>#REF!</v>
      </c>
      <c r="I575" s="101">
        <f t="shared" si="183"/>
        <v>0</v>
      </c>
      <c r="J575" s="101">
        <f t="shared" si="183"/>
        <v>0</v>
      </c>
      <c r="K575" s="101">
        <f t="shared" si="183"/>
        <v>0</v>
      </c>
      <c r="L575" s="101">
        <f t="shared" si="183"/>
        <v>0</v>
      </c>
      <c r="M575" s="101">
        <f t="shared" si="183"/>
        <v>0</v>
      </c>
      <c r="N575" s="101">
        <f t="shared" si="183"/>
        <v>0</v>
      </c>
      <c r="O575" s="101">
        <f t="shared" si="183"/>
        <v>0</v>
      </c>
      <c r="P575" s="101">
        <f t="shared" si="183"/>
        <v>0</v>
      </c>
      <c r="Q575" s="123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  <c r="EC575" s="124"/>
      <c r="ED575" s="124"/>
      <c r="EE575" s="124"/>
      <c r="EF575" s="124"/>
      <c r="EG575" s="124"/>
    </row>
    <row r="576" spans="1:137" s="106" customFormat="1" ht="12.95" customHeight="1" x14ac:dyDescent="0.2">
      <c r="A576" s="127">
        <v>1</v>
      </c>
      <c r="B576" s="130" t="str">
        <f>'Приложение № 1'!B697</f>
        <v>г. Сергиев Посад, ул. Краснофлотская, д. 9</v>
      </c>
      <c r="C576" s="126">
        <f>'Приложение № 1'!M697</f>
        <v>524.4</v>
      </c>
      <c r="D576" s="151">
        <f>'Приложение № 1'!P697</f>
        <v>22171632</v>
      </c>
      <c r="E576" s="151">
        <f t="shared" ref="E576:F578" si="184">C576</f>
        <v>524.4</v>
      </c>
      <c r="F576" s="151">
        <f t="shared" si="184"/>
        <v>22171632</v>
      </c>
      <c r="G576" s="151">
        <v>0</v>
      </c>
      <c r="H576" s="151">
        <v>0</v>
      </c>
      <c r="I576" s="151">
        <v>0</v>
      </c>
      <c r="J576" s="151">
        <v>0</v>
      </c>
      <c r="K576" s="151">
        <v>0</v>
      </c>
      <c r="L576" s="151">
        <v>0</v>
      </c>
      <c r="M576" s="151">
        <v>0</v>
      </c>
      <c r="N576" s="151">
        <v>0</v>
      </c>
      <c r="O576" s="151">
        <v>0</v>
      </c>
      <c r="P576" s="151">
        <v>0</v>
      </c>
      <c r="Q576" s="112"/>
      <c r="R576" s="113"/>
      <c r="S576" s="113"/>
      <c r="T576" s="113"/>
      <c r="U576" s="113"/>
      <c r="V576" s="113"/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N576" s="113"/>
      <c r="AO576" s="113"/>
      <c r="AP576" s="113"/>
      <c r="AQ576" s="113"/>
      <c r="AR576" s="113"/>
      <c r="AS576" s="113"/>
      <c r="AT576" s="113"/>
      <c r="AU576" s="113"/>
      <c r="AV576" s="113"/>
      <c r="AW576" s="113"/>
      <c r="AX576" s="113"/>
      <c r="AY576" s="113"/>
      <c r="AZ576" s="113"/>
      <c r="BA576" s="113"/>
      <c r="BB576" s="113"/>
      <c r="BC576" s="113"/>
      <c r="BD576" s="113"/>
      <c r="BE576" s="113"/>
      <c r="BF576" s="113"/>
      <c r="BG576" s="113"/>
      <c r="BH576" s="113"/>
      <c r="BI576" s="113"/>
      <c r="BJ576" s="113"/>
      <c r="BK576" s="113"/>
      <c r="BL576" s="113"/>
      <c r="BM576" s="113"/>
      <c r="BN576" s="113"/>
      <c r="BO576" s="113"/>
      <c r="BP576" s="113"/>
      <c r="BQ576" s="113"/>
      <c r="BR576" s="113"/>
      <c r="BS576" s="113"/>
      <c r="BT576" s="113"/>
      <c r="BU576" s="113"/>
      <c r="BV576" s="113"/>
      <c r="BW576" s="113"/>
      <c r="BX576" s="113"/>
      <c r="BY576" s="113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  <c r="DU576" s="113"/>
      <c r="DV576" s="113"/>
      <c r="DW576" s="113"/>
      <c r="DX576" s="113"/>
      <c r="DY576" s="113"/>
      <c r="DZ576" s="113"/>
      <c r="EA576" s="113"/>
      <c r="EB576" s="113"/>
      <c r="EC576" s="113"/>
      <c r="ED576" s="113"/>
      <c r="EE576" s="113"/>
      <c r="EF576" s="113"/>
      <c r="EG576" s="113"/>
    </row>
    <row r="577" spans="1:137" s="106" customFormat="1" ht="12.95" customHeight="1" x14ac:dyDescent="0.2">
      <c r="A577" s="127">
        <v>2</v>
      </c>
      <c r="B577" s="130" t="str">
        <f>'Приложение № 1'!B698</f>
        <v>г. Сергиев Посад, ул. Карла Либкнехта, д. 10</v>
      </c>
      <c r="C577" s="126">
        <f>'Приложение № 1'!M698</f>
        <v>575.9</v>
      </c>
      <c r="D577" s="151">
        <f>'Приложение № 1'!P698</f>
        <v>24349052</v>
      </c>
      <c r="E577" s="151">
        <f t="shared" si="184"/>
        <v>575.9</v>
      </c>
      <c r="F577" s="151">
        <f t="shared" si="184"/>
        <v>24349052</v>
      </c>
      <c r="G577" s="151">
        <v>0</v>
      </c>
      <c r="H577" s="151">
        <v>0</v>
      </c>
      <c r="I577" s="151">
        <v>0</v>
      </c>
      <c r="J577" s="151">
        <v>0</v>
      </c>
      <c r="K577" s="151">
        <v>0</v>
      </c>
      <c r="L577" s="151">
        <v>0</v>
      </c>
      <c r="M577" s="151">
        <v>0</v>
      </c>
      <c r="N577" s="151">
        <v>0</v>
      </c>
      <c r="O577" s="151">
        <v>0</v>
      </c>
      <c r="P577" s="151">
        <v>0</v>
      </c>
      <c r="Q577" s="112"/>
      <c r="R577" s="113"/>
      <c r="S577" s="113"/>
      <c r="T577" s="113"/>
      <c r="U577" s="113"/>
      <c r="V577" s="113"/>
      <c r="W577" s="113"/>
      <c r="X577" s="113"/>
      <c r="Y577" s="113"/>
      <c r="Z577" s="113"/>
      <c r="AA577" s="113"/>
      <c r="AB577" s="113"/>
      <c r="AC577" s="113"/>
      <c r="AD577" s="113"/>
      <c r="AE577" s="113"/>
      <c r="AF577" s="113"/>
      <c r="AG577" s="113"/>
      <c r="AH577" s="113"/>
      <c r="AI577" s="113"/>
      <c r="AJ577" s="113"/>
      <c r="AK577" s="113"/>
      <c r="AL577" s="113"/>
      <c r="AM577" s="113"/>
      <c r="AN577" s="113"/>
      <c r="AO577" s="113"/>
      <c r="AP577" s="113"/>
      <c r="AQ577" s="113"/>
      <c r="AR577" s="113"/>
      <c r="AS577" s="113"/>
      <c r="AT577" s="113"/>
      <c r="AU577" s="113"/>
      <c r="AV577" s="113"/>
      <c r="AW577" s="113"/>
      <c r="AX577" s="113"/>
      <c r="AY577" s="113"/>
      <c r="AZ577" s="113"/>
      <c r="BA577" s="113"/>
      <c r="BB577" s="113"/>
      <c r="BC577" s="113"/>
      <c r="BD577" s="113"/>
      <c r="BE577" s="113"/>
      <c r="BF577" s="113"/>
      <c r="BG577" s="113"/>
      <c r="BH577" s="113"/>
      <c r="BI577" s="113"/>
      <c r="BJ577" s="113"/>
      <c r="BK577" s="113"/>
      <c r="BL577" s="113"/>
      <c r="BM577" s="113"/>
      <c r="BN577" s="113"/>
      <c r="BO577" s="113"/>
      <c r="BP577" s="113"/>
      <c r="BQ577" s="113"/>
      <c r="BR577" s="113"/>
      <c r="BS577" s="113"/>
      <c r="BT577" s="113"/>
      <c r="BU577" s="113"/>
      <c r="BV577" s="113"/>
      <c r="BW577" s="113"/>
      <c r="BX577" s="113"/>
      <c r="BY577" s="113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  <c r="DU577" s="113"/>
      <c r="DV577" s="113"/>
      <c r="DW577" s="113"/>
      <c r="DX577" s="113"/>
      <c r="DY577" s="113"/>
      <c r="DZ577" s="113"/>
      <c r="EA577" s="113"/>
      <c r="EB577" s="113"/>
      <c r="EC577" s="113"/>
      <c r="ED577" s="113"/>
      <c r="EE577" s="113"/>
      <c r="EF577" s="113"/>
      <c r="EG577" s="113"/>
    </row>
    <row r="578" spans="1:137" s="106" customFormat="1" ht="12.95" customHeight="1" x14ac:dyDescent="0.2">
      <c r="A578" s="127">
        <v>3</v>
      </c>
      <c r="B578" s="130" t="str">
        <f>'Приложение № 1'!B699</f>
        <v>г. Сергиев Посад, ул. Карла Либкнехта, д. 12/11</v>
      </c>
      <c r="C578" s="126">
        <f>'Приложение № 1'!M699</f>
        <v>526.6</v>
      </c>
      <c r="D578" s="151">
        <f>'Приложение № 1'!P699</f>
        <v>22264648</v>
      </c>
      <c r="E578" s="151">
        <f t="shared" si="184"/>
        <v>526.6</v>
      </c>
      <c r="F578" s="151">
        <f t="shared" si="184"/>
        <v>22264648</v>
      </c>
      <c r="G578" s="151">
        <v>0</v>
      </c>
      <c r="H578" s="151">
        <v>0</v>
      </c>
      <c r="I578" s="151">
        <v>0</v>
      </c>
      <c r="J578" s="151">
        <v>0</v>
      </c>
      <c r="K578" s="151">
        <v>0</v>
      </c>
      <c r="L578" s="151">
        <v>0</v>
      </c>
      <c r="M578" s="151">
        <v>0</v>
      </c>
      <c r="N578" s="151">
        <v>0</v>
      </c>
      <c r="O578" s="151">
        <v>0</v>
      </c>
      <c r="P578" s="151">
        <v>0</v>
      </c>
      <c r="Q578" s="112"/>
      <c r="R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N578" s="113"/>
      <c r="AO578" s="113"/>
      <c r="AP578" s="113"/>
      <c r="AQ578" s="113"/>
      <c r="AR578" s="113"/>
      <c r="AS578" s="113"/>
      <c r="AT578" s="113"/>
      <c r="AU578" s="113"/>
      <c r="AV578" s="113"/>
      <c r="AW578" s="113"/>
      <c r="AX578" s="113"/>
      <c r="AY578" s="113"/>
      <c r="AZ578" s="113"/>
      <c r="BA578" s="113"/>
      <c r="BB578" s="113"/>
      <c r="BC578" s="113"/>
      <c r="BD578" s="113"/>
      <c r="BE578" s="113"/>
      <c r="BF578" s="113"/>
      <c r="BG578" s="113"/>
      <c r="BH578" s="113"/>
      <c r="BI578" s="113"/>
      <c r="BJ578" s="113"/>
      <c r="BK578" s="113"/>
      <c r="BL578" s="113"/>
      <c r="BM578" s="113"/>
      <c r="BN578" s="113"/>
      <c r="BO578" s="113"/>
      <c r="BP578" s="113"/>
      <c r="BQ578" s="113"/>
      <c r="BR578" s="113"/>
      <c r="BS578" s="113"/>
      <c r="BT578" s="113"/>
      <c r="BU578" s="113"/>
      <c r="BV578" s="113"/>
      <c r="BW578" s="113"/>
      <c r="BX578" s="113"/>
      <c r="BY578" s="113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  <c r="DU578" s="113"/>
      <c r="DV578" s="113"/>
      <c r="DW578" s="113"/>
      <c r="DX578" s="113"/>
      <c r="DY578" s="113"/>
      <c r="DZ578" s="113"/>
      <c r="EA578" s="113"/>
      <c r="EB578" s="113"/>
      <c r="EC578" s="113"/>
      <c r="ED578" s="113"/>
      <c r="EE578" s="113"/>
      <c r="EF578" s="113"/>
      <c r="EG578" s="113"/>
    </row>
    <row r="579" spans="1:137" s="106" customFormat="1" ht="12.95" customHeight="1" x14ac:dyDescent="0.2">
      <c r="A579" s="127">
        <v>4</v>
      </c>
      <c r="B579" s="130" t="e">
        <f>'Приложение № 1'!#REF!</f>
        <v>#REF!</v>
      </c>
      <c r="C579" s="126" t="e">
        <f>'Приложение № 1'!#REF!</f>
        <v>#REF!</v>
      </c>
      <c r="D579" s="151" t="e">
        <f>'Приложение № 1'!#REF!</f>
        <v>#REF!</v>
      </c>
      <c r="E579" s="151">
        <v>0</v>
      </c>
      <c r="F579" s="151">
        <v>0</v>
      </c>
      <c r="G579" s="151" t="e">
        <f>C579</f>
        <v>#REF!</v>
      </c>
      <c r="H579" s="151" t="e">
        <f>D579</f>
        <v>#REF!</v>
      </c>
      <c r="I579" s="151">
        <v>0</v>
      </c>
      <c r="J579" s="151">
        <v>0</v>
      </c>
      <c r="K579" s="151">
        <v>0</v>
      </c>
      <c r="L579" s="151">
        <v>0</v>
      </c>
      <c r="M579" s="151">
        <v>0</v>
      </c>
      <c r="N579" s="151">
        <v>0</v>
      </c>
      <c r="O579" s="151">
        <v>0</v>
      </c>
      <c r="P579" s="151">
        <v>0</v>
      </c>
      <c r="Q579" s="112"/>
      <c r="R579" s="113"/>
      <c r="S579" s="113"/>
      <c r="T579" s="113"/>
      <c r="U579" s="113"/>
      <c r="V579" s="113"/>
      <c r="W579" s="113"/>
      <c r="X579" s="113"/>
      <c r="Y579" s="113"/>
      <c r="Z579" s="113"/>
      <c r="AA579" s="113"/>
      <c r="AB579" s="113"/>
      <c r="AC579" s="113"/>
      <c r="AD579" s="113"/>
      <c r="AE579" s="113"/>
      <c r="AF579" s="113"/>
      <c r="AG579" s="113"/>
      <c r="AH579" s="113"/>
      <c r="AI579" s="113"/>
      <c r="AJ579" s="113"/>
      <c r="AK579" s="113"/>
      <c r="AL579" s="113"/>
      <c r="AM579" s="113"/>
      <c r="AN579" s="113"/>
      <c r="AO579" s="113"/>
      <c r="AP579" s="113"/>
      <c r="AQ579" s="113"/>
      <c r="AR579" s="113"/>
      <c r="AS579" s="113"/>
      <c r="AT579" s="113"/>
      <c r="AU579" s="113"/>
      <c r="AV579" s="113"/>
      <c r="AW579" s="113"/>
      <c r="AX579" s="113"/>
      <c r="AY579" s="113"/>
      <c r="AZ579" s="113"/>
      <c r="BA579" s="113"/>
      <c r="BB579" s="113"/>
      <c r="BC579" s="113"/>
      <c r="BD579" s="113"/>
      <c r="BE579" s="113"/>
      <c r="BF579" s="113"/>
      <c r="BG579" s="113"/>
      <c r="BH579" s="113"/>
      <c r="BI579" s="113"/>
      <c r="BJ579" s="113"/>
      <c r="BK579" s="113"/>
      <c r="BL579" s="113"/>
      <c r="BM579" s="113"/>
      <c r="BN579" s="113"/>
      <c r="BO579" s="113"/>
      <c r="BP579" s="113"/>
      <c r="BQ579" s="113"/>
      <c r="BR579" s="113"/>
      <c r="BS579" s="113"/>
      <c r="BT579" s="113"/>
      <c r="BU579" s="113"/>
      <c r="BV579" s="113"/>
      <c r="BW579" s="113"/>
      <c r="BX579" s="113"/>
      <c r="BY579" s="113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  <c r="DU579" s="113"/>
      <c r="DV579" s="113"/>
      <c r="DW579" s="113"/>
      <c r="DX579" s="113"/>
      <c r="DY579" s="113"/>
      <c r="DZ579" s="113"/>
      <c r="EA579" s="113"/>
      <c r="EB579" s="113"/>
      <c r="EC579" s="113"/>
      <c r="ED579" s="113"/>
      <c r="EE579" s="113"/>
      <c r="EF579" s="113"/>
      <c r="EG579" s="113"/>
    </row>
    <row r="580" spans="1:137" s="106" customFormat="1" ht="12.95" customHeight="1" x14ac:dyDescent="0.2">
      <c r="A580" s="127">
        <v>5</v>
      </c>
      <c r="B580" s="130" t="str">
        <f>'Приложение № 1'!B700</f>
        <v>г. Сергиев Посад, ул. Карла Либкнехта, д. 1</v>
      </c>
      <c r="C580" s="126">
        <f>'Приложение № 1'!M700</f>
        <v>527.79999999999995</v>
      </c>
      <c r="D580" s="151">
        <f>'Приложение № 1'!P700</f>
        <v>22315384.789999999</v>
      </c>
      <c r="E580" s="151">
        <v>0</v>
      </c>
      <c r="F580" s="151">
        <v>0</v>
      </c>
      <c r="G580" s="151">
        <f t="shared" ref="G580:G588" si="185">C580</f>
        <v>527.79999999999995</v>
      </c>
      <c r="H580" s="151">
        <f t="shared" ref="H580:H588" si="186">D580</f>
        <v>22315384.789999999</v>
      </c>
      <c r="I580" s="151">
        <v>0</v>
      </c>
      <c r="J580" s="151">
        <v>0</v>
      </c>
      <c r="K580" s="151">
        <v>0</v>
      </c>
      <c r="L580" s="151">
        <v>0</v>
      </c>
      <c r="M580" s="151">
        <v>0</v>
      </c>
      <c r="N580" s="151">
        <v>0</v>
      </c>
      <c r="O580" s="151">
        <v>0</v>
      </c>
      <c r="P580" s="151">
        <v>0</v>
      </c>
      <c r="Q580" s="112"/>
      <c r="R580" s="113"/>
      <c r="S580" s="113"/>
      <c r="T580" s="113"/>
      <c r="U580" s="113"/>
      <c r="V580" s="113"/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113"/>
      <c r="AG580" s="113"/>
      <c r="AH580" s="113"/>
      <c r="AI580" s="113"/>
      <c r="AJ580" s="113"/>
      <c r="AK580" s="113"/>
      <c r="AL580" s="113"/>
      <c r="AM580" s="113"/>
      <c r="AN580" s="113"/>
      <c r="AO580" s="113"/>
      <c r="AP580" s="113"/>
      <c r="AQ580" s="113"/>
      <c r="AR580" s="113"/>
      <c r="AS580" s="113"/>
      <c r="AT580" s="113"/>
      <c r="AU580" s="113"/>
      <c r="AV580" s="113"/>
      <c r="AW580" s="113"/>
      <c r="AX580" s="113"/>
      <c r="AY580" s="113"/>
      <c r="AZ580" s="113"/>
      <c r="BA580" s="113"/>
      <c r="BB580" s="113"/>
      <c r="BC580" s="113"/>
      <c r="BD580" s="113"/>
      <c r="BE580" s="113"/>
      <c r="BF580" s="113"/>
      <c r="BG580" s="113"/>
      <c r="BH580" s="113"/>
      <c r="BI580" s="113"/>
      <c r="BJ580" s="113"/>
      <c r="BK580" s="113"/>
      <c r="BL580" s="113"/>
      <c r="BM580" s="113"/>
      <c r="BN580" s="113"/>
      <c r="BO580" s="113"/>
      <c r="BP580" s="113"/>
      <c r="BQ580" s="113"/>
      <c r="BR580" s="113"/>
      <c r="BS580" s="113"/>
      <c r="BT580" s="113"/>
      <c r="BU580" s="113"/>
      <c r="BV580" s="113"/>
      <c r="BW580" s="113"/>
      <c r="BX580" s="113"/>
      <c r="BY580" s="113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  <c r="DU580" s="113"/>
      <c r="DV580" s="113"/>
      <c r="DW580" s="113"/>
      <c r="DX580" s="113"/>
      <c r="DY580" s="113"/>
      <c r="DZ580" s="113"/>
      <c r="EA580" s="113"/>
      <c r="EB580" s="113"/>
      <c r="EC580" s="113"/>
      <c r="ED580" s="113"/>
      <c r="EE580" s="113"/>
      <c r="EF580" s="113"/>
      <c r="EG580" s="113"/>
    </row>
    <row r="581" spans="1:137" s="106" customFormat="1" ht="12.95" customHeight="1" x14ac:dyDescent="0.2">
      <c r="A581" s="127">
        <v>6</v>
      </c>
      <c r="B581" s="130" t="str">
        <f>'Приложение № 1'!B701</f>
        <v>г. Сергиев Посад, ул. Карла Либкнехта, д. 3</v>
      </c>
      <c r="C581" s="126">
        <f>'Приложение № 1'!M701</f>
        <v>517.1</v>
      </c>
      <c r="D581" s="151">
        <f>'Приложение № 1'!P701</f>
        <v>21474012</v>
      </c>
      <c r="E581" s="151">
        <v>0</v>
      </c>
      <c r="F581" s="151">
        <v>0</v>
      </c>
      <c r="G581" s="151">
        <f t="shared" si="185"/>
        <v>517.1</v>
      </c>
      <c r="H581" s="151">
        <f t="shared" si="186"/>
        <v>21474012</v>
      </c>
      <c r="I581" s="151">
        <v>0</v>
      </c>
      <c r="J581" s="151">
        <v>0</v>
      </c>
      <c r="K581" s="151">
        <v>0</v>
      </c>
      <c r="L581" s="151">
        <v>0</v>
      </c>
      <c r="M581" s="151">
        <v>0</v>
      </c>
      <c r="N581" s="151">
        <v>0</v>
      </c>
      <c r="O581" s="151">
        <v>0</v>
      </c>
      <c r="P581" s="151">
        <v>0</v>
      </c>
      <c r="Q581" s="112"/>
      <c r="R581" s="113"/>
      <c r="S581" s="113"/>
      <c r="T581" s="113"/>
      <c r="U581" s="113"/>
      <c r="V581" s="113"/>
      <c r="W581" s="113"/>
      <c r="X581" s="113"/>
      <c r="Y581" s="113"/>
      <c r="Z581" s="113"/>
      <c r="AA581" s="113"/>
      <c r="AB581" s="113"/>
      <c r="AC581" s="113"/>
      <c r="AD581" s="113"/>
      <c r="AE581" s="113"/>
      <c r="AF581" s="113"/>
      <c r="AG581" s="113"/>
      <c r="AH581" s="113"/>
      <c r="AI581" s="113"/>
      <c r="AJ581" s="113"/>
      <c r="AK581" s="113"/>
      <c r="AL581" s="113"/>
      <c r="AM581" s="113"/>
      <c r="AN581" s="113"/>
      <c r="AO581" s="113"/>
      <c r="AP581" s="113"/>
      <c r="AQ581" s="113"/>
      <c r="AR581" s="113"/>
      <c r="AS581" s="113"/>
      <c r="AT581" s="113"/>
      <c r="AU581" s="113"/>
      <c r="AV581" s="113"/>
      <c r="AW581" s="113"/>
      <c r="AX581" s="113"/>
      <c r="AY581" s="113"/>
      <c r="AZ581" s="113"/>
      <c r="BA581" s="113"/>
      <c r="BB581" s="113"/>
      <c r="BC581" s="113"/>
      <c r="BD581" s="113"/>
      <c r="BE581" s="113"/>
      <c r="BF581" s="113"/>
      <c r="BG581" s="113"/>
      <c r="BH581" s="113"/>
      <c r="BI581" s="113"/>
      <c r="BJ581" s="113"/>
      <c r="BK581" s="113"/>
      <c r="BL581" s="113"/>
      <c r="BM581" s="113"/>
      <c r="BN581" s="113"/>
      <c r="BO581" s="113"/>
      <c r="BP581" s="113"/>
      <c r="BQ581" s="113"/>
      <c r="BR581" s="113"/>
      <c r="BS581" s="113"/>
      <c r="BT581" s="113"/>
      <c r="BU581" s="113"/>
      <c r="BV581" s="113"/>
      <c r="BW581" s="113"/>
      <c r="BX581" s="113"/>
      <c r="BY581" s="113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  <c r="DU581" s="113"/>
      <c r="DV581" s="113"/>
      <c r="DW581" s="113"/>
      <c r="DX581" s="113"/>
      <c r="DY581" s="113"/>
      <c r="DZ581" s="113"/>
      <c r="EA581" s="113"/>
      <c r="EB581" s="113"/>
      <c r="EC581" s="113"/>
      <c r="ED581" s="113"/>
      <c r="EE581" s="113"/>
      <c r="EF581" s="113"/>
      <c r="EG581" s="113"/>
    </row>
    <row r="582" spans="1:137" s="106" customFormat="1" ht="12.95" customHeight="1" x14ac:dyDescent="0.2">
      <c r="A582" s="127">
        <v>7</v>
      </c>
      <c r="B582" s="130" t="str">
        <f>'Приложение № 1'!B702</f>
        <v>г. Сергиев Посад, ул. Карла Либкнехта, д. 5</v>
      </c>
      <c r="C582" s="126">
        <f>'Приложение № 1'!M702</f>
        <v>516.1</v>
      </c>
      <c r="D582" s="151">
        <f>'Приложение № 1'!P702</f>
        <v>21820708</v>
      </c>
      <c r="E582" s="151">
        <v>0</v>
      </c>
      <c r="F582" s="151">
        <v>0</v>
      </c>
      <c r="G582" s="151">
        <f t="shared" si="185"/>
        <v>516.1</v>
      </c>
      <c r="H582" s="151">
        <f t="shared" si="186"/>
        <v>21820708</v>
      </c>
      <c r="I582" s="151">
        <v>0</v>
      </c>
      <c r="J582" s="151">
        <v>0</v>
      </c>
      <c r="K582" s="151">
        <v>0</v>
      </c>
      <c r="L582" s="151">
        <v>0</v>
      </c>
      <c r="M582" s="151">
        <v>0</v>
      </c>
      <c r="N582" s="151">
        <v>0</v>
      </c>
      <c r="O582" s="151">
        <v>0</v>
      </c>
      <c r="P582" s="151">
        <v>0</v>
      </c>
      <c r="Q582" s="112"/>
      <c r="R582" s="113"/>
      <c r="S582" s="113"/>
      <c r="T582" s="113"/>
      <c r="U582" s="113"/>
      <c r="V582" s="113"/>
      <c r="W582" s="113"/>
      <c r="X582" s="113"/>
      <c r="Y582" s="113"/>
      <c r="Z582" s="113"/>
      <c r="AA582" s="113"/>
      <c r="AB582" s="113"/>
      <c r="AC582" s="113"/>
      <c r="AD582" s="113"/>
      <c r="AE582" s="113"/>
      <c r="AF582" s="113"/>
      <c r="AG582" s="113"/>
      <c r="AH582" s="113"/>
      <c r="AI582" s="113"/>
      <c r="AJ582" s="113"/>
      <c r="AK582" s="113"/>
      <c r="AL582" s="113"/>
      <c r="AM582" s="113"/>
      <c r="AN582" s="113"/>
      <c r="AO582" s="113"/>
      <c r="AP582" s="113"/>
      <c r="AQ582" s="113"/>
      <c r="AR582" s="113"/>
      <c r="AS582" s="113"/>
      <c r="AT582" s="113"/>
      <c r="AU582" s="113"/>
      <c r="AV582" s="113"/>
      <c r="AW582" s="113"/>
      <c r="AX582" s="113"/>
      <c r="AY582" s="113"/>
      <c r="AZ582" s="113"/>
      <c r="BA582" s="113"/>
      <c r="BB582" s="113"/>
      <c r="BC582" s="113"/>
      <c r="BD582" s="113"/>
      <c r="BE582" s="113"/>
      <c r="BF582" s="113"/>
      <c r="BG582" s="113"/>
      <c r="BH582" s="113"/>
      <c r="BI582" s="113"/>
      <c r="BJ582" s="113"/>
      <c r="BK582" s="113"/>
      <c r="BL582" s="113"/>
      <c r="BM582" s="113"/>
      <c r="BN582" s="113"/>
      <c r="BO582" s="113"/>
      <c r="BP582" s="113"/>
      <c r="BQ582" s="113"/>
      <c r="BR582" s="113"/>
      <c r="BS582" s="113"/>
      <c r="BT582" s="113"/>
      <c r="BU582" s="113"/>
      <c r="BV582" s="113"/>
      <c r="BW582" s="113"/>
      <c r="BX582" s="113"/>
      <c r="BY582" s="113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  <c r="DU582" s="113"/>
      <c r="DV582" s="113"/>
      <c r="DW582" s="113"/>
      <c r="DX582" s="113"/>
      <c r="DY582" s="113"/>
      <c r="DZ582" s="113"/>
      <c r="EA582" s="113"/>
      <c r="EB582" s="113"/>
      <c r="EC582" s="113"/>
      <c r="ED582" s="113"/>
      <c r="EE582" s="113"/>
      <c r="EF582" s="113"/>
      <c r="EG582" s="113"/>
    </row>
    <row r="583" spans="1:137" s="106" customFormat="1" ht="12.95" customHeight="1" x14ac:dyDescent="0.2">
      <c r="A583" s="127">
        <v>8</v>
      </c>
      <c r="B583" s="130" t="str">
        <f>'Приложение № 1'!B703</f>
        <v>г. Сергиев Посад, ул. Стахановская, д. 1</v>
      </c>
      <c r="C583" s="126">
        <f>'Приложение № 1'!M703</f>
        <v>452.9</v>
      </c>
      <c r="D583" s="151">
        <f>'Приложение № 1'!P703</f>
        <v>19148612</v>
      </c>
      <c r="E583" s="151">
        <v>0</v>
      </c>
      <c r="F583" s="151">
        <v>0</v>
      </c>
      <c r="G583" s="151">
        <f t="shared" si="185"/>
        <v>452.9</v>
      </c>
      <c r="H583" s="151">
        <f t="shared" si="186"/>
        <v>19148612</v>
      </c>
      <c r="I583" s="151">
        <v>0</v>
      </c>
      <c r="J583" s="151">
        <v>0</v>
      </c>
      <c r="K583" s="151">
        <v>0</v>
      </c>
      <c r="L583" s="151">
        <v>0</v>
      </c>
      <c r="M583" s="151">
        <v>0</v>
      </c>
      <c r="N583" s="151">
        <v>0</v>
      </c>
      <c r="O583" s="151">
        <v>0</v>
      </c>
      <c r="P583" s="151">
        <v>0</v>
      </c>
      <c r="Q583" s="112"/>
      <c r="R583" s="113"/>
      <c r="S583" s="113"/>
      <c r="T583" s="113"/>
      <c r="U583" s="113"/>
      <c r="V583" s="113"/>
      <c r="W583" s="113"/>
      <c r="X583" s="113"/>
      <c r="Y583" s="113"/>
      <c r="Z583" s="113"/>
      <c r="AA583" s="113"/>
      <c r="AB583" s="113"/>
      <c r="AC583" s="113"/>
      <c r="AD583" s="113"/>
      <c r="AE583" s="113"/>
      <c r="AF583" s="113"/>
      <c r="AG583" s="113"/>
      <c r="AH583" s="113"/>
      <c r="AI583" s="113"/>
      <c r="AJ583" s="113"/>
      <c r="AK583" s="113"/>
      <c r="AL583" s="113"/>
      <c r="AM583" s="113"/>
      <c r="AN583" s="113"/>
      <c r="AO583" s="113"/>
      <c r="AP583" s="113"/>
      <c r="AQ583" s="113"/>
      <c r="AR583" s="113"/>
      <c r="AS583" s="113"/>
      <c r="AT583" s="113"/>
      <c r="AU583" s="113"/>
      <c r="AV583" s="113"/>
      <c r="AW583" s="113"/>
      <c r="AX583" s="113"/>
      <c r="AY583" s="113"/>
      <c r="AZ583" s="113"/>
      <c r="BA583" s="113"/>
      <c r="BB583" s="113"/>
      <c r="BC583" s="113"/>
      <c r="BD583" s="113"/>
      <c r="BE583" s="113"/>
      <c r="BF583" s="113"/>
      <c r="BG583" s="113"/>
      <c r="BH583" s="113"/>
      <c r="BI583" s="113"/>
      <c r="BJ583" s="113"/>
      <c r="BK583" s="113"/>
      <c r="BL583" s="113"/>
      <c r="BM583" s="113"/>
      <c r="BN583" s="113"/>
      <c r="BO583" s="113"/>
      <c r="BP583" s="113"/>
      <c r="BQ583" s="113"/>
      <c r="BR583" s="113"/>
      <c r="BS583" s="113"/>
      <c r="BT583" s="113"/>
      <c r="BU583" s="113"/>
      <c r="BV583" s="113"/>
      <c r="BW583" s="113"/>
      <c r="BX583" s="113"/>
      <c r="BY583" s="113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  <c r="DU583" s="113"/>
      <c r="DV583" s="113"/>
      <c r="DW583" s="113"/>
      <c r="DX583" s="113"/>
      <c r="DY583" s="113"/>
      <c r="DZ583" s="113"/>
      <c r="EA583" s="113"/>
      <c r="EB583" s="113"/>
      <c r="EC583" s="113"/>
      <c r="ED583" s="113"/>
      <c r="EE583" s="113"/>
      <c r="EF583" s="113"/>
      <c r="EG583" s="113"/>
    </row>
    <row r="584" spans="1:137" s="106" customFormat="1" ht="12.95" customHeight="1" x14ac:dyDescent="0.2">
      <c r="A584" s="127">
        <v>9</v>
      </c>
      <c r="B584" s="130" t="str">
        <f>'Приложение № 1'!B704</f>
        <v>г. Сергиев Посад, ул. Стахановская, д. 2</v>
      </c>
      <c r="C584" s="126">
        <f>'Приложение № 1'!M704</f>
        <v>532.9</v>
      </c>
      <c r="D584" s="151">
        <f>'Приложение № 1'!P704</f>
        <v>22488732.300000001</v>
      </c>
      <c r="E584" s="151">
        <v>0</v>
      </c>
      <c r="F584" s="151">
        <v>0</v>
      </c>
      <c r="G584" s="151">
        <f t="shared" si="185"/>
        <v>532.9</v>
      </c>
      <c r="H584" s="151">
        <f t="shared" si="186"/>
        <v>22488732.300000001</v>
      </c>
      <c r="I584" s="151">
        <v>0</v>
      </c>
      <c r="J584" s="151">
        <v>0</v>
      </c>
      <c r="K584" s="151">
        <v>0</v>
      </c>
      <c r="L584" s="151">
        <v>0</v>
      </c>
      <c r="M584" s="151">
        <v>0</v>
      </c>
      <c r="N584" s="151">
        <v>0</v>
      </c>
      <c r="O584" s="151">
        <v>0</v>
      </c>
      <c r="P584" s="151">
        <v>0</v>
      </c>
      <c r="Q584" s="112"/>
      <c r="R584" s="113"/>
      <c r="S584" s="113"/>
      <c r="T584" s="113"/>
      <c r="U584" s="113"/>
      <c r="V584" s="113"/>
      <c r="W584" s="113"/>
      <c r="X584" s="113"/>
      <c r="Y584" s="113"/>
      <c r="Z584" s="113"/>
      <c r="AA584" s="113"/>
      <c r="AB584" s="113"/>
      <c r="AC584" s="113"/>
      <c r="AD584" s="113"/>
      <c r="AE584" s="113"/>
      <c r="AF584" s="113"/>
      <c r="AG584" s="113"/>
      <c r="AH584" s="113"/>
      <c r="AI584" s="113"/>
      <c r="AJ584" s="113"/>
      <c r="AK584" s="113"/>
      <c r="AL584" s="113"/>
      <c r="AM584" s="113"/>
      <c r="AN584" s="113"/>
      <c r="AO584" s="113"/>
      <c r="AP584" s="113"/>
      <c r="AQ584" s="113"/>
      <c r="AR584" s="113"/>
      <c r="AS584" s="113"/>
      <c r="AT584" s="113"/>
      <c r="AU584" s="113"/>
      <c r="AV584" s="113"/>
      <c r="AW584" s="113"/>
      <c r="AX584" s="113"/>
      <c r="AY584" s="113"/>
      <c r="AZ584" s="113"/>
      <c r="BA584" s="113"/>
      <c r="BB584" s="113"/>
      <c r="BC584" s="113"/>
      <c r="BD584" s="113"/>
      <c r="BE584" s="113"/>
      <c r="BF584" s="113"/>
      <c r="BG584" s="113"/>
      <c r="BH584" s="113"/>
      <c r="BI584" s="113"/>
      <c r="BJ584" s="113"/>
      <c r="BK584" s="113"/>
      <c r="BL584" s="113"/>
      <c r="BM584" s="113"/>
      <c r="BN584" s="113"/>
      <c r="BO584" s="113"/>
      <c r="BP584" s="113"/>
      <c r="BQ584" s="113"/>
      <c r="BR584" s="113"/>
      <c r="BS584" s="113"/>
      <c r="BT584" s="113"/>
      <c r="BU584" s="113"/>
      <c r="BV584" s="113"/>
      <c r="BW584" s="113"/>
      <c r="BX584" s="113"/>
      <c r="BY584" s="113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  <c r="DU584" s="113"/>
      <c r="DV584" s="113"/>
      <c r="DW584" s="113"/>
      <c r="DX584" s="113"/>
      <c r="DY584" s="113"/>
      <c r="DZ584" s="113"/>
      <c r="EA584" s="113"/>
      <c r="EB584" s="113"/>
      <c r="EC584" s="113"/>
      <c r="ED584" s="113"/>
      <c r="EE584" s="113"/>
      <c r="EF584" s="113"/>
      <c r="EG584" s="113"/>
    </row>
    <row r="585" spans="1:137" s="106" customFormat="1" ht="12.95" customHeight="1" x14ac:dyDescent="0.2">
      <c r="A585" s="127">
        <v>10</v>
      </c>
      <c r="B585" s="130" t="e">
        <f>'Приложение № 1'!#REF!</f>
        <v>#REF!</v>
      </c>
      <c r="C585" s="126" t="e">
        <f>'Приложение № 1'!#REF!</f>
        <v>#REF!</v>
      </c>
      <c r="D585" s="151" t="e">
        <f>'Приложение № 1'!#REF!</f>
        <v>#REF!</v>
      </c>
      <c r="E585" s="151">
        <v>0</v>
      </c>
      <c r="F585" s="151">
        <v>0</v>
      </c>
      <c r="G585" s="151" t="e">
        <f t="shared" si="185"/>
        <v>#REF!</v>
      </c>
      <c r="H585" s="151" t="e">
        <f t="shared" si="186"/>
        <v>#REF!</v>
      </c>
      <c r="I585" s="151">
        <v>0</v>
      </c>
      <c r="J585" s="151">
        <v>0</v>
      </c>
      <c r="K585" s="151">
        <v>0</v>
      </c>
      <c r="L585" s="151">
        <v>0</v>
      </c>
      <c r="M585" s="151">
        <v>0</v>
      </c>
      <c r="N585" s="151">
        <v>0</v>
      </c>
      <c r="O585" s="151">
        <v>0</v>
      </c>
      <c r="P585" s="151">
        <v>0</v>
      </c>
      <c r="Q585" s="112"/>
      <c r="R585" s="113"/>
      <c r="S585" s="113"/>
      <c r="T585" s="113"/>
      <c r="U585" s="113"/>
      <c r="V585" s="113"/>
      <c r="W585" s="113"/>
      <c r="X585" s="113"/>
      <c r="Y585" s="113"/>
      <c r="Z585" s="113"/>
      <c r="AA585" s="113"/>
      <c r="AB585" s="113"/>
      <c r="AC585" s="113"/>
      <c r="AD585" s="113"/>
      <c r="AE585" s="113"/>
      <c r="AF585" s="113"/>
      <c r="AG585" s="113"/>
      <c r="AH585" s="113"/>
      <c r="AI585" s="113"/>
      <c r="AJ585" s="113"/>
      <c r="AK585" s="113"/>
      <c r="AL585" s="113"/>
      <c r="AM585" s="113"/>
      <c r="AN585" s="113"/>
      <c r="AO585" s="113"/>
      <c r="AP585" s="113"/>
      <c r="AQ585" s="113"/>
      <c r="AR585" s="113"/>
      <c r="AS585" s="113"/>
      <c r="AT585" s="113"/>
      <c r="AU585" s="113"/>
      <c r="AV585" s="113"/>
      <c r="AW585" s="113"/>
      <c r="AX585" s="113"/>
      <c r="AY585" s="113"/>
      <c r="AZ585" s="113"/>
      <c r="BA585" s="113"/>
      <c r="BB585" s="113"/>
      <c r="BC585" s="113"/>
      <c r="BD585" s="113"/>
      <c r="BE585" s="113"/>
      <c r="BF585" s="113"/>
      <c r="BG585" s="113"/>
      <c r="BH585" s="113"/>
      <c r="BI585" s="113"/>
      <c r="BJ585" s="113"/>
      <c r="BK585" s="113"/>
      <c r="BL585" s="113"/>
      <c r="BM585" s="113"/>
      <c r="BN585" s="113"/>
      <c r="BO585" s="113"/>
      <c r="BP585" s="113"/>
      <c r="BQ585" s="113"/>
      <c r="BR585" s="113"/>
      <c r="BS585" s="113"/>
      <c r="BT585" s="113"/>
      <c r="BU585" s="113"/>
      <c r="BV585" s="113"/>
      <c r="BW585" s="113"/>
      <c r="BX585" s="113"/>
      <c r="BY585" s="113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  <c r="DU585" s="113"/>
      <c r="DV585" s="113"/>
      <c r="DW585" s="113"/>
      <c r="DX585" s="113"/>
      <c r="DY585" s="113"/>
      <c r="DZ585" s="113"/>
      <c r="EA585" s="113"/>
      <c r="EB585" s="113"/>
      <c r="EC585" s="113"/>
      <c r="ED585" s="113"/>
      <c r="EE585" s="113"/>
      <c r="EF585" s="113"/>
      <c r="EG585" s="113"/>
    </row>
    <row r="586" spans="1:137" s="106" customFormat="1" ht="12.95" customHeight="1" x14ac:dyDescent="0.2">
      <c r="A586" s="127">
        <v>11</v>
      </c>
      <c r="B586" s="130" t="e">
        <f>'Приложение № 1'!#REF!</f>
        <v>#REF!</v>
      </c>
      <c r="C586" s="126" t="e">
        <f>'Приложение № 1'!#REF!</f>
        <v>#REF!</v>
      </c>
      <c r="D586" s="151" t="e">
        <f>'Приложение № 1'!#REF!</f>
        <v>#REF!</v>
      </c>
      <c r="E586" s="151">
        <v>0</v>
      </c>
      <c r="F586" s="151">
        <v>0</v>
      </c>
      <c r="G586" s="151" t="e">
        <f t="shared" si="185"/>
        <v>#REF!</v>
      </c>
      <c r="H586" s="151" t="e">
        <f t="shared" si="186"/>
        <v>#REF!</v>
      </c>
      <c r="I586" s="151">
        <v>0</v>
      </c>
      <c r="J586" s="151">
        <v>0</v>
      </c>
      <c r="K586" s="151">
        <v>0</v>
      </c>
      <c r="L586" s="151">
        <v>0</v>
      </c>
      <c r="M586" s="151">
        <v>0</v>
      </c>
      <c r="N586" s="151">
        <v>0</v>
      </c>
      <c r="O586" s="151">
        <v>0</v>
      </c>
      <c r="P586" s="151">
        <v>0</v>
      </c>
      <c r="Q586" s="112"/>
      <c r="R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N586" s="113"/>
      <c r="AO586" s="113"/>
      <c r="AP586" s="113"/>
      <c r="AQ586" s="113"/>
      <c r="AR586" s="113"/>
      <c r="AS586" s="113"/>
      <c r="AT586" s="113"/>
      <c r="AU586" s="113"/>
      <c r="AV586" s="113"/>
      <c r="AW586" s="113"/>
      <c r="AX586" s="113"/>
      <c r="AY586" s="113"/>
      <c r="AZ586" s="113"/>
      <c r="BA586" s="113"/>
      <c r="BB586" s="113"/>
      <c r="BC586" s="113"/>
      <c r="BD586" s="113"/>
      <c r="BE586" s="113"/>
      <c r="BF586" s="113"/>
      <c r="BG586" s="113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3"/>
      <c r="BR586" s="113"/>
      <c r="BS586" s="113"/>
      <c r="BT586" s="113"/>
      <c r="BU586" s="113"/>
      <c r="BV586" s="113"/>
      <c r="BW586" s="113"/>
      <c r="BX586" s="113"/>
      <c r="BY586" s="113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  <c r="DU586" s="113"/>
      <c r="DV586" s="113"/>
      <c r="DW586" s="113"/>
      <c r="DX586" s="113"/>
      <c r="DY586" s="113"/>
      <c r="DZ586" s="113"/>
      <c r="EA586" s="113"/>
      <c r="EB586" s="113"/>
      <c r="EC586" s="113"/>
      <c r="ED586" s="113"/>
      <c r="EE586" s="113"/>
      <c r="EF586" s="113"/>
      <c r="EG586" s="113"/>
    </row>
    <row r="587" spans="1:137" s="106" customFormat="1" ht="12.95" customHeight="1" x14ac:dyDescent="0.2">
      <c r="A587" s="127">
        <v>12</v>
      </c>
      <c r="B587" s="130" t="e">
        <f>'Приложение № 1'!#REF!</f>
        <v>#REF!</v>
      </c>
      <c r="C587" s="126" t="e">
        <f>'Приложение № 1'!#REF!</f>
        <v>#REF!</v>
      </c>
      <c r="D587" s="151" t="e">
        <f>'Приложение № 1'!#REF!</f>
        <v>#REF!</v>
      </c>
      <c r="E587" s="151">
        <v>0</v>
      </c>
      <c r="F587" s="151">
        <v>0</v>
      </c>
      <c r="G587" s="151" t="e">
        <f t="shared" si="185"/>
        <v>#REF!</v>
      </c>
      <c r="H587" s="151" t="e">
        <f t="shared" si="186"/>
        <v>#REF!</v>
      </c>
      <c r="I587" s="151">
        <v>0</v>
      </c>
      <c r="J587" s="151">
        <v>0</v>
      </c>
      <c r="K587" s="151">
        <v>0</v>
      </c>
      <c r="L587" s="151">
        <v>0</v>
      </c>
      <c r="M587" s="151">
        <v>0</v>
      </c>
      <c r="N587" s="151">
        <v>0</v>
      </c>
      <c r="O587" s="151">
        <v>0</v>
      </c>
      <c r="P587" s="151">
        <v>0</v>
      </c>
      <c r="Q587" s="112"/>
      <c r="R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N587" s="113"/>
      <c r="AO587" s="113"/>
      <c r="AP587" s="113"/>
      <c r="AQ587" s="113"/>
      <c r="AR587" s="113"/>
      <c r="AS587" s="113"/>
      <c r="AT587" s="113"/>
      <c r="AU587" s="113"/>
      <c r="AV587" s="113"/>
      <c r="AW587" s="113"/>
      <c r="AX587" s="113"/>
      <c r="AY587" s="113"/>
      <c r="AZ587" s="113"/>
      <c r="BA587" s="113"/>
      <c r="BB587" s="113"/>
      <c r="BC587" s="113"/>
      <c r="BD587" s="113"/>
      <c r="BE587" s="113"/>
      <c r="BF587" s="113"/>
      <c r="BG587" s="113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113"/>
      <c r="BR587" s="113"/>
      <c r="BS587" s="113"/>
      <c r="BT587" s="113"/>
      <c r="BU587" s="113"/>
      <c r="BV587" s="113"/>
      <c r="BW587" s="113"/>
      <c r="BX587" s="113"/>
      <c r="BY587" s="113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  <c r="DU587" s="113"/>
      <c r="DV587" s="113"/>
      <c r="DW587" s="113"/>
      <c r="DX587" s="113"/>
      <c r="DY587" s="113"/>
      <c r="DZ587" s="113"/>
      <c r="EA587" s="113"/>
      <c r="EB587" s="113"/>
      <c r="EC587" s="113"/>
      <c r="ED587" s="113"/>
      <c r="EE587" s="113"/>
      <c r="EF587" s="113"/>
      <c r="EG587" s="113"/>
    </row>
    <row r="588" spans="1:137" s="106" customFormat="1" ht="12.95" customHeight="1" x14ac:dyDescent="0.2">
      <c r="A588" s="127">
        <v>13</v>
      </c>
      <c r="B588" s="130" t="e">
        <f>'Приложение № 1'!#REF!</f>
        <v>#REF!</v>
      </c>
      <c r="C588" s="126" t="e">
        <f>'Приложение № 1'!#REF!</f>
        <v>#REF!</v>
      </c>
      <c r="D588" s="151" t="e">
        <f>'Приложение № 1'!#REF!</f>
        <v>#REF!</v>
      </c>
      <c r="E588" s="151">
        <v>0</v>
      </c>
      <c r="F588" s="151">
        <v>0</v>
      </c>
      <c r="G588" s="151" t="e">
        <f t="shared" si="185"/>
        <v>#REF!</v>
      </c>
      <c r="H588" s="151" t="e">
        <f t="shared" si="186"/>
        <v>#REF!</v>
      </c>
      <c r="I588" s="151">
        <v>0</v>
      </c>
      <c r="J588" s="151">
        <v>0</v>
      </c>
      <c r="K588" s="151">
        <v>0</v>
      </c>
      <c r="L588" s="151">
        <v>0</v>
      </c>
      <c r="M588" s="151">
        <v>0</v>
      </c>
      <c r="N588" s="151">
        <v>0</v>
      </c>
      <c r="O588" s="151">
        <v>0</v>
      </c>
      <c r="P588" s="151">
        <v>0</v>
      </c>
      <c r="Q588" s="112"/>
      <c r="R588" s="113"/>
      <c r="S588" s="113"/>
      <c r="T588" s="113"/>
      <c r="U588" s="113"/>
      <c r="V588" s="113"/>
      <c r="W588" s="113"/>
      <c r="X588" s="113"/>
      <c r="Y588" s="113"/>
      <c r="Z588" s="113"/>
      <c r="AA588" s="113"/>
      <c r="AB588" s="113"/>
      <c r="AC588" s="113"/>
      <c r="AD588" s="113"/>
      <c r="AE588" s="113"/>
      <c r="AF588" s="113"/>
      <c r="AG588" s="113"/>
      <c r="AH588" s="113"/>
      <c r="AI588" s="113"/>
      <c r="AJ588" s="113"/>
      <c r="AK588" s="113"/>
      <c r="AL588" s="113"/>
      <c r="AM588" s="113"/>
      <c r="AN588" s="113"/>
      <c r="AO588" s="113"/>
      <c r="AP588" s="113"/>
      <c r="AQ588" s="113"/>
      <c r="AR588" s="113"/>
      <c r="AS588" s="113"/>
      <c r="AT588" s="113"/>
      <c r="AU588" s="113"/>
      <c r="AV588" s="113"/>
      <c r="AW588" s="113"/>
      <c r="AX588" s="113"/>
      <c r="AY588" s="113"/>
      <c r="AZ588" s="113"/>
      <c r="BA588" s="113"/>
      <c r="BB588" s="113"/>
      <c r="BC588" s="113"/>
      <c r="BD588" s="113"/>
      <c r="BE588" s="113"/>
      <c r="BF588" s="113"/>
      <c r="BG588" s="113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113"/>
      <c r="BR588" s="113"/>
      <c r="BS588" s="113"/>
      <c r="BT588" s="113"/>
      <c r="BU588" s="113"/>
      <c r="BV588" s="113"/>
      <c r="BW588" s="113"/>
      <c r="BX588" s="113"/>
      <c r="BY588" s="113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  <c r="DU588" s="113"/>
      <c r="DV588" s="113"/>
      <c r="DW588" s="113"/>
      <c r="DX588" s="113"/>
      <c r="DY588" s="113"/>
      <c r="DZ588" s="113"/>
      <c r="EA588" s="113"/>
      <c r="EB588" s="113"/>
      <c r="EC588" s="113"/>
      <c r="ED588" s="113"/>
      <c r="EE588" s="113"/>
      <c r="EF588" s="113"/>
      <c r="EG588" s="113"/>
    </row>
    <row r="589" spans="1:137" s="150" customFormat="1" ht="39.950000000000003" customHeight="1" x14ac:dyDescent="0.2">
      <c r="A589" s="847" t="e">
        <f>'Приложение № 1'!#REF!</f>
        <v>#REF!</v>
      </c>
      <c r="B589" s="850"/>
      <c r="C589" s="129" t="e">
        <f>SUM(C590:C610)</f>
        <v>#REF!</v>
      </c>
      <c r="D589" s="129" t="e">
        <f t="shared" ref="D589:P589" si="187">SUM(D590:D610)</f>
        <v>#REF!</v>
      </c>
      <c r="E589" s="129">
        <f t="shared" si="187"/>
        <v>0</v>
      </c>
      <c r="F589" s="129">
        <f t="shared" si="187"/>
        <v>0</v>
      </c>
      <c r="G589" s="129" t="e">
        <f t="shared" si="187"/>
        <v>#REF!</v>
      </c>
      <c r="H589" s="129" t="e">
        <f t="shared" si="187"/>
        <v>#REF!</v>
      </c>
      <c r="I589" s="129">
        <f t="shared" si="187"/>
        <v>0</v>
      </c>
      <c r="J589" s="129">
        <f t="shared" si="187"/>
        <v>0</v>
      </c>
      <c r="K589" s="129">
        <f t="shared" si="187"/>
        <v>0</v>
      </c>
      <c r="L589" s="129">
        <f t="shared" si="187"/>
        <v>0</v>
      </c>
      <c r="M589" s="129">
        <f t="shared" si="187"/>
        <v>0</v>
      </c>
      <c r="N589" s="129">
        <f t="shared" si="187"/>
        <v>0</v>
      </c>
      <c r="O589" s="129">
        <f t="shared" si="187"/>
        <v>0</v>
      </c>
      <c r="P589" s="129">
        <f t="shared" si="187"/>
        <v>0</v>
      </c>
      <c r="Q589" s="123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  <c r="EC589" s="124"/>
      <c r="ED589" s="124"/>
      <c r="EE589" s="124"/>
      <c r="EF589" s="124"/>
      <c r="EG589" s="124"/>
    </row>
    <row r="590" spans="1:137" s="150" customFormat="1" ht="12.95" customHeight="1" x14ac:dyDescent="0.2">
      <c r="A590" s="127">
        <v>1</v>
      </c>
      <c r="B590" s="104" t="e">
        <f>'Приложение № 1'!#REF!</f>
        <v>#REF!</v>
      </c>
      <c r="C590" s="126" t="e">
        <f>'Приложение № 1'!#REF!</f>
        <v>#REF!</v>
      </c>
      <c r="D590" s="151" t="e">
        <f>'Приложение № 1'!#REF!</f>
        <v>#REF!</v>
      </c>
      <c r="E590" s="151">
        <v>0</v>
      </c>
      <c r="F590" s="151">
        <v>0</v>
      </c>
      <c r="G590" s="151" t="e">
        <f>C590</f>
        <v>#REF!</v>
      </c>
      <c r="H590" s="151" t="e">
        <f>D590</f>
        <v>#REF!</v>
      </c>
      <c r="I590" s="151">
        <v>0</v>
      </c>
      <c r="J590" s="151">
        <v>0</v>
      </c>
      <c r="K590" s="151">
        <v>0</v>
      </c>
      <c r="L590" s="151">
        <v>0</v>
      </c>
      <c r="M590" s="151">
        <v>0</v>
      </c>
      <c r="N590" s="151">
        <v>0</v>
      </c>
      <c r="O590" s="151">
        <v>0</v>
      </c>
      <c r="P590" s="151">
        <v>0</v>
      </c>
      <c r="Q590" s="123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  <c r="EC590" s="124"/>
      <c r="ED590" s="124"/>
      <c r="EE590" s="124"/>
      <c r="EF590" s="124"/>
      <c r="EG590" s="124"/>
    </row>
    <row r="591" spans="1:137" s="150" customFormat="1" ht="12.95" customHeight="1" x14ac:dyDescent="0.2">
      <c r="A591" s="127">
        <v>2</v>
      </c>
      <c r="B591" s="104" t="e">
        <f>'Приложение № 1'!#REF!</f>
        <v>#REF!</v>
      </c>
      <c r="C591" s="126" t="e">
        <f>'Приложение № 1'!#REF!</f>
        <v>#REF!</v>
      </c>
      <c r="D591" s="151" t="e">
        <f>'Приложение № 1'!#REF!</f>
        <v>#REF!</v>
      </c>
      <c r="E591" s="151">
        <v>0</v>
      </c>
      <c r="F591" s="151">
        <v>0</v>
      </c>
      <c r="G591" s="151" t="e">
        <f t="shared" ref="G591:G610" si="188">C591</f>
        <v>#REF!</v>
      </c>
      <c r="H591" s="151" t="e">
        <f t="shared" ref="H591:H610" si="189">D591</f>
        <v>#REF!</v>
      </c>
      <c r="I591" s="151">
        <v>0</v>
      </c>
      <c r="J591" s="151">
        <v>0</v>
      </c>
      <c r="K591" s="151">
        <v>0</v>
      </c>
      <c r="L591" s="151">
        <v>0</v>
      </c>
      <c r="M591" s="151">
        <v>0</v>
      </c>
      <c r="N591" s="151">
        <v>0</v>
      </c>
      <c r="O591" s="151">
        <v>0</v>
      </c>
      <c r="P591" s="151">
        <v>0</v>
      </c>
      <c r="Q591" s="123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  <c r="EC591" s="124"/>
      <c r="ED591" s="124"/>
      <c r="EE591" s="124"/>
      <c r="EF591" s="124"/>
      <c r="EG591" s="124"/>
    </row>
    <row r="592" spans="1:137" s="150" customFormat="1" ht="12.95" customHeight="1" x14ac:dyDescent="0.2">
      <c r="A592" s="127">
        <v>3</v>
      </c>
      <c r="B592" s="104" t="e">
        <f>'Приложение № 1'!#REF!</f>
        <v>#REF!</v>
      </c>
      <c r="C592" s="126" t="e">
        <f>'Приложение № 1'!#REF!</f>
        <v>#REF!</v>
      </c>
      <c r="D592" s="151" t="e">
        <f>'Приложение № 1'!#REF!</f>
        <v>#REF!</v>
      </c>
      <c r="E592" s="151">
        <v>0</v>
      </c>
      <c r="F592" s="151">
        <v>0</v>
      </c>
      <c r="G592" s="151" t="e">
        <f t="shared" si="188"/>
        <v>#REF!</v>
      </c>
      <c r="H592" s="151" t="e">
        <f t="shared" si="189"/>
        <v>#REF!</v>
      </c>
      <c r="I592" s="151">
        <v>0</v>
      </c>
      <c r="J592" s="151">
        <v>0</v>
      </c>
      <c r="K592" s="151">
        <v>0</v>
      </c>
      <c r="L592" s="151">
        <v>0</v>
      </c>
      <c r="M592" s="151">
        <v>0</v>
      </c>
      <c r="N592" s="151">
        <v>0</v>
      </c>
      <c r="O592" s="151">
        <v>0</v>
      </c>
      <c r="P592" s="151">
        <v>0</v>
      </c>
      <c r="Q592" s="123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  <c r="EC592" s="124"/>
      <c r="ED592" s="124"/>
      <c r="EE592" s="124"/>
      <c r="EF592" s="124"/>
      <c r="EG592" s="124"/>
    </row>
    <row r="593" spans="1:137" s="150" customFormat="1" ht="12.95" customHeight="1" x14ac:dyDescent="0.2">
      <c r="A593" s="127">
        <v>4</v>
      </c>
      <c r="B593" s="104" t="e">
        <f>'Приложение № 1'!#REF!</f>
        <v>#REF!</v>
      </c>
      <c r="C593" s="126" t="e">
        <f>'Приложение № 1'!#REF!</f>
        <v>#REF!</v>
      </c>
      <c r="D593" s="151" t="e">
        <f>'Приложение № 1'!#REF!</f>
        <v>#REF!</v>
      </c>
      <c r="E593" s="151">
        <v>0</v>
      </c>
      <c r="F593" s="151">
        <v>0</v>
      </c>
      <c r="G593" s="151" t="e">
        <f t="shared" si="188"/>
        <v>#REF!</v>
      </c>
      <c r="H593" s="151" t="e">
        <f t="shared" si="189"/>
        <v>#REF!</v>
      </c>
      <c r="I593" s="151">
        <v>0</v>
      </c>
      <c r="J593" s="151">
        <v>0</v>
      </c>
      <c r="K593" s="151">
        <v>0</v>
      </c>
      <c r="L593" s="151">
        <v>0</v>
      </c>
      <c r="M593" s="151">
        <v>0</v>
      </c>
      <c r="N593" s="151">
        <v>0</v>
      </c>
      <c r="O593" s="151">
        <v>0</v>
      </c>
      <c r="P593" s="151">
        <v>0</v>
      </c>
      <c r="Q593" s="123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  <c r="EC593" s="124"/>
      <c r="ED593" s="124"/>
      <c r="EE593" s="124"/>
      <c r="EF593" s="124"/>
      <c r="EG593" s="124"/>
    </row>
    <row r="594" spans="1:137" s="150" customFormat="1" ht="12.95" customHeight="1" x14ac:dyDescent="0.2">
      <c r="A594" s="127">
        <v>5</v>
      </c>
      <c r="B594" s="104" t="e">
        <f>'Приложение № 1'!#REF!</f>
        <v>#REF!</v>
      </c>
      <c r="C594" s="126" t="e">
        <f>'Приложение № 1'!#REF!</f>
        <v>#REF!</v>
      </c>
      <c r="D594" s="151" t="e">
        <f>'Приложение № 1'!#REF!</f>
        <v>#REF!</v>
      </c>
      <c r="E594" s="151">
        <v>0</v>
      </c>
      <c r="F594" s="151">
        <v>0</v>
      </c>
      <c r="G594" s="151" t="e">
        <f t="shared" si="188"/>
        <v>#REF!</v>
      </c>
      <c r="H594" s="151" t="e">
        <f t="shared" si="189"/>
        <v>#REF!</v>
      </c>
      <c r="I594" s="151">
        <v>0</v>
      </c>
      <c r="J594" s="151">
        <v>0</v>
      </c>
      <c r="K594" s="151">
        <v>0</v>
      </c>
      <c r="L594" s="151">
        <v>0</v>
      </c>
      <c r="M594" s="151">
        <v>0</v>
      </c>
      <c r="N594" s="151">
        <v>0</v>
      </c>
      <c r="O594" s="151">
        <v>0</v>
      </c>
      <c r="P594" s="151">
        <v>0</v>
      </c>
      <c r="Q594" s="123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  <c r="EC594" s="124"/>
      <c r="ED594" s="124"/>
      <c r="EE594" s="124"/>
      <c r="EF594" s="124"/>
      <c r="EG594" s="124"/>
    </row>
    <row r="595" spans="1:137" s="150" customFormat="1" ht="12.95" customHeight="1" x14ac:dyDescent="0.2">
      <c r="A595" s="127">
        <v>6</v>
      </c>
      <c r="B595" s="104" t="e">
        <f>'Приложение № 1'!#REF!</f>
        <v>#REF!</v>
      </c>
      <c r="C595" s="126" t="e">
        <f>'Приложение № 1'!#REF!</f>
        <v>#REF!</v>
      </c>
      <c r="D595" s="151" t="e">
        <f>'Приложение № 1'!#REF!</f>
        <v>#REF!</v>
      </c>
      <c r="E595" s="151">
        <v>0</v>
      </c>
      <c r="F595" s="151">
        <v>0</v>
      </c>
      <c r="G595" s="151" t="e">
        <f t="shared" si="188"/>
        <v>#REF!</v>
      </c>
      <c r="H595" s="151" t="e">
        <f t="shared" si="189"/>
        <v>#REF!</v>
      </c>
      <c r="I595" s="151">
        <v>0</v>
      </c>
      <c r="J595" s="151">
        <v>0</v>
      </c>
      <c r="K595" s="151">
        <v>0</v>
      </c>
      <c r="L595" s="151">
        <v>0</v>
      </c>
      <c r="M595" s="151">
        <v>0</v>
      </c>
      <c r="N595" s="151">
        <v>0</v>
      </c>
      <c r="O595" s="151">
        <v>0</v>
      </c>
      <c r="P595" s="151">
        <v>0</v>
      </c>
      <c r="Q595" s="123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  <c r="EC595" s="124"/>
      <c r="ED595" s="124"/>
      <c r="EE595" s="124"/>
      <c r="EF595" s="124"/>
      <c r="EG595" s="124"/>
    </row>
    <row r="596" spans="1:137" s="150" customFormat="1" ht="12.95" customHeight="1" x14ac:dyDescent="0.2">
      <c r="A596" s="127">
        <v>7</v>
      </c>
      <c r="B596" s="104" t="e">
        <f>'Приложение № 1'!#REF!</f>
        <v>#REF!</v>
      </c>
      <c r="C596" s="126" t="e">
        <f>'Приложение № 1'!#REF!</f>
        <v>#REF!</v>
      </c>
      <c r="D596" s="151" t="e">
        <f>'Приложение № 1'!#REF!</f>
        <v>#REF!</v>
      </c>
      <c r="E596" s="151">
        <v>0</v>
      </c>
      <c r="F596" s="151">
        <v>0</v>
      </c>
      <c r="G596" s="151" t="e">
        <f t="shared" si="188"/>
        <v>#REF!</v>
      </c>
      <c r="H596" s="151" t="e">
        <f t="shared" si="189"/>
        <v>#REF!</v>
      </c>
      <c r="I596" s="151">
        <v>0</v>
      </c>
      <c r="J596" s="151">
        <v>0</v>
      </c>
      <c r="K596" s="151">
        <v>0</v>
      </c>
      <c r="L596" s="151">
        <v>0</v>
      </c>
      <c r="M596" s="151">
        <v>0</v>
      </c>
      <c r="N596" s="151">
        <v>0</v>
      </c>
      <c r="O596" s="151">
        <v>0</v>
      </c>
      <c r="P596" s="151">
        <v>0</v>
      </c>
      <c r="Q596" s="123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  <c r="EC596" s="124"/>
      <c r="ED596" s="124"/>
      <c r="EE596" s="124"/>
      <c r="EF596" s="124"/>
      <c r="EG596" s="124"/>
    </row>
    <row r="597" spans="1:137" s="150" customFormat="1" ht="12.95" customHeight="1" x14ac:dyDescent="0.2">
      <c r="A597" s="127">
        <v>8</v>
      </c>
      <c r="B597" s="104" t="e">
        <f>'Приложение № 1'!#REF!</f>
        <v>#REF!</v>
      </c>
      <c r="C597" s="126" t="e">
        <f>'Приложение № 1'!#REF!</f>
        <v>#REF!</v>
      </c>
      <c r="D597" s="151" t="e">
        <f>'Приложение № 1'!#REF!</f>
        <v>#REF!</v>
      </c>
      <c r="E597" s="151">
        <v>0</v>
      </c>
      <c r="F597" s="151">
        <v>0</v>
      </c>
      <c r="G597" s="151" t="e">
        <f t="shared" si="188"/>
        <v>#REF!</v>
      </c>
      <c r="H597" s="151" t="e">
        <f t="shared" si="189"/>
        <v>#REF!</v>
      </c>
      <c r="I597" s="151">
        <v>0</v>
      </c>
      <c r="J597" s="151">
        <v>0</v>
      </c>
      <c r="K597" s="151">
        <v>0</v>
      </c>
      <c r="L597" s="151">
        <v>0</v>
      </c>
      <c r="M597" s="151">
        <v>0</v>
      </c>
      <c r="N597" s="151">
        <v>0</v>
      </c>
      <c r="O597" s="151">
        <v>0</v>
      </c>
      <c r="P597" s="151">
        <v>0</v>
      </c>
      <c r="Q597" s="123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  <c r="EC597" s="124"/>
      <c r="ED597" s="124"/>
      <c r="EE597" s="124"/>
      <c r="EF597" s="124"/>
      <c r="EG597" s="124"/>
    </row>
    <row r="598" spans="1:137" s="150" customFormat="1" ht="12.95" customHeight="1" x14ac:dyDescent="0.2">
      <c r="A598" s="127">
        <v>9</v>
      </c>
      <c r="B598" s="104" t="e">
        <f>'Приложение № 1'!#REF!</f>
        <v>#REF!</v>
      </c>
      <c r="C598" s="126" t="e">
        <f>'Приложение № 1'!#REF!</f>
        <v>#REF!</v>
      </c>
      <c r="D598" s="151" t="e">
        <f>'Приложение № 1'!#REF!</f>
        <v>#REF!</v>
      </c>
      <c r="E598" s="151">
        <v>0</v>
      </c>
      <c r="F598" s="151">
        <v>0</v>
      </c>
      <c r="G598" s="151" t="e">
        <f t="shared" si="188"/>
        <v>#REF!</v>
      </c>
      <c r="H598" s="151" t="e">
        <f t="shared" si="189"/>
        <v>#REF!</v>
      </c>
      <c r="I598" s="151">
        <v>0</v>
      </c>
      <c r="J598" s="151">
        <v>0</v>
      </c>
      <c r="K598" s="151">
        <v>0</v>
      </c>
      <c r="L598" s="151">
        <v>0</v>
      </c>
      <c r="M598" s="151">
        <v>0</v>
      </c>
      <c r="N598" s="151">
        <v>0</v>
      </c>
      <c r="O598" s="151">
        <v>0</v>
      </c>
      <c r="P598" s="151">
        <v>0</v>
      </c>
      <c r="Q598" s="123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  <c r="EC598" s="124"/>
      <c r="ED598" s="124"/>
      <c r="EE598" s="124"/>
      <c r="EF598" s="124"/>
      <c r="EG598" s="124"/>
    </row>
    <row r="599" spans="1:137" s="150" customFormat="1" ht="12.95" customHeight="1" x14ac:dyDescent="0.2">
      <c r="A599" s="127">
        <v>10</v>
      </c>
      <c r="B599" s="104" t="e">
        <f>'Приложение № 1'!#REF!</f>
        <v>#REF!</v>
      </c>
      <c r="C599" s="126" t="e">
        <f>'Приложение № 1'!#REF!</f>
        <v>#REF!</v>
      </c>
      <c r="D599" s="151" t="e">
        <f>'Приложение № 1'!#REF!</f>
        <v>#REF!</v>
      </c>
      <c r="E599" s="151">
        <v>0</v>
      </c>
      <c r="F599" s="151">
        <v>0</v>
      </c>
      <c r="G599" s="151" t="e">
        <f t="shared" si="188"/>
        <v>#REF!</v>
      </c>
      <c r="H599" s="151" t="e">
        <f t="shared" si="189"/>
        <v>#REF!</v>
      </c>
      <c r="I599" s="151">
        <v>0</v>
      </c>
      <c r="J599" s="151">
        <v>0</v>
      </c>
      <c r="K599" s="151">
        <v>0</v>
      </c>
      <c r="L599" s="151">
        <v>0</v>
      </c>
      <c r="M599" s="151">
        <v>0</v>
      </c>
      <c r="N599" s="151">
        <v>0</v>
      </c>
      <c r="O599" s="151">
        <v>0</v>
      </c>
      <c r="P599" s="151">
        <v>0</v>
      </c>
      <c r="Q599" s="123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  <c r="EC599" s="124"/>
      <c r="ED599" s="124"/>
      <c r="EE599" s="124"/>
      <c r="EF599" s="124"/>
      <c r="EG599" s="124"/>
    </row>
    <row r="600" spans="1:137" s="150" customFormat="1" ht="12.95" customHeight="1" x14ac:dyDescent="0.2">
      <c r="A600" s="127">
        <v>11</v>
      </c>
      <c r="B600" s="104" t="e">
        <f>'Приложение № 1'!#REF!</f>
        <v>#REF!</v>
      </c>
      <c r="C600" s="126" t="e">
        <f>'Приложение № 1'!#REF!</f>
        <v>#REF!</v>
      </c>
      <c r="D600" s="151" t="e">
        <f>'Приложение № 1'!#REF!</f>
        <v>#REF!</v>
      </c>
      <c r="E600" s="151">
        <v>0</v>
      </c>
      <c r="F600" s="151">
        <v>0</v>
      </c>
      <c r="G600" s="151" t="e">
        <f t="shared" si="188"/>
        <v>#REF!</v>
      </c>
      <c r="H600" s="151" t="e">
        <f t="shared" si="189"/>
        <v>#REF!</v>
      </c>
      <c r="I600" s="151">
        <v>0</v>
      </c>
      <c r="J600" s="151">
        <v>0</v>
      </c>
      <c r="K600" s="151">
        <v>0</v>
      </c>
      <c r="L600" s="151">
        <v>0</v>
      </c>
      <c r="M600" s="151">
        <v>0</v>
      </c>
      <c r="N600" s="151">
        <v>0</v>
      </c>
      <c r="O600" s="151">
        <v>0</v>
      </c>
      <c r="P600" s="151">
        <v>0</v>
      </c>
      <c r="Q600" s="123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  <c r="EC600" s="124"/>
      <c r="ED600" s="124"/>
      <c r="EE600" s="124"/>
      <c r="EF600" s="124"/>
      <c r="EG600" s="124"/>
    </row>
    <row r="601" spans="1:137" s="150" customFormat="1" ht="12.95" customHeight="1" x14ac:dyDescent="0.2">
      <c r="A601" s="127">
        <v>12</v>
      </c>
      <c r="B601" s="104" t="e">
        <f>'Приложение № 1'!#REF!</f>
        <v>#REF!</v>
      </c>
      <c r="C601" s="126" t="e">
        <f>'Приложение № 1'!#REF!</f>
        <v>#REF!</v>
      </c>
      <c r="D601" s="151" t="e">
        <f>'Приложение № 1'!#REF!</f>
        <v>#REF!</v>
      </c>
      <c r="E601" s="151">
        <v>0</v>
      </c>
      <c r="F601" s="151">
        <v>0</v>
      </c>
      <c r="G601" s="151" t="e">
        <f t="shared" si="188"/>
        <v>#REF!</v>
      </c>
      <c r="H601" s="151" t="e">
        <f t="shared" si="189"/>
        <v>#REF!</v>
      </c>
      <c r="I601" s="151">
        <v>0</v>
      </c>
      <c r="J601" s="151">
        <v>0</v>
      </c>
      <c r="K601" s="151">
        <v>0</v>
      </c>
      <c r="L601" s="151">
        <v>0</v>
      </c>
      <c r="M601" s="151">
        <v>0</v>
      </c>
      <c r="N601" s="151">
        <v>0</v>
      </c>
      <c r="O601" s="151">
        <v>0</v>
      </c>
      <c r="P601" s="151">
        <v>0</v>
      </c>
      <c r="Q601" s="123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  <c r="EC601" s="124"/>
      <c r="ED601" s="124"/>
      <c r="EE601" s="124"/>
      <c r="EF601" s="124"/>
      <c r="EG601" s="124"/>
    </row>
    <row r="602" spans="1:137" s="150" customFormat="1" ht="12.95" customHeight="1" x14ac:dyDescent="0.2">
      <c r="A602" s="127">
        <v>13</v>
      </c>
      <c r="B602" s="104" t="e">
        <f>'Приложение № 1'!#REF!</f>
        <v>#REF!</v>
      </c>
      <c r="C602" s="126" t="e">
        <f>'Приложение № 1'!#REF!</f>
        <v>#REF!</v>
      </c>
      <c r="D602" s="151" t="e">
        <f>'Приложение № 1'!#REF!</f>
        <v>#REF!</v>
      </c>
      <c r="E602" s="151">
        <v>0</v>
      </c>
      <c r="F602" s="151">
        <v>0</v>
      </c>
      <c r="G602" s="151" t="e">
        <f t="shared" si="188"/>
        <v>#REF!</v>
      </c>
      <c r="H602" s="151" t="e">
        <f t="shared" si="189"/>
        <v>#REF!</v>
      </c>
      <c r="I602" s="151">
        <v>0</v>
      </c>
      <c r="J602" s="151">
        <v>0</v>
      </c>
      <c r="K602" s="151">
        <v>0</v>
      </c>
      <c r="L602" s="151">
        <v>0</v>
      </c>
      <c r="M602" s="151">
        <v>0</v>
      </c>
      <c r="N602" s="151">
        <v>0</v>
      </c>
      <c r="O602" s="151">
        <v>0</v>
      </c>
      <c r="P602" s="151">
        <v>0</v>
      </c>
      <c r="Q602" s="123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  <c r="EC602" s="124"/>
      <c r="ED602" s="124"/>
      <c r="EE602" s="124"/>
      <c r="EF602" s="124"/>
      <c r="EG602" s="124"/>
    </row>
    <row r="603" spans="1:137" s="150" customFormat="1" ht="12.95" customHeight="1" x14ac:dyDescent="0.2">
      <c r="A603" s="127">
        <v>14</v>
      </c>
      <c r="B603" s="104" t="e">
        <f>'Приложение № 1'!#REF!</f>
        <v>#REF!</v>
      </c>
      <c r="C603" s="126" t="e">
        <f>'Приложение № 1'!#REF!</f>
        <v>#REF!</v>
      </c>
      <c r="D603" s="151" t="e">
        <f>'Приложение № 1'!#REF!</f>
        <v>#REF!</v>
      </c>
      <c r="E603" s="151">
        <v>0</v>
      </c>
      <c r="F603" s="151">
        <v>0</v>
      </c>
      <c r="G603" s="151" t="e">
        <f t="shared" si="188"/>
        <v>#REF!</v>
      </c>
      <c r="H603" s="151" t="e">
        <f t="shared" si="189"/>
        <v>#REF!</v>
      </c>
      <c r="I603" s="151">
        <v>0</v>
      </c>
      <c r="J603" s="151">
        <v>0</v>
      </c>
      <c r="K603" s="151">
        <v>0</v>
      </c>
      <c r="L603" s="151">
        <v>0</v>
      </c>
      <c r="M603" s="151">
        <v>0</v>
      </c>
      <c r="N603" s="151">
        <v>0</v>
      </c>
      <c r="O603" s="151">
        <v>0</v>
      </c>
      <c r="P603" s="151">
        <v>0</v>
      </c>
      <c r="Q603" s="123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  <c r="EC603" s="124"/>
      <c r="ED603" s="124"/>
      <c r="EE603" s="124"/>
      <c r="EF603" s="124"/>
      <c r="EG603" s="124"/>
    </row>
    <row r="604" spans="1:137" s="150" customFormat="1" ht="12.95" customHeight="1" x14ac:dyDescent="0.2">
      <c r="A604" s="127">
        <v>15</v>
      </c>
      <c r="B604" s="104" t="e">
        <f>'Приложение № 1'!#REF!</f>
        <v>#REF!</v>
      </c>
      <c r="C604" s="126" t="e">
        <f>'Приложение № 1'!#REF!</f>
        <v>#REF!</v>
      </c>
      <c r="D604" s="151" t="e">
        <f>'Приложение № 1'!#REF!</f>
        <v>#REF!</v>
      </c>
      <c r="E604" s="151">
        <v>0</v>
      </c>
      <c r="F604" s="151">
        <v>0</v>
      </c>
      <c r="G604" s="151" t="e">
        <f t="shared" si="188"/>
        <v>#REF!</v>
      </c>
      <c r="H604" s="151" t="e">
        <f t="shared" si="189"/>
        <v>#REF!</v>
      </c>
      <c r="I604" s="151">
        <v>0</v>
      </c>
      <c r="J604" s="151">
        <v>0</v>
      </c>
      <c r="K604" s="151">
        <v>0</v>
      </c>
      <c r="L604" s="151">
        <v>0</v>
      </c>
      <c r="M604" s="151">
        <v>0</v>
      </c>
      <c r="N604" s="151">
        <v>0</v>
      </c>
      <c r="O604" s="151">
        <v>0</v>
      </c>
      <c r="P604" s="151">
        <v>0</v>
      </c>
      <c r="Q604" s="123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  <c r="EC604" s="124"/>
      <c r="ED604" s="124"/>
      <c r="EE604" s="124"/>
      <c r="EF604" s="124"/>
      <c r="EG604" s="124"/>
    </row>
    <row r="605" spans="1:137" s="150" customFormat="1" ht="12.95" customHeight="1" x14ac:dyDescent="0.2">
      <c r="A605" s="127">
        <v>16</v>
      </c>
      <c r="B605" s="104" t="e">
        <f>'Приложение № 1'!#REF!</f>
        <v>#REF!</v>
      </c>
      <c r="C605" s="126" t="e">
        <f>'Приложение № 1'!#REF!</f>
        <v>#REF!</v>
      </c>
      <c r="D605" s="151" t="e">
        <f>'Приложение № 1'!#REF!</f>
        <v>#REF!</v>
      </c>
      <c r="E605" s="151">
        <v>0</v>
      </c>
      <c r="F605" s="151">
        <v>0</v>
      </c>
      <c r="G605" s="151" t="e">
        <f t="shared" si="188"/>
        <v>#REF!</v>
      </c>
      <c r="H605" s="151" t="e">
        <f t="shared" si="189"/>
        <v>#REF!</v>
      </c>
      <c r="I605" s="151">
        <v>0</v>
      </c>
      <c r="J605" s="151">
        <v>0</v>
      </c>
      <c r="K605" s="151">
        <v>0</v>
      </c>
      <c r="L605" s="151">
        <v>0</v>
      </c>
      <c r="M605" s="151">
        <v>0</v>
      </c>
      <c r="N605" s="151">
        <v>0</v>
      </c>
      <c r="O605" s="151">
        <v>0</v>
      </c>
      <c r="P605" s="151">
        <v>0</v>
      </c>
      <c r="Q605" s="123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  <c r="EC605" s="124"/>
      <c r="ED605" s="124"/>
      <c r="EE605" s="124"/>
      <c r="EF605" s="124"/>
      <c r="EG605" s="124"/>
    </row>
    <row r="606" spans="1:137" s="150" customFormat="1" ht="12.95" customHeight="1" x14ac:dyDescent="0.2">
      <c r="A606" s="127">
        <v>17</v>
      </c>
      <c r="B606" s="104" t="e">
        <f>'Приложение № 1'!#REF!</f>
        <v>#REF!</v>
      </c>
      <c r="C606" s="126" t="e">
        <f>'Приложение № 1'!#REF!</f>
        <v>#REF!</v>
      </c>
      <c r="D606" s="151" t="e">
        <f>'Приложение № 1'!#REF!</f>
        <v>#REF!</v>
      </c>
      <c r="E606" s="151">
        <v>0</v>
      </c>
      <c r="F606" s="151">
        <v>0</v>
      </c>
      <c r="G606" s="151" t="e">
        <f t="shared" si="188"/>
        <v>#REF!</v>
      </c>
      <c r="H606" s="151" t="e">
        <f t="shared" si="189"/>
        <v>#REF!</v>
      </c>
      <c r="I606" s="151">
        <v>0</v>
      </c>
      <c r="J606" s="151">
        <v>0</v>
      </c>
      <c r="K606" s="151">
        <v>0</v>
      </c>
      <c r="L606" s="151">
        <v>0</v>
      </c>
      <c r="M606" s="151">
        <v>0</v>
      </c>
      <c r="N606" s="151">
        <v>0</v>
      </c>
      <c r="O606" s="151">
        <v>0</v>
      </c>
      <c r="P606" s="151">
        <v>0</v>
      </c>
      <c r="Q606" s="123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  <c r="EC606" s="124"/>
      <c r="ED606" s="124"/>
      <c r="EE606" s="124"/>
      <c r="EF606" s="124"/>
      <c r="EG606" s="124"/>
    </row>
    <row r="607" spans="1:137" s="150" customFormat="1" ht="12.95" customHeight="1" x14ac:dyDescent="0.2">
      <c r="A607" s="127">
        <v>18</v>
      </c>
      <c r="B607" s="104" t="e">
        <f>'Приложение № 1'!#REF!</f>
        <v>#REF!</v>
      </c>
      <c r="C607" s="126" t="e">
        <f>'Приложение № 1'!#REF!</f>
        <v>#REF!</v>
      </c>
      <c r="D607" s="151" t="e">
        <f>'Приложение № 1'!#REF!</f>
        <v>#REF!</v>
      </c>
      <c r="E607" s="151">
        <v>0</v>
      </c>
      <c r="F607" s="151">
        <v>0</v>
      </c>
      <c r="G607" s="151" t="e">
        <f t="shared" si="188"/>
        <v>#REF!</v>
      </c>
      <c r="H607" s="151" t="e">
        <f t="shared" si="189"/>
        <v>#REF!</v>
      </c>
      <c r="I607" s="151">
        <v>0</v>
      </c>
      <c r="J607" s="151">
        <v>0</v>
      </c>
      <c r="K607" s="151">
        <v>0</v>
      </c>
      <c r="L607" s="151">
        <v>0</v>
      </c>
      <c r="M607" s="151">
        <v>0</v>
      </c>
      <c r="N607" s="151">
        <v>0</v>
      </c>
      <c r="O607" s="151">
        <v>0</v>
      </c>
      <c r="P607" s="151">
        <v>0</v>
      </c>
      <c r="Q607" s="123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  <c r="EC607" s="124"/>
      <c r="ED607" s="124"/>
      <c r="EE607" s="124"/>
      <c r="EF607" s="124"/>
      <c r="EG607" s="124"/>
    </row>
    <row r="608" spans="1:137" s="150" customFormat="1" ht="12.95" customHeight="1" x14ac:dyDescent="0.2">
      <c r="A608" s="127">
        <v>19</v>
      </c>
      <c r="B608" s="104" t="e">
        <f>'Приложение № 1'!#REF!</f>
        <v>#REF!</v>
      </c>
      <c r="C608" s="126" t="e">
        <f>'Приложение № 1'!#REF!</f>
        <v>#REF!</v>
      </c>
      <c r="D608" s="151" t="e">
        <f>'Приложение № 1'!#REF!</f>
        <v>#REF!</v>
      </c>
      <c r="E608" s="151">
        <v>0</v>
      </c>
      <c r="F608" s="151">
        <v>0</v>
      </c>
      <c r="G608" s="151" t="e">
        <f t="shared" si="188"/>
        <v>#REF!</v>
      </c>
      <c r="H608" s="151" t="e">
        <f t="shared" si="189"/>
        <v>#REF!</v>
      </c>
      <c r="I608" s="151">
        <v>0</v>
      </c>
      <c r="J608" s="151">
        <v>0</v>
      </c>
      <c r="K608" s="151">
        <v>0</v>
      </c>
      <c r="L608" s="151">
        <v>0</v>
      </c>
      <c r="M608" s="151">
        <v>0</v>
      </c>
      <c r="N608" s="151">
        <v>0</v>
      </c>
      <c r="O608" s="151">
        <v>0</v>
      </c>
      <c r="P608" s="151">
        <v>0</v>
      </c>
      <c r="Q608" s="123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  <c r="EC608" s="124"/>
      <c r="ED608" s="124"/>
      <c r="EE608" s="124"/>
      <c r="EF608" s="124"/>
      <c r="EG608" s="124"/>
    </row>
    <row r="609" spans="1:137" s="150" customFormat="1" ht="12.95" customHeight="1" x14ac:dyDescent="0.2">
      <c r="A609" s="127">
        <v>20</v>
      </c>
      <c r="B609" s="104" t="e">
        <f>'Приложение № 1'!#REF!</f>
        <v>#REF!</v>
      </c>
      <c r="C609" s="126" t="e">
        <f>'Приложение № 1'!#REF!</f>
        <v>#REF!</v>
      </c>
      <c r="D609" s="151" t="e">
        <f>'Приложение № 1'!#REF!</f>
        <v>#REF!</v>
      </c>
      <c r="E609" s="151">
        <v>0</v>
      </c>
      <c r="F609" s="151">
        <v>0</v>
      </c>
      <c r="G609" s="151" t="e">
        <f t="shared" si="188"/>
        <v>#REF!</v>
      </c>
      <c r="H609" s="151" t="e">
        <f t="shared" si="189"/>
        <v>#REF!</v>
      </c>
      <c r="I609" s="151">
        <v>0</v>
      </c>
      <c r="J609" s="151">
        <v>0</v>
      </c>
      <c r="K609" s="151">
        <v>0</v>
      </c>
      <c r="L609" s="151">
        <v>0</v>
      </c>
      <c r="M609" s="151">
        <v>0</v>
      </c>
      <c r="N609" s="151">
        <v>0</v>
      </c>
      <c r="O609" s="151">
        <v>0</v>
      </c>
      <c r="P609" s="151">
        <v>0</v>
      </c>
      <c r="Q609" s="123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  <c r="EC609" s="124"/>
      <c r="ED609" s="124"/>
      <c r="EE609" s="124"/>
      <c r="EF609" s="124"/>
      <c r="EG609" s="124"/>
    </row>
    <row r="610" spans="1:137" s="150" customFormat="1" ht="12.95" customHeight="1" x14ac:dyDescent="0.2">
      <c r="A610" s="127">
        <v>21</v>
      </c>
      <c r="B610" s="104" t="e">
        <f>'Приложение № 1'!#REF!</f>
        <v>#REF!</v>
      </c>
      <c r="C610" s="126" t="e">
        <f>'Приложение № 1'!#REF!</f>
        <v>#REF!</v>
      </c>
      <c r="D610" s="151" t="e">
        <f>'Приложение № 1'!#REF!</f>
        <v>#REF!</v>
      </c>
      <c r="E610" s="151">
        <v>0</v>
      </c>
      <c r="F610" s="151">
        <v>0</v>
      </c>
      <c r="G610" s="151" t="e">
        <f t="shared" si="188"/>
        <v>#REF!</v>
      </c>
      <c r="H610" s="151" t="e">
        <f t="shared" si="189"/>
        <v>#REF!</v>
      </c>
      <c r="I610" s="151">
        <v>0</v>
      </c>
      <c r="J610" s="151">
        <v>0</v>
      </c>
      <c r="K610" s="151">
        <v>0</v>
      </c>
      <c r="L610" s="151">
        <v>0</v>
      </c>
      <c r="M610" s="151">
        <v>0</v>
      </c>
      <c r="N610" s="151">
        <v>0</v>
      </c>
      <c r="O610" s="151">
        <v>0</v>
      </c>
      <c r="P610" s="151">
        <v>0</v>
      </c>
      <c r="Q610" s="123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  <c r="EC610" s="124"/>
      <c r="ED610" s="124"/>
      <c r="EE610" s="124"/>
      <c r="EF610" s="124"/>
      <c r="EG610" s="124"/>
    </row>
    <row r="611" spans="1:137" s="150" customFormat="1" ht="30.75" customHeight="1" x14ac:dyDescent="0.2">
      <c r="A611" s="847" t="e">
        <f>'Приложение № 1'!#REF!</f>
        <v>#REF!</v>
      </c>
      <c r="B611" s="850"/>
      <c r="C611" s="129" t="e">
        <f>SUM(C612:C617)</f>
        <v>#REF!</v>
      </c>
      <c r="D611" s="129" t="e">
        <f t="shared" ref="D611:P611" si="190">SUM(D612:D617)</f>
        <v>#REF!</v>
      </c>
      <c r="E611" s="129">
        <f t="shared" si="190"/>
        <v>0</v>
      </c>
      <c r="F611" s="129">
        <f t="shared" si="190"/>
        <v>0</v>
      </c>
      <c r="G611" s="129" t="e">
        <f t="shared" si="190"/>
        <v>#REF!</v>
      </c>
      <c r="H611" s="129" t="e">
        <f t="shared" si="190"/>
        <v>#REF!</v>
      </c>
      <c r="I611" s="129">
        <f t="shared" si="190"/>
        <v>0</v>
      </c>
      <c r="J611" s="129">
        <f t="shared" si="190"/>
        <v>0</v>
      </c>
      <c r="K611" s="129">
        <f t="shared" si="190"/>
        <v>0</v>
      </c>
      <c r="L611" s="129">
        <f t="shared" si="190"/>
        <v>0</v>
      </c>
      <c r="M611" s="129">
        <f t="shared" si="190"/>
        <v>0</v>
      </c>
      <c r="N611" s="129">
        <f t="shared" si="190"/>
        <v>0</v>
      </c>
      <c r="O611" s="129">
        <f t="shared" si="190"/>
        <v>0</v>
      </c>
      <c r="P611" s="129">
        <f t="shared" si="190"/>
        <v>0</v>
      </c>
      <c r="Q611" s="123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  <c r="EC611" s="124"/>
      <c r="ED611" s="124"/>
      <c r="EE611" s="124"/>
      <c r="EF611" s="124"/>
      <c r="EG611" s="124"/>
    </row>
    <row r="612" spans="1:137" s="150" customFormat="1" ht="12.95" customHeight="1" x14ac:dyDescent="0.2">
      <c r="A612" s="127">
        <v>1</v>
      </c>
      <c r="B612" s="116" t="e">
        <f>'Приложение № 1'!#REF!</f>
        <v>#REF!</v>
      </c>
      <c r="C612" s="126" t="e">
        <f>'Приложение № 1'!#REF!</f>
        <v>#REF!</v>
      </c>
      <c r="D612" s="151" t="e">
        <f>'Приложение № 1'!#REF!</f>
        <v>#REF!</v>
      </c>
      <c r="E612" s="151">
        <v>0</v>
      </c>
      <c r="F612" s="151">
        <v>0</v>
      </c>
      <c r="G612" s="151" t="e">
        <f t="shared" ref="G612:H617" si="191">C612</f>
        <v>#REF!</v>
      </c>
      <c r="H612" s="151" t="e">
        <f t="shared" si="191"/>
        <v>#REF!</v>
      </c>
      <c r="I612" s="151">
        <v>0</v>
      </c>
      <c r="J612" s="151">
        <v>0</v>
      </c>
      <c r="K612" s="151">
        <v>0</v>
      </c>
      <c r="L612" s="151">
        <v>0</v>
      </c>
      <c r="M612" s="151">
        <v>0</v>
      </c>
      <c r="N612" s="151">
        <v>0</v>
      </c>
      <c r="O612" s="151">
        <v>0</v>
      </c>
      <c r="P612" s="151">
        <v>0</v>
      </c>
      <c r="Q612" s="123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  <c r="EC612" s="124"/>
      <c r="ED612" s="124"/>
      <c r="EE612" s="124"/>
      <c r="EF612" s="124"/>
      <c r="EG612" s="124"/>
    </row>
    <row r="613" spans="1:137" s="150" customFormat="1" ht="12.95" customHeight="1" x14ac:dyDescent="0.2">
      <c r="A613" s="127">
        <v>2</v>
      </c>
      <c r="B613" s="116" t="e">
        <f>'Приложение № 1'!#REF!</f>
        <v>#REF!</v>
      </c>
      <c r="C613" s="126" t="e">
        <f>'Приложение № 1'!#REF!</f>
        <v>#REF!</v>
      </c>
      <c r="D613" s="151" t="e">
        <f>'Приложение № 1'!#REF!</f>
        <v>#REF!</v>
      </c>
      <c r="E613" s="151">
        <v>0</v>
      </c>
      <c r="F613" s="151">
        <v>0</v>
      </c>
      <c r="G613" s="151" t="e">
        <f t="shared" si="191"/>
        <v>#REF!</v>
      </c>
      <c r="H613" s="151" t="e">
        <f t="shared" si="191"/>
        <v>#REF!</v>
      </c>
      <c r="I613" s="151">
        <v>0</v>
      </c>
      <c r="J613" s="151">
        <v>0</v>
      </c>
      <c r="K613" s="151">
        <v>0</v>
      </c>
      <c r="L613" s="151">
        <v>0</v>
      </c>
      <c r="M613" s="151">
        <v>0</v>
      </c>
      <c r="N613" s="151">
        <v>0</v>
      </c>
      <c r="O613" s="151">
        <v>0</v>
      </c>
      <c r="P613" s="151">
        <v>0</v>
      </c>
      <c r="Q613" s="123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  <c r="EC613" s="124"/>
      <c r="ED613" s="124"/>
      <c r="EE613" s="124"/>
      <c r="EF613" s="124"/>
      <c r="EG613" s="124"/>
    </row>
    <row r="614" spans="1:137" s="150" customFormat="1" ht="12.95" customHeight="1" x14ac:dyDescent="0.2">
      <c r="A614" s="127">
        <v>3</v>
      </c>
      <c r="B614" s="116" t="e">
        <f>'Приложение № 1'!#REF!</f>
        <v>#REF!</v>
      </c>
      <c r="C614" s="126" t="e">
        <f>'Приложение № 1'!#REF!</f>
        <v>#REF!</v>
      </c>
      <c r="D614" s="151" t="e">
        <f>'Приложение № 1'!#REF!</f>
        <v>#REF!</v>
      </c>
      <c r="E614" s="151">
        <v>0</v>
      </c>
      <c r="F614" s="151">
        <v>0</v>
      </c>
      <c r="G614" s="151" t="e">
        <f t="shared" si="191"/>
        <v>#REF!</v>
      </c>
      <c r="H614" s="151" t="e">
        <f t="shared" si="191"/>
        <v>#REF!</v>
      </c>
      <c r="I614" s="151">
        <v>0</v>
      </c>
      <c r="J614" s="151">
        <v>0</v>
      </c>
      <c r="K614" s="151">
        <v>0</v>
      </c>
      <c r="L614" s="151">
        <v>0</v>
      </c>
      <c r="M614" s="151">
        <v>0</v>
      </c>
      <c r="N614" s="151">
        <v>0</v>
      </c>
      <c r="O614" s="151">
        <v>0</v>
      </c>
      <c r="P614" s="151">
        <v>0</v>
      </c>
      <c r="Q614" s="123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  <c r="EC614" s="124"/>
      <c r="ED614" s="124"/>
      <c r="EE614" s="124"/>
      <c r="EF614" s="124"/>
      <c r="EG614" s="124"/>
    </row>
    <row r="615" spans="1:137" s="150" customFormat="1" ht="12.95" customHeight="1" x14ac:dyDescent="0.2">
      <c r="A615" s="127">
        <v>4</v>
      </c>
      <c r="B615" s="116" t="e">
        <f>'Приложение № 1'!#REF!</f>
        <v>#REF!</v>
      </c>
      <c r="C615" s="126" t="e">
        <f>'Приложение № 1'!#REF!</f>
        <v>#REF!</v>
      </c>
      <c r="D615" s="151" t="e">
        <f>'Приложение № 1'!#REF!</f>
        <v>#REF!</v>
      </c>
      <c r="E615" s="151">
        <v>0</v>
      </c>
      <c r="F615" s="151">
        <v>0</v>
      </c>
      <c r="G615" s="151" t="e">
        <f t="shared" si="191"/>
        <v>#REF!</v>
      </c>
      <c r="H615" s="151" t="e">
        <f t="shared" si="191"/>
        <v>#REF!</v>
      </c>
      <c r="I615" s="151">
        <v>0</v>
      </c>
      <c r="J615" s="151">
        <v>0</v>
      </c>
      <c r="K615" s="151">
        <v>0</v>
      </c>
      <c r="L615" s="151">
        <v>0</v>
      </c>
      <c r="M615" s="151">
        <v>0</v>
      </c>
      <c r="N615" s="151">
        <v>0</v>
      </c>
      <c r="O615" s="151">
        <v>0</v>
      </c>
      <c r="P615" s="151">
        <v>0</v>
      </c>
      <c r="Q615" s="123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  <c r="EC615" s="124"/>
      <c r="ED615" s="124"/>
      <c r="EE615" s="124"/>
      <c r="EF615" s="124"/>
      <c r="EG615" s="124"/>
    </row>
    <row r="616" spans="1:137" s="150" customFormat="1" ht="12.95" customHeight="1" x14ac:dyDescent="0.2">
      <c r="A616" s="127">
        <v>5</v>
      </c>
      <c r="B616" s="116" t="e">
        <f>'Приложение № 1'!#REF!</f>
        <v>#REF!</v>
      </c>
      <c r="C616" s="126" t="e">
        <f>'Приложение № 1'!#REF!</f>
        <v>#REF!</v>
      </c>
      <c r="D616" s="151" t="e">
        <f>'Приложение № 1'!#REF!</f>
        <v>#REF!</v>
      </c>
      <c r="E616" s="151">
        <v>0</v>
      </c>
      <c r="F616" s="151">
        <v>0</v>
      </c>
      <c r="G616" s="151" t="e">
        <f t="shared" si="191"/>
        <v>#REF!</v>
      </c>
      <c r="H616" s="151" t="e">
        <f t="shared" si="191"/>
        <v>#REF!</v>
      </c>
      <c r="I616" s="151">
        <v>0</v>
      </c>
      <c r="J616" s="151">
        <v>0</v>
      </c>
      <c r="K616" s="151">
        <v>0</v>
      </c>
      <c r="L616" s="151">
        <v>0</v>
      </c>
      <c r="M616" s="151">
        <v>0</v>
      </c>
      <c r="N616" s="151">
        <v>0</v>
      </c>
      <c r="O616" s="151">
        <v>0</v>
      </c>
      <c r="P616" s="151">
        <v>0</v>
      </c>
      <c r="Q616" s="123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  <c r="EC616" s="124"/>
      <c r="ED616" s="124"/>
      <c r="EE616" s="124"/>
      <c r="EF616" s="124"/>
      <c r="EG616" s="124"/>
    </row>
    <row r="617" spans="1:137" s="150" customFormat="1" ht="12.95" customHeight="1" x14ac:dyDescent="0.2">
      <c r="A617" s="127">
        <v>6</v>
      </c>
      <c r="B617" s="116" t="e">
        <f>'Приложение № 1'!#REF!</f>
        <v>#REF!</v>
      </c>
      <c r="C617" s="126" t="e">
        <f>'Приложение № 1'!#REF!</f>
        <v>#REF!</v>
      </c>
      <c r="D617" s="151" t="e">
        <f>'Приложение № 1'!#REF!</f>
        <v>#REF!</v>
      </c>
      <c r="E617" s="151">
        <v>0</v>
      </c>
      <c r="F617" s="151">
        <v>0</v>
      </c>
      <c r="G617" s="151" t="e">
        <f t="shared" si="191"/>
        <v>#REF!</v>
      </c>
      <c r="H617" s="151" t="e">
        <f t="shared" si="191"/>
        <v>#REF!</v>
      </c>
      <c r="I617" s="151">
        <v>0</v>
      </c>
      <c r="J617" s="151">
        <v>0</v>
      </c>
      <c r="K617" s="151">
        <v>0</v>
      </c>
      <c r="L617" s="151">
        <v>0</v>
      </c>
      <c r="M617" s="151">
        <v>0</v>
      </c>
      <c r="N617" s="151">
        <v>0</v>
      </c>
      <c r="O617" s="151">
        <v>0</v>
      </c>
      <c r="P617" s="151">
        <v>0</v>
      </c>
      <c r="Q617" s="123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  <c r="EC617" s="124"/>
      <c r="ED617" s="124"/>
      <c r="EE617" s="124"/>
      <c r="EF617" s="124"/>
      <c r="EG617" s="124"/>
    </row>
    <row r="618" spans="1:137" s="106" customFormat="1" ht="39.950000000000003" customHeight="1" x14ac:dyDescent="0.2">
      <c r="A618" s="847" t="e">
        <f>'Приложение № 1'!#REF!</f>
        <v>#REF!</v>
      </c>
      <c r="B618" s="848"/>
      <c r="C618" s="101" t="e">
        <f>C619+C620+C621</f>
        <v>#REF!</v>
      </c>
      <c r="D618" s="101" t="e">
        <f t="shared" ref="D618:O618" si="192">D619+D620+D621</f>
        <v>#REF!</v>
      </c>
      <c r="E618" s="101">
        <f t="shared" si="192"/>
        <v>0</v>
      </c>
      <c r="F618" s="101">
        <f t="shared" si="192"/>
        <v>0</v>
      </c>
      <c r="G618" s="101" t="e">
        <f t="shared" si="192"/>
        <v>#REF!</v>
      </c>
      <c r="H618" s="101" t="e">
        <f t="shared" si="192"/>
        <v>#REF!</v>
      </c>
      <c r="I618" s="101">
        <f t="shared" si="192"/>
        <v>0</v>
      </c>
      <c r="J618" s="101">
        <f t="shared" si="192"/>
        <v>0</v>
      </c>
      <c r="K618" s="101">
        <f t="shared" si="192"/>
        <v>0</v>
      </c>
      <c r="L618" s="101">
        <f t="shared" si="192"/>
        <v>0</v>
      </c>
      <c r="M618" s="101">
        <f t="shared" si="192"/>
        <v>0</v>
      </c>
      <c r="N618" s="101">
        <f t="shared" si="192"/>
        <v>0</v>
      </c>
      <c r="O618" s="101">
        <f t="shared" si="192"/>
        <v>0</v>
      </c>
      <c r="P618" s="101">
        <f>P619+P620+P621</f>
        <v>0</v>
      </c>
      <c r="Q618" s="112"/>
      <c r="R618" s="113"/>
      <c r="S618" s="113"/>
      <c r="T618" s="113"/>
      <c r="U618" s="113"/>
      <c r="V618" s="113"/>
      <c r="W618" s="113"/>
      <c r="X618" s="113"/>
      <c r="Y618" s="113"/>
      <c r="Z618" s="113"/>
      <c r="AA618" s="113"/>
      <c r="AB618" s="113"/>
      <c r="AC618" s="113"/>
      <c r="AD618" s="113"/>
      <c r="AE618" s="113"/>
      <c r="AF618" s="113"/>
      <c r="AG618" s="113"/>
      <c r="AH618" s="113"/>
      <c r="AI618" s="113"/>
      <c r="AJ618" s="113"/>
      <c r="AK618" s="113"/>
      <c r="AL618" s="113"/>
      <c r="AM618" s="113"/>
      <c r="AN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X618" s="113"/>
      <c r="AY618" s="113"/>
      <c r="AZ618" s="113"/>
      <c r="BA618" s="113"/>
      <c r="BB618" s="113"/>
      <c r="BC618" s="113"/>
      <c r="BD618" s="113"/>
      <c r="BE618" s="113"/>
      <c r="BF618" s="113"/>
      <c r="BG618" s="113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3"/>
      <c r="BR618" s="113"/>
      <c r="BS618" s="113"/>
      <c r="BT618" s="113"/>
      <c r="BU618" s="113"/>
      <c r="BV618" s="113"/>
      <c r="BW618" s="113"/>
      <c r="BX618" s="113"/>
      <c r="BY618" s="113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  <c r="DU618" s="113"/>
      <c r="DV618" s="113"/>
      <c r="DW618" s="113"/>
      <c r="DX618" s="113"/>
      <c r="DY618" s="113"/>
      <c r="DZ618" s="113"/>
      <c r="EA618" s="113"/>
      <c r="EB618" s="113"/>
      <c r="EC618" s="113"/>
      <c r="ED618" s="113"/>
      <c r="EE618" s="113"/>
      <c r="EF618" s="113"/>
      <c r="EG618" s="113"/>
    </row>
    <row r="619" spans="1:137" s="106" customFormat="1" ht="12.95" customHeight="1" x14ac:dyDescent="0.2">
      <c r="A619" s="127" t="e">
        <f>'Приложение № 1'!#REF!</f>
        <v>#REF!</v>
      </c>
      <c r="B619" s="104" t="e">
        <f>'Приложение № 1'!#REF!</f>
        <v>#REF!</v>
      </c>
      <c r="C619" s="126" t="e">
        <f>'Приложение № 1'!#REF!</f>
        <v>#REF!</v>
      </c>
      <c r="D619" s="151" t="e">
        <f>'Приложение № 1'!#REF!</f>
        <v>#REF!</v>
      </c>
      <c r="E619" s="151">
        <v>0</v>
      </c>
      <c r="F619" s="151">
        <v>0</v>
      </c>
      <c r="G619" s="151" t="e">
        <f t="shared" ref="G619:H621" si="193">C619</f>
        <v>#REF!</v>
      </c>
      <c r="H619" s="151" t="e">
        <f t="shared" si="193"/>
        <v>#REF!</v>
      </c>
      <c r="I619" s="151">
        <v>0</v>
      </c>
      <c r="J619" s="151">
        <v>0</v>
      </c>
      <c r="K619" s="151">
        <v>0</v>
      </c>
      <c r="L619" s="151">
        <v>0</v>
      </c>
      <c r="M619" s="151">
        <v>0</v>
      </c>
      <c r="N619" s="151">
        <v>0</v>
      </c>
      <c r="O619" s="151">
        <v>0</v>
      </c>
      <c r="P619" s="151">
        <v>0</v>
      </c>
      <c r="Q619" s="112"/>
      <c r="R619" s="113"/>
      <c r="S619" s="113"/>
      <c r="T619" s="113"/>
      <c r="U619" s="113"/>
      <c r="V619" s="113"/>
      <c r="W619" s="113"/>
      <c r="X619" s="113"/>
      <c r="Y619" s="113"/>
      <c r="Z619" s="113"/>
      <c r="AA619" s="113"/>
      <c r="AB619" s="113"/>
      <c r="AC619" s="113"/>
      <c r="AD619" s="113"/>
      <c r="AE619" s="113"/>
      <c r="AF619" s="113"/>
      <c r="AG619" s="113"/>
      <c r="AH619" s="113"/>
      <c r="AI619" s="113"/>
      <c r="AJ619" s="113"/>
      <c r="AK619" s="113"/>
      <c r="AL619" s="113"/>
      <c r="AM619" s="113"/>
      <c r="AN619" s="113"/>
      <c r="AO619" s="113"/>
      <c r="AP619" s="113"/>
      <c r="AQ619" s="113"/>
      <c r="AR619" s="113"/>
      <c r="AS619" s="113"/>
      <c r="AT619" s="113"/>
      <c r="AU619" s="113"/>
      <c r="AV619" s="113"/>
      <c r="AW619" s="113"/>
      <c r="AX619" s="113"/>
      <c r="AY619" s="113"/>
      <c r="AZ619" s="113"/>
      <c r="BA619" s="113"/>
      <c r="BB619" s="113"/>
      <c r="BC619" s="113"/>
      <c r="BD619" s="113"/>
      <c r="BE619" s="113"/>
      <c r="BF619" s="113"/>
      <c r="BG619" s="113"/>
      <c r="BH619" s="113"/>
      <c r="BI619" s="113"/>
      <c r="BJ619" s="113"/>
      <c r="BK619" s="113"/>
      <c r="BL619" s="113"/>
      <c r="BM619" s="113"/>
      <c r="BN619" s="113"/>
      <c r="BO619" s="113"/>
      <c r="BP619" s="113"/>
      <c r="BQ619" s="113"/>
      <c r="BR619" s="113"/>
      <c r="BS619" s="113"/>
      <c r="BT619" s="113"/>
      <c r="BU619" s="113"/>
      <c r="BV619" s="113"/>
      <c r="BW619" s="113"/>
      <c r="BX619" s="113"/>
      <c r="BY619" s="113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  <c r="DU619" s="113"/>
      <c r="DV619" s="113"/>
      <c r="DW619" s="113"/>
      <c r="DX619" s="113"/>
      <c r="DY619" s="113"/>
      <c r="DZ619" s="113"/>
      <c r="EA619" s="113"/>
      <c r="EB619" s="113"/>
      <c r="EC619" s="113"/>
      <c r="ED619" s="113"/>
      <c r="EE619" s="113"/>
      <c r="EF619" s="113"/>
      <c r="EG619" s="113"/>
    </row>
    <row r="620" spans="1:137" s="106" customFormat="1" ht="12.95" customHeight="1" x14ac:dyDescent="0.2">
      <c r="A620" s="127" t="e">
        <f>'Приложение № 1'!#REF!</f>
        <v>#REF!</v>
      </c>
      <c r="B620" s="104" t="e">
        <f>'Приложение № 1'!#REF!</f>
        <v>#REF!</v>
      </c>
      <c r="C620" s="126" t="e">
        <f>'Приложение № 1'!#REF!</f>
        <v>#REF!</v>
      </c>
      <c r="D620" s="151" t="e">
        <f>'Приложение № 1'!#REF!</f>
        <v>#REF!</v>
      </c>
      <c r="E620" s="151">
        <v>0</v>
      </c>
      <c r="F620" s="151">
        <v>0</v>
      </c>
      <c r="G620" s="151" t="e">
        <f t="shared" si="193"/>
        <v>#REF!</v>
      </c>
      <c r="H620" s="151" t="e">
        <f t="shared" si="193"/>
        <v>#REF!</v>
      </c>
      <c r="I620" s="151">
        <v>0</v>
      </c>
      <c r="J620" s="151">
        <v>0</v>
      </c>
      <c r="K620" s="151">
        <v>0</v>
      </c>
      <c r="L620" s="151">
        <v>0</v>
      </c>
      <c r="M620" s="151">
        <v>0</v>
      </c>
      <c r="N620" s="151">
        <v>0</v>
      </c>
      <c r="O620" s="151">
        <v>0</v>
      </c>
      <c r="P620" s="151">
        <v>0</v>
      </c>
      <c r="Q620" s="112"/>
      <c r="R620" s="113"/>
      <c r="S620" s="113"/>
      <c r="T620" s="113"/>
      <c r="U620" s="113"/>
      <c r="V620" s="113"/>
      <c r="W620" s="113"/>
      <c r="X620" s="113"/>
      <c r="Y620" s="113"/>
      <c r="Z620" s="113"/>
      <c r="AA620" s="113"/>
      <c r="AB620" s="113"/>
      <c r="AC620" s="113"/>
      <c r="AD620" s="113"/>
      <c r="AE620" s="113"/>
      <c r="AF620" s="113"/>
      <c r="AG620" s="113"/>
      <c r="AH620" s="113"/>
      <c r="AI620" s="113"/>
      <c r="AJ620" s="113"/>
      <c r="AK620" s="113"/>
      <c r="AL620" s="113"/>
      <c r="AM620" s="113"/>
      <c r="AN620" s="113"/>
      <c r="AO620" s="113"/>
      <c r="AP620" s="113"/>
      <c r="AQ620" s="113"/>
      <c r="AR620" s="113"/>
      <c r="AS620" s="113"/>
      <c r="AT620" s="113"/>
      <c r="AU620" s="113"/>
      <c r="AV620" s="113"/>
      <c r="AW620" s="113"/>
      <c r="AX620" s="113"/>
      <c r="AY620" s="113"/>
      <c r="AZ620" s="113"/>
      <c r="BA620" s="113"/>
      <c r="BB620" s="113"/>
      <c r="BC620" s="113"/>
      <c r="BD620" s="113"/>
      <c r="BE620" s="113"/>
      <c r="BF620" s="113"/>
      <c r="BG620" s="113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113"/>
      <c r="BR620" s="113"/>
      <c r="BS620" s="113"/>
      <c r="BT620" s="113"/>
      <c r="BU620" s="113"/>
      <c r="BV620" s="113"/>
      <c r="BW620" s="113"/>
      <c r="BX620" s="113"/>
      <c r="BY620" s="113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  <c r="DU620" s="113"/>
      <c r="DV620" s="113"/>
      <c r="DW620" s="113"/>
      <c r="DX620" s="113"/>
      <c r="DY620" s="113"/>
      <c r="DZ620" s="113"/>
      <c r="EA620" s="113"/>
      <c r="EB620" s="113"/>
      <c r="EC620" s="113"/>
      <c r="ED620" s="113"/>
      <c r="EE620" s="113"/>
      <c r="EF620" s="113"/>
      <c r="EG620" s="113"/>
    </row>
    <row r="621" spans="1:137" s="106" customFormat="1" ht="12.95" customHeight="1" x14ac:dyDescent="0.2">
      <c r="A621" s="127" t="e">
        <f>'Приложение № 1'!#REF!</f>
        <v>#REF!</v>
      </c>
      <c r="B621" s="104" t="e">
        <f>'Приложение № 1'!#REF!</f>
        <v>#REF!</v>
      </c>
      <c r="C621" s="126" t="e">
        <f>'Приложение № 1'!#REF!</f>
        <v>#REF!</v>
      </c>
      <c r="D621" s="151" t="e">
        <f>'Приложение № 1'!#REF!</f>
        <v>#REF!</v>
      </c>
      <c r="E621" s="151">
        <v>0</v>
      </c>
      <c r="F621" s="151">
        <v>0</v>
      </c>
      <c r="G621" s="151" t="e">
        <f t="shared" si="193"/>
        <v>#REF!</v>
      </c>
      <c r="H621" s="151" t="e">
        <f t="shared" si="193"/>
        <v>#REF!</v>
      </c>
      <c r="I621" s="151">
        <v>0</v>
      </c>
      <c r="J621" s="151">
        <v>0</v>
      </c>
      <c r="K621" s="151">
        <v>0</v>
      </c>
      <c r="L621" s="151">
        <v>0</v>
      </c>
      <c r="M621" s="151">
        <v>0</v>
      </c>
      <c r="N621" s="151">
        <v>0</v>
      </c>
      <c r="O621" s="151">
        <v>0</v>
      </c>
      <c r="P621" s="151">
        <v>0</v>
      </c>
      <c r="Q621" s="112"/>
      <c r="R621" s="113"/>
      <c r="S621" s="113"/>
      <c r="T621" s="113"/>
      <c r="U621" s="113"/>
      <c r="V621" s="113"/>
      <c r="W621" s="113"/>
      <c r="X621" s="113"/>
      <c r="Y621" s="113"/>
      <c r="Z621" s="113"/>
      <c r="AA621" s="113"/>
      <c r="AB621" s="113"/>
      <c r="AC621" s="113"/>
      <c r="AD621" s="113"/>
      <c r="AE621" s="113"/>
      <c r="AF621" s="113"/>
      <c r="AG621" s="113"/>
      <c r="AH621" s="113"/>
      <c r="AI621" s="113"/>
      <c r="AJ621" s="113"/>
      <c r="AK621" s="113"/>
      <c r="AL621" s="113"/>
      <c r="AM621" s="113"/>
      <c r="AN621" s="113"/>
      <c r="AO621" s="113"/>
      <c r="AP621" s="113"/>
      <c r="AQ621" s="113"/>
      <c r="AR621" s="113"/>
      <c r="AS621" s="113"/>
      <c r="AT621" s="113"/>
      <c r="AU621" s="113"/>
      <c r="AV621" s="113"/>
      <c r="AW621" s="113"/>
      <c r="AX621" s="113"/>
      <c r="AY621" s="113"/>
      <c r="AZ621" s="113"/>
      <c r="BA621" s="113"/>
      <c r="BB621" s="113"/>
      <c r="BC621" s="113"/>
      <c r="BD621" s="113"/>
      <c r="BE621" s="113"/>
      <c r="BF621" s="113"/>
      <c r="BG621" s="113"/>
      <c r="BH621" s="113"/>
      <c r="BI621" s="113"/>
      <c r="BJ621" s="113"/>
      <c r="BK621" s="113"/>
      <c r="BL621" s="113"/>
      <c r="BM621" s="113"/>
      <c r="BN621" s="113"/>
      <c r="BO621" s="113"/>
      <c r="BP621" s="113"/>
      <c r="BQ621" s="113"/>
      <c r="BR621" s="113"/>
      <c r="BS621" s="113"/>
      <c r="BT621" s="113"/>
      <c r="BU621" s="113"/>
      <c r="BV621" s="113"/>
      <c r="BW621" s="113"/>
      <c r="BX621" s="113"/>
      <c r="BY621" s="113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  <c r="DU621" s="113"/>
      <c r="DV621" s="113"/>
      <c r="DW621" s="113"/>
      <c r="DX621" s="113"/>
      <c r="DY621" s="113"/>
      <c r="DZ621" s="113"/>
      <c r="EA621" s="113"/>
      <c r="EB621" s="113"/>
      <c r="EC621" s="113"/>
      <c r="ED621" s="113"/>
      <c r="EE621" s="113"/>
      <c r="EF621" s="113"/>
      <c r="EG621" s="113"/>
    </row>
    <row r="622" spans="1:137" s="106" customFormat="1" ht="39.950000000000003" customHeight="1" x14ac:dyDescent="0.2">
      <c r="A622" s="847" t="str">
        <f>'Приложение № 1'!A725:F725</f>
        <v>Итого МКД по городскому округу Ступино: 14</v>
      </c>
      <c r="B622" s="848"/>
      <c r="C622" s="129" t="e">
        <f>C623+C624+C625+C626</f>
        <v>#REF!</v>
      </c>
      <c r="D622" s="129" t="e">
        <f t="shared" ref="D622:P622" si="194">D623+D624+D625+D626</f>
        <v>#REF!</v>
      </c>
      <c r="E622" s="129" t="e">
        <f t="shared" si="194"/>
        <v>#REF!</v>
      </c>
      <c r="F622" s="129" t="e">
        <f t="shared" si="194"/>
        <v>#REF!</v>
      </c>
      <c r="G622" s="129">
        <f t="shared" si="194"/>
        <v>0</v>
      </c>
      <c r="H622" s="129">
        <f t="shared" si="194"/>
        <v>0</v>
      </c>
      <c r="I622" s="129">
        <f t="shared" si="194"/>
        <v>0</v>
      </c>
      <c r="J622" s="129">
        <f t="shared" si="194"/>
        <v>0</v>
      </c>
      <c r="K622" s="129">
        <f t="shared" si="194"/>
        <v>0</v>
      </c>
      <c r="L622" s="129">
        <f t="shared" si="194"/>
        <v>0</v>
      </c>
      <c r="M622" s="129">
        <f t="shared" si="194"/>
        <v>0</v>
      </c>
      <c r="N622" s="129">
        <f t="shared" si="194"/>
        <v>0</v>
      </c>
      <c r="O622" s="129">
        <f t="shared" si="194"/>
        <v>0</v>
      </c>
      <c r="P622" s="129">
        <f t="shared" si="194"/>
        <v>0</v>
      </c>
      <c r="Q622" s="112"/>
      <c r="R622" s="113"/>
      <c r="S622" s="113"/>
      <c r="T622" s="113"/>
      <c r="U622" s="113"/>
      <c r="V622" s="113"/>
      <c r="W622" s="113"/>
      <c r="X622" s="113"/>
      <c r="Y622" s="113"/>
      <c r="Z622" s="113"/>
      <c r="AA622" s="113"/>
      <c r="AB622" s="113"/>
      <c r="AC622" s="113"/>
      <c r="AD622" s="113"/>
      <c r="AE622" s="113"/>
      <c r="AF622" s="113"/>
      <c r="AG622" s="113"/>
      <c r="AH622" s="113"/>
      <c r="AI622" s="113"/>
      <c r="AJ622" s="113"/>
      <c r="AK622" s="113"/>
      <c r="AL622" s="113"/>
      <c r="AM622" s="113"/>
      <c r="AN622" s="113"/>
      <c r="AO622" s="113"/>
      <c r="AP622" s="113"/>
      <c r="AQ622" s="113"/>
      <c r="AR622" s="113"/>
      <c r="AS622" s="113"/>
      <c r="AT622" s="113"/>
      <c r="AU622" s="113"/>
      <c r="AV622" s="113"/>
      <c r="AW622" s="113"/>
      <c r="AX622" s="113"/>
      <c r="AY622" s="113"/>
      <c r="AZ622" s="113"/>
      <c r="BA622" s="113"/>
      <c r="BB622" s="113"/>
      <c r="BC622" s="113"/>
      <c r="BD622" s="113"/>
      <c r="BE622" s="113"/>
      <c r="BF622" s="113"/>
      <c r="BG622" s="113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3"/>
      <c r="BR622" s="113"/>
      <c r="BS622" s="113"/>
      <c r="BT622" s="113"/>
      <c r="BU622" s="113"/>
      <c r="BV622" s="113"/>
      <c r="BW622" s="113"/>
      <c r="BX622" s="113"/>
      <c r="BY622" s="113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  <c r="DU622" s="113"/>
      <c r="DV622" s="113"/>
      <c r="DW622" s="113"/>
      <c r="DX622" s="113"/>
      <c r="DY622" s="113"/>
      <c r="DZ622" s="113"/>
      <c r="EA622" s="113"/>
      <c r="EB622" s="113"/>
      <c r="EC622" s="113"/>
      <c r="ED622" s="113"/>
      <c r="EE622" s="113"/>
      <c r="EF622" s="113"/>
      <c r="EG622" s="113"/>
    </row>
    <row r="623" spans="1:137" s="106" customFormat="1" ht="12.95" customHeight="1" x14ac:dyDescent="0.2">
      <c r="A623" s="127">
        <v>1</v>
      </c>
      <c r="B623" s="104" t="e">
        <f>'Приложение № 1'!#REF!</f>
        <v>#REF!</v>
      </c>
      <c r="C623" s="126" t="e">
        <f>'Приложение № 1'!#REF!</f>
        <v>#REF!</v>
      </c>
      <c r="D623" s="151" t="e">
        <f>'Приложение № 1'!#REF!</f>
        <v>#REF!</v>
      </c>
      <c r="E623" s="151" t="e">
        <f t="shared" ref="E623:F626" si="195">C623</f>
        <v>#REF!</v>
      </c>
      <c r="F623" s="151" t="e">
        <f t="shared" si="195"/>
        <v>#REF!</v>
      </c>
      <c r="G623" s="151">
        <v>0</v>
      </c>
      <c r="H623" s="151">
        <v>0</v>
      </c>
      <c r="I623" s="151">
        <v>0</v>
      </c>
      <c r="J623" s="151">
        <v>0</v>
      </c>
      <c r="K623" s="151">
        <v>0</v>
      </c>
      <c r="L623" s="151">
        <v>0</v>
      </c>
      <c r="M623" s="151">
        <v>0</v>
      </c>
      <c r="N623" s="151">
        <v>0</v>
      </c>
      <c r="O623" s="151">
        <v>0</v>
      </c>
      <c r="P623" s="151">
        <v>0</v>
      </c>
      <c r="Q623" s="112"/>
      <c r="R623" s="113"/>
      <c r="S623" s="113"/>
      <c r="T623" s="113"/>
      <c r="U623" s="113"/>
      <c r="V623" s="113"/>
      <c r="W623" s="113"/>
      <c r="X623" s="113"/>
      <c r="Y623" s="113"/>
      <c r="Z623" s="113"/>
      <c r="AA623" s="113"/>
      <c r="AB623" s="113"/>
      <c r="AC623" s="113"/>
      <c r="AD623" s="113"/>
      <c r="AE623" s="113"/>
      <c r="AF623" s="113"/>
      <c r="AG623" s="113"/>
      <c r="AH623" s="113"/>
      <c r="AI623" s="113"/>
      <c r="AJ623" s="113"/>
      <c r="AK623" s="113"/>
      <c r="AL623" s="113"/>
      <c r="AM623" s="113"/>
      <c r="AN623" s="113"/>
      <c r="AO623" s="113"/>
      <c r="AP623" s="113"/>
      <c r="AQ623" s="113"/>
      <c r="AR623" s="113"/>
      <c r="AS623" s="113"/>
      <c r="AT623" s="113"/>
      <c r="AU623" s="113"/>
      <c r="AV623" s="113"/>
      <c r="AW623" s="113"/>
      <c r="AX623" s="113"/>
      <c r="AY623" s="113"/>
      <c r="AZ623" s="113"/>
      <c r="BA623" s="113"/>
      <c r="BB623" s="113"/>
      <c r="BC623" s="113"/>
      <c r="BD623" s="113"/>
      <c r="BE623" s="113"/>
      <c r="BF623" s="113"/>
      <c r="BG623" s="113"/>
      <c r="BH623" s="113"/>
      <c r="BI623" s="113"/>
      <c r="BJ623" s="113"/>
      <c r="BK623" s="113"/>
      <c r="BL623" s="113"/>
      <c r="BM623" s="113"/>
      <c r="BN623" s="113"/>
      <c r="BO623" s="113"/>
      <c r="BP623" s="113"/>
      <c r="BQ623" s="113"/>
      <c r="BR623" s="113"/>
      <c r="BS623" s="113"/>
      <c r="BT623" s="113"/>
      <c r="BU623" s="113"/>
      <c r="BV623" s="113"/>
      <c r="BW623" s="113"/>
      <c r="BX623" s="113"/>
      <c r="BY623" s="113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  <c r="DU623" s="113"/>
      <c r="DV623" s="113"/>
      <c r="DW623" s="113"/>
      <c r="DX623" s="113"/>
      <c r="DY623" s="113"/>
      <c r="DZ623" s="113"/>
      <c r="EA623" s="113"/>
      <c r="EB623" s="113"/>
      <c r="EC623" s="113"/>
      <c r="ED623" s="113"/>
      <c r="EE623" s="113"/>
      <c r="EF623" s="113"/>
      <c r="EG623" s="113"/>
    </row>
    <row r="624" spans="1:137" s="106" customFormat="1" ht="12.95" customHeight="1" x14ac:dyDescent="0.2">
      <c r="A624" s="127">
        <v>2</v>
      </c>
      <c r="B624" s="104" t="e">
        <f>'Приложение № 1'!#REF!</f>
        <v>#REF!</v>
      </c>
      <c r="C624" s="126" t="e">
        <f>'Приложение № 1'!#REF!</f>
        <v>#REF!</v>
      </c>
      <c r="D624" s="151" t="e">
        <f>'Приложение № 1'!#REF!</f>
        <v>#REF!</v>
      </c>
      <c r="E624" s="151" t="e">
        <f t="shared" si="195"/>
        <v>#REF!</v>
      </c>
      <c r="F624" s="151" t="e">
        <f t="shared" si="195"/>
        <v>#REF!</v>
      </c>
      <c r="G624" s="151">
        <v>0</v>
      </c>
      <c r="H624" s="151">
        <v>0</v>
      </c>
      <c r="I624" s="151">
        <v>0</v>
      </c>
      <c r="J624" s="151">
        <v>0</v>
      </c>
      <c r="K624" s="151">
        <v>0</v>
      </c>
      <c r="L624" s="151">
        <v>0</v>
      </c>
      <c r="M624" s="151">
        <v>0</v>
      </c>
      <c r="N624" s="151">
        <v>0</v>
      </c>
      <c r="O624" s="151">
        <v>0</v>
      </c>
      <c r="P624" s="151">
        <v>0</v>
      </c>
      <c r="Q624" s="112"/>
      <c r="R624" s="113"/>
      <c r="S624" s="113"/>
      <c r="T624" s="113"/>
      <c r="U624" s="113"/>
      <c r="V624" s="113"/>
      <c r="W624" s="113"/>
      <c r="X624" s="113"/>
      <c r="Y624" s="113"/>
      <c r="Z624" s="113"/>
      <c r="AA624" s="113"/>
      <c r="AB624" s="113"/>
      <c r="AC624" s="113"/>
      <c r="AD624" s="113"/>
      <c r="AE624" s="113"/>
      <c r="AF624" s="113"/>
      <c r="AG624" s="113"/>
      <c r="AH624" s="113"/>
      <c r="AI624" s="113"/>
      <c r="AJ624" s="113"/>
      <c r="AK624" s="113"/>
      <c r="AL624" s="113"/>
      <c r="AM624" s="113"/>
      <c r="AN624" s="113"/>
      <c r="AO624" s="113"/>
      <c r="AP624" s="113"/>
      <c r="AQ624" s="113"/>
      <c r="AR624" s="113"/>
      <c r="AS624" s="113"/>
      <c r="AT624" s="113"/>
      <c r="AU624" s="113"/>
      <c r="AV624" s="113"/>
      <c r="AW624" s="113"/>
      <c r="AX624" s="113"/>
      <c r="AY624" s="113"/>
      <c r="AZ624" s="113"/>
      <c r="BA624" s="113"/>
      <c r="BB624" s="113"/>
      <c r="BC624" s="113"/>
      <c r="BD624" s="113"/>
      <c r="BE624" s="113"/>
      <c r="BF624" s="113"/>
      <c r="BG624" s="113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113"/>
      <c r="BR624" s="113"/>
      <c r="BS624" s="113"/>
      <c r="BT624" s="113"/>
      <c r="BU624" s="113"/>
      <c r="BV624" s="113"/>
      <c r="BW624" s="113"/>
      <c r="BX624" s="113"/>
      <c r="BY624" s="113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  <c r="DU624" s="113"/>
      <c r="DV624" s="113"/>
      <c r="DW624" s="113"/>
      <c r="DX624" s="113"/>
      <c r="DY624" s="113"/>
      <c r="DZ624" s="113"/>
      <c r="EA624" s="113"/>
      <c r="EB624" s="113"/>
      <c r="EC624" s="113"/>
      <c r="ED624" s="113"/>
      <c r="EE624" s="113"/>
      <c r="EF624" s="113"/>
      <c r="EG624" s="113"/>
    </row>
    <row r="625" spans="1:137" s="106" customFormat="1" ht="12.95" customHeight="1" x14ac:dyDescent="0.2">
      <c r="A625" s="127">
        <v>3</v>
      </c>
      <c r="B625" s="104" t="e">
        <f>'Приложение № 1'!#REF!</f>
        <v>#REF!</v>
      </c>
      <c r="C625" s="126" t="e">
        <f>'Приложение № 1'!#REF!</f>
        <v>#REF!</v>
      </c>
      <c r="D625" s="151" t="e">
        <f>'Приложение № 1'!#REF!</f>
        <v>#REF!</v>
      </c>
      <c r="E625" s="151" t="e">
        <f t="shared" si="195"/>
        <v>#REF!</v>
      </c>
      <c r="F625" s="151" t="e">
        <f t="shared" si="195"/>
        <v>#REF!</v>
      </c>
      <c r="G625" s="151">
        <v>0</v>
      </c>
      <c r="H625" s="151">
        <v>0</v>
      </c>
      <c r="I625" s="151">
        <v>0</v>
      </c>
      <c r="J625" s="151">
        <v>0</v>
      </c>
      <c r="K625" s="151">
        <v>0</v>
      </c>
      <c r="L625" s="151">
        <v>0</v>
      </c>
      <c r="M625" s="151">
        <v>0</v>
      </c>
      <c r="N625" s="151">
        <v>0</v>
      </c>
      <c r="O625" s="151">
        <v>0</v>
      </c>
      <c r="P625" s="151">
        <v>0</v>
      </c>
      <c r="Q625" s="112"/>
      <c r="R625" s="113"/>
      <c r="S625" s="113"/>
      <c r="T625" s="113"/>
      <c r="U625" s="113"/>
      <c r="V625" s="113"/>
      <c r="W625" s="113"/>
      <c r="X625" s="113"/>
      <c r="Y625" s="113"/>
      <c r="Z625" s="113"/>
      <c r="AA625" s="113"/>
      <c r="AB625" s="113"/>
      <c r="AC625" s="113"/>
      <c r="AD625" s="113"/>
      <c r="AE625" s="113"/>
      <c r="AF625" s="113"/>
      <c r="AG625" s="113"/>
      <c r="AH625" s="113"/>
      <c r="AI625" s="113"/>
      <c r="AJ625" s="113"/>
      <c r="AK625" s="113"/>
      <c r="AL625" s="113"/>
      <c r="AM625" s="113"/>
      <c r="AN625" s="113"/>
      <c r="AO625" s="113"/>
      <c r="AP625" s="113"/>
      <c r="AQ625" s="113"/>
      <c r="AR625" s="113"/>
      <c r="AS625" s="113"/>
      <c r="AT625" s="113"/>
      <c r="AU625" s="113"/>
      <c r="AV625" s="113"/>
      <c r="AW625" s="113"/>
      <c r="AX625" s="113"/>
      <c r="AY625" s="113"/>
      <c r="AZ625" s="113"/>
      <c r="BA625" s="113"/>
      <c r="BB625" s="113"/>
      <c r="BC625" s="113"/>
      <c r="BD625" s="113"/>
      <c r="BE625" s="113"/>
      <c r="BF625" s="113"/>
      <c r="BG625" s="113"/>
      <c r="BH625" s="113"/>
      <c r="BI625" s="113"/>
      <c r="BJ625" s="113"/>
      <c r="BK625" s="113"/>
      <c r="BL625" s="113"/>
      <c r="BM625" s="113"/>
      <c r="BN625" s="113"/>
      <c r="BO625" s="113"/>
      <c r="BP625" s="113"/>
      <c r="BQ625" s="113"/>
      <c r="BR625" s="113"/>
      <c r="BS625" s="113"/>
      <c r="BT625" s="113"/>
      <c r="BU625" s="113"/>
      <c r="BV625" s="113"/>
      <c r="BW625" s="113"/>
      <c r="BX625" s="113"/>
      <c r="BY625" s="113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  <c r="DU625" s="113"/>
      <c r="DV625" s="113"/>
      <c r="DW625" s="113"/>
      <c r="DX625" s="113"/>
      <c r="DY625" s="113"/>
      <c r="DZ625" s="113"/>
      <c r="EA625" s="113"/>
      <c r="EB625" s="113"/>
      <c r="EC625" s="113"/>
      <c r="ED625" s="113"/>
      <c r="EE625" s="113"/>
      <c r="EF625" s="113"/>
      <c r="EG625" s="113"/>
    </row>
    <row r="626" spans="1:137" s="150" customFormat="1" ht="12.95" customHeight="1" x14ac:dyDescent="0.2">
      <c r="A626" s="127" t="e">
        <f>'Приложение № 1'!#REF!</f>
        <v>#REF!</v>
      </c>
      <c r="B626" s="104" t="e">
        <f>'Приложение № 1'!#REF!</f>
        <v>#REF!</v>
      </c>
      <c r="C626" s="126" t="e">
        <f>'Приложение № 1'!#REF!</f>
        <v>#REF!</v>
      </c>
      <c r="D626" s="151" t="e">
        <f>'Приложение № 1'!#REF!</f>
        <v>#REF!</v>
      </c>
      <c r="E626" s="151" t="e">
        <f t="shared" si="195"/>
        <v>#REF!</v>
      </c>
      <c r="F626" s="151" t="e">
        <f t="shared" si="195"/>
        <v>#REF!</v>
      </c>
      <c r="G626" s="151">
        <v>0</v>
      </c>
      <c r="H626" s="151">
        <v>0</v>
      </c>
      <c r="I626" s="151">
        <v>0</v>
      </c>
      <c r="J626" s="151">
        <v>0</v>
      </c>
      <c r="K626" s="151">
        <v>0</v>
      </c>
      <c r="L626" s="151">
        <v>0</v>
      </c>
      <c r="M626" s="151">
        <v>0</v>
      </c>
      <c r="N626" s="151">
        <v>0</v>
      </c>
      <c r="O626" s="151">
        <v>0</v>
      </c>
      <c r="P626" s="151">
        <v>0</v>
      </c>
      <c r="Q626" s="123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  <c r="EC626" s="124"/>
      <c r="ED626" s="124"/>
      <c r="EE626" s="124"/>
      <c r="EF626" s="124"/>
      <c r="EG626" s="124"/>
    </row>
    <row r="627" spans="1:137" s="150" customFormat="1" ht="39.950000000000003" customHeight="1" x14ac:dyDescent="0.2">
      <c r="A627" s="847" t="e">
        <f>'Приложение № 1'!#REF!</f>
        <v>#REF!</v>
      </c>
      <c r="B627" s="850"/>
      <c r="C627" s="129">
        <f>SUM(C628:C641)</f>
        <v>5625.18</v>
      </c>
      <c r="D627" s="129">
        <f t="shared" ref="D627:P627" si="196">SUM(D628:D641)</f>
        <v>253517278.22999999</v>
      </c>
      <c r="E627" s="129">
        <f t="shared" si="196"/>
        <v>5625.18</v>
      </c>
      <c r="F627" s="129">
        <f t="shared" si="196"/>
        <v>253517278.22999999</v>
      </c>
      <c r="G627" s="129">
        <f t="shared" si="196"/>
        <v>0</v>
      </c>
      <c r="H627" s="129">
        <f t="shared" si="196"/>
        <v>0</v>
      </c>
      <c r="I627" s="129">
        <f t="shared" si="196"/>
        <v>0</v>
      </c>
      <c r="J627" s="129">
        <f t="shared" si="196"/>
        <v>0</v>
      </c>
      <c r="K627" s="129">
        <f t="shared" si="196"/>
        <v>0</v>
      </c>
      <c r="L627" s="129">
        <f t="shared" si="196"/>
        <v>0</v>
      </c>
      <c r="M627" s="129">
        <f t="shared" si="196"/>
        <v>0</v>
      </c>
      <c r="N627" s="129">
        <f t="shared" si="196"/>
        <v>0</v>
      </c>
      <c r="O627" s="129">
        <f t="shared" si="196"/>
        <v>0</v>
      </c>
      <c r="P627" s="129">
        <f t="shared" si="196"/>
        <v>0</v>
      </c>
      <c r="Q627" s="123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  <c r="EC627" s="124"/>
      <c r="ED627" s="124"/>
      <c r="EE627" s="124"/>
      <c r="EF627" s="124"/>
      <c r="EG627" s="124"/>
    </row>
    <row r="628" spans="1:137" s="150" customFormat="1" ht="12.95" customHeight="1" x14ac:dyDescent="0.2">
      <c r="A628" s="127">
        <f>'Приложение № 1'!A726</f>
        <v>1</v>
      </c>
      <c r="B628" s="104" t="str">
        <f>'Приложение № 1'!B726</f>
        <v>г. Ступино, ул.Куйбышева, д.31</v>
      </c>
      <c r="C628" s="126">
        <f>'Приложение № 1'!M726</f>
        <v>383.7</v>
      </c>
      <c r="D628" s="151">
        <f>'Приложение № 1'!P726</f>
        <v>16989981.539999999</v>
      </c>
      <c r="E628" s="151">
        <f>C628</f>
        <v>383.7</v>
      </c>
      <c r="F628" s="151">
        <f>D628</f>
        <v>16989981.539999999</v>
      </c>
      <c r="G628" s="151">
        <v>0</v>
      </c>
      <c r="H628" s="151">
        <v>0</v>
      </c>
      <c r="I628" s="151">
        <v>0</v>
      </c>
      <c r="J628" s="151">
        <v>0</v>
      </c>
      <c r="K628" s="151">
        <v>0</v>
      </c>
      <c r="L628" s="151">
        <v>0</v>
      </c>
      <c r="M628" s="151">
        <v>0</v>
      </c>
      <c r="N628" s="151">
        <v>0</v>
      </c>
      <c r="O628" s="151">
        <v>0</v>
      </c>
      <c r="P628" s="151">
        <v>0</v>
      </c>
      <c r="Q628" s="123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  <c r="EC628" s="124"/>
      <c r="ED628" s="124"/>
      <c r="EE628" s="124"/>
      <c r="EF628" s="124"/>
      <c r="EG628" s="124"/>
    </row>
    <row r="629" spans="1:137" s="150" customFormat="1" ht="12.95" customHeight="1" x14ac:dyDescent="0.2">
      <c r="A629" s="127">
        <f>'Приложение № 1'!A727</f>
        <v>2</v>
      </c>
      <c r="B629" s="104" t="str">
        <f>'Приложение № 1'!B727</f>
        <v>г. Ступино, ул.Куйбышева, д. 33</v>
      </c>
      <c r="C629" s="126">
        <f>'Приложение № 1'!M727</f>
        <v>429</v>
      </c>
      <c r="D629" s="151">
        <f>'Приложение № 1'!P727</f>
        <v>18602981.530000001</v>
      </c>
      <c r="E629" s="151">
        <f t="shared" ref="E629:E641" si="197">C629</f>
        <v>429</v>
      </c>
      <c r="F629" s="151">
        <f t="shared" ref="F629:F641" si="198">D629</f>
        <v>18602981.530000001</v>
      </c>
      <c r="G629" s="151">
        <v>0</v>
      </c>
      <c r="H629" s="151">
        <v>0</v>
      </c>
      <c r="I629" s="151">
        <v>0</v>
      </c>
      <c r="J629" s="151">
        <v>0</v>
      </c>
      <c r="K629" s="151">
        <v>0</v>
      </c>
      <c r="L629" s="151">
        <v>0</v>
      </c>
      <c r="M629" s="151">
        <v>0</v>
      </c>
      <c r="N629" s="151">
        <v>0</v>
      </c>
      <c r="O629" s="151">
        <v>0</v>
      </c>
      <c r="P629" s="151">
        <v>0</v>
      </c>
      <c r="Q629" s="123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  <c r="EC629" s="124"/>
      <c r="ED629" s="124"/>
      <c r="EE629" s="124"/>
      <c r="EF629" s="124"/>
      <c r="EG629" s="124"/>
    </row>
    <row r="630" spans="1:137" s="150" customFormat="1" ht="12.95" customHeight="1" x14ac:dyDescent="0.2">
      <c r="A630" s="127">
        <f>'Приложение № 1'!A728</f>
        <v>3</v>
      </c>
      <c r="B630" s="104" t="str">
        <f>'Приложение № 1'!B728</f>
        <v>г. Ступино, ул.Куйбышева, д. 37</v>
      </c>
      <c r="C630" s="126">
        <f>'Приложение № 1'!M728</f>
        <v>415.39</v>
      </c>
      <c r="D630" s="151">
        <f>'Приложение № 1'!P728</f>
        <v>18147179.440000001</v>
      </c>
      <c r="E630" s="151">
        <f t="shared" si="197"/>
        <v>415.39</v>
      </c>
      <c r="F630" s="151">
        <f t="shared" si="198"/>
        <v>18147179.440000001</v>
      </c>
      <c r="G630" s="151">
        <v>0</v>
      </c>
      <c r="H630" s="151">
        <v>0</v>
      </c>
      <c r="I630" s="151">
        <v>0</v>
      </c>
      <c r="J630" s="151">
        <v>0</v>
      </c>
      <c r="K630" s="151">
        <v>0</v>
      </c>
      <c r="L630" s="151">
        <v>0</v>
      </c>
      <c r="M630" s="151">
        <v>0</v>
      </c>
      <c r="N630" s="151">
        <v>0</v>
      </c>
      <c r="O630" s="151">
        <v>0</v>
      </c>
      <c r="P630" s="151">
        <v>0</v>
      </c>
      <c r="Q630" s="123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  <c r="EC630" s="124"/>
      <c r="ED630" s="124"/>
      <c r="EE630" s="124"/>
      <c r="EF630" s="124"/>
      <c r="EG630" s="124"/>
    </row>
    <row r="631" spans="1:137" s="150" customFormat="1" ht="12.95" customHeight="1" x14ac:dyDescent="0.2">
      <c r="A631" s="127">
        <f>'Приложение № 1'!A729</f>
        <v>4</v>
      </c>
      <c r="B631" s="104" t="str">
        <f>'Приложение № 1'!B729</f>
        <v>г. Ступино, ул.Куйбышева, д. 39</v>
      </c>
      <c r="C631" s="126">
        <f>'Приложение № 1'!M729</f>
        <v>412.35</v>
      </c>
      <c r="D631" s="151">
        <f>'Приложение № 1'!P729</f>
        <v>18013216.09</v>
      </c>
      <c r="E631" s="151">
        <f t="shared" si="197"/>
        <v>412.35</v>
      </c>
      <c r="F631" s="151">
        <f t="shared" si="198"/>
        <v>18013216.09</v>
      </c>
      <c r="G631" s="151">
        <v>0</v>
      </c>
      <c r="H631" s="151">
        <v>0</v>
      </c>
      <c r="I631" s="151">
        <v>0</v>
      </c>
      <c r="J631" s="151">
        <v>0</v>
      </c>
      <c r="K631" s="151">
        <v>0</v>
      </c>
      <c r="L631" s="151">
        <v>0</v>
      </c>
      <c r="M631" s="151">
        <v>0</v>
      </c>
      <c r="N631" s="151">
        <v>0</v>
      </c>
      <c r="O631" s="151">
        <v>0</v>
      </c>
      <c r="P631" s="151">
        <v>0</v>
      </c>
      <c r="Q631" s="123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  <c r="EC631" s="124"/>
      <c r="ED631" s="124"/>
      <c r="EE631" s="124"/>
      <c r="EF631" s="124"/>
      <c r="EG631" s="124"/>
    </row>
    <row r="632" spans="1:137" s="150" customFormat="1" ht="12.95" customHeight="1" x14ac:dyDescent="0.2">
      <c r="A632" s="127">
        <f>'Приложение № 1'!A730</f>
        <v>5</v>
      </c>
      <c r="B632" s="104" t="str">
        <f>'Приложение № 1'!B730</f>
        <v>г. Ступино, ул.Куйбышева, д. 43</v>
      </c>
      <c r="C632" s="126">
        <f>'Приложение № 1'!M730</f>
        <v>411.37</v>
      </c>
      <c r="D632" s="151">
        <f>'Приложение № 1'!P730</f>
        <v>19379663.66</v>
      </c>
      <c r="E632" s="151">
        <f t="shared" si="197"/>
        <v>411.37</v>
      </c>
      <c r="F632" s="151">
        <f t="shared" si="198"/>
        <v>19379663.66</v>
      </c>
      <c r="G632" s="151">
        <v>0</v>
      </c>
      <c r="H632" s="151">
        <v>0</v>
      </c>
      <c r="I632" s="151">
        <v>0</v>
      </c>
      <c r="J632" s="151">
        <v>0</v>
      </c>
      <c r="K632" s="151">
        <v>0</v>
      </c>
      <c r="L632" s="151">
        <v>0</v>
      </c>
      <c r="M632" s="151">
        <v>0</v>
      </c>
      <c r="N632" s="151">
        <v>0</v>
      </c>
      <c r="O632" s="151">
        <v>0</v>
      </c>
      <c r="P632" s="151">
        <v>0</v>
      </c>
      <c r="Q632" s="123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  <c r="EC632" s="124"/>
      <c r="ED632" s="124"/>
      <c r="EE632" s="124"/>
      <c r="EF632" s="124"/>
      <c r="EG632" s="124"/>
    </row>
    <row r="633" spans="1:137" s="150" customFormat="1" ht="12.95" customHeight="1" x14ac:dyDescent="0.2">
      <c r="A633" s="127">
        <f>'Приложение № 1'!A731</f>
        <v>6</v>
      </c>
      <c r="B633" s="104" t="str">
        <f>'Приложение № 1'!B731</f>
        <v>г. Ступино, ул.Куйбышева, д. 45</v>
      </c>
      <c r="C633" s="126">
        <f>'Приложение № 1'!M731</f>
        <v>407.77</v>
      </c>
      <c r="D633" s="151">
        <f>'Приложение № 1'!P731</f>
        <v>17804927.899999999</v>
      </c>
      <c r="E633" s="151">
        <f t="shared" si="197"/>
        <v>407.77</v>
      </c>
      <c r="F633" s="151">
        <f t="shared" si="198"/>
        <v>17804927.899999999</v>
      </c>
      <c r="G633" s="151">
        <v>0</v>
      </c>
      <c r="H633" s="151">
        <v>0</v>
      </c>
      <c r="I633" s="151">
        <v>0</v>
      </c>
      <c r="J633" s="151">
        <v>0</v>
      </c>
      <c r="K633" s="151">
        <v>0</v>
      </c>
      <c r="L633" s="151">
        <v>0</v>
      </c>
      <c r="M633" s="151">
        <v>0</v>
      </c>
      <c r="N633" s="151">
        <v>0</v>
      </c>
      <c r="O633" s="151">
        <v>0</v>
      </c>
      <c r="P633" s="151">
        <v>0</v>
      </c>
      <c r="Q633" s="123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  <c r="EC633" s="124"/>
      <c r="ED633" s="124"/>
      <c r="EE633" s="124"/>
      <c r="EF633" s="124"/>
      <c r="EG633" s="124"/>
    </row>
    <row r="634" spans="1:137" s="150" customFormat="1" ht="12.95" customHeight="1" x14ac:dyDescent="0.2">
      <c r="A634" s="127">
        <f>'Приложение № 1'!A732</f>
        <v>7</v>
      </c>
      <c r="B634" s="104" t="str">
        <f>'Приложение № 1'!B732</f>
        <v>г. Ступино, ул.Куйбышева, д. 47</v>
      </c>
      <c r="C634" s="126">
        <f>'Приложение № 1'!M732</f>
        <v>378.29</v>
      </c>
      <c r="D634" s="151">
        <f>'Приложение № 1'!P732</f>
        <v>17216326.039999999</v>
      </c>
      <c r="E634" s="151">
        <f t="shared" si="197"/>
        <v>378.29</v>
      </c>
      <c r="F634" s="151">
        <f t="shared" si="198"/>
        <v>17216326.039999999</v>
      </c>
      <c r="G634" s="151">
        <v>0</v>
      </c>
      <c r="H634" s="151">
        <v>0</v>
      </c>
      <c r="I634" s="151">
        <v>0</v>
      </c>
      <c r="J634" s="151">
        <v>0</v>
      </c>
      <c r="K634" s="151">
        <v>0</v>
      </c>
      <c r="L634" s="151">
        <v>0</v>
      </c>
      <c r="M634" s="151">
        <v>0</v>
      </c>
      <c r="N634" s="151">
        <v>0</v>
      </c>
      <c r="O634" s="151">
        <v>0</v>
      </c>
      <c r="P634" s="151">
        <v>0</v>
      </c>
      <c r="Q634" s="123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  <c r="EC634" s="124"/>
      <c r="ED634" s="124"/>
      <c r="EE634" s="124"/>
      <c r="EF634" s="124"/>
      <c r="EG634" s="124"/>
    </row>
    <row r="635" spans="1:137" s="150" customFormat="1" ht="12.95" customHeight="1" x14ac:dyDescent="0.2">
      <c r="A635" s="127">
        <f>'Приложение № 1'!A733</f>
        <v>8</v>
      </c>
      <c r="B635" s="104" t="str">
        <f>'Приложение № 1'!B733</f>
        <v>г. Ступино, ул.Андропова, д. 55/40</v>
      </c>
      <c r="C635" s="126">
        <f>'Приложение № 1'!M733</f>
        <v>432.66</v>
      </c>
      <c r="D635" s="151">
        <f>'Приложение № 1'!P733</f>
        <v>19581482.77</v>
      </c>
      <c r="E635" s="151">
        <f t="shared" si="197"/>
        <v>432.66</v>
      </c>
      <c r="F635" s="151">
        <f t="shared" si="198"/>
        <v>19581482.77</v>
      </c>
      <c r="G635" s="151">
        <v>0</v>
      </c>
      <c r="H635" s="151">
        <v>0</v>
      </c>
      <c r="I635" s="151">
        <v>0</v>
      </c>
      <c r="J635" s="151">
        <v>0</v>
      </c>
      <c r="K635" s="151">
        <v>0</v>
      </c>
      <c r="L635" s="151">
        <v>0</v>
      </c>
      <c r="M635" s="151">
        <v>0</v>
      </c>
      <c r="N635" s="151">
        <v>0</v>
      </c>
      <c r="O635" s="151">
        <v>0</v>
      </c>
      <c r="P635" s="151">
        <v>0</v>
      </c>
      <c r="Q635" s="123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  <c r="EC635" s="124"/>
      <c r="ED635" s="124"/>
      <c r="EE635" s="124"/>
      <c r="EF635" s="124"/>
      <c r="EG635" s="124"/>
    </row>
    <row r="636" spans="1:137" s="150" customFormat="1" ht="12.95" customHeight="1" x14ac:dyDescent="0.2">
      <c r="A636" s="127">
        <f>'Приложение № 1'!A734</f>
        <v>9</v>
      </c>
      <c r="B636" s="104" t="str">
        <f>'Приложение № 1'!B734</f>
        <v>г. Ступино, ул.Чайковского, д. 30/24</v>
      </c>
      <c r="C636" s="126">
        <f>'Приложение № 1'!M734</f>
        <v>371.69</v>
      </c>
      <c r="D636" s="151">
        <f>'Приложение № 1'!P734</f>
        <v>16898874.27</v>
      </c>
      <c r="E636" s="151">
        <f t="shared" si="197"/>
        <v>371.69</v>
      </c>
      <c r="F636" s="151">
        <f t="shared" si="198"/>
        <v>16898874.27</v>
      </c>
      <c r="G636" s="151">
        <v>0</v>
      </c>
      <c r="H636" s="151">
        <v>0</v>
      </c>
      <c r="I636" s="151">
        <v>0</v>
      </c>
      <c r="J636" s="151">
        <v>0</v>
      </c>
      <c r="K636" s="151">
        <v>0</v>
      </c>
      <c r="L636" s="151">
        <v>0</v>
      </c>
      <c r="M636" s="151">
        <v>0</v>
      </c>
      <c r="N636" s="151">
        <v>0</v>
      </c>
      <c r="O636" s="151">
        <v>0</v>
      </c>
      <c r="P636" s="151">
        <v>0</v>
      </c>
      <c r="Q636" s="123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  <c r="EC636" s="124"/>
      <c r="ED636" s="124"/>
      <c r="EE636" s="124"/>
      <c r="EF636" s="124"/>
      <c r="EG636" s="124"/>
    </row>
    <row r="637" spans="1:137" s="150" customFormat="1" ht="12.95" customHeight="1" x14ac:dyDescent="0.2">
      <c r="A637" s="127">
        <f>'Приложение № 1'!A735</f>
        <v>10</v>
      </c>
      <c r="B637" s="104" t="str">
        <f>'Приложение № 1'!B735</f>
        <v>г. Ступино, ул.Крупской, д. 25</v>
      </c>
      <c r="C637" s="126">
        <f>'Приложение № 1'!M735</f>
        <v>416.95</v>
      </c>
      <c r="D637" s="151">
        <f>'Приложение № 1'!P735</f>
        <v>19045260.75</v>
      </c>
      <c r="E637" s="151">
        <f t="shared" si="197"/>
        <v>416.95</v>
      </c>
      <c r="F637" s="151">
        <f t="shared" si="198"/>
        <v>19045260.75</v>
      </c>
      <c r="G637" s="151">
        <v>0</v>
      </c>
      <c r="H637" s="151">
        <v>0</v>
      </c>
      <c r="I637" s="151">
        <v>0</v>
      </c>
      <c r="J637" s="151">
        <v>0</v>
      </c>
      <c r="K637" s="151">
        <v>0</v>
      </c>
      <c r="L637" s="151">
        <v>0</v>
      </c>
      <c r="M637" s="151">
        <v>0</v>
      </c>
      <c r="N637" s="151">
        <v>0</v>
      </c>
      <c r="O637" s="151">
        <v>0</v>
      </c>
      <c r="P637" s="151">
        <v>0</v>
      </c>
      <c r="Q637" s="123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  <c r="EC637" s="124"/>
      <c r="ED637" s="124"/>
      <c r="EE637" s="124"/>
      <c r="EF637" s="124"/>
      <c r="EG637" s="124"/>
    </row>
    <row r="638" spans="1:137" s="150" customFormat="1" ht="12.95" customHeight="1" x14ac:dyDescent="0.2">
      <c r="A638" s="127">
        <f>'Приложение № 1'!A736</f>
        <v>11</v>
      </c>
      <c r="B638" s="104" t="str">
        <f>'Приложение № 1'!B736</f>
        <v>г. Ступино, ул.Крупской, д. 32</v>
      </c>
      <c r="C638" s="126">
        <f>'Приложение № 1'!M736</f>
        <v>403.11</v>
      </c>
      <c r="D638" s="151">
        <f>'Приложение № 1'!P736</f>
        <v>18204213.449999999</v>
      </c>
      <c r="E638" s="151">
        <f t="shared" si="197"/>
        <v>403.11</v>
      </c>
      <c r="F638" s="151">
        <f t="shared" si="198"/>
        <v>18204213.449999999</v>
      </c>
      <c r="G638" s="151">
        <v>0</v>
      </c>
      <c r="H638" s="151">
        <v>0</v>
      </c>
      <c r="I638" s="151">
        <v>0</v>
      </c>
      <c r="J638" s="151">
        <v>0</v>
      </c>
      <c r="K638" s="151">
        <v>0</v>
      </c>
      <c r="L638" s="151">
        <v>0</v>
      </c>
      <c r="M638" s="151">
        <v>0</v>
      </c>
      <c r="N638" s="151">
        <v>0</v>
      </c>
      <c r="O638" s="151">
        <v>0</v>
      </c>
      <c r="P638" s="151">
        <v>0</v>
      </c>
      <c r="Q638" s="123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  <c r="EC638" s="124"/>
      <c r="ED638" s="124"/>
      <c r="EE638" s="124"/>
      <c r="EF638" s="124"/>
      <c r="EG638" s="124"/>
    </row>
    <row r="639" spans="1:137" s="150" customFormat="1" ht="12.95" customHeight="1" x14ac:dyDescent="0.2">
      <c r="A639" s="127">
        <f>'Приложение № 1'!A737</f>
        <v>12</v>
      </c>
      <c r="B639" s="104" t="str">
        <f>'Приложение № 1'!B737</f>
        <v>г. Ступино, ул.Крупской, д. 34</v>
      </c>
      <c r="C639" s="126">
        <f>'Приложение № 1'!M737</f>
        <v>429.82</v>
      </c>
      <c r="D639" s="151">
        <f>'Приложение № 1'!P737</f>
        <v>19608599.48</v>
      </c>
      <c r="E639" s="151">
        <f t="shared" si="197"/>
        <v>429.82</v>
      </c>
      <c r="F639" s="151">
        <f t="shared" si="198"/>
        <v>19608599.48</v>
      </c>
      <c r="G639" s="151">
        <v>0</v>
      </c>
      <c r="H639" s="151">
        <v>0</v>
      </c>
      <c r="I639" s="151">
        <v>0</v>
      </c>
      <c r="J639" s="151">
        <v>0</v>
      </c>
      <c r="K639" s="151">
        <v>0</v>
      </c>
      <c r="L639" s="151">
        <v>0</v>
      </c>
      <c r="M639" s="151">
        <v>0</v>
      </c>
      <c r="N639" s="151">
        <v>0</v>
      </c>
      <c r="O639" s="151">
        <v>0</v>
      </c>
      <c r="P639" s="151">
        <v>0</v>
      </c>
      <c r="Q639" s="123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  <c r="EC639" s="124"/>
      <c r="ED639" s="124"/>
      <c r="EE639" s="124"/>
      <c r="EF639" s="124"/>
      <c r="EG639" s="124"/>
    </row>
    <row r="640" spans="1:137" s="150" customFormat="1" ht="12.95" customHeight="1" x14ac:dyDescent="0.2">
      <c r="A640" s="127">
        <f>'Приложение № 1'!A738</f>
        <v>13</v>
      </c>
      <c r="B640" s="104" t="str">
        <f>'Приложение № 1'!B738</f>
        <v>г. Ступино, пер.Банный, д. 1</v>
      </c>
      <c r="C640" s="126">
        <f>'Приложение № 1'!M738</f>
        <v>334.34</v>
      </c>
      <c r="D640" s="151">
        <f>'Приложение № 1'!P738</f>
        <v>16315508.369999999</v>
      </c>
      <c r="E640" s="151">
        <f t="shared" si="197"/>
        <v>334.34</v>
      </c>
      <c r="F640" s="151">
        <f t="shared" si="198"/>
        <v>16315508.369999999</v>
      </c>
      <c r="G640" s="151">
        <v>0</v>
      </c>
      <c r="H640" s="151">
        <v>0</v>
      </c>
      <c r="I640" s="151">
        <v>0</v>
      </c>
      <c r="J640" s="151">
        <v>0</v>
      </c>
      <c r="K640" s="151">
        <v>0</v>
      </c>
      <c r="L640" s="151">
        <v>0</v>
      </c>
      <c r="M640" s="151">
        <v>0</v>
      </c>
      <c r="N640" s="151">
        <v>0</v>
      </c>
      <c r="O640" s="151">
        <v>0</v>
      </c>
      <c r="P640" s="151">
        <v>0</v>
      </c>
      <c r="Q640" s="123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  <c r="EC640" s="124"/>
      <c r="ED640" s="124"/>
      <c r="EE640" s="124"/>
      <c r="EF640" s="124"/>
      <c r="EG640" s="124"/>
    </row>
    <row r="641" spans="1:137" s="150" customFormat="1" ht="12.95" customHeight="1" x14ac:dyDescent="0.2">
      <c r="A641" s="127">
        <f>'Приложение № 1'!A739</f>
        <v>14</v>
      </c>
      <c r="B641" s="104" t="str">
        <f>'Приложение № 1'!B739</f>
        <v>г. Ступино, пер.Банный, д. 2</v>
      </c>
      <c r="C641" s="126">
        <f>'Приложение № 1'!M739</f>
        <v>398.74</v>
      </c>
      <c r="D641" s="151">
        <f>'Приложение № 1'!P739</f>
        <v>17709062.940000001</v>
      </c>
      <c r="E641" s="151">
        <f t="shared" si="197"/>
        <v>398.74</v>
      </c>
      <c r="F641" s="151">
        <f t="shared" si="198"/>
        <v>17709062.940000001</v>
      </c>
      <c r="G641" s="151">
        <v>0</v>
      </c>
      <c r="H641" s="151">
        <v>0</v>
      </c>
      <c r="I641" s="151">
        <v>0</v>
      </c>
      <c r="J641" s="151">
        <v>0</v>
      </c>
      <c r="K641" s="151">
        <v>0</v>
      </c>
      <c r="L641" s="151">
        <v>0</v>
      </c>
      <c r="M641" s="151">
        <v>0</v>
      </c>
      <c r="N641" s="151">
        <v>0</v>
      </c>
      <c r="O641" s="151">
        <v>0</v>
      </c>
      <c r="P641" s="151">
        <v>0</v>
      </c>
      <c r="Q641" s="123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  <c r="EC641" s="124"/>
      <c r="ED641" s="124"/>
      <c r="EE641" s="124"/>
      <c r="EF641" s="124"/>
      <c r="EG641" s="124"/>
    </row>
    <row r="642" spans="1:137" s="150" customFormat="1" ht="39.950000000000003" customHeight="1" x14ac:dyDescent="0.2">
      <c r="A642" s="847" t="str">
        <f>'Приложение № 1'!A740:F740</f>
        <v>Итого МКД по городскому поселению Вербилки Талдомского муниципального района**: 7</v>
      </c>
      <c r="B642" s="848"/>
      <c r="C642" s="101" t="e">
        <f>SUM(C643:C652)</f>
        <v>#REF!</v>
      </c>
      <c r="D642" s="101" t="e">
        <f t="shared" ref="D642:P642" si="199">SUM(D643:D652)</f>
        <v>#REF!</v>
      </c>
      <c r="E642" s="101" t="e">
        <f t="shared" si="199"/>
        <v>#REF!</v>
      </c>
      <c r="F642" s="101" t="e">
        <f t="shared" si="199"/>
        <v>#REF!</v>
      </c>
      <c r="G642" s="101">
        <f t="shared" si="199"/>
        <v>0</v>
      </c>
      <c r="H642" s="101">
        <f t="shared" si="199"/>
        <v>0</v>
      </c>
      <c r="I642" s="101">
        <f t="shared" si="199"/>
        <v>0</v>
      </c>
      <c r="J642" s="101">
        <f t="shared" si="199"/>
        <v>0</v>
      </c>
      <c r="K642" s="101">
        <f t="shared" si="199"/>
        <v>0</v>
      </c>
      <c r="L642" s="101">
        <f t="shared" si="199"/>
        <v>0</v>
      </c>
      <c r="M642" s="101">
        <f t="shared" si="199"/>
        <v>0</v>
      </c>
      <c r="N642" s="101">
        <f t="shared" si="199"/>
        <v>0</v>
      </c>
      <c r="O642" s="101">
        <f t="shared" si="199"/>
        <v>0</v>
      </c>
      <c r="P642" s="101">
        <f t="shared" si="199"/>
        <v>0</v>
      </c>
      <c r="Q642" s="123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  <c r="EC642" s="124"/>
      <c r="ED642" s="124"/>
      <c r="EE642" s="124"/>
      <c r="EF642" s="124"/>
      <c r="EG642" s="124"/>
    </row>
    <row r="643" spans="1:137" s="106" customFormat="1" ht="12.95" customHeight="1" x14ac:dyDescent="0.2">
      <c r="A643" s="127">
        <v>1</v>
      </c>
      <c r="B643" s="130" t="e">
        <f>'Приложение № 1'!#REF!</f>
        <v>#REF!</v>
      </c>
      <c r="C643" s="126" t="e">
        <f>'Приложение № 1'!#REF!</f>
        <v>#REF!</v>
      </c>
      <c r="D643" s="151" t="e">
        <f>'Приложение № 1'!#REF!</f>
        <v>#REF!</v>
      </c>
      <c r="E643" s="151" t="e">
        <f>C643</f>
        <v>#REF!</v>
      </c>
      <c r="F643" s="151" t="e">
        <f>D643</f>
        <v>#REF!</v>
      </c>
      <c r="G643" s="151">
        <v>0</v>
      </c>
      <c r="H643" s="151">
        <v>0</v>
      </c>
      <c r="I643" s="151">
        <v>0</v>
      </c>
      <c r="J643" s="151">
        <v>0</v>
      </c>
      <c r="K643" s="151">
        <v>0</v>
      </c>
      <c r="L643" s="151">
        <v>0</v>
      </c>
      <c r="M643" s="151">
        <v>0</v>
      </c>
      <c r="N643" s="151">
        <v>0</v>
      </c>
      <c r="O643" s="151">
        <v>0</v>
      </c>
      <c r="P643" s="151">
        <v>0</v>
      </c>
      <c r="Q643" s="112"/>
      <c r="R643" s="113"/>
      <c r="S643" s="113"/>
      <c r="T643" s="113"/>
      <c r="U643" s="113"/>
      <c r="V643" s="113"/>
      <c r="W643" s="113"/>
      <c r="X643" s="113"/>
      <c r="Y643" s="113"/>
      <c r="Z643" s="113"/>
      <c r="AA643" s="113"/>
      <c r="AB643" s="113"/>
      <c r="AC643" s="113"/>
      <c r="AD643" s="113"/>
      <c r="AE643" s="113"/>
      <c r="AF643" s="113"/>
      <c r="AG643" s="113"/>
      <c r="AH643" s="113"/>
      <c r="AI643" s="113"/>
      <c r="AJ643" s="113"/>
      <c r="AK643" s="113"/>
      <c r="AL643" s="113"/>
      <c r="AM643" s="113"/>
      <c r="AN643" s="113"/>
      <c r="AO643" s="113"/>
      <c r="AP643" s="113"/>
      <c r="AQ643" s="113"/>
      <c r="AR643" s="113"/>
      <c r="AS643" s="113"/>
      <c r="AT643" s="113"/>
      <c r="AU643" s="113"/>
      <c r="AV643" s="113"/>
      <c r="AW643" s="113"/>
      <c r="AX643" s="113"/>
      <c r="AY643" s="113"/>
      <c r="AZ643" s="113"/>
      <c r="BA643" s="113"/>
      <c r="BB643" s="113"/>
      <c r="BC643" s="113"/>
      <c r="BD643" s="113"/>
      <c r="BE643" s="113"/>
      <c r="BF643" s="113"/>
      <c r="BG643" s="113"/>
      <c r="BH643" s="113"/>
      <c r="BI643" s="113"/>
      <c r="BJ643" s="113"/>
      <c r="BK643" s="113"/>
      <c r="BL643" s="113"/>
      <c r="BM643" s="113"/>
      <c r="BN643" s="113"/>
      <c r="BO643" s="113"/>
      <c r="BP643" s="113"/>
      <c r="BQ643" s="113"/>
      <c r="BR643" s="113"/>
      <c r="BS643" s="113"/>
      <c r="BT643" s="113"/>
      <c r="BU643" s="113"/>
      <c r="BV643" s="113"/>
      <c r="BW643" s="113"/>
      <c r="BX643" s="113"/>
      <c r="BY643" s="113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  <c r="DU643" s="113"/>
      <c r="DV643" s="113"/>
      <c r="DW643" s="113"/>
      <c r="DX643" s="113"/>
      <c r="DY643" s="113"/>
      <c r="DZ643" s="113"/>
      <c r="EA643" s="113"/>
      <c r="EB643" s="113"/>
      <c r="EC643" s="113"/>
      <c r="ED643" s="113"/>
      <c r="EE643" s="113"/>
      <c r="EF643" s="113"/>
      <c r="EG643" s="113"/>
    </row>
    <row r="644" spans="1:137" s="106" customFormat="1" ht="12.95" customHeight="1" x14ac:dyDescent="0.2">
      <c r="A644" s="127">
        <v>2</v>
      </c>
      <c r="B644" s="130" t="e">
        <f>'Приложение № 1'!#REF!</f>
        <v>#REF!</v>
      </c>
      <c r="C644" s="126" t="e">
        <f>'Приложение № 1'!#REF!</f>
        <v>#REF!</v>
      </c>
      <c r="D644" s="151" t="e">
        <f>'Приложение № 1'!#REF!</f>
        <v>#REF!</v>
      </c>
      <c r="E644" s="151" t="e">
        <f t="shared" ref="E644:E652" si="200">C644</f>
        <v>#REF!</v>
      </c>
      <c r="F644" s="151" t="e">
        <f t="shared" ref="F644:F652" si="201">D644</f>
        <v>#REF!</v>
      </c>
      <c r="G644" s="151">
        <v>0</v>
      </c>
      <c r="H644" s="151">
        <v>0</v>
      </c>
      <c r="I644" s="151">
        <v>0</v>
      </c>
      <c r="J644" s="151">
        <v>0</v>
      </c>
      <c r="K644" s="151">
        <v>0</v>
      </c>
      <c r="L644" s="151">
        <v>0</v>
      </c>
      <c r="M644" s="151">
        <v>0</v>
      </c>
      <c r="N644" s="151">
        <v>0</v>
      </c>
      <c r="O644" s="151">
        <v>0</v>
      </c>
      <c r="P644" s="151">
        <v>0</v>
      </c>
      <c r="Q644" s="112"/>
      <c r="R644" s="113"/>
      <c r="S644" s="113"/>
      <c r="T644" s="113"/>
      <c r="U644" s="113"/>
      <c r="V644" s="113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113"/>
      <c r="AG644" s="113"/>
      <c r="AH644" s="113"/>
      <c r="AI644" s="113"/>
      <c r="AJ644" s="113"/>
      <c r="AK644" s="113"/>
      <c r="AL644" s="113"/>
      <c r="AM644" s="113"/>
      <c r="AN644" s="113"/>
      <c r="AO644" s="113"/>
      <c r="AP644" s="113"/>
      <c r="AQ644" s="113"/>
      <c r="AR644" s="113"/>
      <c r="AS644" s="113"/>
      <c r="AT644" s="113"/>
      <c r="AU644" s="113"/>
      <c r="AV644" s="113"/>
      <c r="AW644" s="113"/>
      <c r="AX644" s="113"/>
      <c r="AY644" s="113"/>
      <c r="AZ644" s="113"/>
      <c r="BA644" s="113"/>
      <c r="BB644" s="113"/>
      <c r="BC644" s="113"/>
      <c r="BD644" s="113"/>
      <c r="BE644" s="113"/>
      <c r="BF644" s="113"/>
      <c r="BG644" s="113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113"/>
      <c r="BR644" s="113"/>
      <c r="BS644" s="113"/>
      <c r="BT644" s="113"/>
      <c r="BU644" s="113"/>
      <c r="BV644" s="113"/>
      <c r="BW644" s="113"/>
      <c r="BX644" s="113"/>
      <c r="BY644" s="113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  <c r="DU644" s="113"/>
      <c r="DV644" s="113"/>
      <c r="DW644" s="113"/>
      <c r="DX644" s="113"/>
      <c r="DY644" s="113"/>
      <c r="DZ644" s="113"/>
      <c r="EA644" s="113"/>
      <c r="EB644" s="113"/>
      <c r="EC644" s="113"/>
      <c r="ED644" s="113"/>
      <c r="EE644" s="113"/>
      <c r="EF644" s="113"/>
      <c r="EG644" s="113"/>
    </row>
    <row r="645" spans="1:137" s="150" customFormat="1" ht="12.95" customHeight="1" x14ac:dyDescent="0.2">
      <c r="A645" s="127">
        <v>3</v>
      </c>
      <c r="B645" s="130" t="e">
        <f>'Приложение № 1'!#REF!</f>
        <v>#REF!</v>
      </c>
      <c r="C645" s="126" t="e">
        <f>'Приложение № 1'!#REF!</f>
        <v>#REF!</v>
      </c>
      <c r="D645" s="151" t="e">
        <f>'Приложение № 1'!#REF!</f>
        <v>#REF!</v>
      </c>
      <c r="E645" s="151" t="e">
        <f t="shared" si="200"/>
        <v>#REF!</v>
      </c>
      <c r="F645" s="151" t="e">
        <f t="shared" si="201"/>
        <v>#REF!</v>
      </c>
      <c r="G645" s="151">
        <v>0</v>
      </c>
      <c r="H645" s="151">
        <v>0</v>
      </c>
      <c r="I645" s="151">
        <v>0</v>
      </c>
      <c r="J645" s="151">
        <v>0</v>
      </c>
      <c r="K645" s="151">
        <v>0</v>
      </c>
      <c r="L645" s="151">
        <v>0</v>
      </c>
      <c r="M645" s="151">
        <v>0</v>
      </c>
      <c r="N645" s="151">
        <v>0</v>
      </c>
      <c r="O645" s="151">
        <v>0</v>
      </c>
      <c r="P645" s="151">
        <v>0</v>
      </c>
      <c r="Q645" s="123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  <c r="EC645" s="124"/>
      <c r="ED645" s="124"/>
      <c r="EE645" s="124"/>
      <c r="EF645" s="124"/>
      <c r="EG645" s="124"/>
    </row>
    <row r="646" spans="1:137" s="106" customFormat="1" ht="12.95" customHeight="1" x14ac:dyDescent="0.2">
      <c r="A646" s="127">
        <v>4</v>
      </c>
      <c r="B646" s="130" t="e">
        <f>'Приложение № 1'!#REF!</f>
        <v>#REF!</v>
      </c>
      <c r="C646" s="126" t="e">
        <f>'Приложение № 1'!#REF!</f>
        <v>#REF!</v>
      </c>
      <c r="D646" s="151" t="e">
        <f>'Приложение № 1'!#REF!</f>
        <v>#REF!</v>
      </c>
      <c r="E646" s="151" t="e">
        <f t="shared" si="200"/>
        <v>#REF!</v>
      </c>
      <c r="F646" s="151" t="e">
        <f t="shared" si="201"/>
        <v>#REF!</v>
      </c>
      <c r="G646" s="151">
        <v>0</v>
      </c>
      <c r="H646" s="151">
        <v>0</v>
      </c>
      <c r="I646" s="151">
        <v>0</v>
      </c>
      <c r="J646" s="151">
        <v>0</v>
      </c>
      <c r="K646" s="151">
        <v>0</v>
      </c>
      <c r="L646" s="151">
        <v>0</v>
      </c>
      <c r="M646" s="151">
        <v>0</v>
      </c>
      <c r="N646" s="151">
        <v>0</v>
      </c>
      <c r="O646" s="151">
        <v>0</v>
      </c>
      <c r="P646" s="151">
        <v>0</v>
      </c>
      <c r="Q646" s="112"/>
      <c r="R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N646" s="113"/>
      <c r="AO646" s="113"/>
      <c r="AP646" s="113"/>
      <c r="AQ646" s="113"/>
      <c r="AR646" s="113"/>
      <c r="AS646" s="113"/>
      <c r="AT646" s="113"/>
      <c r="AU646" s="113"/>
      <c r="AV646" s="113"/>
      <c r="AW646" s="113"/>
      <c r="AX646" s="113"/>
      <c r="AY646" s="113"/>
      <c r="AZ646" s="113"/>
      <c r="BA646" s="113"/>
      <c r="BB646" s="113"/>
      <c r="BC646" s="113"/>
      <c r="BD646" s="113"/>
      <c r="BE646" s="113"/>
      <c r="BF646" s="113"/>
      <c r="BG646" s="113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3"/>
      <c r="BR646" s="113"/>
      <c r="BS646" s="113"/>
      <c r="BT646" s="113"/>
      <c r="BU646" s="113"/>
      <c r="BV646" s="113"/>
      <c r="BW646" s="113"/>
      <c r="BX646" s="113"/>
      <c r="BY646" s="113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  <c r="DU646" s="113"/>
      <c r="DV646" s="113"/>
      <c r="DW646" s="113"/>
      <c r="DX646" s="113"/>
      <c r="DY646" s="113"/>
      <c r="DZ646" s="113"/>
      <c r="EA646" s="113"/>
      <c r="EB646" s="113"/>
      <c r="EC646" s="113"/>
      <c r="ED646" s="113"/>
      <c r="EE646" s="113"/>
      <c r="EF646" s="113"/>
      <c r="EG646" s="113"/>
    </row>
    <row r="647" spans="1:137" s="150" customFormat="1" ht="12.95" customHeight="1" x14ac:dyDescent="0.2">
      <c r="A647" s="127">
        <v>5</v>
      </c>
      <c r="B647" s="130" t="e">
        <f>'Приложение № 1'!#REF!</f>
        <v>#REF!</v>
      </c>
      <c r="C647" s="126" t="e">
        <f>'Приложение № 1'!#REF!</f>
        <v>#REF!</v>
      </c>
      <c r="D647" s="151" t="e">
        <f>'Приложение № 1'!#REF!</f>
        <v>#REF!</v>
      </c>
      <c r="E647" s="151" t="e">
        <f t="shared" si="200"/>
        <v>#REF!</v>
      </c>
      <c r="F647" s="151" t="e">
        <f t="shared" si="201"/>
        <v>#REF!</v>
      </c>
      <c r="G647" s="151">
        <v>0</v>
      </c>
      <c r="H647" s="151">
        <v>0</v>
      </c>
      <c r="I647" s="151">
        <v>0</v>
      </c>
      <c r="J647" s="151">
        <v>0</v>
      </c>
      <c r="K647" s="151">
        <v>0</v>
      </c>
      <c r="L647" s="151">
        <v>0</v>
      </c>
      <c r="M647" s="151">
        <v>0</v>
      </c>
      <c r="N647" s="151">
        <v>0</v>
      </c>
      <c r="O647" s="151">
        <v>0</v>
      </c>
      <c r="P647" s="151">
        <v>0</v>
      </c>
      <c r="Q647" s="123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  <c r="EC647" s="124"/>
      <c r="ED647" s="124"/>
      <c r="EE647" s="124"/>
      <c r="EF647" s="124"/>
      <c r="EG647" s="124"/>
    </row>
    <row r="648" spans="1:137" s="106" customFormat="1" ht="12.95" customHeight="1" x14ac:dyDescent="0.2">
      <c r="A648" s="127">
        <v>6</v>
      </c>
      <c r="B648" s="130" t="e">
        <f>'Приложение № 1'!#REF!</f>
        <v>#REF!</v>
      </c>
      <c r="C648" s="126" t="e">
        <f>'Приложение № 1'!#REF!</f>
        <v>#REF!</v>
      </c>
      <c r="D648" s="151" t="e">
        <f>'Приложение № 1'!#REF!</f>
        <v>#REF!</v>
      </c>
      <c r="E648" s="151" t="e">
        <f t="shared" si="200"/>
        <v>#REF!</v>
      </c>
      <c r="F648" s="151" t="e">
        <f t="shared" si="201"/>
        <v>#REF!</v>
      </c>
      <c r="G648" s="151">
        <v>0</v>
      </c>
      <c r="H648" s="151">
        <v>0</v>
      </c>
      <c r="I648" s="151">
        <v>0</v>
      </c>
      <c r="J648" s="151">
        <v>0</v>
      </c>
      <c r="K648" s="151">
        <v>0</v>
      </c>
      <c r="L648" s="151">
        <v>0</v>
      </c>
      <c r="M648" s="151">
        <v>0</v>
      </c>
      <c r="N648" s="151">
        <v>0</v>
      </c>
      <c r="O648" s="151">
        <v>0</v>
      </c>
      <c r="P648" s="151">
        <v>0</v>
      </c>
      <c r="Q648" s="112"/>
      <c r="R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N648" s="113"/>
      <c r="AO648" s="113"/>
      <c r="AP648" s="113"/>
      <c r="AQ648" s="113"/>
      <c r="AR648" s="113"/>
      <c r="AS648" s="113"/>
      <c r="AT648" s="113"/>
      <c r="AU648" s="113"/>
      <c r="AV648" s="113"/>
      <c r="AW648" s="113"/>
      <c r="AX648" s="113"/>
      <c r="AY648" s="113"/>
      <c r="AZ648" s="113"/>
      <c r="BA648" s="113"/>
      <c r="BB648" s="113"/>
      <c r="BC648" s="113"/>
      <c r="BD648" s="113"/>
      <c r="BE648" s="113"/>
      <c r="BF648" s="113"/>
      <c r="BG648" s="113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113"/>
      <c r="BR648" s="113"/>
      <c r="BS648" s="113"/>
      <c r="BT648" s="113"/>
      <c r="BU648" s="113"/>
      <c r="BV648" s="113"/>
      <c r="BW648" s="113"/>
      <c r="BX648" s="113"/>
      <c r="BY648" s="113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  <c r="DU648" s="113"/>
      <c r="DV648" s="113"/>
      <c r="DW648" s="113"/>
      <c r="DX648" s="113"/>
      <c r="DY648" s="113"/>
      <c r="DZ648" s="113"/>
      <c r="EA648" s="113"/>
      <c r="EB648" s="113"/>
      <c r="EC648" s="113"/>
      <c r="ED648" s="113"/>
      <c r="EE648" s="113"/>
      <c r="EF648" s="113"/>
      <c r="EG648" s="113"/>
    </row>
    <row r="649" spans="1:137" s="106" customFormat="1" ht="12.95" customHeight="1" x14ac:dyDescent="0.2">
      <c r="A649" s="127">
        <v>7</v>
      </c>
      <c r="B649" s="130" t="e">
        <f>'Приложение № 1'!#REF!</f>
        <v>#REF!</v>
      </c>
      <c r="C649" s="126" t="e">
        <f>'Приложение № 1'!#REF!</f>
        <v>#REF!</v>
      </c>
      <c r="D649" s="151" t="e">
        <f>'Приложение № 1'!#REF!</f>
        <v>#REF!</v>
      </c>
      <c r="E649" s="151" t="e">
        <f t="shared" si="200"/>
        <v>#REF!</v>
      </c>
      <c r="F649" s="151" t="e">
        <f t="shared" si="201"/>
        <v>#REF!</v>
      </c>
      <c r="G649" s="151">
        <v>0</v>
      </c>
      <c r="H649" s="151">
        <v>0</v>
      </c>
      <c r="I649" s="151">
        <v>0</v>
      </c>
      <c r="J649" s="151">
        <v>0</v>
      </c>
      <c r="K649" s="151">
        <v>0</v>
      </c>
      <c r="L649" s="151">
        <v>0</v>
      </c>
      <c r="M649" s="151">
        <v>0</v>
      </c>
      <c r="N649" s="151">
        <v>0</v>
      </c>
      <c r="O649" s="151">
        <v>0</v>
      </c>
      <c r="P649" s="151">
        <v>0</v>
      </c>
      <c r="Q649" s="112"/>
      <c r="R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N649" s="113"/>
      <c r="AO649" s="113"/>
      <c r="AP649" s="113"/>
      <c r="AQ649" s="113"/>
      <c r="AR649" s="113"/>
      <c r="AS649" s="113"/>
      <c r="AT649" s="113"/>
      <c r="AU649" s="113"/>
      <c r="AV649" s="113"/>
      <c r="AW649" s="113"/>
      <c r="AX649" s="113"/>
      <c r="AY649" s="113"/>
      <c r="AZ649" s="113"/>
      <c r="BA649" s="113"/>
      <c r="BB649" s="113"/>
      <c r="BC649" s="113"/>
      <c r="BD649" s="113"/>
      <c r="BE649" s="113"/>
      <c r="BF649" s="113"/>
      <c r="BG649" s="113"/>
      <c r="BH649" s="113"/>
      <c r="BI649" s="113"/>
      <c r="BJ649" s="113"/>
      <c r="BK649" s="113"/>
      <c r="BL649" s="113"/>
      <c r="BM649" s="113"/>
      <c r="BN649" s="113"/>
      <c r="BO649" s="113"/>
      <c r="BP649" s="113"/>
      <c r="BQ649" s="113"/>
      <c r="BR649" s="113"/>
      <c r="BS649" s="113"/>
      <c r="BT649" s="113"/>
      <c r="BU649" s="113"/>
      <c r="BV649" s="113"/>
      <c r="BW649" s="113"/>
      <c r="BX649" s="113"/>
      <c r="BY649" s="113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  <c r="DU649" s="113"/>
      <c r="DV649" s="113"/>
      <c r="DW649" s="113"/>
      <c r="DX649" s="113"/>
      <c r="DY649" s="113"/>
      <c r="DZ649" s="113"/>
      <c r="EA649" s="113"/>
      <c r="EB649" s="113"/>
      <c r="EC649" s="113"/>
      <c r="ED649" s="113"/>
      <c r="EE649" s="113"/>
      <c r="EF649" s="113"/>
      <c r="EG649" s="113"/>
    </row>
    <row r="650" spans="1:137" s="106" customFormat="1" ht="12.95" customHeight="1" x14ac:dyDescent="0.2">
      <c r="A650" s="127">
        <v>8</v>
      </c>
      <c r="B650" s="130" t="e">
        <f>'Приложение № 1'!#REF!</f>
        <v>#REF!</v>
      </c>
      <c r="C650" s="126" t="e">
        <f>'Приложение № 1'!#REF!</f>
        <v>#REF!</v>
      </c>
      <c r="D650" s="151" t="e">
        <f>'Приложение № 1'!#REF!</f>
        <v>#REF!</v>
      </c>
      <c r="E650" s="151" t="e">
        <f t="shared" si="200"/>
        <v>#REF!</v>
      </c>
      <c r="F650" s="151" t="e">
        <f t="shared" si="201"/>
        <v>#REF!</v>
      </c>
      <c r="G650" s="151">
        <v>0</v>
      </c>
      <c r="H650" s="151">
        <v>0</v>
      </c>
      <c r="I650" s="151">
        <v>0</v>
      </c>
      <c r="J650" s="151">
        <v>0</v>
      </c>
      <c r="K650" s="151">
        <v>0</v>
      </c>
      <c r="L650" s="151">
        <v>0</v>
      </c>
      <c r="M650" s="151">
        <v>0</v>
      </c>
      <c r="N650" s="151">
        <v>0</v>
      </c>
      <c r="O650" s="151">
        <v>0</v>
      </c>
      <c r="P650" s="151">
        <v>0</v>
      </c>
      <c r="Q650" s="112"/>
      <c r="R650" s="113"/>
      <c r="S650" s="113"/>
      <c r="T650" s="113"/>
      <c r="U650" s="113"/>
      <c r="V650" s="113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N650" s="113"/>
      <c r="AO650" s="113"/>
      <c r="AP650" s="113"/>
      <c r="AQ650" s="113"/>
      <c r="AR650" s="113"/>
      <c r="AS650" s="113"/>
      <c r="AT650" s="113"/>
      <c r="AU650" s="113"/>
      <c r="AV650" s="113"/>
      <c r="AW650" s="113"/>
      <c r="AX650" s="113"/>
      <c r="AY650" s="113"/>
      <c r="AZ650" s="113"/>
      <c r="BA650" s="113"/>
      <c r="BB650" s="113"/>
      <c r="BC650" s="113"/>
      <c r="BD650" s="113"/>
      <c r="BE650" s="113"/>
      <c r="BF650" s="113"/>
      <c r="BG650" s="113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3"/>
      <c r="BR650" s="113"/>
      <c r="BS650" s="113"/>
      <c r="BT650" s="113"/>
      <c r="BU650" s="113"/>
      <c r="BV650" s="113"/>
      <c r="BW650" s="113"/>
      <c r="BX650" s="113"/>
      <c r="BY650" s="113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  <c r="DU650" s="113"/>
      <c r="DV650" s="113"/>
      <c r="DW650" s="113"/>
      <c r="DX650" s="113"/>
      <c r="DY650" s="113"/>
      <c r="DZ650" s="113"/>
      <c r="EA650" s="113"/>
      <c r="EB650" s="113"/>
      <c r="EC650" s="113"/>
      <c r="ED650" s="113"/>
      <c r="EE650" s="113"/>
      <c r="EF650" s="113"/>
      <c r="EG650" s="113"/>
    </row>
    <row r="651" spans="1:137" s="150" customFormat="1" ht="12.95" customHeight="1" x14ac:dyDescent="0.2">
      <c r="A651" s="127">
        <v>9</v>
      </c>
      <c r="B651" s="130" t="e">
        <f>'Приложение № 1'!#REF!</f>
        <v>#REF!</v>
      </c>
      <c r="C651" s="126" t="e">
        <f>'Приложение № 1'!#REF!</f>
        <v>#REF!</v>
      </c>
      <c r="D651" s="151" t="e">
        <f>'Приложение № 1'!#REF!</f>
        <v>#REF!</v>
      </c>
      <c r="E651" s="151" t="e">
        <f t="shared" si="200"/>
        <v>#REF!</v>
      </c>
      <c r="F651" s="151" t="e">
        <f t="shared" si="201"/>
        <v>#REF!</v>
      </c>
      <c r="G651" s="151">
        <v>0</v>
      </c>
      <c r="H651" s="151">
        <v>0</v>
      </c>
      <c r="I651" s="151">
        <v>0</v>
      </c>
      <c r="J651" s="151">
        <v>0</v>
      </c>
      <c r="K651" s="151">
        <v>0</v>
      </c>
      <c r="L651" s="151">
        <v>0</v>
      </c>
      <c r="M651" s="151">
        <v>0</v>
      </c>
      <c r="N651" s="151">
        <v>0</v>
      </c>
      <c r="O651" s="151">
        <v>0</v>
      </c>
      <c r="P651" s="151">
        <v>0</v>
      </c>
      <c r="Q651" s="123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  <c r="EC651" s="124"/>
      <c r="ED651" s="124"/>
      <c r="EE651" s="124"/>
      <c r="EF651" s="124"/>
      <c r="EG651" s="124"/>
    </row>
    <row r="652" spans="1:137" s="150" customFormat="1" ht="12.95" customHeight="1" x14ac:dyDescent="0.2">
      <c r="A652" s="127">
        <v>10</v>
      </c>
      <c r="B652" s="130" t="e">
        <f>'Приложение № 1'!#REF!</f>
        <v>#REF!</v>
      </c>
      <c r="C652" s="126" t="e">
        <f>'Приложение № 1'!#REF!</f>
        <v>#REF!</v>
      </c>
      <c r="D652" s="151" t="e">
        <f>'Приложение № 1'!#REF!</f>
        <v>#REF!</v>
      </c>
      <c r="E652" s="151" t="e">
        <f t="shared" si="200"/>
        <v>#REF!</v>
      </c>
      <c r="F652" s="151" t="e">
        <f t="shared" si="201"/>
        <v>#REF!</v>
      </c>
      <c r="G652" s="151">
        <v>0</v>
      </c>
      <c r="H652" s="151">
        <v>0</v>
      </c>
      <c r="I652" s="151">
        <v>0</v>
      </c>
      <c r="J652" s="151">
        <v>0</v>
      </c>
      <c r="K652" s="151">
        <v>0</v>
      </c>
      <c r="L652" s="151">
        <v>0</v>
      </c>
      <c r="M652" s="151">
        <v>0</v>
      </c>
      <c r="N652" s="151">
        <v>0</v>
      </c>
      <c r="O652" s="151">
        <v>0</v>
      </c>
      <c r="P652" s="151">
        <v>0</v>
      </c>
      <c r="Q652" s="123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  <c r="EC652" s="124"/>
      <c r="ED652" s="124"/>
      <c r="EE652" s="124"/>
      <c r="EF652" s="124"/>
      <c r="EG652" s="124"/>
    </row>
    <row r="653" spans="1:137" s="106" customFormat="1" ht="39.950000000000003" customHeight="1" x14ac:dyDescent="0.2">
      <c r="A653" s="847" t="str">
        <f>'Приложение № 1'!A768:F768</f>
        <v>Итого МКД по городскому округу Шатура: 13</v>
      </c>
      <c r="B653" s="848"/>
      <c r="C653" s="101" t="e">
        <f>C654+C655</f>
        <v>#REF!</v>
      </c>
      <c r="D653" s="101" t="e">
        <f t="shared" ref="D653:P653" si="202">D654+D655</f>
        <v>#REF!</v>
      </c>
      <c r="E653" s="101" t="e">
        <f t="shared" si="202"/>
        <v>#REF!</v>
      </c>
      <c r="F653" s="101" t="e">
        <f t="shared" si="202"/>
        <v>#REF!</v>
      </c>
      <c r="G653" s="101">
        <f t="shared" si="202"/>
        <v>0</v>
      </c>
      <c r="H653" s="101">
        <f t="shared" si="202"/>
        <v>0</v>
      </c>
      <c r="I653" s="101">
        <f t="shared" si="202"/>
        <v>0</v>
      </c>
      <c r="J653" s="101">
        <f t="shared" si="202"/>
        <v>0</v>
      </c>
      <c r="K653" s="101">
        <f t="shared" si="202"/>
        <v>0</v>
      </c>
      <c r="L653" s="101">
        <f t="shared" si="202"/>
        <v>0</v>
      </c>
      <c r="M653" s="101">
        <f t="shared" si="202"/>
        <v>0</v>
      </c>
      <c r="N653" s="101">
        <f t="shared" si="202"/>
        <v>0</v>
      </c>
      <c r="O653" s="101">
        <f t="shared" si="202"/>
        <v>0</v>
      </c>
      <c r="P653" s="101">
        <f t="shared" si="202"/>
        <v>0</v>
      </c>
      <c r="Q653" s="112"/>
      <c r="R653" s="113"/>
      <c r="S653" s="113"/>
      <c r="T653" s="113"/>
      <c r="U653" s="113"/>
      <c r="V653" s="113"/>
      <c r="W653" s="113"/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113"/>
      <c r="AQ653" s="113"/>
      <c r="AR653" s="113"/>
      <c r="AS653" s="113"/>
      <c r="AT653" s="113"/>
      <c r="AU653" s="113"/>
      <c r="AV653" s="113"/>
      <c r="AW653" s="113"/>
      <c r="AX653" s="113"/>
      <c r="AY653" s="113"/>
      <c r="AZ653" s="113"/>
      <c r="BA653" s="113"/>
      <c r="BB653" s="113"/>
      <c r="BC653" s="113"/>
      <c r="BD653" s="113"/>
      <c r="BE653" s="113"/>
      <c r="BF653" s="113"/>
      <c r="BG653" s="113"/>
      <c r="BH653" s="113"/>
      <c r="BI653" s="113"/>
      <c r="BJ653" s="113"/>
      <c r="BK653" s="113"/>
      <c r="BL653" s="113"/>
      <c r="BM653" s="113"/>
      <c r="BN653" s="113"/>
      <c r="BO653" s="113"/>
      <c r="BP653" s="113"/>
      <c r="BQ653" s="113"/>
      <c r="BR653" s="113"/>
      <c r="BS653" s="113"/>
      <c r="BT653" s="113"/>
      <c r="BU653" s="113"/>
      <c r="BV653" s="113"/>
      <c r="BW653" s="113"/>
      <c r="BX653" s="113"/>
      <c r="BY653" s="113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  <c r="DU653" s="113"/>
      <c r="DV653" s="113"/>
      <c r="DW653" s="113"/>
      <c r="DX653" s="113"/>
      <c r="DY653" s="113"/>
      <c r="DZ653" s="113"/>
      <c r="EA653" s="113"/>
      <c r="EB653" s="113"/>
      <c r="EC653" s="113"/>
      <c r="ED653" s="113"/>
      <c r="EE653" s="113"/>
      <c r="EF653" s="113"/>
      <c r="EG653" s="113"/>
    </row>
    <row r="654" spans="1:137" s="150" customFormat="1" ht="12.95" customHeight="1" x14ac:dyDescent="0.2">
      <c r="A654" s="127" t="e">
        <f>'Приложение № 1'!#REF!</f>
        <v>#REF!</v>
      </c>
      <c r="B654" s="104" t="e">
        <f>'Приложение № 1'!#REF!</f>
        <v>#REF!</v>
      </c>
      <c r="C654" s="126" t="e">
        <f>'Приложение № 1'!#REF!</f>
        <v>#REF!</v>
      </c>
      <c r="D654" s="151" t="e">
        <f>'Приложение № 1'!#REF!</f>
        <v>#REF!</v>
      </c>
      <c r="E654" s="151" t="e">
        <f>C654</f>
        <v>#REF!</v>
      </c>
      <c r="F654" s="151" t="e">
        <f>D654</f>
        <v>#REF!</v>
      </c>
      <c r="G654" s="151">
        <v>0</v>
      </c>
      <c r="H654" s="151">
        <v>0</v>
      </c>
      <c r="I654" s="151">
        <v>0</v>
      </c>
      <c r="J654" s="151">
        <v>0</v>
      </c>
      <c r="K654" s="151">
        <v>0</v>
      </c>
      <c r="L654" s="151">
        <v>0</v>
      </c>
      <c r="M654" s="151">
        <v>0</v>
      </c>
      <c r="N654" s="151">
        <v>0</v>
      </c>
      <c r="O654" s="151">
        <v>0</v>
      </c>
      <c r="P654" s="151">
        <v>0</v>
      </c>
      <c r="Q654" s="123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  <c r="EC654" s="124"/>
      <c r="ED654" s="124"/>
      <c r="EE654" s="124"/>
      <c r="EF654" s="124"/>
      <c r="EG654" s="124"/>
    </row>
    <row r="655" spans="1:137" s="106" customFormat="1" ht="12.95" customHeight="1" x14ac:dyDescent="0.2">
      <c r="A655" s="127" t="e">
        <f>'Приложение № 1'!#REF!</f>
        <v>#REF!</v>
      </c>
      <c r="B655" s="104" t="e">
        <f>'Приложение № 1'!#REF!</f>
        <v>#REF!</v>
      </c>
      <c r="C655" s="126" t="e">
        <f>'Приложение № 1'!#REF!</f>
        <v>#REF!</v>
      </c>
      <c r="D655" s="151" t="e">
        <f>'Приложение № 1'!#REF!</f>
        <v>#REF!</v>
      </c>
      <c r="E655" s="151" t="e">
        <f>C655</f>
        <v>#REF!</v>
      </c>
      <c r="F655" s="151" t="e">
        <f>D655</f>
        <v>#REF!</v>
      </c>
      <c r="G655" s="151">
        <v>0</v>
      </c>
      <c r="H655" s="151">
        <v>0</v>
      </c>
      <c r="I655" s="151">
        <v>0</v>
      </c>
      <c r="J655" s="151">
        <v>0</v>
      </c>
      <c r="K655" s="151">
        <v>0</v>
      </c>
      <c r="L655" s="151">
        <v>0</v>
      </c>
      <c r="M655" s="151">
        <v>0</v>
      </c>
      <c r="N655" s="151">
        <v>0</v>
      </c>
      <c r="O655" s="151">
        <v>0</v>
      </c>
      <c r="P655" s="151">
        <v>0</v>
      </c>
      <c r="Q655" s="112"/>
      <c r="R655" s="113"/>
      <c r="S655" s="113"/>
      <c r="T655" s="113"/>
      <c r="U655" s="113"/>
      <c r="V655" s="113"/>
      <c r="W655" s="113"/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N655" s="113"/>
      <c r="AO655" s="113"/>
      <c r="AP655" s="113"/>
      <c r="AQ655" s="113"/>
      <c r="AR655" s="113"/>
      <c r="AS655" s="113"/>
      <c r="AT655" s="113"/>
      <c r="AU655" s="113"/>
      <c r="AV655" s="113"/>
      <c r="AW655" s="113"/>
      <c r="AX655" s="113"/>
      <c r="AY655" s="113"/>
      <c r="AZ655" s="113"/>
      <c r="BA655" s="113"/>
      <c r="BB655" s="113"/>
      <c r="BC655" s="113"/>
      <c r="BD655" s="113"/>
      <c r="BE655" s="113"/>
      <c r="BF655" s="113"/>
      <c r="BG655" s="113"/>
      <c r="BH655" s="113"/>
      <c r="BI655" s="113"/>
      <c r="BJ655" s="113"/>
      <c r="BK655" s="113"/>
      <c r="BL655" s="113"/>
      <c r="BM655" s="113"/>
      <c r="BN655" s="113"/>
      <c r="BO655" s="113"/>
      <c r="BP655" s="113"/>
      <c r="BQ655" s="113"/>
      <c r="BR655" s="113"/>
      <c r="BS655" s="113"/>
      <c r="BT655" s="113"/>
      <c r="BU655" s="113"/>
      <c r="BV655" s="113"/>
      <c r="BW655" s="113"/>
      <c r="BX655" s="113"/>
      <c r="BY655" s="113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  <c r="DU655" s="113"/>
      <c r="DV655" s="113"/>
      <c r="DW655" s="113"/>
      <c r="DX655" s="113"/>
      <c r="DY655" s="113"/>
      <c r="DZ655" s="113"/>
      <c r="EA655" s="113"/>
      <c r="EB655" s="113"/>
      <c r="EC655" s="113"/>
      <c r="ED655" s="113"/>
      <c r="EE655" s="113"/>
      <c r="EF655" s="113"/>
      <c r="EG655" s="113"/>
    </row>
    <row r="656" spans="1:137" s="106" customFormat="1" ht="39.950000000000003" customHeight="1" x14ac:dyDescent="0.2">
      <c r="A656" s="847" t="e">
        <f>'Приложение № 1'!#REF!</f>
        <v>#REF!</v>
      </c>
      <c r="B656" s="848"/>
      <c r="C656" s="101" t="e">
        <f>C657+C658</f>
        <v>#REF!</v>
      </c>
      <c r="D656" s="101" t="e">
        <f t="shared" ref="D656:P656" si="203">D657+D658</f>
        <v>#REF!</v>
      </c>
      <c r="E656" s="101" t="e">
        <f t="shared" si="203"/>
        <v>#REF!</v>
      </c>
      <c r="F656" s="101" t="e">
        <f t="shared" si="203"/>
        <v>#REF!</v>
      </c>
      <c r="G656" s="101">
        <f t="shared" si="203"/>
        <v>0</v>
      </c>
      <c r="H656" s="101">
        <f t="shared" si="203"/>
        <v>0</v>
      </c>
      <c r="I656" s="101">
        <f t="shared" si="203"/>
        <v>0</v>
      </c>
      <c r="J656" s="101">
        <f t="shared" si="203"/>
        <v>0</v>
      </c>
      <c r="K656" s="101">
        <f t="shared" si="203"/>
        <v>0</v>
      </c>
      <c r="L656" s="101">
        <f t="shared" si="203"/>
        <v>0</v>
      </c>
      <c r="M656" s="101">
        <f t="shared" si="203"/>
        <v>0</v>
      </c>
      <c r="N656" s="101">
        <f t="shared" si="203"/>
        <v>0</v>
      </c>
      <c r="O656" s="101">
        <f t="shared" si="203"/>
        <v>0</v>
      </c>
      <c r="P656" s="101">
        <f t="shared" si="203"/>
        <v>0</v>
      </c>
      <c r="Q656" s="112"/>
      <c r="R656" s="113"/>
      <c r="S656" s="113"/>
      <c r="T656" s="113"/>
      <c r="U656" s="113"/>
      <c r="V656" s="113"/>
      <c r="W656" s="113"/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N656" s="113"/>
      <c r="AO656" s="113"/>
      <c r="AP656" s="113"/>
      <c r="AQ656" s="113"/>
      <c r="AR656" s="113"/>
      <c r="AS656" s="113"/>
      <c r="AT656" s="113"/>
      <c r="AU656" s="113"/>
      <c r="AV656" s="113"/>
      <c r="AW656" s="113"/>
      <c r="AX656" s="113"/>
      <c r="AY656" s="113"/>
      <c r="AZ656" s="113"/>
      <c r="BA656" s="113"/>
      <c r="BB656" s="113"/>
      <c r="BC656" s="113"/>
      <c r="BD656" s="113"/>
      <c r="BE656" s="113"/>
      <c r="BF656" s="113"/>
      <c r="BG656" s="113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113"/>
      <c r="BR656" s="113"/>
      <c r="BS656" s="113"/>
      <c r="BT656" s="113"/>
      <c r="BU656" s="113"/>
      <c r="BV656" s="113"/>
      <c r="BW656" s="113"/>
      <c r="BX656" s="113"/>
      <c r="BY656" s="113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  <c r="DU656" s="113"/>
      <c r="DV656" s="113"/>
      <c r="DW656" s="113"/>
      <c r="DX656" s="113"/>
      <c r="DY656" s="113"/>
      <c r="DZ656" s="113"/>
      <c r="EA656" s="113"/>
      <c r="EB656" s="113"/>
      <c r="EC656" s="113"/>
      <c r="ED656" s="113"/>
      <c r="EE656" s="113"/>
      <c r="EF656" s="113"/>
      <c r="EG656" s="113"/>
    </row>
    <row r="657" spans="1:137" s="106" customFormat="1" ht="12.95" customHeight="1" x14ac:dyDescent="0.2">
      <c r="A657" s="127" t="e">
        <f>'Приложение № 1'!#REF!</f>
        <v>#REF!</v>
      </c>
      <c r="B657" s="104" t="e">
        <f>'Приложение № 1'!#REF!</f>
        <v>#REF!</v>
      </c>
      <c r="C657" s="126" t="e">
        <f>'Приложение № 1'!#REF!</f>
        <v>#REF!</v>
      </c>
      <c r="D657" s="151" t="e">
        <f>'Приложение № 1'!#REF!</f>
        <v>#REF!</v>
      </c>
      <c r="E657" s="151" t="e">
        <f>C657</f>
        <v>#REF!</v>
      </c>
      <c r="F657" s="151" t="e">
        <f>D657</f>
        <v>#REF!</v>
      </c>
      <c r="G657" s="151">
        <v>0</v>
      </c>
      <c r="H657" s="151">
        <v>0</v>
      </c>
      <c r="I657" s="151">
        <v>0</v>
      </c>
      <c r="J657" s="151">
        <v>0</v>
      </c>
      <c r="K657" s="151">
        <v>0</v>
      </c>
      <c r="L657" s="151">
        <v>0</v>
      </c>
      <c r="M657" s="151">
        <v>0</v>
      </c>
      <c r="N657" s="151">
        <v>0</v>
      </c>
      <c r="O657" s="151">
        <v>0</v>
      </c>
      <c r="P657" s="151">
        <v>0</v>
      </c>
      <c r="Q657" s="112"/>
      <c r="R657" s="113"/>
      <c r="S657" s="113"/>
      <c r="T657" s="113"/>
      <c r="U657" s="113"/>
      <c r="V657" s="113"/>
      <c r="W657" s="113"/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N657" s="113"/>
      <c r="AO657" s="113"/>
      <c r="AP657" s="113"/>
      <c r="AQ657" s="113"/>
      <c r="AR657" s="113"/>
      <c r="AS657" s="113"/>
      <c r="AT657" s="113"/>
      <c r="AU657" s="113"/>
      <c r="AV657" s="113"/>
      <c r="AW657" s="113"/>
      <c r="AX657" s="113"/>
      <c r="AY657" s="113"/>
      <c r="AZ657" s="113"/>
      <c r="BA657" s="113"/>
      <c r="BB657" s="113"/>
      <c r="BC657" s="113"/>
      <c r="BD657" s="113"/>
      <c r="BE657" s="113"/>
      <c r="BF657" s="113"/>
      <c r="BG657" s="113"/>
      <c r="BH657" s="113"/>
      <c r="BI657" s="113"/>
      <c r="BJ657" s="113"/>
      <c r="BK657" s="113"/>
      <c r="BL657" s="113"/>
      <c r="BM657" s="113"/>
      <c r="BN657" s="113"/>
      <c r="BO657" s="113"/>
      <c r="BP657" s="113"/>
      <c r="BQ657" s="113"/>
      <c r="BR657" s="113"/>
      <c r="BS657" s="113"/>
      <c r="BT657" s="113"/>
      <c r="BU657" s="113"/>
      <c r="BV657" s="113"/>
      <c r="BW657" s="113"/>
      <c r="BX657" s="113"/>
      <c r="BY657" s="113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  <c r="DU657" s="113"/>
      <c r="DV657" s="113"/>
      <c r="DW657" s="113"/>
      <c r="DX657" s="113"/>
      <c r="DY657" s="113"/>
      <c r="DZ657" s="113"/>
      <c r="EA657" s="113"/>
      <c r="EB657" s="113"/>
      <c r="EC657" s="113"/>
      <c r="ED657" s="113"/>
      <c r="EE657" s="113"/>
      <c r="EF657" s="113"/>
      <c r="EG657" s="113"/>
    </row>
    <row r="658" spans="1:137" s="150" customFormat="1" ht="12.95" customHeight="1" x14ac:dyDescent="0.2">
      <c r="A658" s="127" t="e">
        <f>'Приложение № 1'!#REF!</f>
        <v>#REF!</v>
      </c>
      <c r="B658" s="104" t="e">
        <f>'Приложение № 1'!#REF!</f>
        <v>#REF!</v>
      </c>
      <c r="C658" s="126" t="e">
        <f>'Приложение № 1'!#REF!</f>
        <v>#REF!</v>
      </c>
      <c r="D658" s="151" t="e">
        <f>'Приложение № 1'!#REF!</f>
        <v>#REF!</v>
      </c>
      <c r="E658" s="151" t="e">
        <f>C658</f>
        <v>#REF!</v>
      </c>
      <c r="F658" s="151" t="e">
        <f>D658</f>
        <v>#REF!</v>
      </c>
      <c r="G658" s="151">
        <v>0</v>
      </c>
      <c r="H658" s="151">
        <v>0</v>
      </c>
      <c r="I658" s="151">
        <v>0</v>
      </c>
      <c r="J658" s="151">
        <v>0</v>
      </c>
      <c r="K658" s="151">
        <v>0</v>
      </c>
      <c r="L658" s="151">
        <v>0</v>
      </c>
      <c r="M658" s="151">
        <v>0</v>
      </c>
      <c r="N658" s="151">
        <v>0</v>
      </c>
      <c r="O658" s="151">
        <v>0</v>
      </c>
      <c r="P658" s="151">
        <v>0</v>
      </c>
      <c r="Q658" s="123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  <c r="EC658" s="124"/>
      <c r="ED658" s="124"/>
      <c r="EE658" s="124"/>
      <c r="EF658" s="124"/>
      <c r="EG658" s="124"/>
    </row>
    <row r="659" spans="1:137" s="150" customFormat="1" ht="29.25" customHeight="1" x14ac:dyDescent="0.2">
      <c r="A659" s="847" t="str">
        <f>'Приложение № 1'!A782:F782</f>
        <v>Итого МКД по городскому округу Шаховская: 2</v>
      </c>
      <c r="B659" s="848"/>
      <c r="C659" s="129">
        <f>C660</f>
        <v>211</v>
      </c>
      <c r="D659" s="129">
        <f t="shared" ref="D659:P659" si="204">D660</f>
        <v>9742108.8599999994</v>
      </c>
      <c r="E659" s="129">
        <f t="shared" si="204"/>
        <v>0</v>
      </c>
      <c r="F659" s="129">
        <f t="shared" si="204"/>
        <v>0</v>
      </c>
      <c r="G659" s="129">
        <f t="shared" si="204"/>
        <v>211</v>
      </c>
      <c r="H659" s="129">
        <f t="shared" si="204"/>
        <v>9742108.8599999994</v>
      </c>
      <c r="I659" s="129">
        <f t="shared" si="204"/>
        <v>0</v>
      </c>
      <c r="J659" s="129">
        <f t="shared" si="204"/>
        <v>0</v>
      </c>
      <c r="K659" s="129">
        <f t="shared" si="204"/>
        <v>0</v>
      </c>
      <c r="L659" s="129">
        <f t="shared" si="204"/>
        <v>0</v>
      </c>
      <c r="M659" s="129">
        <f t="shared" si="204"/>
        <v>0</v>
      </c>
      <c r="N659" s="129">
        <f t="shared" si="204"/>
        <v>0</v>
      </c>
      <c r="O659" s="129">
        <f t="shared" si="204"/>
        <v>0</v>
      </c>
      <c r="P659" s="129">
        <f t="shared" si="204"/>
        <v>0</v>
      </c>
      <c r="Q659" s="123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  <c r="EC659" s="124"/>
      <c r="ED659" s="124"/>
      <c r="EE659" s="124"/>
      <c r="EF659" s="124"/>
      <c r="EG659" s="124"/>
    </row>
    <row r="660" spans="1:137" s="150" customFormat="1" ht="12.95" customHeight="1" x14ac:dyDescent="0.2">
      <c r="A660" s="100">
        <v>1</v>
      </c>
      <c r="B660" s="119" t="str">
        <f>'Приложение № 1'!B784</f>
        <v>д. Волочаново, ул. Центральная, д. 16</v>
      </c>
      <c r="C660" s="126">
        <f>'Приложение № 1'!M784</f>
        <v>211</v>
      </c>
      <c r="D660" s="151">
        <f>'Приложение № 1'!P784</f>
        <v>9742108.8599999994</v>
      </c>
      <c r="E660" s="151">
        <v>0</v>
      </c>
      <c r="F660" s="151">
        <v>0</v>
      </c>
      <c r="G660" s="151">
        <f>C660</f>
        <v>211</v>
      </c>
      <c r="H660" s="151">
        <f>D660</f>
        <v>9742108.8599999994</v>
      </c>
      <c r="I660" s="151">
        <v>0</v>
      </c>
      <c r="J660" s="151">
        <v>0</v>
      </c>
      <c r="K660" s="151">
        <v>0</v>
      </c>
      <c r="L660" s="151">
        <v>0</v>
      </c>
      <c r="M660" s="151">
        <v>0</v>
      </c>
      <c r="N660" s="151">
        <v>0</v>
      </c>
      <c r="O660" s="151">
        <v>0</v>
      </c>
      <c r="P660" s="151">
        <v>0</v>
      </c>
      <c r="Q660" s="123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  <c r="EC660" s="124"/>
      <c r="ED660" s="124"/>
      <c r="EE660" s="124"/>
      <c r="EF660" s="124"/>
      <c r="EG660" s="124"/>
    </row>
    <row r="661" spans="1:137" s="106" customFormat="1" ht="39.950000000000003" customHeight="1" x14ac:dyDescent="0.2">
      <c r="A661" s="847" t="str">
        <f>'Приложение № 1'!A785:F785</f>
        <v>Итого МКД по городскому округу Электрогорск: 4</v>
      </c>
      <c r="B661" s="848"/>
      <c r="C661" s="101" t="e">
        <f>C662+C663+C664+C665+C666</f>
        <v>#REF!</v>
      </c>
      <c r="D661" s="101" t="e">
        <f t="shared" ref="D661:P661" si="205">D662+D663+D664+D665+D666</f>
        <v>#REF!</v>
      </c>
      <c r="E661" s="101" t="e">
        <f t="shared" si="205"/>
        <v>#REF!</v>
      </c>
      <c r="F661" s="101" t="e">
        <f t="shared" si="205"/>
        <v>#REF!</v>
      </c>
      <c r="G661" s="101" t="e">
        <f t="shared" si="205"/>
        <v>#REF!</v>
      </c>
      <c r="H661" s="101" t="e">
        <f t="shared" si="205"/>
        <v>#REF!</v>
      </c>
      <c r="I661" s="101">
        <f t="shared" si="205"/>
        <v>0</v>
      </c>
      <c r="J661" s="101">
        <f t="shared" si="205"/>
        <v>0</v>
      </c>
      <c r="K661" s="101">
        <f t="shared" si="205"/>
        <v>0</v>
      </c>
      <c r="L661" s="101">
        <f t="shared" si="205"/>
        <v>0</v>
      </c>
      <c r="M661" s="101">
        <f t="shared" si="205"/>
        <v>0</v>
      </c>
      <c r="N661" s="101">
        <f t="shared" si="205"/>
        <v>0</v>
      </c>
      <c r="O661" s="101">
        <f t="shared" si="205"/>
        <v>0</v>
      </c>
      <c r="P661" s="101">
        <f t="shared" si="205"/>
        <v>0</v>
      </c>
      <c r="Q661" s="112"/>
      <c r="R661" s="113"/>
      <c r="S661" s="113"/>
      <c r="T661" s="113"/>
      <c r="U661" s="113"/>
      <c r="V661" s="113"/>
      <c r="W661" s="113"/>
      <c r="X661" s="113"/>
      <c r="Y661" s="113"/>
      <c r="Z661" s="113"/>
      <c r="AA661" s="113"/>
      <c r="AB661" s="113"/>
      <c r="AC661" s="113"/>
      <c r="AD661" s="113"/>
      <c r="AE661" s="113"/>
      <c r="AF661" s="113"/>
      <c r="AG661" s="113"/>
      <c r="AH661" s="113"/>
      <c r="AI661" s="113"/>
      <c r="AJ661" s="113"/>
      <c r="AK661" s="113"/>
      <c r="AL661" s="113"/>
      <c r="AM661" s="113"/>
      <c r="AN661" s="113"/>
      <c r="AO661" s="113"/>
      <c r="AP661" s="113"/>
      <c r="AQ661" s="113"/>
      <c r="AR661" s="113"/>
      <c r="AS661" s="113"/>
      <c r="AT661" s="113"/>
      <c r="AU661" s="113"/>
      <c r="AV661" s="113"/>
      <c r="AW661" s="113"/>
      <c r="AX661" s="113"/>
      <c r="AY661" s="113"/>
      <c r="AZ661" s="113"/>
      <c r="BA661" s="113"/>
      <c r="BB661" s="113"/>
      <c r="BC661" s="113"/>
      <c r="BD661" s="113"/>
      <c r="BE661" s="113"/>
      <c r="BF661" s="113"/>
      <c r="BG661" s="113"/>
      <c r="BH661" s="113"/>
      <c r="BI661" s="113"/>
      <c r="BJ661" s="113"/>
      <c r="BK661" s="113"/>
      <c r="BL661" s="113"/>
      <c r="BM661" s="113"/>
      <c r="BN661" s="113"/>
      <c r="BO661" s="113"/>
      <c r="BP661" s="113"/>
      <c r="BQ661" s="113"/>
      <c r="BR661" s="113"/>
      <c r="BS661" s="113"/>
      <c r="BT661" s="113"/>
      <c r="BU661" s="113"/>
      <c r="BV661" s="113"/>
      <c r="BW661" s="113"/>
      <c r="BX661" s="113"/>
      <c r="BY661" s="113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  <c r="DU661" s="113"/>
      <c r="DV661" s="113"/>
      <c r="DW661" s="113"/>
      <c r="DX661" s="113"/>
      <c r="DY661" s="113"/>
      <c r="DZ661" s="113"/>
      <c r="EA661" s="113"/>
      <c r="EB661" s="113"/>
      <c r="EC661" s="113"/>
      <c r="ED661" s="113"/>
      <c r="EE661" s="113"/>
      <c r="EF661" s="113"/>
      <c r="EG661" s="113"/>
    </row>
    <row r="662" spans="1:137" ht="12.95" customHeight="1" x14ac:dyDescent="0.25">
      <c r="A662" s="127">
        <f>'Приложение № 1'!A786</f>
        <v>1</v>
      </c>
      <c r="B662" s="104" t="str">
        <f>'Приложение № 1'!B786</f>
        <v>г. Электрогорск, ул. Ленина, д. 30</v>
      </c>
      <c r="C662" s="126">
        <f>'Приложение № 1'!M786</f>
        <v>326.2</v>
      </c>
      <c r="D662" s="151">
        <f>'Приложение № 1'!P786</f>
        <v>13791736</v>
      </c>
      <c r="E662" s="151">
        <f>C662</f>
        <v>326.2</v>
      </c>
      <c r="F662" s="151">
        <f>D662</f>
        <v>13791736</v>
      </c>
      <c r="G662" s="151">
        <v>0</v>
      </c>
      <c r="H662" s="151">
        <v>0</v>
      </c>
      <c r="I662" s="151">
        <v>0</v>
      </c>
      <c r="J662" s="151">
        <v>0</v>
      </c>
      <c r="K662" s="151">
        <v>0</v>
      </c>
      <c r="L662" s="151">
        <v>0</v>
      </c>
      <c r="M662" s="151">
        <v>0</v>
      </c>
      <c r="N662" s="151">
        <v>0</v>
      </c>
      <c r="O662" s="151">
        <v>0</v>
      </c>
      <c r="P662" s="151">
        <v>0</v>
      </c>
    </row>
    <row r="663" spans="1:137" ht="12.95" customHeight="1" x14ac:dyDescent="0.25">
      <c r="A663" s="127" t="e">
        <f>'Приложение № 1'!#REF!</f>
        <v>#REF!</v>
      </c>
      <c r="B663" s="104" t="e">
        <f>'Приложение № 1'!#REF!</f>
        <v>#REF!</v>
      </c>
      <c r="C663" s="126" t="e">
        <f>'Приложение № 1'!#REF!</f>
        <v>#REF!</v>
      </c>
      <c r="D663" s="151" t="e">
        <f>'Приложение № 1'!#REF!</f>
        <v>#REF!</v>
      </c>
      <c r="E663" s="151" t="e">
        <f t="shared" ref="E663:F665" si="206">C663</f>
        <v>#REF!</v>
      </c>
      <c r="F663" s="151" t="e">
        <f t="shared" si="206"/>
        <v>#REF!</v>
      </c>
      <c r="G663" s="151">
        <v>0</v>
      </c>
      <c r="H663" s="151">
        <v>0</v>
      </c>
      <c r="I663" s="151">
        <v>0</v>
      </c>
      <c r="J663" s="151">
        <v>0</v>
      </c>
      <c r="K663" s="151">
        <v>0</v>
      </c>
      <c r="L663" s="151">
        <v>0</v>
      </c>
      <c r="M663" s="151">
        <v>0</v>
      </c>
      <c r="N663" s="151">
        <v>0</v>
      </c>
      <c r="O663" s="151">
        <v>0</v>
      </c>
      <c r="P663" s="151">
        <v>0</v>
      </c>
    </row>
    <row r="664" spans="1:137" ht="12.95" customHeight="1" x14ac:dyDescent="0.25">
      <c r="A664" s="127">
        <f>'Приложение № 1'!A788</f>
        <v>3</v>
      </c>
      <c r="B664" s="104" t="str">
        <f>'Приложение № 1'!B788</f>
        <v>г. Электрогорск, ул. Ленина, д. 32</v>
      </c>
      <c r="C664" s="126">
        <f>'Приложение № 1'!M788</f>
        <v>574.5</v>
      </c>
      <c r="D664" s="151">
        <f>'Приложение № 1'!P788</f>
        <v>24289860</v>
      </c>
      <c r="E664" s="151">
        <f t="shared" si="206"/>
        <v>574.5</v>
      </c>
      <c r="F664" s="151">
        <f t="shared" si="206"/>
        <v>24289860</v>
      </c>
      <c r="G664" s="151">
        <v>0</v>
      </c>
      <c r="H664" s="151">
        <v>0</v>
      </c>
      <c r="I664" s="151">
        <v>0</v>
      </c>
      <c r="J664" s="151">
        <v>0</v>
      </c>
      <c r="K664" s="151">
        <v>0</v>
      </c>
      <c r="L664" s="151">
        <v>0</v>
      </c>
      <c r="M664" s="151">
        <v>0</v>
      </c>
      <c r="N664" s="151">
        <v>0</v>
      </c>
      <c r="O664" s="151">
        <v>0</v>
      </c>
      <c r="P664" s="151">
        <v>0</v>
      </c>
    </row>
    <row r="665" spans="1:137" ht="12.95" customHeight="1" x14ac:dyDescent="0.25">
      <c r="A665" s="127">
        <f>'Приложение № 1'!A789</f>
        <v>4</v>
      </c>
      <c r="B665" s="104" t="str">
        <f>'Приложение № 1'!B789</f>
        <v>г. Электрогорск, ул. Ленина, д. 53</v>
      </c>
      <c r="C665" s="126">
        <f>'Приложение № 1'!M789</f>
        <v>531.5</v>
      </c>
      <c r="D665" s="151">
        <f>'Приложение № 1'!P789</f>
        <v>22471820</v>
      </c>
      <c r="E665" s="151">
        <f t="shared" si="206"/>
        <v>531.5</v>
      </c>
      <c r="F665" s="151">
        <f t="shared" si="206"/>
        <v>22471820</v>
      </c>
      <c r="G665" s="151">
        <v>0</v>
      </c>
      <c r="H665" s="151">
        <v>0</v>
      </c>
      <c r="I665" s="151">
        <v>0</v>
      </c>
      <c r="J665" s="151">
        <v>0</v>
      </c>
      <c r="K665" s="151">
        <v>0</v>
      </c>
      <c r="L665" s="151">
        <v>0</v>
      </c>
      <c r="M665" s="151">
        <v>0</v>
      </c>
      <c r="N665" s="151">
        <v>0</v>
      </c>
      <c r="O665" s="151">
        <v>0</v>
      </c>
      <c r="P665" s="151">
        <v>0</v>
      </c>
    </row>
    <row r="666" spans="1:137" ht="12.95" customHeight="1" x14ac:dyDescent="0.25">
      <c r="A666" s="127" t="e">
        <f>'Приложение № 1'!#REF!</f>
        <v>#REF!</v>
      </c>
      <c r="B666" s="104" t="e">
        <f>'Приложение № 1'!#REF!</f>
        <v>#REF!</v>
      </c>
      <c r="C666" s="126" t="e">
        <f>'Приложение № 1'!#REF!</f>
        <v>#REF!</v>
      </c>
      <c r="D666" s="151" t="e">
        <f>'Приложение № 1'!#REF!</f>
        <v>#REF!</v>
      </c>
      <c r="E666" s="151">
        <v>0</v>
      </c>
      <c r="F666" s="151">
        <v>0</v>
      </c>
      <c r="G666" s="151" t="e">
        <f>C666</f>
        <v>#REF!</v>
      </c>
      <c r="H666" s="151" t="e">
        <f>D666</f>
        <v>#REF!</v>
      </c>
      <c r="I666" s="151">
        <v>0</v>
      </c>
      <c r="J666" s="151">
        <v>0</v>
      </c>
      <c r="K666" s="151">
        <v>0</v>
      </c>
      <c r="L666" s="151">
        <v>0</v>
      </c>
      <c r="M666" s="151">
        <v>0</v>
      </c>
      <c r="N666" s="151">
        <v>0</v>
      </c>
      <c r="O666" s="151">
        <v>0</v>
      </c>
      <c r="P666" s="151">
        <v>0</v>
      </c>
    </row>
    <row r="667" spans="1:137" ht="62.25" customHeight="1" x14ac:dyDescent="0.25">
      <c r="A667" s="847" t="s">
        <v>1349</v>
      </c>
      <c r="B667" s="848"/>
      <c r="C667" s="129" t="e">
        <f>C668</f>
        <v>#REF!</v>
      </c>
      <c r="D667" s="129" t="e">
        <f t="shared" ref="D667:P667" si="207">D668</f>
        <v>#REF!</v>
      </c>
      <c r="E667" s="129">
        <f t="shared" si="207"/>
        <v>0</v>
      </c>
      <c r="F667" s="129">
        <f t="shared" si="207"/>
        <v>0</v>
      </c>
      <c r="G667" s="129">
        <f t="shared" si="207"/>
        <v>0</v>
      </c>
      <c r="H667" s="129">
        <f t="shared" si="207"/>
        <v>0</v>
      </c>
      <c r="I667" s="129">
        <f t="shared" si="207"/>
        <v>0</v>
      </c>
      <c r="J667" s="129">
        <f t="shared" si="207"/>
        <v>0</v>
      </c>
      <c r="K667" s="129">
        <f t="shared" si="207"/>
        <v>0</v>
      </c>
      <c r="L667" s="129">
        <f t="shared" si="207"/>
        <v>0</v>
      </c>
      <c r="M667" s="129">
        <f t="shared" si="207"/>
        <v>0</v>
      </c>
      <c r="N667" s="129">
        <f t="shared" si="207"/>
        <v>0</v>
      </c>
      <c r="O667" s="129" t="e">
        <f t="shared" si="207"/>
        <v>#REF!</v>
      </c>
      <c r="P667" s="129" t="e">
        <f t="shared" si="207"/>
        <v>#REF!</v>
      </c>
    </row>
    <row r="668" spans="1:137" ht="19.5" customHeight="1" x14ac:dyDescent="0.25">
      <c r="A668" s="847" t="e">
        <f>'Приложение № 1'!#REF!</f>
        <v>#REF!</v>
      </c>
      <c r="B668" s="848"/>
      <c r="C668" s="129" t="e">
        <f>C669</f>
        <v>#REF!</v>
      </c>
      <c r="D668" s="129" t="e">
        <f t="shared" ref="D668:P668" si="208">D669</f>
        <v>#REF!</v>
      </c>
      <c r="E668" s="129">
        <f t="shared" si="208"/>
        <v>0</v>
      </c>
      <c r="F668" s="129">
        <f t="shared" si="208"/>
        <v>0</v>
      </c>
      <c r="G668" s="129">
        <f t="shared" si="208"/>
        <v>0</v>
      </c>
      <c r="H668" s="129">
        <f t="shared" si="208"/>
        <v>0</v>
      </c>
      <c r="I668" s="129">
        <f t="shared" si="208"/>
        <v>0</v>
      </c>
      <c r="J668" s="129">
        <f t="shared" si="208"/>
        <v>0</v>
      </c>
      <c r="K668" s="129">
        <f t="shared" si="208"/>
        <v>0</v>
      </c>
      <c r="L668" s="129">
        <f t="shared" si="208"/>
        <v>0</v>
      </c>
      <c r="M668" s="129">
        <f t="shared" si="208"/>
        <v>0</v>
      </c>
      <c r="N668" s="129">
        <f t="shared" si="208"/>
        <v>0</v>
      </c>
      <c r="O668" s="129" t="e">
        <f t="shared" si="208"/>
        <v>#REF!</v>
      </c>
      <c r="P668" s="129" t="e">
        <f t="shared" si="208"/>
        <v>#REF!</v>
      </c>
    </row>
    <row r="669" spans="1:137" ht="12.95" customHeight="1" x14ac:dyDescent="0.25">
      <c r="A669" s="100" t="e">
        <f>'Приложение № 1'!#REF!</f>
        <v>#REF!</v>
      </c>
      <c r="B669" s="119" t="e">
        <f>'Приложение № 1'!#REF!</f>
        <v>#REF!</v>
      </c>
      <c r="C669" s="126" t="e">
        <f>'Приложение № 1'!#REF!</f>
        <v>#REF!</v>
      </c>
      <c r="D669" s="151" t="e">
        <f>'Приложение № 1'!#REF!</f>
        <v>#REF!</v>
      </c>
      <c r="E669" s="151">
        <v>0</v>
      </c>
      <c r="F669" s="151">
        <v>0</v>
      </c>
      <c r="G669" s="151">
        <v>0</v>
      </c>
      <c r="H669" s="151">
        <v>0</v>
      </c>
      <c r="I669" s="151">
        <v>0</v>
      </c>
      <c r="J669" s="151">
        <v>0</v>
      </c>
      <c r="K669" s="151">
        <v>0</v>
      </c>
      <c r="L669" s="151">
        <v>0</v>
      </c>
      <c r="M669" s="151">
        <v>0</v>
      </c>
      <c r="N669" s="151">
        <v>0</v>
      </c>
      <c r="O669" s="151" t="e">
        <f>C669</f>
        <v>#REF!</v>
      </c>
      <c r="P669" s="151" t="e">
        <f>D669</f>
        <v>#REF!</v>
      </c>
    </row>
    <row r="670" spans="1:137" s="118" customFormat="1" ht="39.950000000000003" customHeight="1" x14ac:dyDescent="0.25">
      <c r="A670" s="847" t="e">
        <f>'Приложение № 1'!#REF!</f>
        <v>#REF!</v>
      </c>
      <c r="B670" s="848"/>
      <c r="C670" s="101" t="e">
        <f t="shared" ref="C670:P670" si="209">C671+C675+C677+C699+C706+C708+C713+C716+C725+C727+C732+C744+C749+C752+C771+C777+C780+C790+C795+C803+C809</f>
        <v>#REF!</v>
      </c>
      <c r="D670" s="101" t="e">
        <f t="shared" si="209"/>
        <v>#REF!</v>
      </c>
      <c r="E670" s="101" t="e">
        <f t="shared" si="209"/>
        <v>#REF!</v>
      </c>
      <c r="F670" s="101" t="e">
        <f t="shared" si="209"/>
        <v>#REF!</v>
      </c>
      <c r="G670" s="101" t="e">
        <f t="shared" si="209"/>
        <v>#REF!</v>
      </c>
      <c r="H670" s="101" t="e">
        <f t="shared" si="209"/>
        <v>#REF!</v>
      </c>
      <c r="I670" s="101" t="e">
        <f t="shared" si="209"/>
        <v>#REF!</v>
      </c>
      <c r="J670" s="101" t="e">
        <f t="shared" si="209"/>
        <v>#REF!</v>
      </c>
      <c r="K670" s="101">
        <f t="shared" si="209"/>
        <v>0</v>
      </c>
      <c r="L670" s="101">
        <f t="shared" si="209"/>
        <v>0</v>
      </c>
      <c r="M670" s="101">
        <f t="shared" si="209"/>
        <v>0</v>
      </c>
      <c r="N670" s="101">
        <f t="shared" si="209"/>
        <v>0</v>
      </c>
      <c r="O670" s="101">
        <f t="shared" si="209"/>
        <v>0</v>
      </c>
      <c r="P670" s="101">
        <f t="shared" si="209"/>
        <v>0</v>
      </c>
    </row>
    <row r="671" spans="1:137" s="118" customFormat="1" ht="39.950000000000003" customHeight="1" x14ac:dyDescent="0.25">
      <c r="A671" s="847" t="e">
        <f>'Приложение № 1'!#REF!</f>
        <v>#REF!</v>
      </c>
      <c r="B671" s="848"/>
      <c r="C671" s="101" t="e">
        <f>C672+C673+C674</f>
        <v>#REF!</v>
      </c>
      <c r="D671" s="101" t="e">
        <f t="shared" ref="D671:P671" si="210">D672+D673+D674</f>
        <v>#REF!</v>
      </c>
      <c r="E671" s="101" t="e">
        <f t="shared" si="210"/>
        <v>#REF!</v>
      </c>
      <c r="F671" s="101" t="e">
        <f t="shared" si="210"/>
        <v>#REF!</v>
      </c>
      <c r="G671" s="101">
        <f t="shared" si="210"/>
        <v>0</v>
      </c>
      <c r="H671" s="101">
        <f t="shared" si="210"/>
        <v>0</v>
      </c>
      <c r="I671" s="101">
        <f t="shared" si="210"/>
        <v>0</v>
      </c>
      <c r="J671" s="101">
        <f t="shared" si="210"/>
        <v>0</v>
      </c>
      <c r="K671" s="101">
        <f t="shared" si="210"/>
        <v>0</v>
      </c>
      <c r="L671" s="101">
        <f t="shared" si="210"/>
        <v>0</v>
      </c>
      <c r="M671" s="101">
        <f t="shared" si="210"/>
        <v>0</v>
      </c>
      <c r="N671" s="101">
        <f t="shared" si="210"/>
        <v>0</v>
      </c>
      <c r="O671" s="101">
        <f t="shared" si="210"/>
        <v>0</v>
      </c>
      <c r="P671" s="101">
        <f t="shared" si="210"/>
        <v>0</v>
      </c>
    </row>
    <row r="672" spans="1:137" ht="12.95" customHeight="1" x14ac:dyDescent="0.25">
      <c r="A672" s="127" t="e">
        <f>'Приложение № 1'!#REF!</f>
        <v>#REF!</v>
      </c>
      <c r="B672" s="104" t="e">
        <f>'Приложение № 1'!#REF!</f>
        <v>#REF!</v>
      </c>
      <c r="C672" s="126" t="e">
        <f>'Приложение № 1'!#REF!</f>
        <v>#REF!</v>
      </c>
      <c r="D672" s="151" t="e">
        <f>'Приложение № 1'!#REF!</f>
        <v>#REF!</v>
      </c>
      <c r="E672" s="151" t="e">
        <f t="shared" ref="E672:F674" si="211">C672</f>
        <v>#REF!</v>
      </c>
      <c r="F672" s="151" t="e">
        <f t="shared" si="211"/>
        <v>#REF!</v>
      </c>
      <c r="G672" s="151">
        <v>0</v>
      </c>
      <c r="H672" s="151">
        <v>0</v>
      </c>
      <c r="I672" s="151">
        <v>0</v>
      </c>
      <c r="J672" s="151">
        <v>0</v>
      </c>
      <c r="K672" s="151">
        <v>0</v>
      </c>
      <c r="L672" s="151">
        <v>0</v>
      </c>
      <c r="M672" s="151">
        <v>0</v>
      </c>
      <c r="N672" s="151">
        <v>0</v>
      </c>
      <c r="O672" s="151">
        <v>0</v>
      </c>
      <c r="P672" s="151">
        <v>0</v>
      </c>
    </row>
    <row r="673" spans="1:17" ht="12.95" customHeight="1" x14ac:dyDescent="0.25">
      <c r="A673" s="127" t="e">
        <f>'Приложение № 1'!#REF!</f>
        <v>#REF!</v>
      </c>
      <c r="B673" s="104" t="e">
        <f>'Приложение № 1'!#REF!</f>
        <v>#REF!</v>
      </c>
      <c r="C673" s="126" t="e">
        <f>'Приложение № 1'!#REF!</f>
        <v>#REF!</v>
      </c>
      <c r="D673" s="151" t="e">
        <f>'Приложение № 1'!#REF!</f>
        <v>#REF!</v>
      </c>
      <c r="E673" s="151" t="e">
        <f t="shared" si="211"/>
        <v>#REF!</v>
      </c>
      <c r="F673" s="151" t="e">
        <f t="shared" si="211"/>
        <v>#REF!</v>
      </c>
      <c r="G673" s="151">
        <v>0</v>
      </c>
      <c r="H673" s="151">
        <v>0</v>
      </c>
      <c r="I673" s="151">
        <v>0</v>
      </c>
      <c r="J673" s="151">
        <v>0</v>
      </c>
      <c r="K673" s="151">
        <v>0</v>
      </c>
      <c r="L673" s="151">
        <v>0</v>
      </c>
      <c r="M673" s="151">
        <v>0</v>
      </c>
      <c r="N673" s="151">
        <v>0</v>
      </c>
      <c r="O673" s="151">
        <v>0</v>
      </c>
      <c r="P673" s="151">
        <v>0</v>
      </c>
    </row>
    <row r="674" spans="1:17" ht="12.95" customHeight="1" x14ac:dyDescent="0.25">
      <c r="A674" s="127" t="e">
        <f>'Приложение № 1'!#REF!</f>
        <v>#REF!</v>
      </c>
      <c r="B674" s="104" t="e">
        <f>'Приложение № 1'!#REF!</f>
        <v>#REF!</v>
      </c>
      <c r="C674" s="126" t="e">
        <f>'Приложение № 1'!#REF!</f>
        <v>#REF!</v>
      </c>
      <c r="D674" s="151" t="e">
        <f>'Приложение № 1'!#REF!</f>
        <v>#REF!</v>
      </c>
      <c r="E674" s="151" t="e">
        <f t="shared" si="211"/>
        <v>#REF!</v>
      </c>
      <c r="F674" s="151" t="e">
        <f t="shared" si="211"/>
        <v>#REF!</v>
      </c>
      <c r="G674" s="151">
        <v>0</v>
      </c>
      <c r="H674" s="151">
        <v>0</v>
      </c>
      <c r="I674" s="151">
        <v>0</v>
      </c>
      <c r="J674" s="151">
        <v>0</v>
      </c>
      <c r="K674" s="151">
        <v>0</v>
      </c>
      <c r="L674" s="151">
        <v>0</v>
      </c>
      <c r="M674" s="151">
        <v>0</v>
      </c>
      <c r="N674" s="151">
        <v>0</v>
      </c>
      <c r="O674" s="151">
        <v>0</v>
      </c>
      <c r="P674" s="151">
        <v>0</v>
      </c>
    </row>
    <row r="675" spans="1:17" s="118" customFormat="1" ht="39.950000000000003" customHeight="1" x14ac:dyDescent="0.25">
      <c r="A675" s="847" t="e">
        <f>'Приложение № 1'!#REF!</f>
        <v>#REF!</v>
      </c>
      <c r="B675" s="848"/>
      <c r="C675" s="101" t="e">
        <f>C676</f>
        <v>#REF!</v>
      </c>
      <c r="D675" s="101" t="e">
        <f t="shared" ref="D675:P675" si="212">D676</f>
        <v>#REF!</v>
      </c>
      <c r="E675" s="101">
        <f t="shared" si="212"/>
        <v>0</v>
      </c>
      <c r="F675" s="101">
        <f t="shared" si="212"/>
        <v>0</v>
      </c>
      <c r="G675" s="101" t="e">
        <f t="shared" si="212"/>
        <v>#REF!</v>
      </c>
      <c r="H675" s="101" t="e">
        <f t="shared" si="212"/>
        <v>#REF!</v>
      </c>
      <c r="I675" s="101">
        <f t="shared" si="212"/>
        <v>0</v>
      </c>
      <c r="J675" s="101">
        <f t="shared" si="212"/>
        <v>0</v>
      </c>
      <c r="K675" s="101">
        <f t="shared" si="212"/>
        <v>0</v>
      </c>
      <c r="L675" s="101">
        <f t="shared" si="212"/>
        <v>0</v>
      </c>
      <c r="M675" s="101">
        <f t="shared" si="212"/>
        <v>0</v>
      </c>
      <c r="N675" s="101">
        <f t="shared" si="212"/>
        <v>0</v>
      </c>
      <c r="O675" s="101">
        <f t="shared" si="212"/>
        <v>0</v>
      </c>
      <c r="P675" s="101">
        <f t="shared" si="212"/>
        <v>0</v>
      </c>
    </row>
    <row r="676" spans="1:17" ht="12.95" customHeight="1" x14ac:dyDescent="0.25">
      <c r="A676" s="127">
        <v>1</v>
      </c>
      <c r="B676" s="104" t="e">
        <f>'Приложение № 1'!#REF!</f>
        <v>#REF!</v>
      </c>
      <c r="C676" s="126" t="e">
        <f>'Приложение № 1'!#REF!</f>
        <v>#REF!</v>
      </c>
      <c r="D676" s="151" t="e">
        <f>'Приложение № 1'!#REF!</f>
        <v>#REF!</v>
      </c>
      <c r="E676" s="151">
        <v>0</v>
      </c>
      <c r="F676" s="151">
        <v>0</v>
      </c>
      <c r="G676" s="151" t="e">
        <f>C676</f>
        <v>#REF!</v>
      </c>
      <c r="H676" s="151" t="e">
        <f>D676</f>
        <v>#REF!</v>
      </c>
      <c r="I676" s="151">
        <v>0</v>
      </c>
      <c r="J676" s="151">
        <v>0</v>
      </c>
      <c r="K676" s="151">
        <v>0</v>
      </c>
      <c r="L676" s="151">
        <v>0</v>
      </c>
      <c r="M676" s="151">
        <v>0</v>
      </c>
      <c r="N676" s="151">
        <v>0</v>
      </c>
      <c r="O676" s="151">
        <v>0</v>
      </c>
      <c r="P676" s="151">
        <v>0</v>
      </c>
    </row>
    <row r="677" spans="1:17" ht="39.950000000000003" customHeight="1" x14ac:dyDescent="0.25">
      <c r="A677" s="847" t="e">
        <f>'Приложение № 1'!#REF!</f>
        <v>#REF!</v>
      </c>
      <c r="B677" s="848"/>
      <c r="C677" s="129" t="e">
        <f>SUM(C678:C698)</f>
        <v>#REF!</v>
      </c>
      <c r="D677" s="129" t="e">
        <f t="shared" ref="D677:P677" si="213">SUM(D678:D698)</f>
        <v>#REF!</v>
      </c>
      <c r="E677" s="129">
        <f t="shared" si="213"/>
        <v>0</v>
      </c>
      <c r="F677" s="129">
        <f t="shared" si="213"/>
        <v>0</v>
      </c>
      <c r="G677" s="129" t="e">
        <f t="shared" si="213"/>
        <v>#REF!</v>
      </c>
      <c r="H677" s="129" t="e">
        <f t="shared" si="213"/>
        <v>#REF!</v>
      </c>
      <c r="I677" s="129">
        <f t="shared" si="213"/>
        <v>0</v>
      </c>
      <c r="J677" s="129">
        <f t="shared" si="213"/>
        <v>0</v>
      </c>
      <c r="K677" s="129">
        <f t="shared" si="213"/>
        <v>0</v>
      </c>
      <c r="L677" s="129">
        <f t="shared" si="213"/>
        <v>0</v>
      </c>
      <c r="M677" s="129">
        <f t="shared" si="213"/>
        <v>0</v>
      </c>
      <c r="N677" s="129">
        <f t="shared" si="213"/>
        <v>0</v>
      </c>
      <c r="O677" s="129">
        <f t="shared" si="213"/>
        <v>0</v>
      </c>
      <c r="P677" s="129">
        <f t="shared" si="213"/>
        <v>0</v>
      </c>
      <c r="Q677" s="149"/>
    </row>
    <row r="678" spans="1:17" ht="12.95" customHeight="1" x14ac:dyDescent="0.25">
      <c r="A678" s="127">
        <v>1</v>
      </c>
      <c r="B678" s="104" t="e">
        <f>'Приложение № 1'!#REF!</f>
        <v>#REF!</v>
      </c>
      <c r="C678" s="126" t="e">
        <f>'Приложение № 1'!#REF!</f>
        <v>#REF!</v>
      </c>
      <c r="D678" s="151" t="e">
        <f>'Приложение № 1'!#REF!</f>
        <v>#REF!</v>
      </c>
      <c r="E678" s="151">
        <v>0</v>
      </c>
      <c r="F678" s="151">
        <v>0</v>
      </c>
      <c r="G678" s="151" t="e">
        <f>C678</f>
        <v>#REF!</v>
      </c>
      <c r="H678" s="151" t="e">
        <f>D678</f>
        <v>#REF!</v>
      </c>
      <c r="I678" s="151">
        <v>0</v>
      </c>
      <c r="J678" s="151">
        <v>0</v>
      </c>
      <c r="K678" s="151">
        <v>0</v>
      </c>
      <c r="L678" s="151">
        <v>0</v>
      </c>
      <c r="M678" s="151">
        <v>0</v>
      </c>
      <c r="N678" s="151">
        <v>0</v>
      </c>
      <c r="O678" s="151">
        <v>0</v>
      </c>
      <c r="P678" s="151">
        <v>0</v>
      </c>
    </row>
    <row r="679" spans="1:17" ht="12.95" customHeight="1" x14ac:dyDescent="0.25">
      <c r="A679" s="100">
        <v>2</v>
      </c>
      <c r="B679" s="104" t="e">
        <f>'Приложение № 1'!#REF!</f>
        <v>#REF!</v>
      </c>
      <c r="C679" s="126" t="e">
        <f>'Приложение № 1'!#REF!</f>
        <v>#REF!</v>
      </c>
      <c r="D679" s="151" t="e">
        <f>'Приложение № 1'!#REF!</f>
        <v>#REF!</v>
      </c>
      <c r="E679" s="151">
        <v>0</v>
      </c>
      <c r="F679" s="151">
        <v>0</v>
      </c>
      <c r="G679" s="151" t="e">
        <f t="shared" ref="G679:G698" si="214">C679</f>
        <v>#REF!</v>
      </c>
      <c r="H679" s="151" t="e">
        <f t="shared" ref="H679:H698" si="215">D679</f>
        <v>#REF!</v>
      </c>
      <c r="I679" s="151">
        <v>0</v>
      </c>
      <c r="J679" s="151">
        <v>0</v>
      </c>
      <c r="K679" s="151">
        <v>0</v>
      </c>
      <c r="L679" s="151">
        <v>0</v>
      </c>
      <c r="M679" s="151">
        <v>0</v>
      </c>
      <c r="N679" s="151">
        <v>0</v>
      </c>
      <c r="O679" s="151">
        <v>0</v>
      </c>
      <c r="P679" s="151">
        <v>0</v>
      </c>
    </row>
    <row r="680" spans="1:17" ht="12.95" customHeight="1" x14ac:dyDescent="0.25">
      <c r="A680" s="127">
        <v>3</v>
      </c>
      <c r="B680" s="104" t="e">
        <f>'Приложение № 1'!#REF!</f>
        <v>#REF!</v>
      </c>
      <c r="C680" s="126" t="e">
        <f>'Приложение № 1'!#REF!</f>
        <v>#REF!</v>
      </c>
      <c r="D680" s="151" t="e">
        <f>'Приложение № 1'!#REF!</f>
        <v>#REF!</v>
      </c>
      <c r="E680" s="151">
        <v>0</v>
      </c>
      <c r="F680" s="151">
        <v>0</v>
      </c>
      <c r="G680" s="151" t="e">
        <f t="shared" si="214"/>
        <v>#REF!</v>
      </c>
      <c r="H680" s="151" t="e">
        <f t="shared" si="215"/>
        <v>#REF!</v>
      </c>
      <c r="I680" s="151">
        <v>0</v>
      </c>
      <c r="J680" s="151">
        <v>0</v>
      </c>
      <c r="K680" s="151">
        <v>0</v>
      </c>
      <c r="L680" s="151">
        <v>0</v>
      </c>
      <c r="M680" s="151">
        <v>0</v>
      </c>
      <c r="N680" s="151">
        <v>0</v>
      </c>
      <c r="O680" s="151">
        <v>0</v>
      </c>
      <c r="P680" s="151">
        <v>0</v>
      </c>
    </row>
    <row r="681" spans="1:17" ht="12.95" customHeight="1" x14ac:dyDescent="0.25">
      <c r="A681" s="100">
        <v>4</v>
      </c>
      <c r="B681" s="104" t="e">
        <f>'Приложение № 1'!#REF!</f>
        <v>#REF!</v>
      </c>
      <c r="C681" s="126" t="e">
        <f>'Приложение № 1'!#REF!</f>
        <v>#REF!</v>
      </c>
      <c r="D681" s="151" t="e">
        <f>'Приложение № 1'!#REF!</f>
        <v>#REF!</v>
      </c>
      <c r="E681" s="151">
        <v>0</v>
      </c>
      <c r="F681" s="151">
        <v>0</v>
      </c>
      <c r="G681" s="151" t="e">
        <f t="shared" si="214"/>
        <v>#REF!</v>
      </c>
      <c r="H681" s="151" t="e">
        <f t="shared" si="215"/>
        <v>#REF!</v>
      </c>
      <c r="I681" s="151">
        <v>0</v>
      </c>
      <c r="J681" s="151">
        <v>0</v>
      </c>
      <c r="K681" s="151">
        <v>0</v>
      </c>
      <c r="L681" s="151">
        <v>0</v>
      </c>
      <c r="M681" s="151">
        <v>0</v>
      </c>
      <c r="N681" s="151">
        <v>0</v>
      </c>
      <c r="O681" s="151">
        <v>0</v>
      </c>
      <c r="P681" s="151">
        <v>0</v>
      </c>
    </row>
    <row r="682" spans="1:17" ht="12.95" customHeight="1" x14ac:dyDescent="0.25">
      <c r="A682" s="127">
        <v>5</v>
      </c>
      <c r="B682" s="104" t="e">
        <f>'Приложение № 1'!#REF!</f>
        <v>#REF!</v>
      </c>
      <c r="C682" s="126" t="e">
        <f>'Приложение № 1'!#REF!</f>
        <v>#REF!</v>
      </c>
      <c r="D682" s="151" t="e">
        <f>'Приложение № 1'!#REF!</f>
        <v>#REF!</v>
      </c>
      <c r="E682" s="151">
        <v>0</v>
      </c>
      <c r="F682" s="151">
        <v>0</v>
      </c>
      <c r="G682" s="151" t="e">
        <f t="shared" si="214"/>
        <v>#REF!</v>
      </c>
      <c r="H682" s="151" t="e">
        <f t="shared" si="215"/>
        <v>#REF!</v>
      </c>
      <c r="I682" s="151">
        <v>0</v>
      </c>
      <c r="J682" s="151">
        <v>0</v>
      </c>
      <c r="K682" s="151">
        <v>0</v>
      </c>
      <c r="L682" s="151">
        <v>0</v>
      </c>
      <c r="M682" s="151">
        <v>0</v>
      </c>
      <c r="N682" s="151">
        <v>0</v>
      </c>
      <c r="O682" s="151">
        <v>0</v>
      </c>
      <c r="P682" s="151">
        <v>0</v>
      </c>
    </row>
    <row r="683" spans="1:17" ht="12.95" customHeight="1" x14ac:dyDescent="0.25">
      <c r="A683" s="100">
        <v>6</v>
      </c>
      <c r="B683" s="104" t="e">
        <f>'Приложение № 1'!#REF!</f>
        <v>#REF!</v>
      </c>
      <c r="C683" s="126" t="e">
        <f>'Приложение № 1'!#REF!</f>
        <v>#REF!</v>
      </c>
      <c r="D683" s="151" t="e">
        <f>'Приложение № 1'!#REF!</f>
        <v>#REF!</v>
      </c>
      <c r="E683" s="151">
        <v>0</v>
      </c>
      <c r="F683" s="151">
        <v>0</v>
      </c>
      <c r="G683" s="151" t="e">
        <f t="shared" si="214"/>
        <v>#REF!</v>
      </c>
      <c r="H683" s="151" t="e">
        <f t="shared" si="215"/>
        <v>#REF!</v>
      </c>
      <c r="I683" s="151">
        <v>0</v>
      </c>
      <c r="J683" s="151">
        <v>0</v>
      </c>
      <c r="K683" s="151">
        <v>0</v>
      </c>
      <c r="L683" s="151">
        <v>0</v>
      </c>
      <c r="M683" s="151">
        <v>0</v>
      </c>
      <c r="N683" s="151">
        <v>0</v>
      </c>
      <c r="O683" s="151">
        <v>0</v>
      </c>
      <c r="P683" s="151">
        <v>0</v>
      </c>
    </row>
    <row r="684" spans="1:17" ht="12.95" customHeight="1" x14ac:dyDescent="0.25">
      <c r="A684" s="127">
        <v>7</v>
      </c>
      <c r="B684" s="104" t="e">
        <f>'Приложение № 1'!#REF!</f>
        <v>#REF!</v>
      </c>
      <c r="C684" s="126" t="e">
        <f>'Приложение № 1'!#REF!</f>
        <v>#REF!</v>
      </c>
      <c r="D684" s="151" t="e">
        <f>'Приложение № 1'!#REF!</f>
        <v>#REF!</v>
      </c>
      <c r="E684" s="151">
        <v>0</v>
      </c>
      <c r="F684" s="151">
        <v>0</v>
      </c>
      <c r="G684" s="151" t="e">
        <f t="shared" si="214"/>
        <v>#REF!</v>
      </c>
      <c r="H684" s="151" t="e">
        <f t="shared" si="215"/>
        <v>#REF!</v>
      </c>
      <c r="I684" s="151">
        <v>0</v>
      </c>
      <c r="J684" s="151">
        <v>0</v>
      </c>
      <c r="K684" s="151">
        <v>0</v>
      </c>
      <c r="L684" s="151">
        <v>0</v>
      </c>
      <c r="M684" s="151">
        <v>0</v>
      </c>
      <c r="N684" s="151">
        <v>0</v>
      </c>
      <c r="O684" s="151">
        <v>0</v>
      </c>
      <c r="P684" s="151">
        <v>0</v>
      </c>
    </row>
    <row r="685" spans="1:17" ht="12.95" customHeight="1" x14ac:dyDescent="0.25">
      <c r="A685" s="100">
        <v>8</v>
      </c>
      <c r="B685" s="104" t="e">
        <f>'Приложение № 1'!#REF!</f>
        <v>#REF!</v>
      </c>
      <c r="C685" s="126" t="e">
        <f>'Приложение № 1'!#REF!</f>
        <v>#REF!</v>
      </c>
      <c r="D685" s="151" t="e">
        <f>'Приложение № 1'!#REF!</f>
        <v>#REF!</v>
      </c>
      <c r="E685" s="151">
        <v>0</v>
      </c>
      <c r="F685" s="151">
        <v>0</v>
      </c>
      <c r="G685" s="151" t="e">
        <f t="shared" si="214"/>
        <v>#REF!</v>
      </c>
      <c r="H685" s="151" t="e">
        <f t="shared" si="215"/>
        <v>#REF!</v>
      </c>
      <c r="I685" s="151">
        <v>0</v>
      </c>
      <c r="J685" s="151">
        <v>0</v>
      </c>
      <c r="K685" s="151">
        <v>0</v>
      </c>
      <c r="L685" s="151">
        <v>0</v>
      </c>
      <c r="M685" s="151">
        <v>0</v>
      </c>
      <c r="N685" s="151">
        <v>0</v>
      </c>
      <c r="O685" s="151">
        <v>0</v>
      </c>
      <c r="P685" s="151">
        <v>0</v>
      </c>
    </row>
    <row r="686" spans="1:17" ht="12.95" customHeight="1" x14ac:dyDescent="0.25">
      <c r="A686" s="127">
        <v>9</v>
      </c>
      <c r="B686" s="104" t="e">
        <f>'Приложение № 1'!#REF!</f>
        <v>#REF!</v>
      </c>
      <c r="C686" s="126" t="e">
        <f>'Приложение № 1'!#REF!</f>
        <v>#REF!</v>
      </c>
      <c r="D686" s="151" t="e">
        <f>'Приложение № 1'!#REF!</f>
        <v>#REF!</v>
      </c>
      <c r="E686" s="151">
        <v>0</v>
      </c>
      <c r="F686" s="151">
        <v>0</v>
      </c>
      <c r="G686" s="151" t="e">
        <f t="shared" si="214"/>
        <v>#REF!</v>
      </c>
      <c r="H686" s="151" t="e">
        <f t="shared" si="215"/>
        <v>#REF!</v>
      </c>
      <c r="I686" s="151">
        <v>0</v>
      </c>
      <c r="J686" s="151">
        <v>0</v>
      </c>
      <c r="K686" s="151">
        <v>0</v>
      </c>
      <c r="L686" s="151">
        <v>0</v>
      </c>
      <c r="M686" s="151">
        <v>0</v>
      </c>
      <c r="N686" s="151">
        <v>0</v>
      </c>
      <c r="O686" s="151">
        <v>0</v>
      </c>
      <c r="P686" s="151">
        <v>0</v>
      </c>
    </row>
    <row r="687" spans="1:17" ht="12.95" customHeight="1" x14ac:dyDescent="0.25">
      <c r="A687" s="100">
        <v>10</v>
      </c>
      <c r="B687" s="104" t="e">
        <f>'Приложение № 1'!#REF!</f>
        <v>#REF!</v>
      </c>
      <c r="C687" s="126" t="e">
        <f>'Приложение № 1'!#REF!</f>
        <v>#REF!</v>
      </c>
      <c r="D687" s="151" t="e">
        <f>'Приложение № 1'!#REF!</f>
        <v>#REF!</v>
      </c>
      <c r="E687" s="151">
        <v>0</v>
      </c>
      <c r="F687" s="151">
        <v>0</v>
      </c>
      <c r="G687" s="151" t="e">
        <f t="shared" si="214"/>
        <v>#REF!</v>
      </c>
      <c r="H687" s="151" t="e">
        <f t="shared" si="215"/>
        <v>#REF!</v>
      </c>
      <c r="I687" s="151">
        <v>0</v>
      </c>
      <c r="J687" s="151">
        <v>0</v>
      </c>
      <c r="K687" s="151">
        <v>0</v>
      </c>
      <c r="L687" s="151">
        <v>0</v>
      </c>
      <c r="M687" s="151">
        <v>0</v>
      </c>
      <c r="N687" s="151">
        <v>0</v>
      </c>
      <c r="O687" s="151">
        <v>0</v>
      </c>
      <c r="P687" s="151">
        <v>0</v>
      </c>
    </row>
    <row r="688" spans="1:17" ht="12.95" customHeight="1" x14ac:dyDescent="0.25">
      <c r="A688" s="127">
        <v>11</v>
      </c>
      <c r="B688" s="104" t="e">
        <f>'Приложение № 1'!#REF!</f>
        <v>#REF!</v>
      </c>
      <c r="C688" s="126" t="e">
        <f>'Приложение № 1'!#REF!</f>
        <v>#REF!</v>
      </c>
      <c r="D688" s="151" t="e">
        <f>'Приложение № 1'!#REF!</f>
        <v>#REF!</v>
      </c>
      <c r="E688" s="151">
        <v>0</v>
      </c>
      <c r="F688" s="151">
        <v>0</v>
      </c>
      <c r="G688" s="151" t="e">
        <f t="shared" si="214"/>
        <v>#REF!</v>
      </c>
      <c r="H688" s="151" t="e">
        <f t="shared" si="215"/>
        <v>#REF!</v>
      </c>
      <c r="I688" s="151">
        <v>0</v>
      </c>
      <c r="J688" s="151">
        <v>0</v>
      </c>
      <c r="K688" s="151">
        <v>0</v>
      </c>
      <c r="L688" s="151">
        <v>0</v>
      </c>
      <c r="M688" s="151">
        <v>0</v>
      </c>
      <c r="N688" s="151">
        <v>0</v>
      </c>
      <c r="O688" s="151">
        <v>0</v>
      </c>
      <c r="P688" s="151">
        <v>0</v>
      </c>
    </row>
    <row r="689" spans="1:16" ht="12.95" customHeight="1" x14ac:dyDescent="0.25">
      <c r="A689" s="100">
        <v>12</v>
      </c>
      <c r="B689" s="104" t="e">
        <f>'Приложение № 1'!#REF!</f>
        <v>#REF!</v>
      </c>
      <c r="C689" s="126" t="e">
        <f>'Приложение № 1'!#REF!</f>
        <v>#REF!</v>
      </c>
      <c r="D689" s="151" t="e">
        <f>'Приложение № 1'!#REF!</f>
        <v>#REF!</v>
      </c>
      <c r="E689" s="151">
        <v>0</v>
      </c>
      <c r="F689" s="151">
        <v>0</v>
      </c>
      <c r="G689" s="151" t="e">
        <f t="shared" si="214"/>
        <v>#REF!</v>
      </c>
      <c r="H689" s="151" t="e">
        <f t="shared" si="215"/>
        <v>#REF!</v>
      </c>
      <c r="I689" s="151">
        <v>0</v>
      </c>
      <c r="J689" s="151">
        <v>0</v>
      </c>
      <c r="K689" s="151">
        <v>0</v>
      </c>
      <c r="L689" s="151">
        <v>0</v>
      </c>
      <c r="M689" s="151">
        <v>0</v>
      </c>
      <c r="N689" s="151">
        <v>0</v>
      </c>
      <c r="O689" s="151">
        <v>0</v>
      </c>
      <c r="P689" s="151">
        <v>0</v>
      </c>
    </row>
    <row r="690" spans="1:16" ht="12.95" customHeight="1" x14ac:dyDescent="0.25">
      <c r="A690" s="127">
        <v>13</v>
      </c>
      <c r="B690" s="104" t="e">
        <f>'Приложение № 1'!#REF!</f>
        <v>#REF!</v>
      </c>
      <c r="C690" s="126" t="e">
        <f>'Приложение № 1'!#REF!</f>
        <v>#REF!</v>
      </c>
      <c r="D690" s="151" t="e">
        <f>'Приложение № 1'!#REF!</f>
        <v>#REF!</v>
      </c>
      <c r="E690" s="151">
        <v>0</v>
      </c>
      <c r="F690" s="151">
        <v>0</v>
      </c>
      <c r="G690" s="151" t="e">
        <f t="shared" si="214"/>
        <v>#REF!</v>
      </c>
      <c r="H690" s="151" t="e">
        <f t="shared" si="215"/>
        <v>#REF!</v>
      </c>
      <c r="I690" s="151">
        <v>0</v>
      </c>
      <c r="J690" s="151">
        <v>0</v>
      </c>
      <c r="K690" s="151">
        <v>0</v>
      </c>
      <c r="L690" s="151">
        <v>0</v>
      </c>
      <c r="M690" s="151">
        <v>0</v>
      </c>
      <c r="N690" s="151">
        <v>0</v>
      </c>
      <c r="O690" s="151">
        <v>0</v>
      </c>
      <c r="P690" s="151">
        <v>0</v>
      </c>
    </row>
    <row r="691" spans="1:16" ht="12.95" customHeight="1" x14ac:dyDescent="0.25">
      <c r="A691" s="100">
        <v>14</v>
      </c>
      <c r="B691" s="104" t="e">
        <f>'Приложение № 1'!#REF!</f>
        <v>#REF!</v>
      </c>
      <c r="C691" s="126" t="e">
        <f>'Приложение № 1'!#REF!</f>
        <v>#REF!</v>
      </c>
      <c r="D691" s="151" t="e">
        <f>'Приложение № 1'!#REF!</f>
        <v>#REF!</v>
      </c>
      <c r="E691" s="151">
        <v>0</v>
      </c>
      <c r="F691" s="151">
        <v>0</v>
      </c>
      <c r="G691" s="151" t="e">
        <f t="shared" si="214"/>
        <v>#REF!</v>
      </c>
      <c r="H691" s="151" t="e">
        <f t="shared" si="215"/>
        <v>#REF!</v>
      </c>
      <c r="I691" s="151">
        <v>0</v>
      </c>
      <c r="J691" s="151">
        <v>0</v>
      </c>
      <c r="K691" s="151">
        <v>0</v>
      </c>
      <c r="L691" s="151">
        <v>0</v>
      </c>
      <c r="M691" s="151">
        <v>0</v>
      </c>
      <c r="N691" s="151">
        <v>0</v>
      </c>
      <c r="O691" s="151">
        <v>0</v>
      </c>
      <c r="P691" s="151">
        <v>0</v>
      </c>
    </row>
    <row r="692" spans="1:16" ht="12.95" customHeight="1" x14ac:dyDescent="0.25">
      <c r="A692" s="127">
        <v>15</v>
      </c>
      <c r="B692" s="104" t="e">
        <f>'Приложение № 1'!#REF!</f>
        <v>#REF!</v>
      </c>
      <c r="C692" s="126" t="e">
        <f>'Приложение № 1'!#REF!</f>
        <v>#REF!</v>
      </c>
      <c r="D692" s="151" t="e">
        <f>'Приложение № 1'!#REF!</f>
        <v>#REF!</v>
      </c>
      <c r="E692" s="151">
        <v>0</v>
      </c>
      <c r="F692" s="151">
        <v>0</v>
      </c>
      <c r="G692" s="151" t="e">
        <f t="shared" si="214"/>
        <v>#REF!</v>
      </c>
      <c r="H692" s="151" t="e">
        <f t="shared" si="215"/>
        <v>#REF!</v>
      </c>
      <c r="I692" s="151">
        <v>0</v>
      </c>
      <c r="J692" s="151">
        <v>0</v>
      </c>
      <c r="K692" s="151">
        <v>0</v>
      </c>
      <c r="L692" s="151">
        <v>0</v>
      </c>
      <c r="M692" s="151">
        <v>0</v>
      </c>
      <c r="N692" s="151">
        <v>0</v>
      </c>
      <c r="O692" s="151">
        <v>0</v>
      </c>
      <c r="P692" s="151">
        <v>0</v>
      </c>
    </row>
    <row r="693" spans="1:16" ht="12.95" customHeight="1" x14ac:dyDescent="0.25">
      <c r="A693" s="100">
        <v>16</v>
      </c>
      <c r="B693" s="104" t="e">
        <f>'Приложение № 1'!#REF!</f>
        <v>#REF!</v>
      </c>
      <c r="C693" s="126" t="e">
        <f>'Приложение № 1'!#REF!</f>
        <v>#REF!</v>
      </c>
      <c r="D693" s="151" t="e">
        <f>'Приложение № 1'!#REF!</f>
        <v>#REF!</v>
      </c>
      <c r="E693" s="151">
        <v>0</v>
      </c>
      <c r="F693" s="151">
        <v>0</v>
      </c>
      <c r="G693" s="151" t="e">
        <f t="shared" si="214"/>
        <v>#REF!</v>
      </c>
      <c r="H693" s="151" t="e">
        <f t="shared" si="215"/>
        <v>#REF!</v>
      </c>
      <c r="I693" s="151">
        <v>0</v>
      </c>
      <c r="J693" s="151">
        <v>0</v>
      </c>
      <c r="K693" s="151">
        <v>0</v>
      </c>
      <c r="L693" s="151">
        <v>0</v>
      </c>
      <c r="M693" s="151">
        <v>0</v>
      </c>
      <c r="N693" s="151">
        <v>0</v>
      </c>
      <c r="O693" s="151">
        <v>0</v>
      </c>
      <c r="P693" s="151">
        <v>0</v>
      </c>
    </row>
    <row r="694" spans="1:16" ht="12.95" customHeight="1" x14ac:dyDescent="0.25">
      <c r="A694" s="127">
        <v>17</v>
      </c>
      <c r="B694" s="104" t="e">
        <f>'Приложение № 1'!#REF!</f>
        <v>#REF!</v>
      </c>
      <c r="C694" s="126" t="e">
        <f>'Приложение № 1'!#REF!</f>
        <v>#REF!</v>
      </c>
      <c r="D694" s="151" t="e">
        <f>'Приложение № 1'!#REF!</f>
        <v>#REF!</v>
      </c>
      <c r="E694" s="151">
        <v>0</v>
      </c>
      <c r="F694" s="151">
        <v>0</v>
      </c>
      <c r="G694" s="151" t="e">
        <f t="shared" si="214"/>
        <v>#REF!</v>
      </c>
      <c r="H694" s="151" t="e">
        <f t="shared" si="215"/>
        <v>#REF!</v>
      </c>
      <c r="I694" s="151">
        <v>0</v>
      </c>
      <c r="J694" s="151">
        <v>0</v>
      </c>
      <c r="K694" s="151">
        <v>0</v>
      </c>
      <c r="L694" s="151">
        <v>0</v>
      </c>
      <c r="M694" s="151">
        <v>0</v>
      </c>
      <c r="N694" s="151">
        <v>0</v>
      </c>
      <c r="O694" s="151">
        <v>0</v>
      </c>
      <c r="P694" s="151">
        <v>0</v>
      </c>
    </row>
    <row r="695" spans="1:16" ht="12.95" customHeight="1" x14ac:dyDescent="0.25">
      <c r="A695" s="100">
        <v>18</v>
      </c>
      <c r="B695" s="104" t="e">
        <f>'Приложение № 1'!#REF!</f>
        <v>#REF!</v>
      </c>
      <c r="C695" s="126" t="e">
        <f>'Приложение № 1'!#REF!</f>
        <v>#REF!</v>
      </c>
      <c r="D695" s="151" t="e">
        <f>'Приложение № 1'!#REF!</f>
        <v>#REF!</v>
      </c>
      <c r="E695" s="151">
        <v>0</v>
      </c>
      <c r="F695" s="151">
        <v>0</v>
      </c>
      <c r="G695" s="151" t="e">
        <f t="shared" si="214"/>
        <v>#REF!</v>
      </c>
      <c r="H695" s="151" t="e">
        <f t="shared" si="215"/>
        <v>#REF!</v>
      </c>
      <c r="I695" s="151">
        <v>0</v>
      </c>
      <c r="J695" s="151">
        <v>0</v>
      </c>
      <c r="K695" s="151">
        <v>0</v>
      </c>
      <c r="L695" s="151">
        <v>0</v>
      </c>
      <c r="M695" s="151">
        <v>0</v>
      </c>
      <c r="N695" s="151">
        <v>0</v>
      </c>
      <c r="O695" s="151">
        <v>0</v>
      </c>
      <c r="P695" s="151">
        <v>0</v>
      </c>
    </row>
    <row r="696" spans="1:16" ht="12.95" customHeight="1" x14ac:dyDescent="0.25">
      <c r="A696" s="127">
        <v>19</v>
      </c>
      <c r="B696" s="104" t="e">
        <f>'Приложение № 1'!#REF!</f>
        <v>#REF!</v>
      </c>
      <c r="C696" s="126" t="e">
        <f>'Приложение № 1'!#REF!</f>
        <v>#REF!</v>
      </c>
      <c r="D696" s="151" t="e">
        <f>'Приложение № 1'!#REF!</f>
        <v>#REF!</v>
      </c>
      <c r="E696" s="151">
        <v>0</v>
      </c>
      <c r="F696" s="151">
        <v>0</v>
      </c>
      <c r="G696" s="151" t="e">
        <f t="shared" si="214"/>
        <v>#REF!</v>
      </c>
      <c r="H696" s="151" t="e">
        <f t="shared" si="215"/>
        <v>#REF!</v>
      </c>
      <c r="I696" s="151">
        <v>0</v>
      </c>
      <c r="J696" s="151">
        <v>0</v>
      </c>
      <c r="K696" s="151">
        <v>0</v>
      </c>
      <c r="L696" s="151">
        <v>0</v>
      </c>
      <c r="M696" s="151">
        <v>0</v>
      </c>
      <c r="N696" s="151">
        <v>0</v>
      </c>
      <c r="O696" s="151">
        <v>0</v>
      </c>
      <c r="P696" s="151">
        <v>0</v>
      </c>
    </row>
    <row r="697" spans="1:16" ht="12.95" customHeight="1" x14ac:dyDescent="0.25">
      <c r="A697" s="100">
        <v>20</v>
      </c>
      <c r="B697" s="104" t="e">
        <f>'Приложение № 1'!#REF!</f>
        <v>#REF!</v>
      </c>
      <c r="C697" s="126" t="e">
        <f>'Приложение № 1'!#REF!</f>
        <v>#REF!</v>
      </c>
      <c r="D697" s="151" t="e">
        <f>'Приложение № 1'!#REF!</f>
        <v>#REF!</v>
      </c>
      <c r="E697" s="151">
        <v>0</v>
      </c>
      <c r="F697" s="151">
        <v>0</v>
      </c>
      <c r="G697" s="151" t="e">
        <f t="shared" si="214"/>
        <v>#REF!</v>
      </c>
      <c r="H697" s="151" t="e">
        <f t="shared" si="215"/>
        <v>#REF!</v>
      </c>
      <c r="I697" s="151">
        <v>0</v>
      </c>
      <c r="J697" s="151">
        <v>0</v>
      </c>
      <c r="K697" s="151">
        <v>0</v>
      </c>
      <c r="L697" s="151">
        <v>0</v>
      </c>
      <c r="M697" s="151">
        <v>0</v>
      </c>
      <c r="N697" s="151">
        <v>0</v>
      </c>
      <c r="O697" s="151">
        <v>0</v>
      </c>
      <c r="P697" s="151">
        <v>0</v>
      </c>
    </row>
    <row r="698" spans="1:16" ht="12.95" customHeight="1" x14ac:dyDescent="0.25">
      <c r="A698" s="127">
        <v>21</v>
      </c>
      <c r="B698" s="104" t="e">
        <f>'Приложение № 1'!#REF!</f>
        <v>#REF!</v>
      </c>
      <c r="C698" s="126" t="e">
        <f>'Приложение № 1'!#REF!</f>
        <v>#REF!</v>
      </c>
      <c r="D698" s="151" t="e">
        <f>'Приложение № 1'!#REF!</f>
        <v>#REF!</v>
      </c>
      <c r="E698" s="151">
        <v>0</v>
      </c>
      <c r="F698" s="151">
        <v>0</v>
      </c>
      <c r="G698" s="151" t="e">
        <f t="shared" si="214"/>
        <v>#REF!</v>
      </c>
      <c r="H698" s="151" t="e">
        <f t="shared" si="215"/>
        <v>#REF!</v>
      </c>
      <c r="I698" s="151">
        <v>0</v>
      </c>
      <c r="J698" s="151">
        <v>0</v>
      </c>
      <c r="K698" s="151">
        <v>0</v>
      </c>
      <c r="L698" s="151">
        <v>0</v>
      </c>
      <c r="M698" s="151">
        <v>0</v>
      </c>
      <c r="N698" s="151">
        <v>0</v>
      </c>
      <c r="O698" s="151">
        <v>0</v>
      </c>
      <c r="P698" s="151">
        <v>0</v>
      </c>
    </row>
    <row r="699" spans="1:16" s="118" customFormat="1" ht="39.950000000000003" customHeight="1" x14ac:dyDescent="0.25">
      <c r="A699" s="847" t="e">
        <f>'Приложение № 1'!#REF!</f>
        <v>#REF!</v>
      </c>
      <c r="B699" s="848"/>
      <c r="C699" s="101" t="e">
        <f>SUM(C700:C705)</f>
        <v>#REF!</v>
      </c>
      <c r="D699" s="101" t="e">
        <f t="shared" ref="D699:P699" si="216">SUM(D700:D705)</f>
        <v>#REF!</v>
      </c>
      <c r="E699" s="101">
        <f t="shared" si="216"/>
        <v>0</v>
      </c>
      <c r="F699" s="101">
        <f t="shared" si="216"/>
        <v>0</v>
      </c>
      <c r="G699" s="101" t="e">
        <f t="shared" si="216"/>
        <v>#REF!</v>
      </c>
      <c r="H699" s="101" t="e">
        <f t="shared" si="216"/>
        <v>#REF!</v>
      </c>
      <c r="I699" s="101">
        <f t="shared" si="216"/>
        <v>0</v>
      </c>
      <c r="J699" s="101">
        <f t="shared" si="216"/>
        <v>0</v>
      </c>
      <c r="K699" s="101">
        <f t="shared" si="216"/>
        <v>0</v>
      </c>
      <c r="L699" s="101">
        <f t="shared" si="216"/>
        <v>0</v>
      </c>
      <c r="M699" s="101">
        <f t="shared" si="216"/>
        <v>0</v>
      </c>
      <c r="N699" s="101">
        <f t="shared" si="216"/>
        <v>0</v>
      </c>
      <c r="O699" s="101">
        <f t="shared" si="216"/>
        <v>0</v>
      </c>
      <c r="P699" s="101">
        <f t="shared" si="216"/>
        <v>0</v>
      </c>
    </row>
    <row r="700" spans="1:16" ht="12.95" customHeight="1" x14ac:dyDescent="0.25">
      <c r="A700" s="127">
        <v>1</v>
      </c>
      <c r="B700" s="119" t="e">
        <f>'Приложение № 1'!#REF!</f>
        <v>#REF!</v>
      </c>
      <c r="C700" s="126" t="e">
        <f>'Приложение № 1'!#REF!</f>
        <v>#REF!</v>
      </c>
      <c r="D700" s="151" t="e">
        <f>'Приложение № 1'!#REF!</f>
        <v>#REF!</v>
      </c>
      <c r="E700" s="151">
        <v>0</v>
      </c>
      <c r="F700" s="151">
        <v>0</v>
      </c>
      <c r="G700" s="151" t="e">
        <f t="shared" ref="G700:H705" si="217">C700</f>
        <v>#REF!</v>
      </c>
      <c r="H700" s="151" t="e">
        <f t="shared" si="217"/>
        <v>#REF!</v>
      </c>
      <c r="I700" s="151">
        <v>0</v>
      </c>
      <c r="J700" s="151">
        <v>0</v>
      </c>
      <c r="K700" s="151">
        <v>0</v>
      </c>
      <c r="L700" s="151">
        <v>0</v>
      </c>
      <c r="M700" s="151">
        <v>0</v>
      </c>
      <c r="N700" s="151">
        <v>0</v>
      </c>
      <c r="O700" s="151">
        <v>0</v>
      </c>
      <c r="P700" s="151">
        <v>0</v>
      </c>
    </row>
    <row r="701" spans="1:16" ht="12.95" customHeight="1" x14ac:dyDescent="0.25">
      <c r="A701" s="100">
        <v>2</v>
      </c>
      <c r="B701" s="119" t="e">
        <f>'Приложение № 1'!#REF!</f>
        <v>#REF!</v>
      </c>
      <c r="C701" s="126" t="e">
        <f>'Приложение № 1'!#REF!</f>
        <v>#REF!</v>
      </c>
      <c r="D701" s="151" t="e">
        <f>'Приложение № 1'!#REF!</f>
        <v>#REF!</v>
      </c>
      <c r="E701" s="151">
        <v>0</v>
      </c>
      <c r="F701" s="151">
        <v>0</v>
      </c>
      <c r="G701" s="151" t="e">
        <f t="shared" si="217"/>
        <v>#REF!</v>
      </c>
      <c r="H701" s="151" t="e">
        <f t="shared" si="217"/>
        <v>#REF!</v>
      </c>
      <c r="I701" s="151">
        <v>0</v>
      </c>
      <c r="J701" s="151">
        <v>0</v>
      </c>
      <c r="K701" s="151">
        <v>0</v>
      </c>
      <c r="L701" s="151">
        <v>0</v>
      </c>
      <c r="M701" s="151">
        <v>0</v>
      </c>
      <c r="N701" s="151">
        <v>0</v>
      </c>
      <c r="O701" s="151">
        <v>0</v>
      </c>
      <c r="P701" s="151">
        <v>0</v>
      </c>
    </row>
    <row r="702" spans="1:16" ht="12.95" customHeight="1" x14ac:dyDescent="0.25">
      <c r="A702" s="127">
        <v>3</v>
      </c>
      <c r="B702" s="119" t="e">
        <f>'Приложение № 1'!#REF!</f>
        <v>#REF!</v>
      </c>
      <c r="C702" s="126" t="e">
        <f>'Приложение № 1'!#REF!</f>
        <v>#REF!</v>
      </c>
      <c r="D702" s="151" t="e">
        <f>'Приложение № 1'!#REF!</f>
        <v>#REF!</v>
      </c>
      <c r="E702" s="151">
        <v>0</v>
      </c>
      <c r="F702" s="151">
        <v>0</v>
      </c>
      <c r="G702" s="151" t="e">
        <f t="shared" si="217"/>
        <v>#REF!</v>
      </c>
      <c r="H702" s="151" t="e">
        <f t="shared" si="217"/>
        <v>#REF!</v>
      </c>
      <c r="I702" s="151">
        <v>0</v>
      </c>
      <c r="J702" s="151">
        <v>0</v>
      </c>
      <c r="K702" s="151">
        <v>0</v>
      </c>
      <c r="L702" s="151">
        <v>0</v>
      </c>
      <c r="M702" s="151">
        <v>0</v>
      </c>
      <c r="N702" s="151">
        <v>0</v>
      </c>
      <c r="O702" s="151">
        <v>0</v>
      </c>
      <c r="P702" s="151">
        <v>0</v>
      </c>
    </row>
    <row r="703" spans="1:16" ht="12.95" customHeight="1" x14ac:dyDescent="0.25">
      <c r="A703" s="100">
        <v>4</v>
      </c>
      <c r="B703" s="119" t="e">
        <f>'Приложение № 1'!#REF!</f>
        <v>#REF!</v>
      </c>
      <c r="C703" s="126" t="e">
        <f>'Приложение № 1'!#REF!</f>
        <v>#REF!</v>
      </c>
      <c r="D703" s="151" t="e">
        <f>'Приложение № 1'!#REF!</f>
        <v>#REF!</v>
      </c>
      <c r="E703" s="151">
        <v>0</v>
      </c>
      <c r="F703" s="151">
        <v>0</v>
      </c>
      <c r="G703" s="151" t="e">
        <f t="shared" si="217"/>
        <v>#REF!</v>
      </c>
      <c r="H703" s="151" t="e">
        <f t="shared" si="217"/>
        <v>#REF!</v>
      </c>
      <c r="I703" s="151">
        <v>0</v>
      </c>
      <c r="J703" s="151">
        <v>0</v>
      </c>
      <c r="K703" s="151">
        <v>0</v>
      </c>
      <c r="L703" s="151">
        <v>0</v>
      </c>
      <c r="M703" s="151">
        <v>0</v>
      </c>
      <c r="N703" s="151">
        <v>0</v>
      </c>
      <c r="O703" s="151">
        <v>0</v>
      </c>
      <c r="P703" s="151">
        <v>0</v>
      </c>
    </row>
    <row r="704" spans="1:16" ht="12.95" customHeight="1" x14ac:dyDescent="0.25">
      <c r="A704" s="127">
        <v>5</v>
      </c>
      <c r="B704" s="119" t="e">
        <f>'Приложение № 1'!#REF!</f>
        <v>#REF!</v>
      </c>
      <c r="C704" s="126" t="e">
        <f>'Приложение № 1'!#REF!</f>
        <v>#REF!</v>
      </c>
      <c r="D704" s="151" t="e">
        <f>'Приложение № 1'!#REF!</f>
        <v>#REF!</v>
      </c>
      <c r="E704" s="151">
        <v>0</v>
      </c>
      <c r="F704" s="151">
        <v>0</v>
      </c>
      <c r="G704" s="151" t="e">
        <f t="shared" si="217"/>
        <v>#REF!</v>
      </c>
      <c r="H704" s="151" t="e">
        <f t="shared" si="217"/>
        <v>#REF!</v>
      </c>
      <c r="I704" s="151">
        <v>0</v>
      </c>
      <c r="J704" s="151">
        <v>0</v>
      </c>
      <c r="K704" s="151">
        <v>0</v>
      </c>
      <c r="L704" s="151">
        <v>0</v>
      </c>
      <c r="M704" s="151">
        <v>0</v>
      </c>
      <c r="N704" s="151">
        <v>0</v>
      </c>
      <c r="O704" s="151">
        <v>0</v>
      </c>
      <c r="P704" s="151">
        <v>0</v>
      </c>
    </row>
    <row r="705" spans="1:16" ht="12.95" customHeight="1" x14ac:dyDescent="0.25">
      <c r="A705" s="100">
        <v>6</v>
      </c>
      <c r="B705" s="119" t="e">
        <f>'Приложение № 1'!#REF!</f>
        <v>#REF!</v>
      </c>
      <c r="C705" s="126" t="e">
        <f>'Приложение № 1'!#REF!</f>
        <v>#REF!</v>
      </c>
      <c r="D705" s="151" t="e">
        <f>'Приложение № 1'!#REF!</f>
        <v>#REF!</v>
      </c>
      <c r="E705" s="151">
        <v>0</v>
      </c>
      <c r="F705" s="151">
        <v>0</v>
      </c>
      <c r="G705" s="151" t="e">
        <f t="shared" si="217"/>
        <v>#REF!</v>
      </c>
      <c r="H705" s="151" t="e">
        <f t="shared" si="217"/>
        <v>#REF!</v>
      </c>
      <c r="I705" s="151">
        <v>0</v>
      </c>
      <c r="J705" s="151">
        <v>0</v>
      </c>
      <c r="K705" s="151">
        <v>0</v>
      </c>
      <c r="L705" s="151">
        <v>0</v>
      </c>
      <c r="M705" s="151">
        <v>0</v>
      </c>
      <c r="N705" s="151">
        <v>0</v>
      </c>
      <c r="O705" s="151">
        <v>0</v>
      </c>
      <c r="P705" s="151">
        <v>0</v>
      </c>
    </row>
    <row r="706" spans="1:16" s="118" customFormat="1" ht="39.950000000000003" customHeight="1" x14ac:dyDescent="0.25">
      <c r="A706" s="847" t="e">
        <f>'Приложение № 1'!#REF!</f>
        <v>#REF!</v>
      </c>
      <c r="B706" s="848"/>
      <c r="C706" s="101" t="e">
        <f>C707</f>
        <v>#REF!</v>
      </c>
      <c r="D706" s="101" t="e">
        <f t="shared" ref="D706:P706" si="218">D707</f>
        <v>#REF!</v>
      </c>
      <c r="E706" s="101" t="e">
        <f t="shared" si="218"/>
        <v>#REF!</v>
      </c>
      <c r="F706" s="101" t="e">
        <f t="shared" si="218"/>
        <v>#REF!</v>
      </c>
      <c r="G706" s="101">
        <f t="shared" si="218"/>
        <v>0</v>
      </c>
      <c r="H706" s="101">
        <f t="shared" si="218"/>
        <v>0</v>
      </c>
      <c r="I706" s="101">
        <f t="shared" si="218"/>
        <v>0</v>
      </c>
      <c r="J706" s="101">
        <f t="shared" si="218"/>
        <v>0</v>
      </c>
      <c r="K706" s="101">
        <f t="shared" si="218"/>
        <v>0</v>
      </c>
      <c r="L706" s="101">
        <f t="shared" si="218"/>
        <v>0</v>
      </c>
      <c r="M706" s="101">
        <f t="shared" si="218"/>
        <v>0</v>
      </c>
      <c r="N706" s="101">
        <f t="shared" si="218"/>
        <v>0</v>
      </c>
      <c r="O706" s="101">
        <f t="shared" si="218"/>
        <v>0</v>
      </c>
      <c r="P706" s="101">
        <f t="shared" si="218"/>
        <v>0</v>
      </c>
    </row>
    <row r="707" spans="1:16" ht="12.95" customHeight="1" x14ac:dyDescent="0.25">
      <c r="A707" s="127">
        <v>1</v>
      </c>
      <c r="B707" s="119" t="e">
        <f>'Приложение № 1'!#REF!</f>
        <v>#REF!</v>
      </c>
      <c r="C707" s="126" t="e">
        <f>'Приложение № 1'!#REF!</f>
        <v>#REF!</v>
      </c>
      <c r="D707" s="151" t="e">
        <f>'Приложение № 1'!#REF!</f>
        <v>#REF!</v>
      </c>
      <c r="E707" s="151" t="e">
        <f>C707</f>
        <v>#REF!</v>
      </c>
      <c r="F707" s="151" t="e">
        <f>D707</f>
        <v>#REF!</v>
      </c>
      <c r="G707" s="151">
        <v>0</v>
      </c>
      <c r="H707" s="151">
        <v>0</v>
      </c>
      <c r="I707" s="151">
        <v>0</v>
      </c>
      <c r="J707" s="151">
        <v>0</v>
      </c>
      <c r="K707" s="151">
        <v>0</v>
      </c>
      <c r="L707" s="151">
        <v>0</v>
      </c>
      <c r="M707" s="151">
        <v>0</v>
      </c>
      <c r="N707" s="151">
        <v>0</v>
      </c>
      <c r="O707" s="151">
        <v>0</v>
      </c>
      <c r="P707" s="151">
        <v>0</v>
      </c>
    </row>
    <row r="708" spans="1:16" s="118" customFormat="1" ht="39.950000000000003" customHeight="1" x14ac:dyDescent="0.25">
      <c r="A708" s="847" t="e">
        <f>'Приложение № 1'!#REF!</f>
        <v>#REF!</v>
      </c>
      <c r="B708" s="848"/>
      <c r="C708" s="101" t="e">
        <f>C709+C710+C711+C712</f>
        <v>#REF!</v>
      </c>
      <c r="D708" s="101" t="e">
        <f t="shared" ref="D708:P708" si="219">D709+D710+D711+D712</f>
        <v>#REF!</v>
      </c>
      <c r="E708" s="101" t="e">
        <f t="shared" si="219"/>
        <v>#REF!</v>
      </c>
      <c r="F708" s="101" t="e">
        <f t="shared" si="219"/>
        <v>#REF!</v>
      </c>
      <c r="G708" s="101">
        <f t="shared" si="219"/>
        <v>0</v>
      </c>
      <c r="H708" s="101">
        <f t="shared" si="219"/>
        <v>0</v>
      </c>
      <c r="I708" s="101">
        <f t="shared" si="219"/>
        <v>0</v>
      </c>
      <c r="J708" s="101">
        <f t="shared" si="219"/>
        <v>0</v>
      </c>
      <c r="K708" s="101">
        <f t="shared" si="219"/>
        <v>0</v>
      </c>
      <c r="L708" s="101">
        <f t="shared" si="219"/>
        <v>0</v>
      </c>
      <c r="M708" s="101">
        <f t="shared" si="219"/>
        <v>0</v>
      </c>
      <c r="N708" s="101">
        <f t="shared" si="219"/>
        <v>0</v>
      </c>
      <c r="O708" s="101">
        <f t="shared" si="219"/>
        <v>0</v>
      </c>
      <c r="P708" s="101">
        <f t="shared" si="219"/>
        <v>0</v>
      </c>
    </row>
    <row r="709" spans="1:16" ht="12.95" customHeight="1" x14ac:dyDescent="0.25">
      <c r="A709" s="127">
        <v>1</v>
      </c>
      <c r="B709" s="119" t="e">
        <f>'Приложение № 1'!#REF!</f>
        <v>#REF!</v>
      </c>
      <c r="C709" s="126" t="e">
        <f>'Приложение № 1'!#REF!</f>
        <v>#REF!</v>
      </c>
      <c r="D709" s="151" t="e">
        <f>'Приложение № 1'!#REF!</f>
        <v>#REF!</v>
      </c>
      <c r="E709" s="151" t="e">
        <f t="shared" ref="E709:F712" si="220">C709</f>
        <v>#REF!</v>
      </c>
      <c r="F709" s="151" t="e">
        <f t="shared" si="220"/>
        <v>#REF!</v>
      </c>
      <c r="G709" s="151">
        <v>0</v>
      </c>
      <c r="H709" s="151">
        <v>0</v>
      </c>
      <c r="I709" s="151">
        <v>0</v>
      </c>
      <c r="J709" s="151">
        <v>0</v>
      </c>
      <c r="K709" s="151">
        <v>0</v>
      </c>
      <c r="L709" s="151">
        <v>0</v>
      </c>
      <c r="M709" s="151">
        <v>0</v>
      </c>
      <c r="N709" s="151">
        <v>0</v>
      </c>
      <c r="O709" s="151">
        <v>0</v>
      </c>
      <c r="P709" s="151">
        <v>0</v>
      </c>
    </row>
    <row r="710" spans="1:16" ht="12.95" customHeight="1" x14ac:dyDescent="0.25">
      <c r="A710" s="100">
        <v>2</v>
      </c>
      <c r="B710" s="119" t="e">
        <f>'Приложение № 1'!#REF!</f>
        <v>#REF!</v>
      </c>
      <c r="C710" s="126" t="e">
        <f>'Приложение № 1'!#REF!</f>
        <v>#REF!</v>
      </c>
      <c r="D710" s="151" t="e">
        <f>'Приложение № 1'!#REF!</f>
        <v>#REF!</v>
      </c>
      <c r="E710" s="151" t="e">
        <f t="shared" si="220"/>
        <v>#REF!</v>
      </c>
      <c r="F710" s="151" t="e">
        <f t="shared" si="220"/>
        <v>#REF!</v>
      </c>
      <c r="G710" s="151">
        <v>0</v>
      </c>
      <c r="H710" s="151">
        <v>0</v>
      </c>
      <c r="I710" s="151">
        <v>0</v>
      </c>
      <c r="J710" s="151">
        <v>0</v>
      </c>
      <c r="K710" s="151">
        <v>0</v>
      </c>
      <c r="L710" s="151">
        <v>0</v>
      </c>
      <c r="M710" s="151">
        <v>0</v>
      </c>
      <c r="N710" s="151">
        <v>0</v>
      </c>
      <c r="O710" s="151">
        <v>0</v>
      </c>
      <c r="P710" s="151">
        <v>0</v>
      </c>
    </row>
    <row r="711" spans="1:16" ht="12.95" customHeight="1" x14ac:dyDescent="0.25">
      <c r="A711" s="100">
        <v>3</v>
      </c>
      <c r="B711" s="119" t="e">
        <f>'Приложение № 1'!#REF!</f>
        <v>#REF!</v>
      </c>
      <c r="C711" s="126" t="e">
        <f>'Приложение № 1'!#REF!</f>
        <v>#REF!</v>
      </c>
      <c r="D711" s="151" t="e">
        <f>'Приложение № 1'!#REF!</f>
        <v>#REF!</v>
      </c>
      <c r="E711" s="151" t="e">
        <f t="shared" si="220"/>
        <v>#REF!</v>
      </c>
      <c r="F711" s="151" t="e">
        <f t="shared" si="220"/>
        <v>#REF!</v>
      </c>
      <c r="G711" s="151">
        <v>0</v>
      </c>
      <c r="H711" s="151">
        <v>0</v>
      </c>
      <c r="I711" s="151">
        <v>0</v>
      </c>
      <c r="J711" s="151">
        <v>0</v>
      </c>
      <c r="K711" s="151">
        <v>0</v>
      </c>
      <c r="L711" s="151">
        <v>0</v>
      </c>
      <c r="M711" s="151">
        <v>0</v>
      </c>
      <c r="N711" s="151">
        <v>0</v>
      </c>
      <c r="O711" s="151">
        <v>0</v>
      </c>
      <c r="P711" s="151">
        <v>0</v>
      </c>
    </row>
    <row r="712" spans="1:16" ht="12.95" customHeight="1" x14ac:dyDescent="0.25">
      <c r="A712" s="100">
        <v>4</v>
      </c>
      <c r="B712" s="119" t="e">
        <f>'Приложение № 1'!#REF!</f>
        <v>#REF!</v>
      </c>
      <c r="C712" s="126" t="e">
        <f>'Приложение № 1'!#REF!</f>
        <v>#REF!</v>
      </c>
      <c r="D712" s="151" t="e">
        <f>'Приложение № 1'!#REF!</f>
        <v>#REF!</v>
      </c>
      <c r="E712" s="151" t="e">
        <f t="shared" si="220"/>
        <v>#REF!</v>
      </c>
      <c r="F712" s="151" t="e">
        <f t="shared" si="220"/>
        <v>#REF!</v>
      </c>
      <c r="G712" s="151">
        <v>0</v>
      </c>
      <c r="H712" s="151">
        <v>0</v>
      </c>
      <c r="I712" s="151">
        <v>0</v>
      </c>
      <c r="J712" s="151">
        <v>0</v>
      </c>
      <c r="K712" s="151">
        <v>0</v>
      </c>
      <c r="L712" s="151">
        <v>0</v>
      </c>
      <c r="M712" s="151">
        <v>0</v>
      </c>
      <c r="N712" s="151">
        <v>0</v>
      </c>
      <c r="O712" s="151">
        <v>0</v>
      </c>
      <c r="P712" s="151">
        <v>0</v>
      </c>
    </row>
    <row r="713" spans="1:16" s="118" customFormat="1" ht="39.950000000000003" customHeight="1" x14ac:dyDescent="0.25">
      <c r="A713" s="847" t="e">
        <f>'Приложение № 1'!#REF!</f>
        <v>#REF!</v>
      </c>
      <c r="B713" s="848"/>
      <c r="C713" s="101" t="e">
        <f>C714+C715</f>
        <v>#REF!</v>
      </c>
      <c r="D713" s="101" t="e">
        <f t="shared" ref="D713:P713" si="221">D714+D715</f>
        <v>#REF!</v>
      </c>
      <c r="E713" s="101" t="e">
        <f t="shared" si="221"/>
        <v>#REF!</v>
      </c>
      <c r="F713" s="101" t="e">
        <f t="shared" si="221"/>
        <v>#REF!</v>
      </c>
      <c r="G713" s="101" t="e">
        <f t="shared" si="221"/>
        <v>#REF!</v>
      </c>
      <c r="H713" s="101" t="e">
        <f t="shared" si="221"/>
        <v>#REF!</v>
      </c>
      <c r="I713" s="101">
        <f t="shared" si="221"/>
        <v>0</v>
      </c>
      <c r="J713" s="101">
        <f t="shared" si="221"/>
        <v>0</v>
      </c>
      <c r="K713" s="101">
        <f t="shared" si="221"/>
        <v>0</v>
      </c>
      <c r="L713" s="101">
        <f t="shared" si="221"/>
        <v>0</v>
      </c>
      <c r="M713" s="101">
        <f t="shared" si="221"/>
        <v>0</v>
      </c>
      <c r="N713" s="101">
        <f t="shared" si="221"/>
        <v>0</v>
      </c>
      <c r="O713" s="101">
        <f t="shared" si="221"/>
        <v>0</v>
      </c>
      <c r="P713" s="101">
        <f t="shared" si="221"/>
        <v>0</v>
      </c>
    </row>
    <row r="714" spans="1:16" ht="12.95" customHeight="1" x14ac:dyDescent="0.25">
      <c r="A714" s="127">
        <v>1</v>
      </c>
      <c r="B714" s="119" t="e">
        <f>'Приложение № 1'!#REF!</f>
        <v>#REF!</v>
      </c>
      <c r="C714" s="126" t="e">
        <f>'Приложение № 1'!#REF!</f>
        <v>#REF!</v>
      </c>
      <c r="D714" s="151" t="e">
        <f>'Приложение № 1'!#REF!</f>
        <v>#REF!</v>
      </c>
      <c r="E714" s="151">
        <v>0</v>
      </c>
      <c r="F714" s="151">
        <v>0</v>
      </c>
      <c r="G714" s="151" t="e">
        <f>C714</f>
        <v>#REF!</v>
      </c>
      <c r="H714" s="151" t="e">
        <f>D714</f>
        <v>#REF!</v>
      </c>
      <c r="I714" s="151">
        <v>0</v>
      </c>
      <c r="J714" s="151">
        <v>0</v>
      </c>
      <c r="K714" s="151">
        <v>0</v>
      </c>
      <c r="L714" s="151">
        <v>0</v>
      </c>
      <c r="M714" s="151">
        <v>0</v>
      </c>
      <c r="N714" s="151">
        <v>0</v>
      </c>
      <c r="O714" s="151">
        <v>0</v>
      </c>
      <c r="P714" s="151">
        <v>0</v>
      </c>
    </row>
    <row r="715" spans="1:16" ht="12.95" customHeight="1" x14ac:dyDescent="0.25">
      <c r="A715" s="127">
        <v>2</v>
      </c>
      <c r="B715" s="119" t="e">
        <f>'Приложение № 1'!#REF!</f>
        <v>#REF!</v>
      </c>
      <c r="C715" s="126" t="e">
        <f>'Приложение № 1'!#REF!</f>
        <v>#REF!</v>
      </c>
      <c r="D715" s="151" t="e">
        <f>'Приложение № 1'!#REF!</f>
        <v>#REF!</v>
      </c>
      <c r="E715" s="151" t="e">
        <f>C715</f>
        <v>#REF!</v>
      </c>
      <c r="F715" s="151" t="e">
        <f>D715</f>
        <v>#REF!</v>
      </c>
      <c r="G715" s="151">
        <v>0</v>
      </c>
      <c r="H715" s="151">
        <v>0</v>
      </c>
      <c r="I715" s="151">
        <v>0</v>
      </c>
      <c r="J715" s="151">
        <v>0</v>
      </c>
      <c r="K715" s="151">
        <v>0</v>
      </c>
      <c r="L715" s="151">
        <v>0</v>
      </c>
      <c r="M715" s="151">
        <v>0</v>
      </c>
      <c r="N715" s="151">
        <v>0</v>
      </c>
      <c r="O715" s="151">
        <v>0</v>
      </c>
      <c r="P715" s="151">
        <v>0</v>
      </c>
    </row>
    <row r="716" spans="1:16" ht="39.950000000000003" customHeight="1" x14ac:dyDescent="0.25">
      <c r="A716" s="847" t="e">
        <f>'Приложение № 1'!#REF!</f>
        <v>#REF!</v>
      </c>
      <c r="B716" s="848"/>
      <c r="C716" s="129" t="e">
        <f>SUM(C717:C724)</f>
        <v>#REF!</v>
      </c>
      <c r="D716" s="129" t="e">
        <f t="shared" ref="D716:P716" si="222">SUM(D717:D724)</f>
        <v>#REF!</v>
      </c>
      <c r="E716" s="129" t="e">
        <f t="shared" si="222"/>
        <v>#REF!</v>
      </c>
      <c r="F716" s="129" t="e">
        <f t="shared" si="222"/>
        <v>#REF!</v>
      </c>
      <c r="G716" s="129">
        <f t="shared" si="222"/>
        <v>0</v>
      </c>
      <c r="H716" s="129">
        <f t="shared" si="222"/>
        <v>0</v>
      </c>
      <c r="I716" s="129">
        <f t="shared" si="222"/>
        <v>0</v>
      </c>
      <c r="J716" s="129">
        <f t="shared" si="222"/>
        <v>0</v>
      </c>
      <c r="K716" s="129">
        <f t="shared" si="222"/>
        <v>0</v>
      </c>
      <c r="L716" s="129">
        <f t="shared" si="222"/>
        <v>0</v>
      </c>
      <c r="M716" s="129">
        <f t="shared" si="222"/>
        <v>0</v>
      </c>
      <c r="N716" s="129">
        <f t="shared" si="222"/>
        <v>0</v>
      </c>
      <c r="O716" s="129">
        <f t="shared" si="222"/>
        <v>0</v>
      </c>
      <c r="P716" s="129">
        <f t="shared" si="222"/>
        <v>0</v>
      </c>
    </row>
    <row r="717" spans="1:16" ht="12.95" customHeight="1" x14ac:dyDescent="0.25">
      <c r="A717" s="127">
        <v>1</v>
      </c>
      <c r="B717" s="119" t="e">
        <f>'Приложение № 1'!#REF!</f>
        <v>#REF!</v>
      </c>
      <c r="C717" s="126" t="e">
        <f>'Приложение № 1'!#REF!</f>
        <v>#REF!</v>
      </c>
      <c r="D717" s="151" t="e">
        <f>'Приложение № 1'!#REF!</f>
        <v>#REF!</v>
      </c>
      <c r="E717" s="151" t="e">
        <f>C717</f>
        <v>#REF!</v>
      </c>
      <c r="F717" s="151" t="e">
        <f>D717</f>
        <v>#REF!</v>
      </c>
      <c r="G717" s="151">
        <v>0</v>
      </c>
      <c r="H717" s="151">
        <v>0</v>
      </c>
      <c r="I717" s="151">
        <v>0</v>
      </c>
      <c r="J717" s="151">
        <v>0</v>
      </c>
      <c r="K717" s="151">
        <v>0</v>
      </c>
      <c r="L717" s="151">
        <v>0</v>
      </c>
      <c r="M717" s="151">
        <v>0</v>
      </c>
      <c r="N717" s="151">
        <v>0</v>
      </c>
      <c r="O717" s="151">
        <v>0</v>
      </c>
      <c r="P717" s="151">
        <v>0</v>
      </c>
    </row>
    <row r="718" spans="1:16" ht="12.95" customHeight="1" x14ac:dyDescent="0.25">
      <c r="A718" s="127">
        <v>2</v>
      </c>
      <c r="B718" s="119" t="e">
        <f>'Приложение № 1'!#REF!</f>
        <v>#REF!</v>
      </c>
      <c r="C718" s="126" t="e">
        <f>'Приложение № 1'!#REF!</f>
        <v>#REF!</v>
      </c>
      <c r="D718" s="151" t="e">
        <f>'Приложение № 1'!#REF!</f>
        <v>#REF!</v>
      </c>
      <c r="E718" s="151" t="e">
        <f t="shared" ref="E718:F724" si="223">C718</f>
        <v>#REF!</v>
      </c>
      <c r="F718" s="151" t="e">
        <f t="shared" si="223"/>
        <v>#REF!</v>
      </c>
      <c r="G718" s="151">
        <v>0</v>
      </c>
      <c r="H718" s="151">
        <v>0</v>
      </c>
      <c r="I718" s="151">
        <v>0</v>
      </c>
      <c r="J718" s="151">
        <v>0</v>
      </c>
      <c r="K718" s="151">
        <v>0</v>
      </c>
      <c r="L718" s="151">
        <v>0</v>
      </c>
      <c r="M718" s="151">
        <v>0</v>
      </c>
      <c r="N718" s="151">
        <v>0</v>
      </c>
      <c r="O718" s="151">
        <v>0</v>
      </c>
      <c r="P718" s="151">
        <v>0</v>
      </c>
    </row>
    <row r="719" spans="1:16" ht="12.95" customHeight="1" x14ac:dyDescent="0.25">
      <c r="A719" s="127">
        <v>3</v>
      </c>
      <c r="B719" s="119" t="e">
        <f>'Приложение № 1'!#REF!</f>
        <v>#REF!</v>
      </c>
      <c r="C719" s="126" t="e">
        <f>'Приложение № 1'!#REF!</f>
        <v>#REF!</v>
      </c>
      <c r="D719" s="151" t="e">
        <f>'Приложение № 1'!#REF!</f>
        <v>#REF!</v>
      </c>
      <c r="E719" s="151" t="e">
        <f t="shared" si="223"/>
        <v>#REF!</v>
      </c>
      <c r="F719" s="151" t="e">
        <f t="shared" si="223"/>
        <v>#REF!</v>
      </c>
      <c r="G719" s="151">
        <v>0</v>
      </c>
      <c r="H719" s="151">
        <v>0</v>
      </c>
      <c r="I719" s="151">
        <v>0</v>
      </c>
      <c r="J719" s="151">
        <v>0</v>
      </c>
      <c r="K719" s="151">
        <v>0</v>
      </c>
      <c r="L719" s="151">
        <v>0</v>
      </c>
      <c r="M719" s="151">
        <v>0</v>
      </c>
      <c r="N719" s="151">
        <v>0</v>
      </c>
      <c r="O719" s="151">
        <v>0</v>
      </c>
      <c r="P719" s="151">
        <v>0</v>
      </c>
    </row>
    <row r="720" spans="1:16" ht="12.95" customHeight="1" x14ac:dyDescent="0.25">
      <c r="A720" s="127">
        <v>4</v>
      </c>
      <c r="B720" s="119" t="e">
        <f>'Приложение № 1'!#REF!</f>
        <v>#REF!</v>
      </c>
      <c r="C720" s="126" t="e">
        <f>'Приложение № 1'!#REF!</f>
        <v>#REF!</v>
      </c>
      <c r="D720" s="151" t="e">
        <f>'Приложение № 1'!#REF!</f>
        <v>#REF!</v>
      </c>
      <c r="E720" s="151" t="e">
        <f t="shared" si="223"/>
        <v>#REF!</v>
      </c>
      <c r="F720" s="151" t="e">
        <f t="shared" si="223"/>
        <v>#REF!</v>
      </c>
      <c r="G720" s="151">
        <v>0</v>
      </c>
      <c r="H720" s="151">
        <v>0</v>
      </c>
      <c r="I720" s="151">
        <v>0</v>
      </c>
      <c r="J720" s="151">
        <v>0</v>
      </c>
      <c r="K720" s="151">
        <v>0</v>
      </c>
      <c r="L720" s="151">
        <v>0</v>
      </c>
      <c r="M720" s="151">
        <v>0</v>
      </c>
      <c r="N720" s="151">
        <v>0</v>
      </c>
      <c r="O720" s="151">
        <v>0</v>
      </c>
      <c r="P720" s="151">
        <v>0</v>
      </c>
    </row>
    <row r="721" spans="1:16" ht="12.95" customHeight="1" x14ac:dyDescent="0.25">
      <c r="A721" s="127">
        <v>5</v>
      </c>
      <c r="B721" s="119" t="e">
        <f>'Приложение № 1'!#REF!</f>
        <v>#REF!</v>
      </c>
      <c r="C721" s="126" t="e">
        <f>'Приложение № 1'!#REF!</f>
        <v>#REF!</v>
      </c>
      <c r="D721" s="151" t="e">
        <f>'Приложение № 1'!#REF!</f>
        <v>#REF!</v>
      </c>
      <c r="E721" s="151" t="e">
        <f t="shared" si="223"/>
        <v>#REF!</v>
      </c>
      <c r="F721" s="151" t="e">
        <f t="shared" si="223"/>
        <v>#REF!</v>
      </c>
      <c r="G721" s="151">
        <v>0</v>
      </c>
      <c r="H721" s="151">
        <v>0</v>
      </c>
      <c r="I721" s="151">
        <v>0</v>
      </c>
      <c r="J721" s="151">
        <v>0</v>
      </c>
      <c r="K721" s="151">
        <v>0</v>
      </c>
      <c r="L721" s="151">
        <v>0</v>
      </c>
      <c r="M721" s="151">
        <v>0</v>
      </c>
      <c r="N721" s="151">
        <v>0</v>
      </c>
      <c r="O721" s="151">
        <v>0</v>
      </c>
      <c r="P721" s="151">
        <v>0</v>
      </c>
    </row>
    <row r="722" spans="1:16" ht="12.95" customHeight="1" x14ac:dyDescent="0.25">
      <c r="A722" s="127">
        <v>6</v>
      </c>
      <c r="B722" s="119" t="e">
        <f>'Приложение № 1'!#REF!</f>
        <v>#REF!</v>
      </c>
      <c r="C722" s="126" t="e">
        <f>'Приложение № 1'!#REF!</f>
        <v>#REF!</v>
      </c>
      <c r="D722" s="151" t="e">
        <f>'Приложение № 1'!#REF!</f>
        <v>#REF!</v>
      </c>
      <c r="E722" s="151" t="e">
        <f t="shared" si="223"/>
        <v>#REF!</v>
      </c>
      <c r="F722" s="151" t="e">
        <f t="shared" si="223"/>
        <v>#REF!</v>
      </c>
      <c r="G722" s="151">
        <v>0</v>
      </c>
      <c r="H722" s="151">
        <v>0</v>
      </c>
      <c r="I722" s="151">
        <v>0</v>
      </c>
      <c r="J722" s="151">
        <v>0</v>
      </c>
      <c r="K722" s="151">
        <v>0</v>
      </c>
      <c r="L722" s="151">
        <v>0</v>
      </c>
      <c r="M722" s="151">
        <v>0</v>
      </c>
      <c r="N722" s="151">
        <v>0</v>
      </c>
      <c r="O722" s="151">
        <v>0</v>
      </c>
      <c r="P722" s="151">
        <v>0</v>
      </c>
    </row>
    <row r="723" spans="1:16" ht="12.95" customHeight="1" x14ac:dyDescent="0.25">
      <c r="A723" s="127">
        <v>7</v>
      </c>
      <c r="B723" s="119" t="e">
        <f>'Приложение № 1'!#REF!</f>
        <v>#REF!</v>
      </c>
      <c r="C723" s="126" t="e">
        <f>'Приложение № 1'!#REF!</f>
        <v>#REF!</v>
      </c>
      <c r="D723" s="151" t="e">
        <f>'Приложение № 1'!#REF!</f>
        <v>#REF!</v>
      </c>
      <c r="E723" s="151" t="e">
        <f t="shared" si="223"/>
        <v>#REF!</v>
      </c>
      <c r="F723" s="151" t="e">
        <f t="shared" si="223"/>
        <v>#REF!</v>
      </c>
      <c r="G723" s="151">
        <v>0</v>
      </c>
      <c r="H723" s="151">
        <v>0</v>
      </c>
      <c r="I723" s="151">
        <v>0</v>
      </c>
      <c r="J723" s="151">
        <v>0</v>
      </c>
      <c r="K723" s="151">
        <v>0</v>
      </c>
      <c r="L723" s="151">
        <v>0</v>
      </c>
      <c r="M723" s="151">
        <v>0</v>
      </c>
      <c r="N723" s="151">
        <v>0</v>
      </c>
      <c r="O723" s="151">
        <v>0</v>
      </c>
      <c r="P723" s="151">
        <v>0</v>
      </c>
    </row>
    <row r="724" spans="1:16" ht="12.95" customHeight="1" x14ac:dyDescent="0.25">
      <c r="A724" s="127">
        <v>8</v>
      </c>
      <c r="B724" s="119" t="e">
        <f>'Приложение № 1'!#REF!</f>
        <v>#REF!</v>
      </c>
      <c r="C724" s="126" t="e">
        <f>'Приложение № 1'!#REF!</f>
        <v>#REF!</v>
      </c>
      <c r="D724" s="151" t="e">
        <f>'Приложение № 1'!#REF!</f>
        <v>#REF!</v>
      </c>
      <c r="E724" s="151" t="e">
        <f t="shared" si="223"/>
        <v>#REF!</v>
      </c>
      <c r="F724" s="151" t="e">
        <f t="shared" si="223"/>
        <v>#REF!</v>
      </c>
      <c r="G724" s="151">
        <v>0</v>
      </c>
      <c r="H724" s="151">
        <v>0</v>
      </c>
      <c r="I724" s="151">
        <v>0</v>
      </c>
      <c r="J724" s="151">
        <v>0</v>
      </c>
      <c r="K724" s="151">
        <v>0</v>
      </c>
      <c r="L724" s="151">
        <v>0</v>
      </c>
      <c r="M724" s="151">
        <v>0</v>
      </c>
      <c r="N724" s="151">
        <v>0</v>
      </c>
      <c r="O724" s="151">
        <v>0</v>
      </c>
      <c r="P724" s="151">
        <v>0</v>
      </c>
    </row>
    <row r="725" spans="1:16" s="118" customFormat="1" ht="39.950000000000003" customHeight="1" x14ac:dyDescent="0.25">
      <c r="A725" s="847" t="e">
        <f>'Приложение № 1'!#REF!</f>
        <v>#REF!</v>
      </c>
      <c r="B725" s="848"/>
      <c r="C725" s="101" t="e">
        <f>C726</f>
        <v>#REF!</v>
      </c>
      <c r="D725" s="101" t="e">
        <f t="shared" ref="D725:P725" si="224">D726</f>
        <v>#REF!</v>
      </c>
      <c r="E725" s="101">
        <f t="shared" si="224"/>
        <v>0</v>
      </c>
      <c r="F725" s="101">
        <f t="shared" si="224"/>
        <v>0</v>
      </c>
      <c r="G725" s="101">
        <f t="shared" si="224"/>
        <v>0</v>
      </c>
      <c r="H725" s="101">
        <f t="shared" si="224"/>
        <v>0</v>
      </c>
      <c r="I725" s="101" t="e">
        <f t="shared" si="224"/>
        <v>#REF!</v>
      </c>
      <c r="J725" s="101" t="e">
        <f t="shared" si="224"/>
        <v>#REF!</v>
      </c>
      <c r="K725" s="101">
        <f t="shared" si="224"/>
        <v>0</v>
      </c>
      <c r="L725" s="101">
        <f t="shared" si="224"/>
        <v>0</v>
      </c>
      <c r="M725" s="101">
        <f t="shared" si="224"/>
        <v>0</v>
      </c>
      <c r="N725" s="101">
        <f t="shared" si="224"/>
        <v>0</v>
      </c>
      <c r="O725" s="101">
        <f t="shared" si="224"/>
        <v>0</v>
      </c>
      <c r="P725" s="101">
        <f t="shared" si="224"/>
        <v>0</v>
      </c>
    </row>
    <row r="726" spans="1:16" ht="12.95" customHeight="1" x14ac:dyDescent="0.25">
      <c r="A726" s="127">
        <v>1</v>
      </c>
      <c r="B726" s="119" t="e">
        <f>'Приложение № 1'!#REF!</f>
        <v>#REF!</v>
      </c>
      <c r="C726" s="126" t="e">
        <f>'Приложение № 1'!#REF!</f>
        <v>#REF!</v>
      </c>
      <c r="D726" s="151" t="e">
        <f>'Приложение № 1'!#REF!</f>
        <v>#REF!</v>
      </c>
      <c r="E726" s="151">
        <v>0</v>
      </c>
      <c r="F726" s="151">
        <v>0</v>
      </c>
      <c r="G726" s="151">
        <v>0</v>
      </c>
      <c r="H726" s="151">
        <v>0</v>
      </c>
      <c r="I726" s="151" t="e">
        <f>C726</f>
        <v>#REF!</v>
      </c>
      <c r="J726" s="151" t="e">
        <f>D726</f>
        <v>#REF!</v>
      </c>
      <c r="K726" s="151">
        <v>0</v>
      </c>
      <c r="L726" s="151">
        <v>0</v>
      </c>
      <c r="M726" s="151">
        <v>0</v>
      </c>
      <c r="N726" s="151">
        <v>0</v>
      </c>
      <c r="O726" s="151">
        <v>0</v>
      </c>
      <c r="P726" s="151">
        <v>0</v>
      </c>
    </row>
    <row r="727" spans="1:16" s="118" customFormat="1" ht="39.950000000000003" customHeight="1" x14ac:dyDescent="0.25">
      <c r="A727" s="847" t="e">
        <f>'Приложение № 1'!#REF!</f>
        <v>#REF!</v>
      </c>
      <c r="B727" s="848"/>
      <c r="C727" s="101" t="e">
        <f>C728+C731+C729+C730</f>
        <v>#REF!</v>
      </c>
      <c r="D727" s="101" t="e">
        <f t="shared" ref="D727:P727" si="225">D728+D731+D729+D730</f>
        <v>#REF!</v>
      </c>
      <c r="E727" s="101" t="e">
        <f t="shared" si="225"/>
        <v>#REF!</v>
      </c>
      <c r="F727" s="101" t="e">
        <f t="shared" si="225"/>
        <v>#REF!</v>
      </c>
      <c r="G727" s="101">
        <f t="shared" si="225"/>
        <v>0</v>
      </c>
      <c r="H727" s="101">
        <f t="shared" si="225"/>
        <v>0</v>
      </c>
      <c r="I727" s="101">
        <f t="shared" si="225"/>
        <v>0</v>
      </c>
      <c r="J727" s="101">
        <f t="shared" si="225"/>
        <v>0</v>
      </c>
      <c r="K727" s="101">
        <f t="shared" si="225"/>
        <v>0</v>
      </c>
      <c r="L727" s="101">
        <f t="shared" si="225"/>
        <v>0</v>
      </c>
      <c r="M727" s="101">
        <f t="shared" si="225"/>
        <v>0</v>
      </c>
      <c r="N727" s="101">
        <f t="shared" si="225"/>
        <v>0</v>
      </c>
      <c r="O727" s="101">
        <f t="shared" si="225"/>
        <v>0</v>
      </c>
      <c r="P727" s="101">
        <f t="shared" si="225"/>
        <v>0</v>
      </c>
    </row>
    <row r="728" spans="1:16" ht="12.95" customHeight="1" x14ac:dyDescent="0.25">
      <c r="A728" s="127">
        <v>1</v>
      </c>
      <c r="B728" s="119" t="e">
        <f>'Приложение № 1'!#REF!</f>
        <v>#REF!</v>
      </c>
      <c r="C728" s="126" t="e">
        <f>'Приложение № 1'!#REF!</f>
        <v>#REF!</v>
      </c>
      <c r="D728" s="151" t="e">
        <f>'Приложение № 1'!#REF!</f>
        <v>#REF!</v>
      </c>
      <c r="E728" s="151" t="e">
        <f t="shared" ref="E728:F731" si="226">C728</f>
        <v>#REF!</v>
      </c>
      <c r="F728" s="151" t="e">
        <f t="shared" si="226"/>
        <v>#REF!</v>
      </c>
      <c r="G728" s="151">
        <v>0</v>
      </c>
      <c r="H728" s="151">
        <v>0</v>
      </c>
      <c r="I728" s="151">
        <v>0</v>
      </c>
      <c r="J728" s="151">
        <v>0</v>
      </c>
      <c r="K728" s="151">
        <v>0</v>
      </c>
      <c r="L728" s="151">
        <v>0</v>
      </c>
      <c r="M728" s="151">
        <v>0</v>
      </c>
      <c r="N728" s="151">
        <v>0</v>
      </c>
      <c r="O728" s="151">
        <v>0</v>
      </c>
      <c r="P728" s="151">
        <v>0</v>
      </c>
    </row>
    <row r="729" spans="1:16" ht="12.95" customHeight="1" x14ac:dyDescent="0.25">
      <c r="A729" s="127">
        <v>2</v>
      </c>
      <c r="B729" s="119" t="e">
        <f>'Приложение № 1'!#REF!</f>
        <v>#REF!</v>
      </c>
      <c r="C729" s="126" t="e">
        <f>'Приложение № 1'!#REF!</f>
        <v>#REF!</v>
      </c>
      <c r="D729" s="151" t="e">
        <f>'Приложение № 1'!#REF!</f>
        <v>#REF!</v>
      </c>
      <c r="E729" s="151" t="e">
        <f t="shared" si="226"/>
        <v>#REF!</v>
      </c>
      <c r="F729" s="151" t="e">
        <f t="shared" si="226"/>
        <v>#REF!</v>
      </c>
      <c r="G729" s="151">
        <v>0</v>
      </c>
      <c r="H729" s="151">
        <v>0</v>
      </c>
      <c r="I729" s="151">
        <v>0</v>
      </c>
      <c r="J729" s="151">
        <v>0</v>
      </c>
      <c r="K729" s="151">
        <v>0</v>
      </c>
      <c r="L729" s="151">
        <v>0</v>
      </c>
      <c r="M729" s="151">
        <v>0</v>
      </c>
      <c r="N729" s="151">
        <v>0</v>
      </c>
      <c r="O729" s="151">
        <v>0</v>
      </c>
      <c r="P729" s="151">
        <v>0</v>
      </c>
    </row>
    <row r="730" spans="1:16" ht="12.95" customHeight="1" x14ac:dyDescent="0.25">
      <c r="A730" s="127">
        <v>3</v>
      </c>
      <c r="B730" s="119" t="e">
        <f>'Приложение № 1'!#REF!</f>
        <v>#REF!</v>
      </c>
      <c r="C730" s="126" t="e">
        <f>'Приложение № 1'!#REF!</f>
        <v>#REF!</v>
      </c>
      <c r="D730" s="151" t="e">
        <f>'Приложение № 1'!#REF!</f>
        <v>#REF!</v>
      </c>
      <c r="E730" s="151" t="e">
        <f t="shared" si="226"/>
        <v>#REF!</v>
      </c>
      <c r="F730" s="151" t="e">
        <f t="shared" si="226"/>
        <v>#REF!</v>
      </c>
      <c r="G730" s="151">
        <v>0</v>
      </c>
      <c r="H730" s="151">
        <v>0</v>
      </c>
      <c r="I730" s="151">
        <v>0</v>
      </c>
      <c r="J730" s="151">
        <v>0</v>
      </c>
      <c r="K730" s="151">
        <v>0</v>
      </c>
      <c r="L730" s="151">
        <v>0</v>
      </c>
      <c r="M730" s="151">
        <v>0</v>
      </c>
      <c r="N730" s="151">
        <v>0</v>
      </c>
      <c r="O730" s="151">
        <v>0</v>
      </c>
      <c r="P730" s="151">
        <v>0</v>
      </c>
    </row>
    <row r="731" spans="1:16" ht="12.95" customHeight="1" x14ac:dyDescent="0.25">
      <c r="A731" s="127">
        <v>4</v>
      </c>
      <c r="B731" s="119" t="e">
        <f>'Приложение № 1'!#REF!</f>
        <v>#REF!</v>
      </c>
      <c r="C731" s="126" t="e">
        <f>'Приложение № 1'!#REF!</f>
        <v>#REF!</v>
      </c>
      <c r="D731" s="151" t="e">
        <f>'Приложение № 1'!#REF!</f>
        <v>#REF!</v>
      </c>
      <c r="E731" s="151" t="e">
        <f t="shared" si="226"/>
        <v>#REF!</v>
      </c>
      <c r="F731" s="151" t="e">
        <f t="shared" si="226"/>
        <v>#REF!</v>
      </c>
      <c r="G731" s="151">
        <v>0</v>
      </c>
      <c r="H731" s="151">
        <v>0</v>
      </c>
      <c r="I731" s="151">
        <v>0</v>
      </c>
      <c r="J731" s="151">
        <v>0</v>
      </c>
      <c r="K731" s="151">
        <v>0</v>
      </c>
      <c r="L731" s="151">
        <v>0</v>
      </c>
      <c r="M731" s="151">
        <v>0</v>
      </c>
      <c r="N731" s="151">
        <v>0</v>
      </c>
      <c r="O731" s="151">
        <v>0</v>
      </c>
      <c r="P731" s="151">
        <v>0</v>
      </c>
    </row>
    <row r="732" spans="1:16" s="118" customFormat="1" ht="39.950000000000003" customHeight="1" x14ac:dyDescent="0.25">
      <c r="A732" s="847" t="e">
        <f>'Приложение № 1'!#REF!</f>
        <v>#REF!</v>
      </c>
      <c r="B732" s="848"/>
      <c r="C732" s="101" t="e">
        <f>SUM(C733:C743)</f>
        <v>#REF!</v>
      </c>
      <c r="D732" s="101" t="e">
        <f t="shared" ref="D732:P732" si="227">SUM(D733:D743)</f>
        <v>#REF!</v>
      </c>
      <c r="E732" s="101">
        <f t="shared" si="227"/>
        <v>0</v>
      </c>
      <c r="F732" s="101">
        <f t="shared" si="227"/>
        <v>0</v>
      </c>
      <c r="G732" s="101" t="e">
        <f t="shared" si="227"/>
        <v>#REF!</v>
      </c>
      <c r="H732" s="101" t="e">
        <f t="shared" si="227"/>
        <v>#REF!</v>
      </c>
      <c r="I732" s="101">
        <f t="shared" si="227"/>
        <v>0</v>
      </c>
      <c r="J732" s="101">
        <f t="shared" si="227"/>
        <v>0</v>
      </c>
      <c r="K732" s="101">
        <f t="shared" si="227"/>
        <v>0</v>
      </c>
      <c r="L732" s="101">
        <f t="shared" si="227"/>
        <v>0</v>
      </c>
      <c r="M732" s="101">
        <f t="shared" si="227"/>
        <v>0</v>
      </c>
      <c r="N732" s="101">
        <f t="shared" si="227"/>
        <v>0</v>
      </c>
      <c r="O732" s="101">
        <f t="shared" si="227"/>
        <v>0</v>
      </c>
      <c r="P732" s="101">
        <f t="shared" si="227"/>
        <v>0</v>
      </c>
    </row>
    <row r="733" spans="1:16" ht="12.95" customHeight="1" x14ac:dyDescent="0.25">
      <c r="A733" s="127">
        <v>1</v>
      </c>
      <c r="B733" s="119" t="e">
        <f>'Приложение № 1'!#REF!</f>
        <v>#REF!</v>
      </c>
      <c r="C733" s="126" t="e">
        <f>'Приложение № 1'!#REF!</f>
        <v>#REF!</v>
      </c>
      <c r="D733" s="151" t="e">
        <f>'Приложение № 1'!#REF!</f>
        <v>#REF!</v>
      </c>
      <c r="E733" s="151">
        <v>0</v>
      </c>
      <c r="F733" s="151">
        <v>0</v>
      </c>
      <c r="G733" s="151" t="e">
        <f>C733</f>
        <v>#REF!</v>
      </c>
      <c r="H733" s="151" t="e">
        <f>D733</f>
        <v>#REF!</v>
      </c>
      <c r="I733" s="151">
        <v>0</v>
      </c>
      <c r="J733" s="151">
        <v>0</v>
      </c>
      <c r="K733" s="151">
        <v>0</v>
      </c>
      <c r="L733" s="151">
        <v>0</v>
      </c>
      <c r="M733" s="151">
        <v>0</v>
      </c>
      <c r="N733" s="151">
        <v>0</v>
      </c>
      <c r="O733" s="151">
        <v>0</v>
      </c>
      <c r="P733" s="151">
        <v>0</v>
      </c>
    </row>
    <row r="734" spans="1:16" ht="12.95" customHeight="1" x14ac:dyDescent="0.25">
      <c r="A734" s="127">
        <v>2</v>
      </c>
      <c r="B734" s="119" t="e">
        <f>'Приложение № 1'!#REF!</f>
        <v>#REF!</v>
      </c>
      <c r="C734" s="126" t="e">
        <f>'Приложение № 1'!#REF!</f>
        <v>#REF!</v>
      </c>
      <c r="D734" s="151" t="e">
        <f>'Приложение № 1'!#REF!</f>
        <v>#REF!</v>
      </c>
      <c r="E734" s="151">
        <v>0</v>
      </c>
      <c r="F734" s="151">
        <v>0</v>
      </c>
      <c r="G734" s="151" t="e">
        <f t="shared" ref="G734:G743" si="228">C734</f>
        <v>#REF!</v>
      </c>
      <c r="H734" s="151" t="e">
        <f t="shared" ref="H734:H743" si="229">D734</f>
        <v>#REF!</v>
      </c>
      <c r="I734" s="151">
        <v>0</v>
      </c>
      <c r="J734" s="151">
        <v>0</v>
      </c>
      <c r="K734" s="151">
        <v>0</v>
      </c>
      <c r="L734" s="151">
        <v>0</v>
      </c>
      <c r="M734" s="151">
        <v>0</v>
      </c>
      <c r="N734" s="151">
        <v>0</v>
      </c>
      <c r="O734" s="151">
        <v>0</v>
      </c>
      <c r="P734" s="151">
        <v>0</v>
      </c>
    </row>
    <row r="735" spans="1:16" ht="12.95" customHeight="1" x14ac:dyDescent="0.25">
      <c r="A735" s="127">
        <v>3</v>
      </c>
      <c r="B735" s="119" t="e">
        <f>'Приложение № 1'!#REF!</f>
        <v>#REF!</v>
      </c>
      <c r="C735" s="126" t="e">
        <f>'Приложение № 1'!#REF!</f>
        <v>#REF!</v>
      </c>
      <c r="D735" s="151" t="e">
        <f>'Приложение № 1'!#REF!</f>
        <v>#REF!</v>
      </c>
      <c r="E735" s="151">
        <v>0</v>
      </c>
      <c r="F735" s="151">
        <v>0</v>
      </c>
      <c r="G735" s="151" t="e">
        <f t="shared" si="228"/>
        <v>#REF!</v>
      </c>
      <c r="H735" s="151" t="e">
        <f t="shared" si="229"/>
        <v>#REF!</v>
      </c>
      <c r="I735" s="151">
        <v>0</v>
      </c>
      <c r="J735" s="151">
        <v>0</v>
      </c>
      <c r="K735" s="151">
        <v>0</v>
      </c>
      <c r="L735" s="151">
        <v>0</v>
      </c>
      <c r="M735" s="151">
        <v>0</v>
      </c>
      <c r="N735" s="151">
        <v>0</v>
      </c>
      <c r="O735" s="151">
        <v>0</v>
      </c>
      <c r="P735" s="151">
        <v>0</v>
      </c>
    </row>
    <row r="736" spans="1:16" ht="12.95" customHeight="1" x14ac:dyDescent="0.25">
      <c r="A736" s="127">
        <v>4</v>
      </c>
      <c r="B736" s="119" t="e">
        <f>'Приложение № 1'!#REF!</f>
        <v>#REF!</v>
      </c>
      <c r="C736" s="126" t="e">
        <f>'Приложение № 1'!#REF!</f>
        <v>#REF!</v>
      </c>
      <c r="D736" s="151" t="e">
        <f>'Приложение № 1'!#REF!</f>
        <v>#REF!</v>
      </c>
      <c r="E736" s="151">
        <v>0</v>
      </c>
      <c r="F736" s="151">
        <v>0</v>
      </c>
      <c r="G736" s="151" t="e">
        <f t="shared" si="228"/>
        <v>#REF!</v>
      </c>
      <c r="H736" s="151" t="e">
        <f t="shared" si="229"/>
        <v>#REF!</v>
      </c>
      <c r="I736" s="151">
        <v>0</v>
      </c>
      <c r="J736" s="151">
        <v>0</v>
      </c>
      <c r="K736" s="151">
        <v>0</v>
      </c>
      <c r="L736" s="151">
        <v>0</v>
      </c>
      <c r="M736" s="151">
        <v>0</v>
      </c>
      <c r="N736" s="151">
        <v>0</v>
      </c>
      <c r="O736" s="151">
        <v>0</v>
      </c>
      <c r="P736" s="151">
        <v>0</v>
      </c>
    </row>
    <row r="737" spans="1:16" ht="12.95" customHeight="1" x14ac:dyDescent="0.25">
      <c r="A737" s="127">
        <v>5</v>
      </c>
      <c r="B737" s="119" t="e">
        <f>'Приложение № 1'!#REF!</f>
        <v>#REF!</v>
      </c>
      <c r="C737" s="126" t="e">
        <f>'Приложение № 1'!#REF!</f>
        <v>#REF!</v>
      </c>
      <c r="D737" s="151" t="e">
        <f>'Приложение № 1'!#REF!</f>
        <v>#REF!</v>
      </c>
      <c r="E737" s="151">
        <v>0</v>
      </c>
      <c r="F737" s="151">
        <v>0</v>
      </c>
      <c r="G737" s="151" t="e">
        <f t="shared" si="228"/>
        <v>#REF!</v>
      </c>
      <c r="H737" s="151" t="e">
        <f t="shared" si="229"/>
        <v>#REF!</v>
      </c>
      <c r="I737" s="151">
        <v>0</v>
      </c>
      <c r="J737" s="151">
        <v>0</v>
      </c>
      <c r="K737" s="151">
        <v>0</v>
      </c>
      <c r="L737" s="151">
        <v>0</v>
      </c>
      <c r="M737" s="151">
        <v>0</v>
      </c>
      <c r="N737" s="151">
        <v>0</v>
      </c>
      <c r="O737" s="151">
        <v>0</v>
      </c>
      <c r="P737" s="151">
        <v>0</v>
      </c>
    </row>
    <row r="738" spans="1:16" ht="12.95" customHeight="1" x14ac:dyDescent="0.25">
      <c r="A738" s="127">
        <v>6</v>
      </c>
      <c r="B738" s="119" t="e">
        <f>'Приложение № 1'!#REF!</f>
        <v>#REF!</v>
      </c>
      <c r="C738" s="126" t="e">
        <f>'Приложение № 1'!#REF!</f>
        <v>#REF!</v>
      </c>
      <c r="D738" s="151" t="e">
        <f>'Приложение № 1'!#REF!</f>
        <v>#REF!</v>
      </c>
      <c r="E738" s="151">
        <v>0</v>
      </c>
      <c r="F738" s="151">
        <v>0</v>
      </c>
      <c r="G738" s="151" t="e">
        <f t="shared" si="228"/>
        <v>#REF!</v>
      </c>
      <c r="H738" s="151" t="e">
        <f t="shared" si="229"/>
        <v>#REF!</v>
      </c>
      <c r="I738" s="151">
        <v>0</v>
      </c>
      <c r="J738" s="151">
        <v>0</v>
      </c>
      <c r="K738" s="151">
        <v>0</v>
      </c>
      <c r="L738" s="151">
        <v>0</v>
      </c>
      <c r="M738" s="151">
        <v>0</v>
      </c>
      <c r="N738" s="151">
        <v>0</v>
      </c>
      <c r="O738" s="151">
        <v>0</v>
      </c>
      <c r="P738" s="151">
        <v>0</v>
      </c>
    </row>
    <row r="739" spans="1:16" ht="12.95" customHeight="1" x14ac:dyDescent="0.25">
      <c r="A739" s="127">
        <v>7</v>
      </c>
      <c r="B739" s="119" t="e">
        <f>'Приложение № 1'!#REF!</f>
        <v>#REF!</v>
      </c>
      <c r="C739" s="126" t="e">
        <f>'Приложение № 1'!#REF!</f>
        <v>#REF!</v>
      </c>
      <c r="D739" s="151" t="e">
        <f>'Приложение № 1'!#REF!</f>
        <v>#REF!</v>
      </c>
      <c r="E739" s="151">
        <v>0</v>
      </c>
      <c r="F739" s="151">
        <v>0</v>
      </c>
      <c r="G739" s="151" t="e">
        <f t="shared" si="228"/>
        <v>#REF!</v>
      </c>
      <c r="H739" s="151" t="e">
        <f t="shared" si="229"/>
        <v>#REF!</v>
      </c>
      <c r="I739" s="151">
        <v>0</v>
      </c>
      <c r="J739" s="151">
        <v>0</v>
      </c>
      <c r="K739" s="151">
        <v>0</v>
      </c>
      <c r="L739" s="151">
        <v>0</v>
      </c>
      <c r="M739" s="151">
        <v>0</v>
      </c>
      <c r="N739" s="151">
        <v>0</v>
      </c>
      <c r="O739" s="151">
        <v>0</v>
      </c>
      <c r="P739" s="151">
        <v>0</v>
      </c>
    </row>
    <row r="740" spans="1:16" ht="12.95" customHeight="1" x14ac:dyDescent="0.25">
      <c r="A740" s="127">
        <v>8</v>
      </c>
      <c r="B740" s="119" t="e">
        <f>'Приложение № 1'!#REF!</f>
        <v>#REF!</v>
      </c>
      <c r="C740" s="126" t="e">
        <f>'Приложение № 1'!#REF!</f>
        <v>#REF!</v>
      </c>
      <c r="D740" s="151" t="e">
        <f>'Приложение № 1'!#REF!</f>
        <v>#REF!</v>
      </c>
      <c r="E740" s="151">
        <v>0</v>
      </c>
      <c r="F740" s="151">
        <v>0</v>
      </c>
      <c r="G740" s="151" t="e">
        <f t="shared" si="228"/>
        <v>#REF!</v>
      </c>
      <c r="H740" s="151" t="e">
        <f t="shared" si="229"/>
        <v>#REF!</v>
      </c>
      <c r="I740" s="151">
        <v>0</v>
      </c>
      <c r="J740" s="151">
        <v>0</v>
      </c>
      <c r="K740" s="151">
        <v>0</v>
      </c>
      <c r="L740" s="151">
        <v>0</v>
      </c>
      <c r="M740" s="151">
        <v>0</v>
      </c>
      <c r="N740" s="151">
        <v>0</v>
      </c>
      <c r="O740" s="151">
        <v>0</v>
      </c>
      <c r="P740" s="151">
        <v>0</v>
      </c>
    </row>
    <row r="741" spans="1:16" ht="12.95" customHeight="1" x14ac:dyDescent="0.25">
      <c r="A741" s="127">
        <v>9</v>
      </c>
      <c r="B741" s="119" t="e">
        <f>'Приложение № 1'!#REF!</f>
        <v>#REF!</v>
      </c>
      <c r="C741" s="126" t="e">
        <f>'Приложение № 1'!#REF!</f>
        <v>#REF!</v>
      </c>
      <c r="D741" s="151" t="e">
        <f>'Приложение № 1'!#REF!</f>
        <v>#REF!</v>
      </c>
      <c r="E741" s="151">
        <v>0</v>
      </c>
      <c r="F741" s="151">
        <v>0</v>
      </c>
      <c r="G741" s="151" t="e">
        <f t="shared" si="228"/>
        <v>#REF!</v>
      </c>
      <c r="H741" s="151" t="e">
        <f t="shared" si="229"/>
        <v>#REF!</v>
      </c>
      <c r="I741" s="151">
        <v>0</v>
      </c>
      <c r="J741" s="151">
        <v>0</v>
      </c>
      <c r="K741" s="151">
        <v>0</v>
      </c>
      <c r="L741" s="151">
        <v>0</v>
      </c>
      <c r="M741" s="151">
        <v>0</v>
      </c>
      <c r="N741" s="151">
        <v>0</v>
      </c>
      <c r="O741" s="151">
        <v>0</v>
      </c>
      <c r="P741" s="151">
        <v>0</v>
      </c>
    </row>
    <row r="742" spans="1:16" ht="12.95" customHeight="1" x14ac:dyDescent="0.25">
      <c r="A742" s="127">
        <v>10</v>
      </c>
      <c r="B742" s="119" t="e">
        <f>'Приложение № 1'!#REF!</f>
        <v>#REF!</v>
      </c>
      <c r="C742" s="126" t="e">
        <f>'Приложение № 1'!#REF!</f>
        <v>#REF!</v>
      </c>
      <c r="D742" s="151" t="e">
        <f>'Приложение № 1'!#REF!</f>
        <v>#REF!</v>
      </c>
      <c r="E742" s="151">
        <v>0</v>
      </c>
      <c r="F742" s="151">
        <v>0</v>
      </c>
      <c r="G742" s="151" t="e">
        <f t="shared" si="228"/>
        <v>#REF!</v>
      </c>
      <c r="H742" s="151" t="e">
        <f t="shared" si="229"/>
        <v>#REF!</v>
      </c>
      <c r="I742" s="151">
        <v>0</v>
      </c>
      <c r="J742" s="151">
        <v>0</v>
      </c>
      <c r="K742" s="151">
        <v>0</v>
      </c>
      <c r="L742" s="151">
        <v>0</v>
      </c>
      <c r="M742" s="151">
        <v>0</v>
      </c>
      <c r="N742" s="151">
        <v>0</v>
      </c>
      <c r="O742" s="151">
        <v>0</v>
      </c>
      <c r="P742" s="151">
        <v>0</v>
      </c>
    </row>
    <row r="743" spans="1:16" ht="12.95" customHeight="1" x14ac:dyDescent="0.25">
      <c r="A743" s="127">
        <v>11</v>
      </c>
      <c r="B743" s="119" t="e">
        <f>'Приложение № 1'!#REF!</f>
        <v>#REF!</v>
      </c>
      <c r="C743" s="126" t="e">
        <f>'Приложение № 1'!#REF!</f>
        <v>#REF!</v>
      </c>
      <c r="D743" s="151" t="e">
        <f>'Приложение № 1'!#REF!</f>
        <v>#REF!</v>
      </c>
      <c r="E743" s="151">
        <v>0</v>
      </c>
      <c r="F743" s="151">
        <v>0</v>
      </c>
      <c r="G743" s="151" t="e">
        <f t="shared" si="228"/>
        <v>#REF!</v>
      </c>
      <c r="H743" s="151" t="e">
        <f t="shared" si="229"/>
        <v>#REF!</v>
      </c>
      <c r="I743" s="151">
        <v>0</v>
      </c>
      <c r="J743" s="151">
        <v>0</v>
      </c>
      <c r="K743" s="151">
        <v>0</v>
      </c>
      <c r="L743" s="151">
        <v>0</v>
      </c>
      <c r="M743" s="151">
        <v>0</v>
      </c>
      <c r="N743" s="151">
        <v>0</v>
      </c>
      <c r="O743" s="151">
        <v>0</v>
      </c>
      <c r="P743" s="151">
        <v>0</v>
      </c>
    </row>
    <row r="744" spans="1:16" s="118" customFormat="1" ht="39.950000000000003" customHeight="1" x14ac:dyDescent="0.25">
      <c r="A744" s="847" t="e">
        <f>'Приложение № 1'!#REF!</f>
        <v>#REF!</v>
      </c>
      <c r="B744" s="848"/>
      <c r="C744" s="101" t="e">
        <f>C745+C746+C747+C748</f>
        <v>#REF!</v>
      </c>
      <c r="D744" s="101" t="e">
        <f t="shared" ref="D744:P744" si="230">D745+D746+D747+D748</f>
        <v>#REF!</v>
      </c>
      <c r="E744" s="101" t="e">
        <f t="shared" si="230"/>
        <v>#REF!</v>
      </c>
      <c r="F744" s="101" t="e">
        <f t="shared" si="230"/>
        <v>#REF!</v>
      </c>
      <c r="G744" s="101">
        <f t="shared" si="230"/>
        <v>0</v>
      </c>
      <c r="H744" s="101">
        <f t="shared" si="230"/>
        <v>0</v>
      </c>
      <c r="I744" s="101">
        <f t="shared" si="230"/>
        <v>0</v>
      </c>
      <c r="J744" s="101">
        <f t="shared" si="230"/>
        <v>0</v>
      </c>
      <c r="K744" s="101">
        <f t="shared" si="230"/>
        <v>0</v>
      </c>
      <c r="L744" s="101">
        <f t="shared" si="230"/>
        <v>0</v>
      </c>
      <c r="M744" s="101">
        <f t="shared" si="230"/>
        <v>0</v>
      </c>
      <c r="N744" s="101">
        <f t="shared" si="230"/>
        <v>0</v>
      </c>
      <c r="O744" s="101">
        <f t="shared" si="230"/>
        <v>0</v>
      </c>
      <c r="P744" s="101">
        <f t="shared" si="230"/>
        <v>0</v>
      </c>
    </row>
    <row r="745" spans="1:16" ht="12.95" customHeight="1" x14ac:dyDescent="0.25">
      <c r="A745" s="127">
        <v>1</v>
      </c>
      <c r="B745" s="119" t="e">
        <f>'Приложение № 1'!#REF!</f>
        <v>#REF!</v>
      </c>
      <c r="C745" s="126" t="e">
        <f>'Приложение № 1'!#REF!</f>
        <v>#REF!</v>
      </c>
      <c r="D745" s="151" t="e">
        <f>'Приложение № 1'!#REF!</f>
        <v>#REF!</v>
      </c>
      <c r="E745" s="151" t="e">
        <f t="shared" ref="E745:F748" si="231">C745</f>
        <v>#REF!</v>
      </c>
      <c r="F745" s="151" t="e">
        <f t="shared" si="231"/>
        <v>#REF!</v>
      </c>
      <c r="G745" s="151">
        <v>0</v>
      </c>
      <c r="H745" s="151">
        <v>0</v>
      </c>
      <c r="I745" s="151">
        <v>0</v>
      </c>
      <c r="J745" s="151">
        <v>0</v>
      </c>
      <c r="K745" s="151">
        <v>0</v>
      </c>
      <c r="L745" s="151">
        <v>0</v>
      </c>
      <c r="M745" s="151">
        <v>0</v>
      </c>
      <c r="N745" s="151">
        <v>0</v>
      </c>
      <c r="O745" s="151">
        <v>0</v>
      </c>
      <c r="P745" s="151">
        <v>0</v>
      </c>
    </row>
    <row r="746" spans="1:16" ht="12.95" customHeight="1" x14ac:dyDescent="0.25">
      <c r="A746" s="127">
        <v>2</v>
      </c>
      <c r="B746" s="119" t="e">
        <f>'Приложение № 1'!#REF!</f>
        <v>#REF!</v>
      </c>
      <c r="C746" s="126" t="e">
        <f>'Приложение № 1'!#REF!</f>
        <v>#REF!</v>
      </c>
      <c r="D746" s="151" t="e">
        <f>'Приложение № 1'!#REF!</f>
        <v>#REF!</v>
      </c>
      <c r="E746" s="151" t="e">
        <f t="shared" si="231"/>
        <v>#REF!</v>
      </c>
      <c r="F746" s="151" t="e">
        <f t="shared" si="231"/>
        <v>#REF!</v>
      </c>
      <c r="G746" s="151">
        <v>0</v>
      </c>
      <c r="H746" s="151">
        <v>0</v>
      </c>
      <c r="I746" s="151">
        <v>0</v>
      </c>
      <c r="J746" s="151">
        <v>0</v>
      </c>
      <c r="K746" s="151">
        <v>0</v>
      </c>
      <c r="L746" s="151">
        <v>0</v>
      </c>
      <c r="M746" s="151">
        <v>0</v>
      </c>
      <c r="N746" s="151">
        <v>0</v>
      </c>
      <c r="O746" s="151">
        <v>0</v>
      </c>
      <c r="P746" s="151">
        <v>0</v>
      </c>
    </row>
    <row r="747" spans="1:16" ht="12.95" customHeight="1" x14ac:dyDescent="0.25">
      <c r="A747" s="127">
        <v>3</v>
      </c>
      <c r="B747" s="119" t="e">
        <f>'Приложение № 1'!#REF!</f>
        <v>#REF!</v>
      </c>
      <c r="C747" s="126" t="e">
        <f>'Приложение № 1'!#REF!</f>
        <v>#REF!</v>
      </c>
      <c r="D747" s="151" t="e">
        <f>'Приложение № 1'!#REF!</f>
        <v>#REF!</v>
      </c>
      <c r="E747" s="151" t="e">
        <f t="shared" si="231"/>
        <v>#REF!</v>
      </c>
      <c r="F747" s="151" t="e">
        <f t="shared" si="231"/>
        <v>#REF!</v>
      </c>
      <c r="G747" s="151">
        <v>0</v>
      </c>
      <c r="H747" s="151">
        <v>0</v>
      </c>
      <c r="I747" s="151">
        <v>0</v>
      </c>
      <c r="J747" s="151">
        <v>0</v>
      </c>
      <c r="K747" s="151">
        <v>0</v>
      </c>
      <c r="L747" s="151">
        <v>0</v>
      </c>
      <c r="M747" s="151">
        <v>0</v>
      </c>
      <c r="N747" s="151">
        <v>0</v>
      </c>
      <c r="O747" s="151">
        <v>0</v>
      </c>
      <c r="P747" s="151">
        <v>0</v>
      </c>
    </row>
    <row r="748" spans="1:16" ht="12.95" customHeight="1" x14ac:dyDescent="0.25">
      <c r="A748" s="127">
        <v>4</v>
      </c>
      <c r="B748" s="119" t="e">
        <f>'Приложение № 1'!#REF!</f>
        <v>#REF!</v>
      </c>
      <c r="C748" s="126" t="e">
        <f>'Приложение № 1'!#REF!</f>
        <v>#REF!</v>
      </c>
      <c r="D748" s="151" t="e">
        <f>'Приложение № 1'!#REF!</f>
        <v>#REF!</v>
      </c>
      <c r="E748" s="151" t="e">
        <f t="shared" si="231"/>
        <v>#REF!</v>
      </c>
      <c r="F748" s="151" t="e">
        <f t="shared" si="231"/>
        <v>#REF!</v>
      </c>
      <c r="G748" s="151">
        <v>0</v>
      </c>
      <c r="H748" s="151">
        <v>0</v>
      </c>
      <c r="I748" s="151">
        <v>0</v>
      </c>
      <c r="J748" s="151">
        <v>0</v>
      </c>
      <c r="K748" s="151">
        <v>0</v>
      </c>
      <c r="L748" s="151">
        <v>0</v>
      </c>
      <c r="M748" s="151">
        <v>0</v>
      </c>
      <c r="N748" s="151">
        <v>0</v>
      </c>
      <c r="O748" s="151">
        <v>0</v>
      </c>
      <c r="P748" s="151">
        <v>0</v>
      </c>
    </row>
    <row r="749" spans="1:16" s="118" customFormat="1" ht="39.950000000000003" customHeight="1" x14ac:dyDescent="0.25">
      <c r="A749" s="847" t="e">
        <f>'Приложение № 1'!#REF!</f>
        <v>#REF!</v>
      </c>
      <c r="B749" s="848"/>
      <c r="C749" s="101" t="e">
        <f>C750+C751</f>
        <v>#REF!</v>
      </c>
      <c r="D749" s="101" t="e">
        <f t="shared" ref="D749:O749" si="232">D750+D751</f>
        <v>#REF!</v>
      </c>
      <c r="E749" s="101">
        <f t="shared" si="232"/>
        <v>0</v>
      </c>
      <c r="F749" s="101">
        <f t="shared" si="232"/>
        <v>0</v>
      </c>
      <c r="G749" s="101" t="e">
        <f t="shared" si="232"/>
        <v>#REF!</v>
      </c>
      <c r="H749" s="101" t="e">
        <f t="shared" si="232"/>
        <v>#REF!</v>
      </c>
      <c r="I749" s="101">
        <f t="shared" si="232"/>
        <v>0</v>
      </c>
      <c r="J749" s="101">
        <f t="shared" si="232"/>
        <v>0</v>
      </c>
      <c r="K749" s="101">
        <f t="shared" si="232"/>
        <v>0</v>
      </c>
      <c r="L749" s="101">
        <f t="shared" si="232"/>
        <v>0</v>
      </c>
      <c r="M749" s="101">
        <f t="shared" si="232"/>
        <v>0</v>
      </c>
      <c r="N749" s="101">
        <f t="shared" si="232"/>
        <v>0</v>
      </c>
      <c r="O749" s="101">
        <f t="shared" si="232"/>
        <v>0</v>
      </c>
      <c r="P749" s="101">
        <f>P750+P751</f>
        <v>0</v>
      </c>
    </row>
    <row r="750" spans="1:16" ht="12.95" customHeight="1" x14ac:dyDescent="0.25">
      <c r="A750" s="127">
        <v>1</v>
      </c>
      <c r="B750" s="117" t="e">
        <f>'Приложение № 1'!#REF!</f>
        <v>#REF!</v>
      </c>
      <c r="C750" s="126" t="e">
        <f>'Приложение № 1'!#REF!</f>
        <v>#REF!</v>
      </c>
      <c r="D750" s="151" t="e">
        <f>'Приложение № 1'!#REF!</f>
        <v>#REF!</v>
      </c>
      <c r="E750" s="151">
        <v>0</v>
      </c>
      <c r="F750" s="151">
        <v>0</v>
      </c>
      <c r="G750" s="151" t="e">
        <f>C750</f>
        <v>#REF!</v>
      </c>
      <c r="H750" s="151" t="e">
        <f>D750</f>
        <v>#REF!</v>
      </c>
      <c r="I750" s="151">
        <v>0</v>
      </c>
      <c r="J750" s="151">
        <v>0</v>
      </c>
      <c r="K750" s="151">
        <v>0</v>
      </c>
      <c r="L750" s="151">
        <v>0</v>
      </c>
      <c r="M750" s="151">
        <v>0</v>
      </c>
      <c r="N750" s="151">
        <v>0</v>
      </c>
      <c r="O750" s="151">
        <v>0</v>
      </c>
      <c r="P750" s="151">
        <v>0</v>
      </c>
    </row>
    <row r="751" spans="1:16" ht="12.95" customHeight="1" x14ac:dyDescent="0.25">
      <c r="A751" s="127">
        <v>2</v>
      </c>
      <c r="B751" s="117" t="e">
        <f>'Приложение № 1'!#REF!</f>
        <v>#REF!</v>
      </c>
      <c r="C751" s="126" t="e">
        <f>'Приложение № 1'!#REF!</f>
        <v>#REF!</v>
      </c>
      <c r="D751" s="151" t="e">
        <f>'Приложение № 1'!#REF!</f>
        <v>#REF!</v>
      </c>
      <c r="E751" s="151">
        <v>0</v>
      </c>
      <c r="F751" s="151">
        <v>0</v>
      </c>
      <c r="G751" s="151" t="e">
        <f>C751</f>
        <v>#REF!</v>
      </c>
      <c r="H751" s="151" t="e">
        <f>D751</f>
        <v>#REF!</v>
      </c>
      <c r="I751" s="151">
        <v>0</v>
      </c>
      <c r="J751" s="151">
        <v>0</v>
      </c>
      <c r="K751" s="151">
        <v>0</v>
      </c>
      <c r="L751" s="151">
        <v>0</v>
      </c>
      <c r="M751" s="151">
        <v>0</v>
      </c>
      <c r="N751" s="151">
        <v>0</v>
      </c>
      <c r="O751" s="151">
        <v>0</v>
      </c>
      <c r="P751" s="151">
        <v>0</v>
      </c>
    </row>
    <row r="752" spans="1:16" ht="39.950000000000003" customHeight="1" x14ac:dyDescent="0.25">
      <c r="A752" s="847" t="e">
        <f>'Приложение № 1'!#REF!</f>
        <v>#REF!</v>
      </c>
      <c r="B752" s="850"/>
      <c r="C752" s="129" t="e">
        <f>SUM(C753:C770)</f>
        <v>#REF!</v>
      </c>
      <c r="D752" s="129" t="e">
        <f t="shared" ref="D752:P752" si="233">SUM(D753:D770)</f>
        <v>#REF!</v>
      </c>
      <c r="E752" s="129">
        <f t="shared" si="233"/>
        <v>0</v>
      </c>
      <c r="F752" s="129">
        <f t="shared" si="233"/>
        <v>0</v>
      </c>
      <c r="G752" s="129" t="e">
        <f t="shared" si="233"/>
        <v>#REF!</v>
      </c>
      <c r="H752" s="129" t="e">
        <f t="shared" si="233"/>
        <v>#REF!</v>
      </c>
      <c r="I752" s="129">
        <f t="shared" si="233"/>
        <v>0</v>
      </c>
      <c r="J752" s="129">
        <f t="shared" si="233"/>
        <v>0</v>
      </c>
      <c r="K752" s="129">
        <f t="shared" si="233"/>
        <v>0</v>
      </c>
      <c r="L752" s="129">
        <f t="shared" si="233"/>
        <v>0</v>
      </c>
      <c r="M752" s="129">
        <f t="shared" si="233"/>
        <v>0</v>
      </c>
      <c r="N752" s="129">
        <f t="shared" si="233"/>
        <v>0</v>
      </c>
      <c r="O752" s="129">
        <f t="shared" si="233"/>
        <v>0</v>
      </c>
      <c r="P752" s="129">
        <f t="shared" si="233"/>
        <v>0</v>
      </c>
    </row>
    <row r="753" spans="1:16" ht="12.95" customHeight="1" x14ac:dyDescent="0.25">
      <c r="A753" s="127">
        <v>1</v>
      </c>
      <c r="B753" s="104" t="e">
        <f>'Приложение № 1'!#REF!</f>
        <v>#REF!</v>
      </c>
      <c r="C753" s="126" t="e">
        <f>'Приложение № 1'!#REF!</f>
        <v>#REF!</v>
      </c>
      <c r="D753" s="151" t="e">
        <f>'Приложение № 1'!#REF!</f>
        <v>#REF!</v>
      </c>
      <c r="E753" s="151">
        <v>0</v>
      </c>
      <c r="F753" s="151">
        <v>0</v>
      </c>
      <c r="G753" s="151" t="e">
        <f>C753</f>
        <v>#REF!</v>
      </c>
      <c r="H753" s="151" t="e">
        <f>D753</f>
        <v>#REF!</v>
      </c>
      <c r="I753" s="151">
        <v>0</v>
      </c>
      <c r="J753" s="151">
        <v>0</v>
      </c>
      <c r="K753" s="151">
        <v>0</v>
      </c>
      <c r="L753" s="151">
        <v>0</v>
      </c>
      <c r="M753" s="151">
        <v>0</v>
      </c>
      <c r="N753" s="151">
        <v>0</v>
      </c>
      <c r="O753" s="151">
        <v>0</v>
      </c>
      <c r="P753" s="151">
        <v>0</v>
      </c>
    </row>
    <row r="754" spans="1:16" ht="12.95" customHeight="1" x14ac:dyDescent="0.25">
      <c r="A754" s="100">
        <v>2</v>
      </c>
      <c r="B754" s="104" t="e">
        <f>'Приложение № 1'!#REF!</f>
        <v>#REF!</v>
      </c>
      <c r="C754" s="126" t="e">
        <f>'Приложение № 1'!#REF!</f>
        <v>#REF!</v>
      </c>
      <c r="D754" s="151" t="e">
        <f>'Приложение № 1'!#REF!</f>
        <v>#REF!</v>
      </c>
      <c r="E754" s="151">
        <v>0</v>
      </c>
      <c r="F754" s="151">
        <v>0</v>
      </c>
      <c r="G754" s="151" t="e">
        <f t="shared" ref="G754:G770" si="234">C754</f>
        <v>#REF!</v>
      </c>
      <c r="H754" s="151" t="e">
        <f t="shared" ref="H754:H770" si="235">D754</f>
        <v>#REF!</v>
      </c>
      <c r="I754" s="151">
        <v>0</v>
      </c>
      <c r="J754" s="151">
        <v>0</v>
      </c>
      <c r="K754" s="151">
        <v>0</v>
      </c>
      <c r="L754" s="151">
        <v>0</v>
      </c>
      <c r="M754" s="151">
        <v>0</v>
      </c>
      <c r="N754" s="151">
        <v>0</v>
      </c>
      <c r="O754" s="151">
        <v>0</v>
      </c>
      <c r="P754" s="151">
        <v>0</v>
      </c>
    </row>
    <row r="755" spans="1:16" ht="12.95" customHeight="1" x14ac:dyDescent="0.25">
      <c r="A755" s="127">
        <v>3</v>
      </c>
      <c r="B755" s="104" t="e">
        <f>'Приложение № 1'!#REF!</f>
        <v>#REF!</v>
      </c>
      <c r="C755" s="126" t="e">
        <f>'Приложение № 1'!#REF!</f>
        <v>#REF!</v>
      </c>
      <c r="D755" s="151" t="e">
        <f>'Приложение № 1'!#REF!</f>
        <v>#REF!</v>
      </c>
      <c r="E755" s="151">
        <v>0</v>
      </c>
      <c r="F755" s="151">
        <v>0</v>
      </c>
      <c r="G755" s="151" t="e">
        <f t="shared" si="234"/>
        <v>#REF!</v>
      </c>
      <c r="H755" s="151" t="e">
        <f t="shared" si="235"/>
        <v>#REF!</v>
      </c>
      <c r="I755" s="151">
        <v>0</v>
      </c>
      <c r="J755" s="151">
        <v>0</v>
      </c>
      <c r="K755" s="151">
        <v>0</v>
      </c>
      <c r="L755" s="151">
        <v>0</v>
      </c>
      <c r="M755" s="151">
        <v>0</v>
      </c>
      <c r="N755" s="151">
        <v>0</v>
      </c>
      <c r="O755" s="151">
        <v>0</v>
      </c>
      <c r="P755" s="151">
        <v>0</v>
      </c>
    </row>
    <row r="756" spans="1:16" ht="12.95" customHeight="1" x14ac:dyDescent="0.25">
      <c r="A756" s="100">
        <v>4</v>
      </c>
      <c r="B756" s="104" t="e">
        <f>'Приложение № 1'!#REF!</f>
        <v>#REF!</v>
      </c>
      <c r="C756" s="126" t="e">
        <f>'Приложение № 1'!#REF!</f>
        <v>#REF!</v>
      </c>
      <c r="D756" s="151" t="e">
        <f>'Приложение № 1'!#REF!</f>
        <v>#REF!</v>
      </c>
      <c r="E756" s="151">
        <v>0</v>
      </c>
      <c r="F756" s="151">
        <v>0</v>
      </c>
      <c r="G756" s="151" t="e">
        <f t="shared" si="234"/>
        <v>#REF!</v>
      </c>
      <c r="H756" s="151" t="e">
        <f t="shared" si="235"/>
        <v>#REF!</v>
      </c>
      <c r="I756" s="151">
        <v>0</v>
      </c>
      <c r="J756" s="151">
        <v>0</v>
      </c>
      <c r="K756" s="151">
        <v>0</v>
      </c>
      <c r="L756" s="151">
        <v>0</v>
      </c>
      <c r="M756" s="151">
        <v>0</v>
      </c>
      <c r="N756" s="151">
        <v>0</v>
      </c>
      <c r="O756" s="151">
        <v>0</v>
      </c>
      <c r="P756" s="151">
        <v>0</v>
      </c>
    </row>
    <row r="757" spans="1:16" ht="12.95" customHeight="1" x14ac:dyDescent="0.25">
      <c r="A757" s="127">
        <v>5</v>
      </c>
      <c r="B757" s="104" t="e">
        <f>'Приложение № 1'!#REF!</f>
        <v>#REF!</v>
      </c>
      <c r="C757" s="126" t="e">
        <f>'Приложение № 1'!#REF!</f>
        <v>#REF!</v>
      </c>
      <c r="D757" s="151" t="e">
        <f>'Приложение № 1'!#REF!</f>
        <v>#REF!</v>
      </c>
      <c r="E757" s="151">
        <v>0</v>
      </c>
      <c r="F757" s="151">
        <v>0</v>
      </c>
      <c r="G757" s="151" t="e">
        <f t="shared" si="234"/>
        <v>#REF!</v>
      </c>
      <c r="H757" s="151" t="e">
        <f t="shared" si="235"/>
        <v>#REF!</v>
      </c>
      <c r="I757" s="151">
        <v>0</v>
      </c>
      <c r="J757" s="151">
        <v>0</v>
      </c>
      <c r="K757" s="151">
        <v>0</v>
      </c>
      <c r="L757" s="151">
        <v>0</v>
      </c>
      <c r="M757" s="151">
        <v>0</v>
      </c>
      <c r="N757" s="151">
        <v>0</v>
      </c>
      <c r="O757" s="151">
        <v>0</v>
      </c>
      <c r="P757" s="151">
        <v>0</v>
      </c>
    </row>
    <row r="758" spans="1:16" ht="12.95" customHeight="1" x14ac:dyDescent="0.25">
      <c r="A758" s="100">
        <v>6</v>
      </c>
      <c r="B758" s="104" t="e">
        <f>'Приложение № 1'!#REF!</f>
        <v>#REF!</v>
      </c>
      <c r="C758" s="126" t="e">
        <f>'Приложение № 1'!#REF!</f>
        <v>#REF!</v>
      </c>
      <c r="D758" s="151" t="e">
        <f>'Приложение № 1'!#REF!</f>
        <v>#REF!</v>
      </c>
      <c r="E758" s="151">
        <v>0</v>
      </c>
      <c r="F758" s="151">
        <v>0</v>
      </c>
      <c r="G758" s="151" t="e">
        <f t="shared" si="234"/>
        <v>#REF!</v>
      </c>
      <c r="H758" s="151" t="e">
        <f t="shared" si="235"/>
        <v>#REF!</v>
      </c>
      <c r="I758" s="151">
        <v>0</v>
      </c>
      <c r="J758" s="151">
        <v>0</v>
      </c>
      <c r="K758" s="151">
        <v>0</v>
      </c>
      <c r="L758" s="151">
        <v>0</v>
      </c>
      <c r="M758" s="151">
        <v>0</v>
      </c>
      <c r="N758" s="151">
        <v>0</v>
      </c>
      <c r="O758" s="151">
        <v>0</v>
      </c>
      <c r="P758" s="151">
        <v>0</v>
      </c>
    </row>
    <row r="759" spans="1:16" ht="12.95" customHeight="1" x14ac:dyDescent="0.25">
      <c r="A759" s="127">
        <v>7</v>
      </c>
      <c r="B759" s="104" t="e">
        <f>'Приложение № 1'!#REF!</f>
        <v>#REF!</v>
      </c>
      <c r="C759" s="126" t="e">
        <f>'Приложение № 1'!#REF!</f>
        <v>#REF!</v>
      </c>
      <c r="D759" s="151" t="e">
        <f>'Приложение № 1'!#REF!</f>
        <v>#REF!</v>
      </c>
      <c r="E759" s="151">
        <v>0</v>
      </c>
      <c r="F759" s="151">
        <v>0</v>
      </c>
      <c r="G759" s="151" t="e">
        <f t="shared" si="234"/>
        <v>#REF!</v>
      </c>
      <c r="H759" s="151" t="e">
        <f t="shared" si="235"/>
        <v>#REF!</v>
      </c>
      <c r="I759" s="151">
        <v>0</v>
      </c>
      <c r="J759" s="151">
        <v>0</v>
      </c>
      <c r="K759" s="151">
        <v>0</v>
      </c>
      <c r="L759" s="151">
        <v>0</v>
      </c>
      <c r="M759" s="151">
        <v>0</v>
      </c>
      <c r="N759" s="151">
        <v>0</v>
      </c>
      <c r="O759" s="151">
        <v>0</v>
      </c>
      <c r="P759" s="151">
        <v>0</v>
      </c>
    </row>
    <row r="760" spans="1:16" ht="12.95" customHeight="1" x14ac:dyDescent="0.25">
      <c r="A760" s="100">
        <v>8</v>
      </c>
      <c r="B760" s="104" t="e">
        <f>'Приложение № 1'!#REF!</f>
        <v>#REF!</v>
      </c>
      <c r="C760" s="126" t="e">
        <f>'Приложение № 1'!#REF!</f>
        <v>#REF!</v>
      </c>
      <c r="D760" s="151" t="e">
        <f>'Приложение № 1'!#REF!</f>
        <v>#REF!</v>
      </c>
      <c r="E760" s="151">
        <v>0</v>
      </c>
      <c r="F760" s="151">
        <v>0</v>
      </c>
      <c r="G760" s="151" t="e">
        <f t="shared" si="234"/>
        <v>#REF!</v>
      </c>
      <c r="H760" s="151" t="e">
        <f t="shared" si="235"/>
        <v>#REF!</v>
      </c>
      <c r="I760" s="151">
        <v>0</v>
      </c>
      <c r="J760" s="151">
        <v>0</v>
      </c>
      <c r="K760" s="151">
        <v>0</v>
      </c>
      <c r="L760" s="151">
        <v>0</v>
      </c>
      <c r="M760" s="151">
        <v>0</v>
      </c>
      <c r="N760" s="151">
        <v>0</v>
      </c>
      <c r="O760" s="151">
        <v>0</v>
      </c>
      <c r="P760" s="151">
        <v>0</v>
      </c>
    </row>
    <row r="761" spans="1:16" ht="12.95" customHeight="1" x14ac:dyDescent="0.25">
      <c r="A761" s="127">
        <v>9</v>
      </c>
      <c r="B761" s="104" t="e">
        <f>'Приложение № 1'!#REF!</f>
        <v>#REF!</v>
      </c>
      <c r="C761" s="126" t="e">
        <f>'Приложение № 1'!#REF!</f>
        <v>#REF!</v>
      </c>
      <c r="D761" s="151" t="e">
        <f>'Приложение № 1'!#REF!</f>
        <v>#REF!</v>
      </c>
      <c r="E761" s="151">
        <v>0</v>
      </c>
      <c r="F761" s="151">
        <v>0</v>
      </c>
      <c r="G761" s="151" t="e">
        <f t="shared" si="234"/>
        <v>#REF!</v>
      </c>
      <c r="H761" s="151" t="e">
        <f t="shared" si="235"/>
        <v>#REF!</v>
      </c>
      <c r="I761" s="151">
        <v>0</v>
      </c>
      <c r="J761" s="151">
        <v>0</v>
      </c>
      <c r="K761" s="151">
        <v>0</v>
      </c>
      <c r="L761" s="151">
        <v>0</v>
      </c>
      <c r="M761" s="151">
        <v>0</v>
      </c>
      <c r="N761" s="151">
        <v>0</v>
      </c>
      <c r="O761" s="151">
        <v>0</v>
      </c>
      <c r="P761" s="151">
        <v>0</v>
      </c>
    </row>
    <row r="762" spans="1:16" ht="12.95" customHeight="1" x14ac:dyDescent="0.25">
      <c r="A762" s="100">
        <v>10</v>
      </c>
      <c r="B762" s="104" t="e">
        <f>'Приложение № 1'!#REF!</f>
        <v>#REF!</v>
      </c>
      <c r="C762" s="126" t="e">
        <f>'Приложение № 1'!#REF!</f>
        <v>#REF!</v>
      </c>
      <c r="D762" s="151" t="e">
        <f>'Приложение № 1'!#REF!</f>
        <v>#REF!</v>
      </c>
      <c r="E762" s="151">
        <v>0</v>
      </c>
      <c r="F762" s="151">
        <v>0</v>
      </c>
      <c r="G762" s="151" t="e">
        <f t="shared" si="234"/>
        <v>#REF!</v>
      </c>
      <c r="H762" s="151" t="e">
        <f t="shared" si="235"/>
        <v>#REF!</v>
      </c>
      <c r="I762" s="151">
        <v>0</v>
      </c>
      <c r="J762" s="151">
        <v>0</v>
      </c>
      <c r="K762" s="151">
        <v>0</v>
      </c>
      <c r="L762" s="151">
        <v>0</v>
      </c>
      <c r="M762" s="151">
        <v>0</v>
      </c>
      <c r="N762" s="151">
        <v>0</v>
      </c>
      <c r="O762" s="151">
        <v>0</v>
      </c>
      <c r="P762" s="151">
        <v>0</v>
      </c>
    </row>
    <row r="763" spans="1:16" ht="12.95" customHeight="1" x14ac:dyDescent="0.25">
      <c r="A763" s="127">
        <v>11</v>
      </c>
      <c r="B763" s="104" t="e">
        <f>'Приложение № 1'!#REF!</f>
        <v>#REF!</v>
      </c>
      <c r="C763" s="126" t="e">
        <f>'Приложение № 1'!#REF!</f>
        <v>#REF!</v>
      </c>
      <c r="D763" s="151" t="e">
        <f>'Приложение № 1'!#REF!</f>
        <v>#REF!</v>
      </c>
      <c r="E763" s="151">
        <v>0</v>
      </c>
      <c r="F763" s="151">
        <v>0</v>
      </c>
      <c r="G763" s="151" t="e">
        <f t="shared" si="234"/>
        <v>#REF!</v>
      </c>
      <c r="H763" s="151" t="e">
        <f t="shared" si="235"/>
        <v>#REF!</v>
      </c>
      <c r="I763" s="151">
        <v>0</v>
      </c>
      <c r="J763" s="151">
        <v>0</v>
      </c>
      <c r="K763" s="151">
        <v>0</v>
      </c>
      <c r="L763" s="151">
        <v>0</v>
      </c>
      <c r="M763" s="151">
        <v>0</v>
      </c>
      <c r="N763" s="151">
        <v>0</v>
      </c>
      <c r="O763" s="151">
        <v>0</v>
      </c>
      <c r="P763" s="151">
        <v>0</v>
      </c>
    </row>
    <row r="764" spans="1:16" ht="12.95" customHeight="1" x14ac:dyDescent="0.25">
      <c r="A764" s="100">
        <v>12</v>
      </c>
      <c r="B764" s="104" t="e">
        <f>'Приложение № 1'!#REF!</f>
        <v>#REF!</v>
      </c>
      <c r="C764" s="126" t="e">
        <f>'Приложение № 1'!#REF!</f>
        <v>#REF!</v>
      </c>
      <c r="D764" s="151" t="e">
        <f>'Приложение № 1'!#REF!</f>
        <v>#REF!</v>
      </c>
      <c r="E764" s="151">
        <v>0</v>
      </c>
      <c r="F764" s="151">
        <v>0</v>
      </c>
      <c r="G764" s="151" t="e">
        <f t="shared" si="234"/>
        <v>#REF!</v>
      </c>
      <c r="H764" s="151" t="e">
        <f t="shared" si="235"/>
        <v>#REF!</v>
      </c>
      <c r="I764" s="151">
        <v>0</v>
      </c>
      <c r="J764" s="151">
        <v>0</v>
      </c>
      <c r="K764" s="151">
        <v>0</v>
      </c>
      <c r="L764" s="151">
        <v>0</v>
      </c>
      <c r="M764" s="151">
        <v>0</v>
      </c>
      <c r="N764" s="151">
        <v>0</v>
      </c>
      <c r="O764" s="151">
        <v>0</v>
      </c>
      <c r="P764" s="151">
        <v>0</v>
      </c>
    </row>
    <row r="765" spans="1:16" ht="12.95" customHeight="1" x14ac:dyDescent="0.25">
      <c r="A765" s="127">
        <v>13</v>
      </c>
      <c r="B765" s="104" t="e">
        <f>'Приложение № 1'!#REF!</f>
        <v>#REF!</v>
      </c>
      <c r="C765" s="126" t="e">
        <f>'Приложение № 1'!#REF!</f>
        <v>#REF!</v>
      </c>
      <c r="D765" s="151" t="e">
        <f>'Приложение № 1'!#REF!</f>
        <v>#REF!</v>
      </c>
      <c r="E765" s="151">
        <v>0</v>
      </c>
      <c r="F765" s="151">
        <v>0</v>
      </c>
      <c r="G765" s="151" t="e">
        <f t="shared" si="234"/>
        <v>#REF!</v>
      </c>
      <c r="H765" s="151" t="e">
        <f t="shared" si="235"/>
        <v>#REF!</v>
      </c>
      <c r="I765" s="151">
        <v>0</v>
      </c>
      <c r="J765" s="151">
        <v>0</v>
      </c>
      <c r="K765" s="151">
        <v>0</v>
      </c>
      <c r="L765" s="151">
        <v>0</v>
      </c>
      <c r="M765" s="151">
        <v>0</v>
      </c>
      <c r="N765" s="151">
        <v>0</v>
      </c>
      <c r="O765" s="151">
        <v>0</v>
      </c>
      <c r="P765" s="151">
        <v>0</v>
      </c>
    </row>
    <row r="766" spans="1:16" ht="12.95" customHeight="1" x14ac:dyDescent="0.25">
      <c r="A766" s="100">
        <v>14</v>
      </c>
      <c r="B766" s="104" t="e">
        <f>'Приложение № 1'!#REF!</f>
        <v>#REF!</v>
      </c>
      <c r="C766" s="126" t="e">
        <f>'Приложение № 1'!#REF!</f>
        <v>#REF!</v>
      </c>
      <c r="D766" s="151" t="e">
        <f>'Приложение № 1'!#REF!</f>
        <v>#REF!</v>
      </c>
      <c r="E766" s="151">
        <v>0</v>
      </c>
      <c r="F766" s="151">
        <v>0</v>
      </c>
      <c r="G766" s="151" t="e">
        <f t="shared" si="234"/>
        <v>#REF!</v>
      </c>
      <c r="H766" s="151" t="e">
        <f t="shared" si="235"/>
        <v>#REF!</v>
      </c>
      <c r="I766" s="151">
        <v>0</v>
      </c>
      <c r="J766" s="151">
        <v>0</v>
      </c>
      <c r="K766" s="151">
        <v>0</v>
      </c>
      <c r="L766" s="151">
        <v>0</v>
      </c>
      <c r="M766" s="151">
        <v>0</v>
      </c>
      <c r="N766" s="151">
        <v>0</v>
      </c>
      <c r="O766" s="151">
        <v>0</v>
      </c>
      <c r="P766" s="151">
        <v>0</v>
      </c>
    </row>
    <row r="767" spans="1:16" ht="12.95" customHeight="1" x14ac:dyDescent="0.25">
      <c r="A767" s="127">
        <v>15</v>
      </c>
      <c r="B767" s="104" t="e">
        <f>'Приложение № 1'!#REF!</f>
        <v>#REF!</v>
      </c>
      <c r="C767" s="126" t="e">
        <f>'Приложение № 1'!#REF!</f>
        <v>#REF!</v>
      </c>
      <c r="D767" s="151" t="e">
        <f>'Приложение № 1'!#REF!</f>
        <v>#REF!</v>
      </c>
      <c r="E767" s="151">
        <v>0</v>
      </c>
      <c r="F767" s="151">
        <v>0</v>
      </c>
      <c r="G767" s="151" t="e">
        <f t="shared" si="234"/>
        <v>#REF!</v>
      </c>
      <c r="H767" s="151" t="e">
        <f t="shared" si="235"/>
        <v>#REF!</v>
      </c>
      <c r="I767" s="151">
        <v>0</v>
      </c>
      <c r="J767" s="151">
        <v>0</v>
      </c>
      <c r="K767" s="151">
        <v>0</v>
      </c>
      <c r="L767" s="151">
        <v>0</v>
      </c>
      <c r="M767" s="151">
        <v>0</v>
      </c>
      <c r="N767" s="151">
        <v>0</v>
      </c>
      <c r="O767" s="151">
        <v>0</v>
      </c>
      <c r="P767" s="151">
        <v>0</v>
      </c>
    </row>
    <row r="768" spans="1:16" ht="12.95" customHeight="1" x14ac:dyDescent="0.25">
      <c r="A768" s="127">
        <v>16</v>
      </c>
      <c r="B768" s="104" t="e">
        <f>'Приложение № 1'!#REF!</f>
        <v>#REF!</v>
      </c>
      <c r="C768" s="126" t="e">
        <f>'Приложение № 1'!#REF!</f>
        <v>#REF!</v>
      </c>
      <c r="D768" s="151" t="e">
        <f>'Приложение № 1'!#REF!</f>
        <v>#REF!</v>
      </c>
      <c r="E768" s="151">
        <v>0</v>
      </c>
      <c r="F768" s="151">
        <v>0</v>
      </c>
      <c r="G768" s="151" t="e">
        <f t="shared" si="234"/>
        <v>#REF!</v>
      </c>
      <c r="H768" s="151" t="e">
        <f t="shared" si="235"/>
        <v>#REF!</v>
      </c>
      <c r="I768" s="151">
        <v>0</v>
      </c>
      <c r="J768" s="151">
        <v>0</v>
      </c>
      <c r="K768" s="151">
        <v>0</v>
      </c>
      <c r="L768" s="151">
        <v>0</v>
      </c>
      <c r="M768" s="151">
        <v>0</v>
      </c>
      <c r="N768" s="151">
        <v>0</v>
      </c>
      <c r="O768" s="151">
        <v>0</v>
      </c>
      <c r="P768" s="151">
        <v>0</v>
      </c>
    </row>
    <row r="769" spans="1:16" ht="12.95" customHeight="1" x14ac:dyDescent="0.25">
      <c r="A769" s="100">
        <v>17</v>
      </c>
      <c r="B769" s="104" t="e">
        <f>'Приложение № 1'!#REF!</f>
        <v>#REF!</v>
      </c>
      <c r="C769" s="126" t="e">
        <f>'Приложение № 1'!#REF!</f>
        <v>#REF!</v>
      </c>
      <c r="D769" s="151" t="e">
        <f>'Приложение № 1'!#REF!</f>
        <v>#REF!</v>
      </c>
      <c r="E769" s="151">
        <v>0</v>
      </c>
      <c r="F769" s="151">
        <v>0</v>
      </c>
      <c r="G769" s="151" t="e">
        <f t="shared" si="234"/>
        <v>#REF!</v>
      </c>
      <c r="H769" s="151" t="e">
        <f t="shared" si="235"/>
        <v>#REF!</v>
      </c>
      <c r="I769" s="151">
        <v>0</v>
      </c>
      <c r="J769" s="151">
        <v>0</v>
      </c>
      <c r="K769" s="151">
        <v>0</v>
      </c>
      <c r="L769" s="151">
        <v>0</v>
      </c>
      <c r="M769" s="151">
        <v>0</v>
      </c>
      <c r="N769" s="151">
        <v>0</v>
      </c>
      <c r="O769" s="151">
        <v>0</v>
      </c>
      <c r="P769" s="151">
        <v>0</v>
      </c>
    </row>
    <row r="770" spans="1:16" ht="12.95" customHeight="1" x14ac:dyDescent="0.25">
      <c r="A770" s="127">
        <v>18</v>
      </c>
      <c r="B770" s="104" t="e">
        <f>'Приложение № 1'!#REF!</f>
        <v>#REF!</v>
      </c>
      <c r="C770" s="126" t="e">
        <f>'Приложение № 1'!#REF!</f>
        <v>#REF!</v>
      </c>
      <c r="D770" s="151" t="e">
        <f>'Приложение № 1'!#REF!</f>
        <v>#REF!</v>
      </c>
      <c r="E770" s="151">
        <v>0</v>
      </c>
      <c r="F770" s="151">
        <v>0</v>
      </c>
      <c r="G770" s="151" t="e">
        <f t="shared" si="234"/>
        <v>#REF!</v>
      </c>
      <c r="H770" s="151" t="e">
        <f t="shared" si="235"/>
        <v>#REF!</v>
      </c>
      <c r="I770" s="151">
        <v>0</v>
      </c>
      <c r="J770" s="151">
        <v>0</v>
      </c>
      <c r="K770" s="151">
        <v>0</v>
      </c>
      <c r="L770" s="151">
        <v>0</v>
      </c>
      <c r="M770" s="151">
        <v>0</v>
      </c>
      <c r="N770" s="151">
        <v>0</v>
      </c>
      <c r="O770" s="151">
        <v>0</v>
      </c>
      <c r="P770" s="151">
        <v>0</v>
      </c>
    </row>
    <row r="771" spans="1:16" s="118" customFormat="1" ht="39.950000000000003" customHeight="1" x14ac:dyDescent="0.25">
      <c r="A771" s="847" t="e">
        <f>'Приложение № 1'!#REF!</f>
        <v>#REF!</v>
      </c>
      <c r="B771" s="848"/>
      <c r="C771" s="101" t="e">
        <f>C772+C773+C774+C775+C776</f>
        <v>#REF!</v>
      </c>
      <c r="D771" s="101" t="e">
        <f t="shared" ref="D771:P771" si="236">D772+D773+D774+D775+D776</f>
        <v>#REF!</v>
      </c>
      <c r="E771" s="101">
        <f t="shared" si="236"/>
        <v>0</v>
      </c>
      <c r="F771" s="101">
        <f t="shared" si="236"/>
        <v>0</v>
      </c>
      <c r="G771" s="101" t="e">
        <f t="shared" si="236"/>
        <v>#REF!</v>
      </c>
      <c r="H771" s="101" t="e">
        <f t="shared" si="236"/>
        <v>#REF!</v>
      </c>
      <c r="I771" s="101">
        <f t="shared" si="236"/>
        <v>0</v>
      </c>
      <c r="J771" s="101">
        <f t="shared" si="236"/>
        <v>0</v>
      </c>
      <c r="K771" s="101">
        <f t="shared" si="236"/>
        <v>0</v>
      </c>
      <c r="L771" s="101">
        <f t="shared" si="236"/>
        <v>0</v>
      </c>
      <c r="M771" s="101">
        <f t="shared" si="236"/>
        <v>0</v>
      </c>
      <c r="N771" s="101">
        <f t="shared" si="236"/>
        <v>0</v>
      </c>
      <c r="O771" s="101">
        <f t="shared" si="236"/>
        <v>0</v>
      </c>
      <c r="P771" s="101">
        <f t="shared" si="236"/>
        <v>0</v>
      </c>
    </row>
    <row r="772" spans="1:16" ht="12.95" customHeight="1" x14ac:dyDescent="0.25">
      <c r="A772" s="127">
        <v>1</v>
      </c>
      <c r="B772" s="119" t="e">
        <f>'Приложение № 1'!#REF!</f>
        <v>#REF!</v>
      </c>
      <c r="C772" s="126" t="e">
        <f>'Приложение № 1'!#REF!</f>
        <v>#REF!</v>
      </c>
      <c r="D772" s="151" t="e">
        <f>'Приложение № 1'!#REF!</f>
        <v>#REF!</v>
      </c>
      <c r="E772" s="151">
        <v>0</v>
      </c>
      <c r="F772" s="151">
        <v>0</v>
      </c>
      <c r="G772" s="151" t="e">
        <f t="shared" ref="G772:H776" si="237">C772</f>
        <v>#REF!</v>
      </c>
      <c r="H772" s="151" t="e">
        <f t="shared" si="237"/>
        <v>#REF!</v>
      </c>
      <c r="I772" s="151">
        <v>0</v>
      </c>
      <c r="J772" s="151">
        <v>0</v>
      </c>
      <c r="K772" s="151">
        <v>0</v>
      </c>
      <c r="L772" s="151">
        <v>0</v>
      </c>
      <c r="M772" s="151">
        <v>0</v>
      </c>
      <c r="N772" s="151">
        <v>0</v>
      </c>
      <c r="O772" s="151">
        <v>0</v>
      </c>
      <c r="P772" s="151">
        <v>0</v>
      </c>
    </row>
    <row r="773" spans="1:16" ht="12.95" customHeight="1" x14ac:dyDescent="0.25">
      <c r="A773" s="127">
        <v>2</v>
      </c>
      <c r="B773" s="119" t="e">
        <f>'Приложение № 1'!#REF!</f>
        <v>#REF!</v>
      </c>
      <c r="C773" s="126" t="e">
        <f>'Приложение № 1'!#REF!</f>
        <v>#REF!</v>
      </c>
      <c r="D773" s="151" t="e">
        <f>'Приложение № 1'!#REF!</f>
        <v>#REF!</v>
      </c>
      <c r="E773" s="151">
        <v>0</v>
      </c>
      <c r="F773" s="151">
        <v>0</v>
      </c>
      <c r="G773" s="151" t="e">
        <f t="shared" si="237"/>
        <v>#REF!</v>
      </c>
      <c r="H773" s="151" t="e">
        <f t="shared" si="237"/>
        <v>#REF!</v>
      </c>
      <c r="I773" s="151">
        <v>0</v>
      </c>
      <c r="J773" s="151">
        <v>0</v>
      </c>
      <c r="K773" s="151">
        <v>0</v>
      </c>
      <c r="L773" s="151">
        <v>0</v>
      </c>
      <c r="M773" s="151">
        <v>0</v>
      </c>
      <c r="N773" s="151">
        <v>0</v>
      </c>
      <c r="O773" s="151">
        <v>0</v>
      </c>
      <c r="P773" s="151">
        <v>0</v>
      </c>
    </row>
    <row r="774" spans="1:16" ht="12.95" customHeight="1" x14ac:dyDescent="0.25">
      <c r="A774" s="127">
        <v>3</v>
      </c>
      <c r="B774" s="119" t="e">
        <f>'Приложение № 1'!#REF!</f>
        <v>#REF!</v>
      </c>
      <c r="C774" s="126" t="e">
        <f>'Приложение № 1'!#REF!</f>
        <v>#REF!</v>
      </c>
      <c r="D774" s="151" t="e">
        <f>'Приложение № 1'!#REF!</f>
        <v>#REF!</v>
      </c>
      <c r="E774" s="151">
        <v>0</v>
      </c>
      <c r="F774" s="151">
        <v>0</v>
      </c>
      <c r="G774" s="151" t="e">
        <f t="shared" si="237"/>
        <v>#REF!</v>
      </c>
      <c r="H774" s="151" t="e">
        <f t="shared" si="237"/>
        <v>#REF!</v>
      </c>
      <c r="I774" s="151">
        <v>0</v>
      </c>
      <c r="J774" s="151">
        <v>0</v>
      </c>
      <c r="K774" s="151">
        <v>0</v>
      </c>
      <c r="L774" s="151">
        <v>0</v>
      </c>
      <c r="M774" s="151">
        <v>0</v>
      </c>
      <c r="N774" s="151">
        <v>0</v>
      </c>
      <c r="O774" s="151">
        <v>0</v>
      </c>
      <c r="P774" s="151">
        <v>0</v>
      </c>
    </row>
    <row r="775" spans="1:16" ht="12.95" customHeight="1" x14ac:dyDescent="0.25">
      <c r="A775" s="127">
        <v>4</v>
      </c>
      <c r="B775" s="119" t="e">
        <f>'Приложение № 1'!#REF!</f>
        <v>#REF!</v>
      </c>
      <c r="C775" s="126" t="e">
        <f>'Приложение № 1'!#REF!</f>
        <v>#REF!</v>
      </c>
      <c r="D775" s="151" t="e">
        <f>'Приложение № 1'!#REF!</f>
        <v>#REF!</v>
      </c>
      <c r="E775" s="151">
        <v>0</v>
      </c>
      <c r="F775" s="151">
        <v>0</v>
      </c>
      <c r="G775" s="151" t="e">
        <f t="shared" si="237"/>
        <v>#REF!</v>
      </c>
      <c r="H775" s="151" t="e">
        <f t="shared" si="237"/>
        <v>#REF!</v>
      </c>
      <c r="I775" s="151">
        <v>0</v>
      </c>
      <c r="J775" s="151">
        <v>0</v>
      </c>
      <c r="K775" s="151">
        <v>0</v>
      </c>
      <c r="L775" s="151">
        <v>0</v>
      </c>
      <c r="M775" s="151">
        <v>0</v>
      </c>
      <c r="N775" s="151">
        <v>0</v>
      </c>
      <c r="O775" s="151">
        <v>0</v>
      </c>
      <c r="P775" s="151">
        <v>0</v>
      </c>
    </row>
    <row r="776" spans="1:16" ht="12.95" customHeight="1" x14ac:dyDescent="0.25">
      <c r="A776" s="127">
        <v>5</v>
      </c>
      <c r="B776" s="119" t="e">
        <f>'Приложение № 1'!#REF!</f>
        <v>#REF!</v>
      </c>
      <c r="C776" s="126" t="e">
        <f>'Приложение № 1'!#REF!</f>
        <v>#REF!</v>
      </c>
      <c r="D776" s="151" t="e">
        <f>'Приложение № 1'!#REF!</f>
        <v>#REF!</v>
      </c>
      <c r="E776" s="151">
        <v>0</v>
      </c>
      <c r="F776" s="151">
        <v>0</v>
      </c>
      <c r="G776" s="151" t="e">
        <f t="shared" si="237"/>
        <v>#REF!</v>
      </c>
      <c r="H776" s="151" t="e">
        <f t="shared" si="237"/>
        <v>#REF!</v>
      </c>
      <c r="I776" s="151">
        <v>0</v>
      </c>
      <c r="J776" s="151">
        <v>0</v>
      </c>
      <c r="K776" s="151">
        <v>0</v>
      </c>
      <c r="L776" s="151">
        <v>0</v>
      </c>
      <c r="M776" s="151">
        <v>0</v>
      </c>
      <c r="N776" s="151">
        <v>0</v>
      </c>
      <c r="O776" s="151">
        <v>0</v>
      </c>
      <c r="P776" s="151">
        <v>0</v>
      </c>
    </row>
    <row r="777" spans="1:16" s="118" customFormat="1" ht="39.950000000000003" customHeight="1" x14ac:dyDescent="0.25">
      <c r="A777" s="847" t="e">
        <f>'Приложение № 1'!#REF!</f>
        <v>#REF!</v>
      </c>
      <c r="B777" s="848"/>
      <c r="C777" s="101" t="e">
        <f>C778+C779</f>
        <v>#REF!</v>
      </c>
      <c r="D777" s="101" t="e">
        <f t="shared" ref="D777:P777" si="238">D778+D779</f>
        <v>#REF!</v>
      </c>
      <c r="E777" s="101">
        <f t="shared" si="238"/>
        <v>0</v>
      </c>
      <c r="F777" s="101">
        <f t="shared" si="238"/>
        <v>0</v>
      </c>
      <c r="G777" s="101">
        <f t="shared" si="238"/>
        <v>0</v>
      </c>
      <c r="H777" s="101">
        <f t="shared" si="238"/>
        <v>0</v>
      </c>
      <c r="I777" s="101" t="e">
        <f t="shared" si="238"/>
        <v>#REF!</v>
      </c>
      <c r="J777" s="101" t="e">
        <f t="shared" si="238"/>
        <v>#REF!</v>
      </c>
      <c r="K777" s="101">
        <f t="shared" si="238"/>
        <v>0</v>
      </c>
      <c r="L777" s="101">
        <f t="shared" si="238"/>
        <v>0</v>
      </c>
      <c r="M777" s="101">
        <f t="shared" si="238"/>
        <v>0</v>
      </c>
      <c r="N777" s="101">
        <f t="shared" si="238"/>
        <v>0</v>
      </c>
      <c r="O777" s="101">
        <f t="shared" si="238"/>
        <v>0</v>
      </c>
      <c r="P777" s="101">
        <f t="shared" si="238"/>
        <v>0</v>
      </c>
    </row>
    <row r="778" spans="1:16" ht="12.95" customHeight="1" x14ac:dyDescent="0.25">
      <c r="A778" s="127">
        <v>1</v>
      </c>
      <c r="B778" s="119" t="e">
        <f>'Приложение № 1'!#REF!</f>
        <v>#REF!</v>
      </c>
      <c r="C778" s="126" t="e">
        <f>'Приложение № 1'!#REF!</f>
        <v>#REF!</v>
      </c>
      <c r="D778" s="151" t="e">
        <f>'Приложение № 1'!#REF!</f>
        <v>#REF!</v>
      </c>
      <c r="E778" s="151">
        <v>0</v>
      </c>
      <c r="F778" s="151">
        <v>0</v>
      </c>
      <c r="G778" s="151">
        <v>0</v>
      </c>
      <c r="H778" s="151">
        <v>0</v>
      </c>
      <c r="I778" s="151" t="e">
        <f>C778</f>
        <v>#REF!</v>
      </c>
      <c r="J778" s="151" t="e">
        <f>D778</f>
        <v>#REF!</v>
      </c>
      <c r="K778" s="151">
        <v>0</v>
      </c>
      <c r="L778" s="151">
        <v>0</v>
      </c>
      <c r="M778" s="151">
        <v>0</v>
      </c>
      <c r="N778" s="151">
        <v>0</v>
      </c>
      <c r="O778" s="151">
        <v>0</v>
      </c>
      <c r="P778" s="151">
        <v>0</v>
      </c>
    </row>
    <row r="779" spans="1:16" ht="12.95" customHeight="1" x14ac:dyDescent="0.25">
      <c r="A779" s="127">
        <v>2</v>
      </c>
      <c r="B779" s="119" t="e">
        <f>'Приложение № 1'!#REF!</f>
        <v>#REF!</v>
      </c>
      <c r="C779" s="126" t="e">
        <f>'Приложение № 1'!#REF!</f>
        <v>#REF!</v>
      </c>
      <c r="D779" s="151" t="e">
        <f>'Приложение № 1'!#REF!</f>
        <v>#REF!</v>
      </c>
      <c r="E779" s="151">
        <v>0</v>
      </c>
      <c r="F779" s="151">
        <v>0</v>
      </c>
      <c r="G779" s="151">
        <v>0</v>
      </c>
      <c r="H779" s="151">
        <v>0</v>
      </c>
      <c r="I779" s="151" t="e">
        <f>C779</f>
        <v>#REF!</v>
      </c>
      <c r="J779" s="151" t="e">
        <f>D779</f>
        <v>#REF!</v>
      </c>
      <c r="K779" s="151">
        <v>0</v>
      </c>
      <c r="L779" s="151">
        <v>0</v>
      </c>
      <c r="M779" s="151">
        <v>0</v>
      </c>
      <c r="N779" s="151">
        <v>0</v>
      </c>
      <c r="O779" s="151">
        <v>0</v>
      </c>
      <c r="P779" s="151">
        <v>0</v>
      </c>
    </row>
    <row r="780" spans="1:16" ht="39.950000000000003" customHeight="1" x14ac:dyDescent="0.25">
      <c r="A780" s="847" t="e">
        <f>'Приложение № 1'!#REF!</f>
        <v>#REF!</v>
      </c>
      <c r="B780" s="850"/>
      <c r="C780" s="129" t="e">
        <f>SUM(C781:C789)</f>
        <v>#REF!</v>
      </c>
      <c r="D780" s="129" t="e">
        <f t="shared" ref="D780:P780" si="239">SUM(D781:D789)</f>
        <v>#REF!</v>
      </c>
      <c r="E780" s="129" t="e">
        <f t="shared" si="239"/>
        <v>#REF!</v>
      </c>
      <c r="F780" s="129" t="e">
        <f t="shared" si="239"/>
        <v>#REF!</v>
      </c>
      <c r="G780" s="129">
        <f t="shared" si="239"/>
        <v>0</v>
      </c>
      <c r="H780" s="129">
        <f t="shared" si="239"/>
        <v>0</v>
      </c>
      <c r="I780" s="129">
        <f t="shared" si="239"/>
        <v>0</v>
      </c>
      <c r="J780" s="129">
        <f t="shared" si="239"/>
        <v>0</v>
      </c>
      <c r="K780" s="129">
        <f t="shared" si="239"/>
        <v>0</v>
      </c>
      <c r="L780" s="129">
        <f t="shared" si="239"/>
        <v>0</v>
      </c>
      <c r="M780" s="129">
        <f t="shared" si="239"/>
        <v>0</v>
      </c>
      <c r="N780" s="129">
        <f t="shared" si="239"/>
        <v>0</v>
      </c>
      <c r="O780" s="129">
        <f t="shared" si="239"/>
        <v>0</v>
      </c>
      <c r="P780" s="129">
        <f t="shared" si="239"/>
        <v>0</v>
      </c>
    </row>
    <row r="781" spans="1:16" ht="12.95" customHeight="1" x14ac:dyDescent="0.25">
      <c r="A781" s="127">
        <v>1</v>
      </c>
      <c r="B781" s="125" t="e">
        <f>'Приложение № 1'!#REF!</f>
        <v>#REF!</v>
      </c>
      <c r="C781" s="126" t="e">
        <f>'Приложение № 1'!#REF!</f>
        <v>#REF!</v>
      </c>
      <c r="D781" s="151" t="e">
        <f>'Приложение № 1'!#REF!</f>
        <v>#REF!</v>
      </c>
      <c r="E781" s="151" t="e">
        <f>C781</f>
        <v>#REF!</v>
      </c>
      <c r="F781" s="151" t="e">
        <f>D781</f>
        <v>#REF!</v>
      </c>
      <c r="G781" s="151">
        <v>0</v>
      </c>
      <c r="H781" s="151">
        <v>0</v>
      </c>
      <c r="I781" s="151">
        <v>0</v>
      </c>
      <c r="J781" s="151">
        <v>0</v>
      </c>
      <c r="K781" s="151">
        <v>0</v>
      </c>
      <c r="L781" s="151">
        <v>0</v>
      </c>
      <c r="M781" s="151">
        <v>0</v>
      </c>
      <c r="N781" s="151">
        <v>0</v>
      </c>
      <c r="O781" s="151">
        <v>0</v>
      </c>
      <c r="P781" s="151">
        <v>0</v>
      </c>
    </row>
    <row r="782" spans="1:16" ht="12.95" customHeight="1" x14ac:dyDescent="0.25">
      <c r="A782" s="127">
        <v>2</v>
      </c>
      <c r="B782" s="125" t="e">
        <f>'Приложение № 1'!#REF!</f>
        <v>#REF!</v>
      </c>
      <c r="C782" s="126" t="e">
        <f>'Приложение № 1'!#REF!</f>
        <v>#REF!</v>
      </c>
      <c r="D782" s="151" t="e">
        <f>'Приложение № 1'!#REF!</f>
        <v>#REF!</v>
      </c>
      <c r="E782" s="151" t="e">
        <f t="shared" ref="E782:E789" si="240">C782</f>
        <v>#REF!</v>
      </c>
      <c r="F782" s="151" t="e">
        <f t="shared" ref="F782:F789" si="241">D782</f>
        <v>#REF!</v>
      </c>
      <c r="G782" s="151">
        <v>0</v>
      </c>
      <c r="H782" s="151">
        <v>0</v>
      </c>
      <c r="I782" s="151">
        <v>0</v>
      </c>
      <c r="J782" s="151">
        <v>0</v>
      </c>
      <c r="K782" s="151">
        <v>0</v>
      </c>
      <c r="L782" s="151">
        <v>0</v>
      </c>
      <c r="M782" s="151">
        <v>0</v>
      </c>
      <c r="N782" s="151">
        <v>0</v>
      </c>
      <c r="O782" s="151">
        <v>0</v>
      </c>
      <c r="P782" s="151">
        <v>0</v>
      </c>
    </row>
    <row r="783" spans="1:16" ht="12.95" customHeight="1" x14ac:dyDescent="0.25">
      <c r="A783" s="127">
        <v>3</v>
      </c>
      <c r="B783" s="125" t="e">
        <f>'Приложение № 1'!#REF!</f>
        <v>#REF!</v>
      </c>
      <c r="C783" s="126" t="e">
        <f>'Приложение № 1'!#REF!</f>
        <v>#REF!</v>
      </c>
      <c r="D783" s="151" t="e">
        <f>'Приложение № 1'!#REF!</f>
        <v>#REF!</v>
      </c>
      <c r="E783" s="151" t="e">
        <f t="shared" si="240"/>
        <v>#REF!</v>
      </c>
      <c r="F783" s="151" t="e">
        <f t="shared" si="241"/>
        <v>#REF!</v>
      </c>
      <c r="G783" s="151">
        <v>0</v>
      </c>
      <c r="H783" s="151">
        <v>0</v>
      </c>
      <c r="I783" s="151">
        <v>0</v>
      </c>
      <c r="J783" s="151">
        <v>0</v>
      </c>
      <c r="K783" s="151">
        <v>0</v>
      </c>
      <c r="L783" s="151">
        <v>0</v>
      </c>
      <c r="M783" s="151">
        <v>0</v>
      </c>
      <c r="N783" s="151">
        <v>0</v>
      </c>
      <c r="O783" s="151">
        <v>0</v>
      </c>
      <c r="P783" s="151">
        <v>0</v>
      </c>
    </row>
    <row r="784" spans="1:16" ht="12.95" customHeight="1" x14ac:dyDescent="0.25">
      <c r="A784" s="127">
        <v>4</v>
      </c>
      <c r="B784" s="125" t="e">
        <f>'Приложение № 1'!#REF!</f>
        <v>#REF!</v>
      </c>
      <c r="C784" s="126" t="e">
        <f>'Приложение № 1'!#REF!</f>
        <v>#REF!</v>
      </c>
      <c r="D784" s="151" t="e">
        <f>'Приложение № 1'!#REF!</f>
        <v>#REF!</v>
      </c>
      <c r="E784" s="151" t="e">
        <f t="shared" si="240"/>
        <v>#REF!</v>
      </c>
      <c r="F784" s="151" t="e">
        <f t="shared" si="241"/>
        <v>#REF!</v>
      </c>
      <c r="G784" s="151">
        <v>0</v>
      </c>
      <c r="H784" s="151">
        <v>0</v>
      </c>
      <c r="I784" s="151">
        <v>0</v>
      </c>
      <c r="J784" s="151">
        <v>0</v>
      </c>
      <c r="K784" s="151">
        <v>0</v>
      </c>
      <c r="L784" s="151">
        <v>0</v>
      </c>
      <c r="M784" s="151">
        <v>0</v>
      </c>
      <c r="N784" s="151">
        <v>0</v>
      </c>
      <c r="O784" s="151">
        <v>0</v>
      </c>
      <c r="P784" s="151">
        <v>0</v>
      </c>
    </row>
    <row r="785" spans="1:16" ht="12.95" customHeight="1" x14ac:dyDescent="0.25">
      <c r="A785" s="127">
        <v>5</v>
      </c>
      <c r="B785" s="125" t="e">
        <f>'Приложение № 1'!#REF!</f>
        <v>#REF!</v>
      </c>
      <c r="C785" s="126" t="e">
        <f>'Приложение № 1'!#REF!</f>
        <v>#REF!</v>
      </c>
      <c r="D785" s="151" t="e">
        <f>'Приложение № 1'!#REF!</f>
        <v>#REF!</v>
      </c>
      <c r="E785" s="151" t="e">
        <f t="shared" si="240"/>
        <v>#REF!</v>
      </c>
      <c r="F785" s="151" t="e">
        <f t="shared" si="241"/>
        <v>#REF!</v>
      </c>
      <c r="G785" s="151">
        <v>0</v>
      </c>
      <c r="H785" s="151">
        <v>0</v>
      </c>
      <c r="I785" s="151">
        <v>0</v>
      </c>
      <c r="J785" s="151">
        <v>0</v>
      </c>
      <c r="K785" s="151">
        <v>0</v>
      </c>
      <c r="L785" s="151">
        <v>0</v>
      </c>
      <c r="M785" s="151">
        <v>0</v>
      </c>
      <c r="N785" s="151">
        <v>0</v>
      </c>
      <c r="O785" s="151">
        <v>0</v>
      </c>
      <c r="P785" s="151">
        <v>0</v>
      </c>
    </row>
    <row r="786" spans="1:16" ht="12.95" customHeight="1" x14ac:dyDescent="0.25">
      <c r="A786" s="127">
        <v>6</v>
      </c>
      <c r="B786" s="125" t="e">
        <f>'Приложение № 1'!#REF!</f>
        <v>#REF!</v>
      </c>
      <c r="C786" s="126" t="e">
        <f>'Приложение № 1'!#REF!</f>
        <v>#REF!</v>
      </c>
      <c r="D786" s="151" t="e">
        <f>'Приложение № 1'!#REF!</f>
        <v>#REF!</v>
      </c>
      <c r="E786" s="151" t="e">
        <f t="shared" si="240"/>
        <v>#REF!</v>
      </c>
      <c r="F786" s="151" t="e">
        <f t="shared" si="241"/>
        <v>#REF!</v>
      </c>
      <c r="G786" s="151">
        <v>0</v>
      </c>
      <c r="H786" s="151">
        <v>0</v>
      </c>
      <c r="I786" s="151">
        <v>0</v>
      </c>
      <c r="J786" s="151">
        <v>0</v>
      </c>
      <c r="K786" s="151">
        <v>0</v>
      </c>
      <c r="L786" s="151">
        <v>0</v>
      </c>
      <c r="M786" s="151">
        <v>0</v>
      </c>
      <c r="N786" s="151">
        <v>0</v>
      </c>
      <c r="O786" s="151">
        <v>0</v>
      </c>
      <c r="P786" s="151">
        <v>0</v>
      </c>
    </row>
    <row r="787" spans="1:16" ht="12.95" customHeight="1" x14ac:dyDescent="0.25">
      <c r="A787" s="127">
        <v>7</v>
      </c>
      <c r="B787" s="125" t="e">
        <f>'Приложение № 1'!#REF!</f>
        <v>#REF!</v>
      </c>
      <c r="C787" s="126" t="e">
        <f>'Приложение № 1'!#REF!</f>
        <v>#REF!</v>
      </c>
      <c r="D787" s="151" t="e">
        <f>'Приложение № 1'!#REF!</f>
        <v>#REF!</v>
      </c>
      <c r="E787" s="151" t="e">
        <f t="shared" si="240"/>
        <v>#REF!</v>
      </c>
      <c r="F787" s="151" t="e">
        <f t="shared" si="241"/>
        <v>#REF!</v>
      </c>
      <c r="G787" s="151">
        <v>0</v>
      </c>
      <c r="H787" s="151">
        <v>0</v>
      </c>
      <c r="I787" s="151">
        <v>0</v>
      </c>
      <c r="J787" s="151">
        <v>0</v>
      </c>
      <c r="K787" s="151">
        <v>0</v>
      </c>
      <c r="L787" s="151">
        <v>0</v>
      </c>
      <c r="M787" s="151">
        <v>0</v>
      </c>
      <c r="N787" s="151">
        <v>0</v>
      </c>
      <c r="O787" s="151">
        <v>0</v>
      </c>
      <c r="P787" s="151">
        <v>0</v>
      </c>
    </row>
    <row r="788" spans="1:16" ht="12.95" customHeight="1" x14ac:dyDescent="0.25">
      <c r="A788" s="127">
        <v>8</v>
      </c>
      <c r="B788" s="125" t="e">
        <f>'Приложение № 1'!#REF!</f>
        <v>#REF!</v>
      </c>
      <c r="C788" s="126" t="e">
        <f>'Приложение № 1'!#REF!</f>
        <v>#REF!</v>
      </c>
      <c r="D788" s="151" t="e">
        <f>'Приложение № 1'!#REF!</f>
        <v>#REF!</v>
      </c>
      <c r="E788" s="151" t="e">
        <f t="shared" si="240"/>
        <v>#REF!</v>
      </c>
      <c r="F788" s="151" t="e">
        <f t="shared" si="241"/>
        <v>#REF!</v>
      </c>
      <c r="G788" s="151">
        <v>0</v>
      </c>
      <c r="H788" s="151">
        <v>0</v>
      </c>
      <c r="I788" s="151">
        <v>0</v>
      </c>
      <c r="J788" s="151">
        <v>0</v>
      </c>
      <c r="K788" s="151">
        <v>0</v>
      </c>
      <c r="L788" s="151">
        <v>0</v>
      </c>
      <c r="M788" s="151">
        <v>0</v>
      </c>
      <c r="N788" s="151">
        <v>0</v>
      </c>
      <c r="O788" s="151">
        <v>0</v>
      </c>
      <c r="P788" s="151">
        <v>0</v>
      </c>
    </row>
    <row r="789" spans="1:16" ht="12.95" customHeight="1" x14ac:dyDescent="0.25">
      <c r="A789" s="127">
        <v>9</v>
      </c>
      <c r="B789" s="125" t="e">
        <f>'Приложение № 1'!#REF!</f>
        <v>#REF!</v>
      </c>
      <c r="C789" s="126" t="e">
        <f>'Приложение № 1'!#REF!</f>
        <v>#REF!</v>
      </c>
      <c r="D789" s="151" t="e">
        <f>'Приложение № 1'!#REF!</f>
        <v>#REF!</v>
      </c>
      <c r="E789" s="151" t="e">
        <f t="shared" si="240"/>
        <v>#REF!</v>
      </c>
      <c r="F789" s="151" t="e">
        <f t="shared" si="241"/>
        <v>#REF!</v>
      </c>
      <c r="G789" s="151">
        <v>0</v>
      </c>
      <c r="H789" s="151">
        <v>0</v>
      </c>
      <c r="I789" s="151">
        <v>0</v>
      </c>
      <c r="J789" s="151">
        <v>0</v>
      </c>
      <c r="K789" s="151">
        <v>0</v>
      </c>
      <c r="L789" s="151">
        <v>0</v>
      </c>
      <c r="M789" s="151">
        <v>0</v>
      </c>
      <c r="N789" s="151">
        <v>0</v>
      </c>
      <c r="O789" s="151">
        <v>0</v>
      </c>
      <c r="P789" s="151">
        <v>0</v>
      </c>
    </row>
    <row r="790" spans="1:16" ht="22.5" customHeight="1" x14ac:dyDescent="0.25">
      <c r="A790" s="847" t="e">
        <f>'Приложение № 1'!#REF!</f>
        <v>#REF!</v>
      </c>
      <c r="B790" s="850"/>
      <c r="C790" s="129" t="e">
        <f>SUM(C791:C794)</f>
        <v>#REF!</v>
      </c>
      <c r="D790" s="129" t="e">
        <f t="shared" ref="D790:P790" si="242">SUM(D791:D794)</f>
        <v>#REF!</v>
      </c>
      <c r="E790" s="129" t="e">
        <f t="shared" si="242"/>
        <v>#REF!</v>
      </c>
      <c r="F790" s="129" t="e">
        <f t="shared" si="242"/>
        <v>#REF!</v>
      </c>
      <c r="G790" s="129">
        <f t="shared" si="242"/>
        <v>0</v>
      </c>
      <c r="H790" s="129">
        <f t="shared" si="242"/>
        <v>0</v>
      </c>
      <c r="I790" s="129">
        <f t="shared" si="242"/>
        <v>0</v>
      </c>
      <c r="J790" s="129">
        <f t="shared" si="242"/>
        <v>0</v>
      </c>
      <c r="K790" s="129">
        <f t="shared" si="242"/>
        <v>0</v>
      </c>
      <c r="L790" s="129">
        <f t="shared" si="242"/>
        <v>0</v>
      </c>
      <c r="M790" s="129">
        <f t="shared" si="242"/>
        <v>0</v>
      </c>
      <c r="N790" s="129">
        <f t="shared" si="242"/>
        <v>0</v>
      </c>
      <c r="O790" s="129">
        <f t="shared" si="242"/>
        <v>0</v>
      </c>
      <c r="P790" s="129">
        <f t="shared" si="242"/>
        <v>0</v>
      </c>
    </row>
    <row r="791" spans="1:16" ht="12.95" customHeight="1" x14ac:dyDescent="0.25">
      <c r="A791" s="127">
        <v>1</v>
      </c>
      <c r="B791" s="104" t="e">
        <f>'Приложение № 1'!#REF!</f>
        <v>#REF!</v>
      </c>
      <c r="C791" s="126" t="e">
        <f>'Приложение № 1'!#REF!</f>
        <v>#REF!</v>
      </c>
      <c r="D791" s="151" t="e">
        <f>'Приложение № 1'!#REF!</f>
        <v>#REF!</v>
      </c>
      <c r="E791" s="151" t="e">
        <f t="shared" ref="E791:F794" si="243">C791</f>
        <v>#REF!</v>
      </c>
      <c r="F791" s="151" t="e">
        <f t="shared" si="243"/>
        <v>#REF!</v>
      </c>
      <c r="G791" s="151">
        <v>0</v>
      </c>
      <c r="H791" s="151">
        <v>0</v>
      </c>
      <c r="I791" s="151">
        <v>0</v>
      </c>
      <c r="J791" s="151">
        <v>0</v>
      </c>
      <c r="K791" s="151">
        <v>0</v>
      </c>
      <c r="L791" s="151">
        <v>0</v>
      </c>
      <c r="M791" s="151">
        <v>0</v>
      </c>
      <c r="N791" s="151">
        <v>0</v>
      </c>
      <c r="O791" s="151">
        <v>0</v>
      </c>
      <c r="P791" s="151">
        <v>0</v>
      </c>
    </row>
    <row r="792" spans="1:16" ht="12.95" customHeight="1" x14ac:dyDescent="0.25">
      <c r="A792" s="127">
        <v>2</v>
      </c>
      <c r="B792" s="104" t="e">
        <f>'Приложение № 1'!#REF!</f>
        <v>#REF!</v>
      </c>
      <c r="C792" s="126" t="e">
        <f>'Приложение № 1'!#REF!</f>
        <v>#REF!</v>
      </c>
      <c r="D792" s="151" t="e">
        <f>'Приложение № 1'!#REF!</f>
        <v>#REF!</v>
      </c>
      <c r="E792" s="151" t="e">
        <f t="shared" si="243"/>
        <v>#REF!</v>
      </c>
      <c r="F792" s="151" t="e">
        <f t="shared" si="243"/>
        <v>#REF!</v>
      </c>
      <c r="G792" s="151">
        <v>0</v>
      </c>
      <c r="H792" s="151">
        <v>0</v>
      </c>
      <c r="I792" s="151">
        <v>0</v>
      </c>
      <c r="J792" s="151">
        <v>0</v>
      </c>
      <c r="K792" s="151">
        <v>0</v>
      </c>
      <c r="L792" s="151">
        <v>0</v>
      </c>
      <c r="M792" s="151">
        <v>0</v>
      </c>
      <c r="N792" s="151">
        <v>0</v>
      </c>
      <c r="O792" s="151">
        <v>0</v>
      </c>
      <c r="P792" s="151">
        <v>0</v>
      </c>
    </row>
    <row r="793" spans="1:16" ht="12.95" customHeight="1" x14ac:dyDescent="0.25">
      <c r="A793" s="127">
        <v>3</v>
      </c>
      <c r="B793" s="104" t="e">
        <f>'Приложение № 1'!#REF!</f>
        <v>#REF!</v>
      </c>
      <c r="C793" s="126" t="e">
        <f>'Приложение № 1'!#REF!</f>
        <v>#REF!</v>
      </c>
      <c r="D793" s="151" t="e">
        <f>'Приложение № 1'!#REF!</f>
        <v>#REF!</v>
      </c>
      <c r="E793" s="151" t="e">
        <f t="shared" si="243"/>
        <v>#REF!</v>
      </c>
      <c r="F793" s="151" t="e">
        <f t="shared" si="243"/>
        <v>#REF!</v>
      </c>
      <c r="G793" s="151">
        <v>0</v>
      </c>
      <c r="H793" s="151">
        <v>0</v>
      </c>
      <c r="I793" s="151">
        <v>0</v>
      </c>
      <c r="J793" s="151">
        <v>0</v>
      </c>
      <c r="K793" s="151">
        <v>0</v>
      </c>
      <c r="L793" s="151">
        <v>0</v>
      </c>
      <c r="M793" s="151">
        <v>0</v>
      </c>
      <c r="N793" s="151">
        <v>0</v>
      </c>
      <c r="O793" s="151">
        <v>0</v>
      </c>
      <c r="P793" s="151">
        <v>0</v>
      </c>
    </row>
    <row r="794" spans="1:16" ht="12.95" customHeight="1" x14ac:dyDescent="0.25">
      <c r="A794" s="127">
        <v>4</v>
      </c>
      <c r="B794" s="104" t="e">
        <f>'Приложение № 1'!#REF!</f>
        <v>#REF!</v>
      </c>
      <c r="C794" s="126" t="e">
        <f>'Приложение № 1'!#REF!</f>
        <v>#REF!</v>
      </c>
      <c r="D794" s="151" t="e">
        <f>'Приложение № 1'!#REF!</f>
        <v>#REF!</v>
      </c>
      <c r="E794" s="151" t="e">
        <f t="shared" si="243"/>
        <v>#REF!</v>
      </c>
      <c r="F794" s="151" t="e">
        <f t="shared" si="243"/>
        <v>#REF!</v>
      </c>
      <c r="G794" s="151">
        <v>0</v>
      </c>
      <c r="H794" s="151">
        <v>0</v>
      </c>
      <c r="I794" s="151">
        <v>0</v>
      </c>
      <c r="J794" s="151">
        <v>0</v>
      </c>
      <c r="K794" s="151">
        <v>0</v>
      </c>
      <c r="L794" s="151">
        <v>0</v>
      </c>
      <c r="M794" s="151">
        <v>0</v>
      </c>
      <c r="N794" s="151">
        <v>0</v>
      </c>
      <c r="O794" s="151">
        <v>0</v>
      </c>
      <c r="P794" s="151">
        <v>0</v>
      </c>
    </row>
    <row r="795" spans="1:16" s="118" customFormat="1" ht="39.950000000000003" customHeight="1" x14ac:dyDescent="0.25">
      <c r="A795" s="849" t="e">
        <f>'Приложение № 1'!#REF!</f>
        <v>#REF!</v>
      </c>
      <c r="B795" s="847"/>
      <c r="C795" s="101" t="e">
        <f>C796+C797+C798+C799+C800+C801+C802</f>
        <v>#REF!</v>
      </c>
      <c r="D795" s="101" t="e">
        <f t="shared" ref="D795:P795" si="244">D796+D797+D798+D799+D800+D801+D802</f>
        <v>#REF!</v>
      </c>
      <c r="E795" s="101" t="e">
        <f t="shared" si="244"/>
        <v>#REF!</v>
      </c>
      <c r="F795" s="101" t="e">
        <f t="shared" si="244"/>
        <v>#REF!</v>
      </c>
      <c r="G795" s="101">
        <f t="shared" si="244"/>
        <v>0</v>
      </c>
      <c r="H795" s="101">
        <f t="shared" si="244"/>
        <v>0</v>
      </c>
      <c r="I795" s="101">
        <f t="shared" si="244"/>
        <v>0</v>
      </c>
      <c r="J795" s="101">
        <f t="shared" si="244"/>
        <v>0</v>
      </c>
      <c r="K795" s="101">
        <f t="shared" si="244"/>
        <v>0</v>
      </c>
      <c r="L795" s="101">
        <f t="shared" si="244"/>
        <v>0</v>
      </c>
      <c r="M795" s="101">
        <f t="shared" si="244"/>
        <v>0</v>
      </c>
      <c r="N795" s="101">
        <f t="shared" si="244"/>
        <v>0</v>
      </c>
      <c r="O795" s="101">
        <f t="shared" si="244"/>
        <v>0</v>
      </c>
      <c r="P795" s="101">
        <f t="shared" si="244"/>
        <v>0</v>
      </c>
    </row>
    <row r="796" spans="1:16" ht="12.95" customHeight="1" x14ac:dyDescent="0.25">
      <c r="A796" s="127" t="e">
        <f>'Приложение № 1'!#REF!</f>
        <v>#REF!</v>
      </c>
      <c r="B796" s="104" t="e">
        <f>'Приложение № 1'!#REF!</f>
        <v>#REF!</v>
      </c>
      <c r="C796" s="126" t="e">
        <f>'Приложение № 1'!#REF!</f>
        <v>#REF!</v>
      </c>
      <c r="D796" s="151" t="e">
        <f>'Приложение № 1'!#REF!</f>
        <v>#REF!</v>
      </c>
      <c r="E796" s="151" t="e">
        <f>C796</f>
        <v>#REF!</v>
      </c>
      <c r="F796" s="151" t="e">
        <f>D796</f>
        <v>#REF!</v>
      </c>
      <c r="G796" s="151">
        <v>0</v>
      </c>
      <c r="H796" s="151">
        <v>0</v>
      </c>
      <c r="I796" s="151">
        <v>0</v>
      </c>
      <c r="J796" s="151">
        <v>0</v>
      </c>
      <c r="K796" s="151">
        <v>0</v>
      </c>
      <c r="L796" s="151">
        <v>0</v>
      </c>
      <c r="M796" s="151">
        <v>0</v>
      </c>
      <c r="N796" s="151">
        <v>0</v>
      </c>
      <c r="O796" s="151">
        <v>0</v>
      </c>
      <c r="P796" s="151">
        <v>0</v>
      </c>
    </row>
    <row r="797" spans="1:16" ht="12.95" customHeight="1" x14ac:dyDescent="0.25">
      <c r="A797" s="127" t="e">
        <f>'Приложение № 1'!#REF!</f>
        <v>#REF!</v>
      </c>
      <c r="B797" s="104" t="e">
        <f>'Приложение № 1'!#REF!</f>
        <v>#REF!</v>
      </c>
      <c r="C797" s="126" t="e">
        <f>'Приложение № 1'!#REF!</f>
        <v>#REF!</v>
      </c>
      <c r="D797" s="151" t="e">
        <f>'Приложение № 1'!#REF!</f>
        <v>#REF!</v>
      </c>
      <c r="E797" s="151" t="e">
        <f t="shared" ref="E797:E802" si="245">C797</f>
        <v>#REF!</v>
      </c>
      <c r="F797" s="151" t="e">
        <f t="shared" ref="F797:F802" si="246">D797</f>
        <v>#REF!</v>
      </c>
      <c r="G797" s="151">
        <v>0</v>
      </c>
      <c r="H797" s="151">
        <v>0</v>
      </c>
      <c r="I797" s="151">
        <v>0</v>
      </c>
      <c r="J797" s="151">
        <v>0</v>
      </c>
      <c r="K797" s="151">
        <v>0</v>
      </c>
      <c r="L797" s="151">
        <v>0</v>
      </c>
      <c r="M797" s="151">
        <v>0</v>
      </c>
      <c r="N797" s="151">
        <v>0</v>
      </c>
      <c r="O797" s="151">
        <v>0</v>
      </c>
      <c r="P797" s="151">
        <v>0</v>
      </c>
    </row>
    <row r="798" spans="1:16" ht="12.95" customHeight="1" x14ac:dyDescent="0.25">
      <c r="A798" s="127" t="e">
        <f>'Приложение № 1'!#REF!</f>
        <v>#REF!</v>
      </c>
      <c r="B798" s="104" t="e">
        <f>'Приложение № 1'!#REF!</f>
        <v>#REF!</v>
      </c>
      <c r="C798" s="126" t="e">
        <f>'Приложение № 1'!#REF!</f>
        <v>#REF!</v>
      </c>
      <c r="D798" s="151" t="e">
        <f>'Приложение № 1'!#REF!</f>
        <v>#REF!</v>
      </c>
      <c r="E798" s="151" t="e">
        <f t="shared" si="245"/>
        <v>#REF!</v>
      </c>
      <c r="F798" s="151" t="e">
        <f t="shared" si="246"/>
        <v>#REF!</v>
      </c>
      <c r="G798" s="151">
        <v>0</v>
      </c>
      <c r="H798" s="151">
        <v>0</v>
      </c>
      <c r="I798" s="151">
        <v>0</v>
      </c>
      <c r="J798" s="151">
        <v>0</v>
      </c>
      <c r="K798" s="151">
        <v>0</v>
      </c>
      <c r="L798" s="151">
        <v>0</v>
      </c>
      <c r="M798" s="151">
        <v>0</v>
      </c>
      <c r="N798" s="151">
        <v>0</v>
      </c>
      <c r="O798" s="151">
        <v>0</v>
      </c>
      <c r="P798" s="151">
        <v>0</v>
      </c>
    </row>
    <row r="799" spans="1:16" ht="12.95" customHeight="1" x14ac:dyDescent="0.25">
      <c r="A799" s="127" t="e">
        <f>'Приложение № 1'!#REF!</f>
        <v>#REF!</v>
      </c>
      <c r="B799" s="104" t="e">
        <f>'Приложение № 1'!#REF!</f>
        <v>#REF!</v>
      </c>
      <c r="C799" s="126" t="e">
        <f>'Приложение № 1'!#REF!</f>
        <v>#REF!</v>
      </c>
      <c r="D799" s="151" t="e">
        <f>'Приложение № 1'!#REF!</f>
        <v>#REF!</v>
      </c>
      <c r="E799" s="151" t="e">
        <f t="shared" si="245"/>
        <v>#REF!</v>
      </c>
      <c r="F799" s="151" t="e">
        <f t="shared" si="246"/>
        <v>#REF!</v>
      </c>
      <c r="G799" s="151">
        <v>0</v>
      </c>
      <c r="H799" s="151">
        <v>0</v>
      </c>
      <c r="I799" s="151">
        <v>0</v>
      </c>
      <c r="J799" s="151">
        <v>0</v>
      </c>
      <c r="K799" s="151">
        <v>0</v>
      </c>
      <c r="L799" s="151">
        <v>0</v>
      </c>
      <c r="M799" s="151">
        <v>0</v>
      </c>
      <c r="N799" s="151">
        <v>0</v>
      </c>
      <c r="O799" s="151">
        <v>0</v>
      </c>
      <c r="P799" s="151">
        <v>0</v>
      </c>
    </row>
    <row r="800" spans="1:16" ht="12.95" customHeight="1" x14ac:dyDescent="0.25">
      <c r="A800" s="127" t="e">
        <f>'Приложение № 1'!#REF!</f>
        <v>#REF!</v>
      </c>
      <c r="B800" s="104" t="e">
        <f>'Приложение № 1'!#REF!</f>
        <v>#REF!</v>
      </c>
      <c r="C800" s="126" t="e">
        <f>'Приложение № 1'!#REF!</f>
        <v>#REF!</v>
      </c>
      <c r="D800" s="151" t="e">
        <f>'Приложение № 1'!#REF!</f>
        <v>#REF!</v>
      </c>
      <c r="E800" s="151" t="e">
        <f t="shared" si="245"/>
        <v>#REF!</v>
      </c>
      <c r="F800" s="151" t="e">
        <f t="shared" si="246"/>
        <v>#REF!</v>
      </c>
      <c r="G800" s="151">
        <v>0</v>
      </c>
      <c r="H800" s="151">
        <v>0</v>
      </c>
      <c r="I800" s="151">
        <v>0</v>
      </c>
      <c r="J800" s="151">
        <v>0</v>
      </c>
      <c r="K800" s="151">
        <v>0</v>
      </c>
      <c r="L800" s="151">
        <v>0</v>
      </c>
      <c r="M800" s="151">
        <v>0</v>
      </c>
      <c r="N800" s="151">
        <v>0</v>
      </c>
      <c r="O800" s="151">
        <v>0</v>
      </c>
      <c r="P800" s="151">
        <v>0</v>
      </c>
    </row>
    <row r="801" spans="1:16" ht="12.95" customHeight="1" x14ac:dyDescent="0.25">
      <c r="A801" s="127" t="e">
        <f>'Приложение № 1'!#REF!</f>
        <v>#REF!</v>
      </c>
      <c r="B801" s="104" t="e">
        <f>'Приложение № 1'!#REF!</f>
        <v>#REF!</v>
      </c>
      <c r="C801" s="126" t="e">
        <f>'Приложение № 1'!#REF!</f>
        <v>#REF!</v>
      </c>
      <c r="D801" s="151" t="e">
        <f>'Приложение № 1'!#REF!</f>
        <v>#REF!</v>
      </c>
      <c r="E801" s="151" t="e">
        <f t="shared" si="245"/>
        <v>#REF!</v>
      </c>
      <c r="F801" s="151" t="e">
        <f t="shared" si="246"/>
        <v>#REF!</v>
      </c>
      <c r="G801" s="151">
        <v>0</v>
      </c>
      <c r="H801" s="151">
        <v>0</v>
      </c>
      <c r="I801" s="151">
        <v>0</v>
      </c>
      <c r="J801" s="151">
        <v>0</v>
      </c>
      <c r="K801" s="151">
        <v>0</v>
      </c>
      <c r="L801" s="151">
        <v>0</v>
      </c>
      <c r="M801" s="151">
        <v>0</v>
      </c>
      <c r="N801" s="151">
        <v>0</v>
      </c>
      <c r="O801" s="151">
        <v>0</v>
      </c>
      <c r="P801" s="151">
        <v>0</v>
      </c>
    </row>
    <row r="802" spans="1:16" ht="12.95" customHeight="1" x14ac:dyDescent="0.25">
      <c r="A802" s="127" t="e">
        <f>'Приложение № 1'!#REF!</f>
        <v>#REF!</v>
      </c>
      <c r="B802" s="104" t="e">
        <f>'Приложение № 1'!#REF!</f>
        <v>#REF!</v>
      </c>
      <c r="C802" s="126" t="e">
        <f>'Приложение № 1'!#REF!</f>
        <v>#REF!</v>
      </c>
      <c r="D802" s="151" t="e">
        <f>'Приложение № 1'!#REF!</f>
        <v>#REF!</v>
      </c>
      <c r="E802" s="151" t="e">
        <f t="shared" si="245"/>
        <v>#REF!</v>
      </c>
      <c r="F802" s="151" t="e">
        <f t="shared" si="246"/>
        <v>#REF!</v>
      </c>
      <c r="G802" s="151">
        <v>0</v>
      </c>
      <c r="H802" s="151">
        <v>0</v>
      </c>
      <c r="I802" s="151">
        <v>0</v>
      </c>
      <c r="J802" s="151">
        <v>0</v>
      </c>
      <c r="K802" s="151">
        <v>0</v>
      </c>
      <c r="L802" s="151">
        <v>0</v>
      </c>
      <c r="M802" s="151">
        <v>0</v>
      </c>
      <c r="N802" s="151">
        <v>0</v>
      </c>
      <c r="O802" s="151">
        <v>0</v>
      </c>
      <c r="P802" s="151">
        <v>0</v>
      </c>
    </row>
    <row r="803" spans="1:16" ht="39.950000000000003" customHeight="1" x14ac:dyDescent="0.25">
      <c r="A803" s="847" t="e">
        <f>'Приложение № 1'!#REF!</f>
        <v>#REF!</v>
      </c>
      <c r="B803" s="850"/>
      <c r="C803" s="129" t="e">
        <f>C804+C805+C806+C807+C808</f>
        <v>#REF!</v>
      </c>
      <c r="D803" s="129" t="e">
        <f t="shared" ref="D803:P803" si="247">D804+D805+D806+D807+D808</f>
        <v>#REF!</v>
      </c>
      <c r="E803" s="129" t="e">
        <f t="shared" si="247"/>
        <v>#REF!</v>
      </c>
      <c r="F803" s="129" t="e">
        <f t="shared" si="247"/>
        <v>#REF!</v>
      </c>
      <c r="G803" s="129">
        <f t="shared" si="247"/>
        <v>0</v>
      </c>
      <c r="H803" s="129">
        <f t="shared" si="247"/>
        <v>0</v>
      </c>
      <c r="I803" s="129">
        <f t="shared" si="247"/>
        <v>0</v>
      </c>
      <c r="J803" s="129">
        <f t="shared" si="247"/>
        <v>0</v>
      </c>
      <c r="K803" s="129">
        <f t="shared" si="247"/>
        <v>0</v>
      </c>
      <c r="L803" s="129">
        <f t="shared" si="247"/>
        <v>0</v>
      </c>
      <c r="M803" s="129">
        <f t="shared" si="247"/>
        <v>0</v>
      </c>
      <c r="N803" s="129">
        <f t="shared" si="247"/>
        <v>0</v>
      </c>
      <c r="O803" s="129">
        <f t="shared" si="247"/>
        <v>0</v>
      </c>
      <c r="P803" s="129">
        <f t="shared" si="247"/>
        <v>0</v>
      </c>
    </row>
    <row r="804" spans="1:16" ht="12.95" customHeight="1" x14ac:dyDescent="0.25">
      <c r="A804" s="127" t="e">
        <f>'Приложение № 1'!#REF!</f>
        <v>#REF!</v>
      </c>
      <c r="B804" s="104" t="e">
        <f>'Приложение № 1'!#REF!</f>
        <v>#REF!</v>
      </c>
      <c r="C804" s="126" t="e">
        <f>'Приложение № 1'!#REF!</f>
        <v>#REF!</v>
      </c>
      <c r="D804" s="151" t="e">
        <f>'Приложение № 1'!#REF!</f>
        <v>#REF!</v>
      </c>
      <c r="E804" s="151" t="e">
        <f t="shared" ref="E804:F808" si="248">C804</f>
        <v>#REF!</v>
      </c>
      <c r="F804" s="151" t="e">
        <f t="shared" si="248"/>
        <v>#REF!</v>
      </c>
      <c r="G804" s="151">
        <v>0</v>
      </c>
      <c r="H804" s="151">
        <v>0</v>
      </c>
      <c r="I804" s="151">
        <v>0</v>
      </c>
      <c r="J804" s="151">
        <v>0</v>
      </c>
      <c r="K804" s="151">
        <v>0</v>
      </c>
      <c r="L804" s="151">
        <v>0</v>
      </c>
      <c r="M804" s="151">
        <v>0</v>
      </c>
      <c r="N804" s="151">
        <v>0</v>
      </c>
      <c r="O804" s="151">
        <v>0</v>
      </c>
      <c r="P804" s="151">
        <v>0</v>
      </c>
    </row>
    <row r="805" spans="1:16" ht="12.95" customHeight="1" x14ac:dyDescent="0.25">
      <c r="A805" s="127" t="e">
        <f>'Приложение № 1'!#REF!</f>
        <v>#REF!</v>
      </c>
      <c r="B805" s="104" t="e">
        <f>'Приложение № 1'!#REF!</f>
        <v>#REF!</v>
      </c>
      <c r="C805" s="126" t="e">
        <f>'Приложение № 1'!#REF!</f>
        <v>#REF!</v>
      </c>
      <c r="D805" s="151" t="e">
        <f>'Приложение № 1'!#REF!</f>
        <v>#REF!</v>
      </c>
      <c r="E805" s="151" t="e">
        <f t="shared" si="248"/>
        <v>#REF!</v>
      </c>
      <c r="F805" s="151" t="e">
        <f t="shared" si="248"/>
        <v>#REF!</v>
      </c>
      <c r="G805" s="151">
        <v>0</v>
      </c>
      <c r="H805" s="151">
        <v>0</v>
      </c>
      <c r="I805" s="151">
        <v>0</v>
      </c>
      <c r="J805" s="151">
        <v>0</v>
      </c>
      <c r="K805" s="151">
        <v>0</v>
      </c>
      <c r="L805" s="151">
        <v>0</v>
      </c>
      <c r="M805" s="151">
        <v>0</v>
      </c>
      <c r="N805" s="151">
        <v>0</v>
      </c>
      <c r="O805" s="151">
        <v>0</v>
      </c>
      <c r="P805" s="151">
        <v>0</v>
      </c>
    </row>
    <row r="806" spans="1:16" ht="12.95" customHeight="1" x14ac:dyDescent="0.25">
      <c r="A806" s="127" t="e">
        <f>'Приложение № 1'!#REF!</f>
        <v>#REF!</v>
      </c>
      <c r="B806" s="104" t="e">
        <f>'Приложение № 1'!#REF!</f>
        <v>#REF!</v>
      </c>
      <c r="C806" s="126" t="e">
        <f>'Приложение № 1'!#REF!</f>
        <v>#REF!</v>
      </c>
      <c r="D806" s="151" t="e">
        <f>'Приложение № 1'!#REF!</f>
        <v>#REF!</v>
      </c>
      <c r="E806" s="151" t="e">
        <f t="shared" si="248"/>
        <v>#REF!</v>
      </c>
      <c r="F806" s="151" t="e">
        <f t="shared" si="248"/>
        <v>#REF!</v>
      </c>
      <c r="G806" s="151">
        <v>0</v>
      </c>
      <c r="H806" s="151">
        <v>0</v>
      </c>
      <c r="I806" s="151">
        <v>0</v>
      </c>
      <c r="J806" s="151">
        <v>0</v>
      </c>
      <c r="K806" s="151">
        <v>0</v>
      </c>
      <c r="L806" s="151">
        <v>0</v>
      </c>
      <c r="M806" s="151">
        <v>0</v>
      </c>
      <c r="N806" s="151">
        <v>0</v>
      </c>
      <c r="O806" s="151">
        <v>0</v>
      </c>
      <c r="P806" s="151">
        <v>0</v>
      </c>
    </row>
    <row r="807" spans="1:16" ht="12.95" customHeight="1" x14ac:dyDescent="0.25">
      <c r="A807" s="127" t="e">
        <f>'Приложение № 1'!#REF!</f>
        <v>#REF!</v>
      </c>
      <c r="B807" s="104" t="e">
        <f>'Приложение № 1'!#REF!</f>
        <v>#REF!</v>
      </c>
      <c r="C807" s="126" t="e">
        <f>'Приложение № 1'!#REF!</f>
        <v>#REF!</v>
      </c>
      <c r="D807" s="151" t="e">
        <f>'Приложение № 1'!#REF!</f>
        <v>#REF!</v>
      </c>
      <c r="E807" s="151" t="e">
        <f t="shared" si="248"/>
        <v>#REF!</v>
      </c>
      <c r="F807" s="151" t="e">
        <f t="shared" si="248"/>
        <v>#REF!</v>
      </c>
      <c r="G807" s="151">
        <v>0</v>
      </c>
      <c r="H807" s="151">
        <v>0</v>
      </c>
      <c r="I807" s="151">
        <v>0</v>
      </c>
      <c r="J807" s="151">
        <v>0</v>
      </c>
      <c r="K807" s="151">
        <v>0</v>
      </c>
      <c r="L807" s="151">
        <v>0</v>
      </c>
      <c r="M807" s="151">
        <v>0</v>
      </c>
      <c r="N807" s="151">
        <v>0</v>
      </c>
      <c r="O807" s="151">
        <v>0</v>
      </c>
      <c r="P807" s="151">
        <v>0</v>
      </c>
    </row>
    <row r="808" spans="1:16" ht="12.95" customHeight="1" x14ac:dyDescent="0.25">
      <c r="A808" s="127" t="e">
        <f>'Приложение № 1'!#REF!</f>
        <v>#REF!</v>
      </c>
      <c r="B808" s="104" t="e">
        <f>'Приложение № 1'!#REF!</f>
        <v>#REF!</v>
      </c>
      <c r="C808" s="126" t="e">
        <f>'Приложение № 1'!#REF!</f>
        <v>#REF!</v>
      </c>
      <c r="D808" s="151" t="e">
        <f>'Приложение № 1'!#REF!</f>
        <v>#REF!</v>
      </c>
      <c r="E808" s="151" t="e">
        <f t="shared" si="248"/>
        <v>#REF!</v>
      </c>
      <c r="F808" s="151" t="e">
        <f t="shared" si="248"/>
        <v>#REF!</v>
      </c>
      <c r="G808" s="151">
        <v>0</v>
      </c>
      <c r="H808" s="151">
        <v>0</v>
      </c>
      <c r="I808" s="151">
        <v>0</v>
      </c>
      <c r="J808" s="151">
        <v>0</v>
      </c>
      <c r="K808" s="151">
        <v>0</v>
      </c>
      <c r="L808" s="151">
        <v>0</v>
      </c>
      <c r="M808" s="151">
        <v>0</v>
      </c>
      <c r="N808" s="151">
        <v>0</v>
      </c>
      <c r="O808" s="151">
        <v>0</v>
      </c>
      <c r="P808" s="151">
        <v>0</v>
      </c>
    </row>
    <row r="809" spans="1:16" ht="39.950000000000003" customHeight="1" x14ac:dyDescent="0.25">
      <c r="A809" s="851" t="e">
        <f>'Приложение № 1'!#REF!</f>
        <v>#REF!</v>
      </c>
      <c r="B809" s="852"/>
      <c r="C809" s="129" t="e">
        <f>C810+C811+C812</f>
        <v>#REF!</v>
      </c>
      <c r="D809" s="129" t="e">
        <f t="shared" ref="D809:P809" si="249">D810+D811+D812</f>
        <v>#REF!</v>
      </c>
      <c r="E809" s="129" t="e">
        <f t="shared" si="249"/>
        <v>#REF!</v>
      </c>
      <c r="F809" s="129" t="e">
        <f t="shared" si="249"/>
        <v>#REF!</v>
      </c>
      <c r="G809" s="129">
        <f t="shared" si="249"/>
        <v>0</v>
      </c>
      <c r="H809" s="129">
        <f t="shared" si="249"/>
        <v>0</v>
      </c>
      <c r="I809" s="129">
        <f t="shared" si="249"/>
        <v>0</v>
      </c>
      <c r="J809" s="129">
        <f t="shared" si="249"/>
        <v>0</v>
      </c>
      <c r="K809" s="129">
        <f t="shared" si="249"/>
        <v>0</v>
      </c>
      <c r="L809" s="129">
        <f t="shared" si="249"/>
        <v>0</v>
      </c>
      <c r="M809" s="129">
        <f t="shared" si="249"/>
        <v>0</v>
      </c>
      <c r="N809" s="129">
        <f t="shared" si="249"/>
        <v>0</v>
      </c>
      <c r="O809" s="129">
        <f t="shared" si="249"/>
        <v>0</v>
      </c>
      <c r="P809" s="129">
        <f t="shared" si="249"/>
        <v>0</v>
      </c>
    </row>
    <row r="810" spans="1:16" ht="12.95" customHeight="1" x14ac:dyDescent="0.25">
      <c r="A810" s="127">
        <v>1</v>
      </c>
      <c r="B810" s="119" t="e">
        <f>'Приложение № 1'!#REF!</f>
        <v>#REF!</v>
      </c>
      <c r="C810" s="126" t="e">
        <f>'Приложение № 1'!#REF!</f>
        <v>#REF!</v>
      </c>
      <c r="D810" s="151" t="e">
        <f>'Приложение № 1'!#REF!</f>
        <v>#REF!</v>
      </c>
      <c r="E810" s="151" t="e">
        <f t="shared" ref="E810:F812" si="250">C810</f>
        <v>#REF!</v>
      </c>
      <c r="F810" s="151" t="e">
        <f t="shared" si="250"/>
        <v>#REF!</v>
      </c>
      <c r="G810" s="151">
        <v>0</v>
      </c>
      <c r="H810" s="151">
        <v>0</v>
      </c>
      <c r="I810" s="151">
        <v>0</v>
      </c>
      <c r="J810" s="151">
        <v>0</v>
      </c>
      <c r="K810" s="151">
        <v>0</v>
      </c>
      <c r="L810" s="151">
        <v>0</v>
      </c>
      <c r="M810" s="151">
        <v>0</v>
      </c>
      <c r="N810" s="151">
        <v>0</v>
      </c>
      <c r="O810" s="151">
        <v>0</v>
      </c>
      <c r="P810" s="151">
        <v>0</v>
      </c>
    </row>
    <row r="811" spans="1:16" ht="12.95" customHeight="1" x14ac:dyDescent="0.25">
      <c r="A811" s="127">
        <v>2</v>
      </c>
      <c r="B811" s="119" t="e">
        <f>'Приложение № 1'!#REF!</f>
        <v>#REF!</v>
      </c>
      <c r="C811" s="126" t="e">
        <f>'Приложение № 1'!#REF!</f>
        <v>#REF!</v>
      </c>
      <c r="D811" s="151" t="e">
        <f>'Приложение № 1'!#REF!</f>
        <v>#REF!</v>
      </c>
      <c r="E811" s="151" t="e">
        <f t="shared" si="250"/>
        <v>#REF!</v>
      </c>
      <c r="F811" s="151" t="e">
        <f t="shared" si="250"/>
        <v>#REF!</v>
      </c>
      <c r="G811" s="151">
        <v>0</v>
      </c>
      <c r="H811" s="151">
        <v>0</v>
      </c>
      <c r="I811" s="151">
        <v>0</v>
      </c>
      <c r="J811" s="151">
        <v>0</v>
      </c>
      <c r="K811" s="151">
        <v>0</v>
      </c>
      <c r="L811" s="151">
        <v>0</v>
      </c>
      <c r="M811" s="151">
        <v>0</v>
      </c>
      <c r="N811" s="151">
        <v>0</v>
      </c>
      <c r="O811" s="151">
        <v>0</v>
      </c>
      <c r="P811" s="151">
        <v>0</v>
      </c>
    </row>
    <row r="812" spans="1:16" ht="12.95" customHeight="1" x14ac:dyDescent="0.25">
      <c r="A812" s="127">
        <v>3</v>
      </c>
      <c r="B812" s="119" t="e">
        <f>'Приложение № 1'!#REF!</f>
        <v>#REF!</v>
      </c>
      <c r="C812" s="126" t="e">
        <f>'Приложение № 1'!#REF!</f>
        <v>#REF!</v>
      </c>
      <c r="D812" s="151" t="e">
        <f>'Приложение № 1'!#REF!</f>
        <v>#REF!</v>
      </c>
      <c r="E812" s="151" t="e">
        <f t="shared" si="250"/>
        <v>#REF!</v>
      </c>
      <c r="F812" s="151" t="e">
        <f t="shared" si="250"/>
        <v>#REF!</v>
      </c>
      <c r="G812" s="151">
        <v>0</v>
      </c>
      <c r="H812" s="151">
        <v>0</v>
      </c>
      <c r="I812" s="151">
        <v>0</v>
      </c>
      <c r="J812" s="151">
        <v>0</v>
      </c>
      <c r="K812" s="151">
        <v>0</v>
      </c>
      <c r="L812" s="151">
        <v>0</v>
      </c>
      <c r="M812" s="151">
        <v>0</v>
      </c>
      <c r="N812" s="151">
        <v>0</v>
      </c>
      <c r="O812" s="151">
        <v>0</v>
      </c>
      <c r="P812" s="151">
        <v>0</v>
      </c>
    </row>
  </sheetData>
  <mergeCells count="166">
    <mergeCell ref="A1:P1"/>
    <mergeCell ref="A2:P2"/>
    <mergeCell ref="A3:A7"/>
    <mergeCell ref="B3:B7"/>
    <mergeCell ref="C3:D4"/>
    <mergeCell ref="E3:F4"/>
    <mergeCell ref="G3:H4"/>
    <mergeCell ref="A58:B58"/>
    <mergeCell ref="A29:B29"/>
    <mergeCell ref="C5:C6"/>
    <mergeCell ref="A10:B10"/>
    <mergeCell ref="A11:B11"/>
    <mergeCell ref="A39:B39"/>
    <mergeCell ref="A13:B13"/>
    <mergeCell ref="A34:B34"/>
    <mergeCell ref="A25:B25"/>
    <mergeCell ref="A17:B17"/>
    <mergeCell ref="J5:J6"/>
    <mergeCell ref="E5:E6"/>
    <mergeCell ref="A9:B9"/>
    <mergeCell ref="A41:B41"/>
    <mergeCell ref="D5:D6"/>
    <mergeCell ref="G5:G6"/>
    <mergeCell ref="O5:O6"/>
    <mergeCell ref="P5:P6"/>
    <mergeCell ref="M5:M6"/>
    <mergeCell ref="O3:P4"/>
    <mergeCell ref="F5:F6"/>
    <mergeCell ref="I3:J4"/>
    <mergeCell ref="K3:L4"/>
    <mergeCell ref="M3:N4"/>
    <mergeCell ref="N5:N6"/>
    <mergeCell ref="H5:H6"/>
    <mergeCell ref="K5:K6"/>
    <mergeCell ref="I5:I6"/>
    <mergeCell ref="L5:L6"/>
    <mergeCell ref="A203:B203"/>
    <mergeCell ref="A224:B224"/>
    <mergeCell ref="A208:B208"/>
    <mergeCell ref="A219:B219"/>
    <mergeCell ref="A232:B232"/>
    <mergeCell ref="A269:B269"/>
    <mergeCell ref="A221:B221"/>
    <mergeCell ref="A12:B12"/>
    <mergeCell ref="A50:B50"/>
    <mergeCell ref="A82:B82"/>
    <mergeCell ref="A62:B62"/>
    <mergeCell ref="A75:B75"/>
    <mergeCell ref="A66:B66"/>
    <mergeCell ref="A71:B71"/>
    <mergeCell ref="A64:B64"/>
    <mergeCell ref="A150:B150"/>
    <mergeCell ref="A104:B104"/>
    <mergeCell ref="A138:B138"/>
    <mergeCell ref="A141:B141"/>
    <mergeCell ref="A94:B94"/>
    <mergeCell ref="A106:B106"/>
    <mergeCell ref="A130:B130"/>
    <mergeCell ref="A149:B149"/>
    <mergeCell ref="A97:B97"/>
    <mergeCell ref="A87:B87"/>
    <mergeCell ref="A91:B91"/>
    <mergeCell ref="A196:B196"/>
    <mergeCell ref="A190:B190"/>
    <mergeCell ref="A166:B166"/>
    <mergeCell ref="A145:B145"/>
    <mergeCell ref="A134:B134"/>
    <mergeCell ref="A14:B14"/>
    <mergeCell ref="A151:B151"/>
    <mergeCell ref="A183:B183"/>
    <mergeCell ref="A158:B158"/>
    <mergeCell ref="A163:B163"/>
    <mergeCell ref="A127:B127"/>
    <mergeCell ref="A114:B114"/>
    <mergeCell ref="A146:B146"/>
    <mergeCell ref="A809:B809"/>
    <mergeCell ref="A744:B744"/>
    <mergeCell ref="A790:B790"/>
    <mergeCell ref="A749:B749"/>
    <mergeCell ref="A752:B752"/>
    <mergeCell ref="A780:B780"/>
    <mergeCell ref="A727:B727"/>
    <mergeCell ref="A533:B533"/>
    <mergeCell ref="A505:B505"/>
    <mergeCell ref="A554:B554"/>
    <mergeCell ref="A661:B661"/>
    <mergeCell ref="A699:B699"/>
    <mergeCell ref="A708:B708"/>
    <mergeCell ref="A618:B618"/>
    <mergeCell ref="A627:B627"/>
    <mergeCell ref="A670:B670"/>
    <mergeCell ref="A550:B550"/>
    <mergeCell ref="A562:B562"/>
    <mergeCell ref="A668:B668"/>
    <mergeCell ref="A642:B642"/>
    <mergeCell ref="A803:B803"/>
    <mergeCell ref="A675:B675"/>
    <mergeCell ref="A659:B659"/>
    <mergeCell ref="A725:B725"/>
    <mergeCell ref="A496:B496"/>
    <mergeCell ref="A482:B482"/>
    <mergeCell ref="A492:B492"/>
    <mergeCell ref="A358:B358"/>
    <mergeCell ref="A420:B420"/>
    <mergeCell ref="A363:B363"/>
    <mergeCell ref="A388:B388"/>
    <mergeCell ref="A499:B499"/>
    <mergeCell ref="A521:B521"/>
    <mergeCell ref="A393:B393"/>
    <mergeCell ref="A366:B366"/>
    <mergeCell ref="A400:B400"/>
    <mergeCell ref="A436:B436"/>
    <mergeCell ref="A512:B512"/>
    <mergeCell ref="A518:B518"/>
    <mergeCell ref="A493:B493"/>
    <mergeCell ref="A443:B443"/>
    <mergeCell ref="A470:B470"/>
    <mergeCell ref="A478:B478"/>
    <mergeCell ref="A481:B481"/>
    <mergeCell ref="A423:B423"/>
    <mergeCell ref="A415:B415"/>
    <mergeCell ref="A494:B494"/>
    <mergeCell ref="A216:B216"/>
    <mergeCell ref="A266:B266"/>
    <mergeCell ref="A294:B294"/>
    <mergeCell ref="A297:B297"/>
    <mergeCell ref="A324:B324"/>
    <mergeCell ref="A335:B335"/>
    <mergeCell ref="A234:B234"/>
    <mergeCell ref="A275:B275"/>
    <mergeCell ref="A446:B446"/>
    <mergeCell ref="A241:B241"/>
    <mergeCell ref="A246:B246"/>
    <mergeCell ref="A322:B322"/>
    <mergeCell ref="A353:B353"/>
    <mergeCell ref="A328:B328"/>
    <mergeCell ref="A254:B254"/>
    <mergeCell ref="A299:B299"/>
    <mergeCell ref="A251:B251"/>
    <mergeCell ref="A282:B282"/>
    <mergeCell ref="A390:B390"/>
    <mergeCell ref="A375:B375"/>
    <mergeCell ref="A383:B383"/>
    <mergeCell ref="A716:B716"/>
    <mergeCell ref="A527:B527"/>
    <mergeCell ref="A795:B795"/>
    <mergeCell ref="A732:B732"/>
    <mergeCell ref="A777:B777"/>
    <mergeCell ref="A771:B771"/>
    <mergeCell ref="A611:B611"/>
    <mergeCell ref="A538:B538"/>
    <mergeCell ref="A545:B545"/>
    <mergeCell ref="A572:B572"/>
    <mergeCell ref="A536:B536"/>
    <mergeCell ref="A589:B589"/>
    <mergeCell ref="A558:B558"/>
    <mergeCell ref="A560:B560"/>
    <mergeCell ref="A622:B622"/>
    <mergeCell ref="A677:B677"/>
    <mergeCell ref="A653:B653"/>
    <mergeCell ref="A656:B656"/>
    <mergeCell ref="A671:B671"/>
    <mergeCell ref="A575:B575"/>
    <mergeCell ref="A713:B713"/>
    <mergeCell ref="A667:B667"/>
    <mergeCell ref="A706:B706"/>
  </mergeCells>
  <printOptions horizontalCentered="1"/>
  <pageMargins left="0.39370078740157483" right="0.19685039370078741" top="0.39370078740157483" bottom="0.19685039370078741" header="7.874015748031496E-2" footer="0.27559055118110237"/>
  <pageSetup paperSize="8" scale="71" fitToHeight="0" orientation="landscape" r:id="rId1"/>
  <headerFooter differentFirst="1" alignWithMargins="0">
    <oddHeader>&amp;C&amp;P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W826"/>
  <sheetViews>
    <sheetView topLeftCell="A172" workbookViewId="0">
      <selection activeCell="H26" sqref="H26"/>
    </sheetView>
  </sheetViews>
  <sheetFormatPr defaultRowHeight="12.75" x14ac:dyDescent="0.2"/>
  <cols>
    <col min="1" max="1" width="2.7109375" style="35" customWidth="1"/>
    <col min="2" max="2" width="29.28515625" style="35" customWidth="1"/>
    <col min="3" max="3" width="10.7109375" style="36" customWidth="1"/>
    <col min="4" max="4" width="16" style="36" customWidth="1"/>
    <col min="5" max="5" width="15.5703125" style="35" customWidth="1"/>
    <col min="6" max="6" width="11.7109375" style="35" customWidth="1"/>
    <col min="7" max="7" width="15.5703125" style="35" customWidth="1"/>
    <col min="8" max="8" width="9.7109375" style="35" customWidth="1"/>
    <col min="9" max="11" width="15.5703125" style="35" customWidth="1"/>
    <col min="12" max="12" width="13.7109375" style="35" customWidth="1"/>
    <col min="13" max="15" width="15.42578125" style="3" bestFit="1" customWidth="1"/>
    <col min="16" max="16384" width="9.140625" style="3"/>
  </cols>
  <sheetData>
    <row r="1" spans="1:23" ht="33" customHeight="1" x14ac:dyDescent="0.2">
      <c r="A1" s="37"/>
      <c r="B1" s="37"/>
      <c r="C1" s="87"/>
      <c r="D1" s="87"/>
      <c r="E1" s="37"/>
      <c r="F1" s="37"/>
      <c r="G1" s="37"/>
      <c r="H1" s="37"/>
      <c r="I1" s="37"/>
      <c r="J1" s="918" t="s">
        <v>185</v>
      </c>
      <c r="K1" s="918"/>
      <c r="L1" s="918"/>
    </row>
    <row r="2" spans="1:23" ht="5.25" customHeight="1" x14ac:dyDescent="0.2">
      <c r="A2" s="37"/>
      <c r="B2" s="37"/>
      <c r="C2" s="87"/>
      <c r="D2" s="87"/>
      <c r="E2" s="37"/>
      <c r="F2" s="37"/>
      <c r="G2" s="37"/>
      <c r="H2" s="37"/>
      <c r="I2" s="37"/>
      <c r="J2" s="919"/>
      <c r="K2" s="919"/>
      <c r="L2" s="919"/>
    </row>
    <row r="3" spans="1:23" ht="1.5" hidden="1" customHeight="1" x14ac:dyDescent="0.2">
      <c r="A3" s="37"/>
      <c r="B3" s="37"/>
      <c r="C3" s="87"/>
      <c r="D3" s="87"/>
      <c r="E3" s="37"/>
      <c r="F3" s="37"/>
      <c r="G3" s="37"/>
      <c r="H3" s="37"/>
      <c r="I3" s="37"/>
      <c r="J3" s="919"/>
      <c r="K3" s="919"/>
      <c r="L3" s="919"/>
    </row>
    <row r="4" spans="1:23" x14ac:dyDescent="0.2">
      <c r="A4" s="920" t="s">
        <v>715</v>
      </c>
      <c r="B4" s="920"/>
      <c r="C4" s="920"/>
      <c r="D4" s="920"/>
      <c r="E4" s="920"/>
      <c r="F4" s="920"/>
      <c r="G4" s="920"/>
      <c r="H4" s="920"/>
      <c r="I4" s="920"/>
      <c r="J4" s="920"/>
      <c r="K4" s="920"/>
      <c r="L4" s="920"/>
    </row>
    <row r="5" spans="1:23" x14ac:dyDescent="0.2">
      <c r="A5" s="82"/>
      <c r="B5" s="82"/>
      <c r="C5" s="82"/>
      <c r="D5" s="921" t="s">
        <v>717</v>
      </c>
      <c r="E5" s="921"/>
      <c r="F5" s="921"/>
      <c r="G5" s="921"/>
      <c r="H5" s="921"/>
      <c r="I5" s="921"/>
      <c r="J5" s="82"/>
      <c r="K5" s="82"/>
      <c r="L5" s="82"/>
    </row>
    <row r="6" spans="1:23" x14ac:dyDescent="0.2">
      <c r="A6" s="82"/>
      <c r="B6" s="82"/>
      <c r="C6" s="82"/>
      <c r="D6" s="921" t="s">
        <v>716</v>
      </c>
      <c r="E6" s="921"/>
      <c r="F6" s="921"/>
      <c r="G6" s="921"/>
      <c r="H6" s="921"/>
      <c r="I6" s="921"/>
      <c r="J6" s="82"/>
      <c r="K6" s="82"/>
      <c r="L6" s="82"/>
    </row>
    <row r="7" spans="1:23" x14ac:dyDescent="0.2">
      <c r="A7" s="82"/>
      <c r="B7" s="82"/>
      <c r="C7" s="82"/>
      <c r="D7" s="922" t="s">
        <v>718</v>
      </c>
      <c r="E7" s="922"/>
      <c r="F7" s="922"/>
      <c r="G7" s="922"/>
      <c r="H7" s="922"/>
      <c r="I7" s="922"/>
      <c r="J7" s="82"/>
      <c r="K7" s="82"/>
      <c r="L7" s="82"/>
    </row>
    <row r="8" spans="1:23" ht="78.75" customHeight="1" x14ac:dyDescent="0.2">
      <c r="A8" s="914" t="s">
        <v>599</v>
      </c>
      <c r="B8" s="914" t="s">
        <v>700</v>
      </c>
      <c r="C8" s="88" t="s">
        <v>667</v>
      </c>
      <c r="D8" s="915" t="s">
        <v>190</v>
      </c>
      <c r="E8" s="915"/>
      <c r="F8" s="915" t="s">
        <v>709</v>
      </c>
      <c r="G8" s="915"/>
      <c r="H8" s="915" t="s">
        <v>710</v>
      </c>
      <c r="I8" s="915"/>
      <c r="J8" s="916" t="s">
        <v>668</v>
      </c>
      <c r="K8" s="923" t="s">
        <v>0</v>
      </c>
      <c r="L8" s="923" t="s">
        <v>669</v>
      </c>
    </row>
    <row r="9" spans="1:23" ht="12.75" customHeight="1" x14ac:dyDescent="0.2">
      <c r="A9" s="914"/>
      <c r="B9" s="914"/>
      <c r="C9" s="917" t="s">
        <v>670</v>
      </c>
      <c r="D9" s="917" t="s">
        <v>671</v>
      </c>
      <c r="E9" s="916" t="s">
        <v>672</v>
      </c>
      <c r="F9" s="916" t="s">
        <v>671</v>
      </c>
      <c r="G9" s="916" t="s">
        <v>672</v>
      </c>
      <c r="H9" s="916" t="s">
        <v>671</v>
      </c>
      <c r="I9" s="916" t="s">
        <v>672</v>
      </c>
      <c r="J9" s="916"/>
      <c r="K9" s="923"/>
      <c r="L9" s="923"/>
    </row>
    <row r="10" spans="1:23" ht="120" customHeight="1" x14ac:dyDescent="0.2">
      <c r="A10" s="914"/>
      <c r="B10" s="914"/>
      <c r="C10" s="917"/>
      <c r="D10" s="917"/>
      <c r="E10" s="916"/>
      <c r="F10" s="916"/>
      <c r="G10" s="916"/>
      <c r="H10" s="916"/>
      <c r="I10" s="916"/>
      <c r="J10" s="916"/>
      <c r="K10" s="923"/>
      <c r="L10" s="923"/>
    </row>
    <row r="11" spans="1:23" x14ac:dyDescent="0.2">
      <c r="A11" s="89"/>
      <c r="B11" s="89"/>
      <c r="C11" s="20" t="s">
        <v>664</v>
      </c>
      <c r="D11" s="20" t="s">
        <v>664</v>
      </c>
      <c r="E11" s="10" t="s">
        <v>666</v>
      </c>
      <c r="F11" s="10" t="s">
        <v>664</v>
      </c>
      <c r="G11" s="10" t="s">
        <v>666</v>
      </c>
      <c r="H11" s="10" t="s">
        <v>664</v>
      </c>
      <c r="I11" s="10" t="s">
        <v>666</v>
      </c>
      <c r="J11" s="10" t="s">
        <v>666</v>
      </c>
      <c r="K11" s="10" t="s">
        <v>666</v>
      </c>
      <c r="L11" s="10" t="s">
        <v>666</v>
      </c>
    </row>
    <row r="12" spans="1:23" x14ac:dyDescent="0.2">
      <c r="A12" s="29">
        <v>1</v>
      </c>
      <c r="B12" s="29">
        <v>2</v>
      </c>
      <c r="C12" s="38">
        <v>3</v>
      </c>
      <c r="D12" s="38">
        <v>4</v>
      </c>
      <c r="E12" s="29">
        <v>5</v>
      </c>
      <c r="F12" s="29">
        <v>6</v>
      </c>
      <c r="G12" s="29">
        <v>7</v>
      </c>
      <c r="H12" s="29">
        <v>8</v>
      </c>
      <c r="I12" s="29">
        <v>9</v>
      </c>
      <c r="J12" s="29">
        <v>10</v>
      </c>
      <c r="K12" s="29">
        <v>11</v>
      </c>
      <c r="L12" s="29">
        <v>12</v>
      </c>
    </row>
    <row r="13" spans="1:23" s="1" customFormat="1" ht="89.25" customHeight="1" x14ac:dyDescent="0.2">
      <c r="A13" s="903" t="s">
        <v>712</v>
      </c>
      <c r="B13" s="904"/>
      <c r="C13" s="68" t="e">
        <f>#N/A</f>
        <v>#N/A</v>
      </c>
      <c r="D13" s="68" t="e">
        <f>#N/A</f>
        <v>#N/A</v>
      </c>
      <c r="E13" s="68" t="e">
        <f>#N/A</f>
        <v>#N/A</v>
      </c>
      <c r="F13" s="68" t="e">
        <f>#N/A</f>
        <v>#N/A</v>
      </c>
      <c r="G13" s="68" t="e">
        <f>#N/A</f>
        <v>#N/A</v>
      </c>
      <c r="H13" s="68" t="e">
        <f>#N/A</f>
        <v>#N/A</v>
      </c>
      <c r="I13" s="68" t="e">
        <f>#N/A</f>
        <v>#N/A</v>
      </c>
      <c r="J13" s="68" t="e">
        <f>#N/A</f>
        <v>#N/A</v>
      </c>
      <c r="K13" s="68" t="e">
        <f>#N/A</f>
        <v>#N/A</v>
      </c>
      <c r="L13" s="22">
        <f>L16</f>
        <v>34600</v>
      </c>
      <c r="M13" s="62"/>
      <c r="N13" s="62"/>
      <c r="O13" s="62"/>
      <c r="P13" s="62"/>
      <c r="Q13" s="62"/>
      <c r="R13" s="62"/>
      <c r="S13" s="62"/>
      <c r="T13" s="62"/>
      <c r="U13" s="63"/>
      <c r="V13" s="23"/>
      <c r="W13" s="2"/>
    </row>
    <row r="14" spans="1:23" s="1" customFormat="1" ht="88.5" customHeight="1" x14ac:dyDescent="0.2">
      <c r="A14" s="903" t="s">
        <v>713</v>
      </c>
      <c r="B14" s="904"/>
      <c r="C14" s="68" t="e">
        <f>C26+C34+C40+C63+C67+C72+C81+C85+C114+C121+C127+C134+C181+C185+C189+C202+C208+C213+C220+C226+C242+C250+C255+C265+C270+C277+C283+C288+C292+C299+C302+C305+C311+C314+C317+C321+C324+C327+C332+C335+C338+C342+C345+C348+C351</f>
        <v>#REF!</v>
      </c>
      <c r="D14" s="68" t="e">
        <f>D26+D85+D134+D255+D265+D277+D332+D338+D345</f>
        <v>#REF!</v>
      </c>
      <c r="E14" s="68" t="e">
        <f>E26+E85+E134+E255+E265+E277+E332+E338+E345</f>
        <v>#REF!</v>
      </c>
      <c r="F14" s="68" t="e">
        <f>F26+F34+F40+F67+F72+F81+F114+F127+F185+F189+F202+F208+F213+F220+F226+F242+F250+F255+F270+F288+F292+F299+F305+F314+F317+F324+F327+F332+F335+F348+F351</f>
        <v>#N/A</v>
      </c>
      <c r="G14" s="68" t="e">
        <f>G26+G34+G40+G67+G72+G81+G114+G127+G185+G189+G202+G208+G213+G220+G226+G242+G250+G255+G270+G288+G292+G299+G305+G314+G317+G324+G327+G332+G335+G348+G351</f>
        <v>#N/A</v>
      </c>
      <c r="H14" s="68" t="e">
        <f>H63+H81+H114+H121+H181+H220+H283+H302+H311+H321+H342</f>
        <v>#N/A</v>
      </c>
      <c r="I14" s="68" t="e">
        <f>I63+I81+I114+I121+I181+I220+I283+I302+I311+I321+I342</f>
        <v>#N/A</v>
      </c>
      <c r="J14" s="68" t="e">
        <f>J26+J34+J40+J63+J67+J72+J81+J85+J114+J121+J127+J134+J181+J185+J189+J202+J208+J213+J220+J226+J242+J250+J255+J265+J270+J277+J283+J288+J292+J299+J302+J305+J311+J314+J317+J321+J324+J327+J332+J335+J338+J342+J345+J348+J351</f>
        <v>#N/A</v>
      </c>
      <c r="K14" s="68" t="e">
        <f>K26+K34+K40+K63+K67+K72+K81+K85+K114+K121+K127+K134+K181+K185+K189+K202+K208+K213+K220+K226+K242+K250+K255+K265+K270+K277+K283+K288+K292+K299+K302+K305+K311+K314+K317+K321+K324+K327+K332+K335+K338+K342+K345+K348+K351</f>
        <v>#N/A</v>
      </c>
      <c r="L14" s="34">
        <f>L16</f>
        <v>34600</v>
      </c>
      <c r="M14" s="64"/>
      <c r="N14" s="64"/>
      <c r="O14" s="64"/>
      <c r="P14" s="64"/>
      <c r="Q14" s="64"/>
      <c r="R14" s="64"/>
      <c r="S14" s="64"/>
      <c r="T14" s="64"/>
      <c r="U14" s="63"/>
      <c r="V14" s="23"/>
      <c r="W14" s="23"/>
    </row>
    <row r="15" spans="1:23" x14ac:dyDescent="0.2">
      <c r="A15" s="928" t="s">
        <v>675</v>
      </c>
      <c r="B15" s="929"/>
      <c r="C15" s="929"/>
      <c r="D15" s="929"/>
      <c r="E15" s="929"/>
      <c r="F15" s="929"/>
      <c r="G15" s="929"/>
      <c r="H15" s="929"/>
      <c r="I15" s="929"/>
      <c r="J15" s="929"/>
      <c r="K15" s="929"/>
      <c r="L15" s="929"/>
    </row>
    <row r="16" spans="1:23" ht="12.75" customHeight="1" x14ac:dyDescent="0.2">
      <c r="A16" s="4">
        <v>1</v>
      </c>
      <c r="B16" s="90" t="s">
        <v>719</v>
      </c>
      <c r="C16" s="8">
        <v>303</v>
      </c>
      <c r="D16" s="8">
        <v>303</v>
      </c>
      <c r="E16" s="8">
        <f>D16*L16</f>
        <v>10483800</v>
      </c>
      <c r="F16" s="8" t="s">
        <v>673</v>
      </c>
      <c r="G16" s="8" t="s">
        <v>673</v>
      </c>
      <c r="H16" s="8" t="s">
        <v>673</v>
      </c>
      <c r="I16" s="8" t="s">
        <v>673</v>
      </c>
      <c r="J16" s="42">
        <f>E16</f>
        <v>10483800</v>
      </c>
      <c r="K16" s="42">
        <v>4927386</v>
      </c>
      <c r="L16" s="57">
        <v>34600</v>
      </c>
    </row>
    <row r="17" spans="1:14" ht="12.75" customHeight="1" x14ac:dyDescent="0.2">
      <c r="A17" s="10">
        <v>2</v>
      </c>
      <c r="B17" s="90" t="s">
        <v>720</v>
      </c>
      <c r="C17" s="8">
        <v>308.10000000000002</v>
      </c>
      <c r="D17" s="8">
        <v>308.10000000000002</v>
      </c>
      <c r="E17" s="8">
        <f>D17*L17</f>
        <v>10660260</v>
      </c>
      <c r="F17" s="8" t="s">
        <v>673</v>
      </c>
      <c r="G17" s="8" t="s">
        <v>673</v>
      </c>
      <c r="H17" s="8" t="s">
        <v>673</v>
      </c>
      <c r="I17" s="8" t="s">
        <v>673</v>
      </c>
      <c r="J17" s="42">
        <f>E17</f>
        <v>10660260</v>
      </c>
      <c r="K17" s="42">
        <v>5010322.2</v>
      </c>
      <c r="L17" s="57">
        <v>34600</v>
      </c>
    </row>
    <row r="18" spans="1:14" ht="12.75" customHeight="1" x14ac:dyDescent="0.2">
      <c r="A18" s="4">
        <v>3</v>
      </c>
      <c r="B18" s="90" t="s">
        <v>721</v>
      </c>
      <c r="C18" s="8">
        <v>499.3</v>
      </c>
      <c r="D18" s="8">
        <v>499.3</v>
      </c>
      <c r="E18" s="8">
        <f>D18*L18</f>
        <v>17275780</v>
      </c>
      <c r="F18" s="8" t="s">
        <v>673</v>
      </c>
      <c r="G18" s="8" t="s">
        <v>673</v>
      </c>
      <c r="H18" s="8" t="s">
        <v>673</v>
      </c>
      <c r="I18" s="8" t="s">
        <v>673</v>
      </c>
      <c r="J18" s="42">
        <f>E18</f>
        <v>17275780</v>
      </c>
      <c r="K18" s="42">
        <v>8119616.5999999996</v>
      </c>
      <c r="L18" s="57">
        <v>34600</v>
      </c>
    </row>
    <row r="19" spans="1:14" ht="12.75" customHeight="1" x14ac:dyDescent="0.2">
      <c r="A19" s="10">
        <v>4</v>
      </c>
      <c r="B19" s="90" t="s">
        <v>722</v>
      </c>
      <c r="C19" s="8">
        <v>134.5</v>
      </c>
      <c r="D19" s="8">
        <v>134.5</v>
      </c>
      <c r="E19" s="8">
        <f>D19*L19</f>
        <v>4653700</v>
      </c>
      <c r="F19" s="8" t="s">
        <v>673</v>
      </c>
      <c r="G19" s="8" t="s">
        <v>673</v>
      </c>
      <c r="H19" s="8" t="s">
        <v>673</v>
      </c>
      <c r="I19" s="8" t="s">
        <v>673</v>
      </c>
      <c r="J19" s="42">
        <f>E19</f>
        <v>4653700</v>
      </c>
      <c r="K19" s="42">
        <v>2187239</v>
      </c>
      <c r="L19" s="57">
        <v>34600</v>
      </c>
    </row>
    <row r="20" spans="1:14" x14ac:dyDescent="0.2">
      <c r="A20" s="4">
        <v>5</v>
      </c>
      <c r="B20" s="90" t="s">
        <v>723</v>
      </c>
      <c r="C20" s="8">
        <v>162.19999999999999</v>
      </c>
      <c r="D20" s="8" t="s">
        <v>673</v>
      </c>
      <c r="E20" s="8" t="s">
        <v>673</v>
      </c>
      <c r="F20" s="8">
        <v>162.19999999999999</v>
      </c>
      <c r="G20" s="8" t="e">
        <f>#N/A</f>
        <v>#N/A</v>
      </c>
      <c r="H20" s="8" t="s">
        <v>673</v>
      </c>
      <c r="I20" s="8" t="s">
        <v>673</v>
      </c>
      <c r="J20" s="42" t="e">
        <f>#N/A</f>
        <v>#N/A</v>
      </c>
      <c r="K20" s="42">
        <v>2637696.4</v>
      </c>
      <c r="L20" s="57">
        <v>34600</v>
      </c>
    </row>
    <row r="21" spans="1:14" x14ac:dyDescent="0.2">
      <c r="A21" s="10">
        <v>6</v>
      </c>
      <c r="B21" s="90" t="s">
        <v>724</v>
      </c>
      <c r="C21" s="8">
        <v>150.9</v>
      </c>
      <c r="D21" s="8" t="s">
        <v>673</v>
      </c>
      <c r="E21" s="8" t="s">
        <v>673</v>
      </c>
      <c r="F21" s="8">
        <v>150.9</v>
      </c>
      <c r="G21" s="8" t="e">
        <f>#N/A</f>
        <v>#N/A</v>
      </c>
      <c r="H21" s="8" t="s">
        <v>673</v>
      </c>
      <c r="I21" s="8" t="s">
        <v>673</v>
      </c>
      <c r="J21" s="42" t="e">
        <f>#N/A</f>
        <v>#N/A</v>
      </c>
      <c r="K21" s="42">
        <v>2453935.7999999998</v>
      </c>
      <c r="L21" s="57">
        <v>34600</v>
      </c>
    </row>
    <row r="22" spans="1:14" x14ac:dyDescent="0.2">
      <c r="A22" s="4">
        <v>7</v>
      </c>
      <c r="B22" s="90" t="s">
        <v>725</v>
      </c>
      <c r="C22" s="8">
        <v>151.4</v>
      </c>
      <c r="D22" s="8" t="s">
        <v>673</v>
      </c>
      <c r="E22" s="8" t="s">
        <v>673</v>
      </c>
      <c r="F22" s="8">
        <v>151.4</v>
      </c>
      <c r="G22" s="8" t="e">
        <f>#N/A</f>
        <v>#N/A</v>
      </c>
      <c r="H22" s="8" t="s">
        <v>673</v>
      </c>
      <c r="I22" s="8" t="s">
        <v>673</v>
      </c>
      <c r="J22" s="42" t="e">
        <f>#N/A</f>
        <v>#N/A</v>
      </c>
      <c r="K22" s="42">
        <v>2462066.7999999998</v>
      </c>
      <c r="L22" s="57">
        <v>34600</v>
      </c>
    </row>
    <row r="23" spans="1:14" ht="12.75" customHeight="1" x14ac:dyDescent="0.2">
      <c r="A23" s="10">
        <v>8</v>
      </c>
      <c r="B23" s="90" t="s">
        <v>726</v>
      </c>
      <c r="C23" s="8">
        <v>150.19999999999999</v>
      </c>
      <c r="D23" s="8" t="s">
        <v>673</v>
      </c>
      <c r="E23" s="8" t="s">
        <v>673</v>
      </c>
      <c r="F23" s="8">
        <v>150.19999999999999</v>
      </c>
      <c r="G23" s="8" t="e">
        <f>#N/A</f>
        <v>#N/A</v>
      </c>
      <c r="H23" s="8" t="s">
        <v>673</v>
      </c>
      <c r="I23" s="8" t="s">
        <v>673</v>
      </c>
      <c r="J23" s="42" t="e">
        <f>#N/A</f>
        <v>#N/A</v>
      </c>
      <c r="K23" s="42">
        <v>2442552.4</v>
      </c>
      <c r="L23" s="57">
        <v>34600</v>
      </c>
    </row>
    <row r="24" spans="1:14" ht="12.75" customHeight="1" x14ac:dyDescent="0.2">
      <c r="A24" s="4">
        <v>9</v>
      </c>
      <c r="B24" s="90" t="s">
        <v>727</v>
      </c>
      <c r="C24" s="8">
        <v>149.30000000000001</v>
      </c>
      <c r="D24" s="8" t="s">
        <v>673</v>
      </c>
      <c r="E24" s="8" t="s">
        <v>673</v>
      </c>
      <c r="F24" s="8">
        <v>149.30000000000001</v>
      </c>
      <c r="G24" s="8" t="e">
        <f>#N/A</f>
        <v>#N/A</v>
      </c>
      <c r="H24" s="8" t="s">
        <v>673</v>
      </c>
      <c r="I24" s="8" t="s">
        <v>673</v>
      </c>
      <c r="J24" s="42" t="e">
        <f>#N/A</f>
        <v>#N/A</v>
      </c>
      <c r="K24" s="42">
        <v>2427916.6</v>
      </c>
      <c r="L24" s="57">
        <v>34600</v>
      </c>
    </row>
    <row r="25" spans="1:14" s="86" customFormat="1" ht="12.75" customHeight="1" x14ac:dyDescent="0.2">
      <c r="A25" s="94">
        <v>10</v>
      </c>
      <c r="B25" s="95" t="s">
        <v>728</v>
      </c>
      <c r="C25" s="83">
        <v>182.5</v>
      </c>
      <c r="D25" s="83" t="s">
        <v>673</v>
      </c>
      <c r="E25" s="83" t="s">
        <v>673</v>
      </c>
      <c r="F25" s="83">
        <v>182.5</v>
      </c>
      <c r="G25" s="83" t="e">
        <f>#N/A</f>
        <v>#N/A</v>
      </c>
      <c r="H25" s="83" t="s">
        <v>673</v>
      </c>
      <c r="I25" s="83" t="s">
        <v>673</v>
      </c>
      <c r="J25" s="84" t="e">
        <f>#N/A</f>
        <v>#N/A</v>
      </c>
      <c r="K25" s="84">
        <v>2967815</v>
      </c>
      <c r="L25" s="85">
        <v>34600</v>
      </c>
    </row>
    <row r="26" spans="1:14" s="25" customFormat="1" ht="51" customHeight="1" x14ac:dyDescent="0.2">
      <c r="A26" s="896" t="s">
        <v>676</v>
      </c>
      <c r="B26" s="897"/>
      <c r="C26" s="19">
        <f>SUM(C16:C25)</f>
        <v>2191.4</v>
      </c>
      <c r="D26" s="19">
        <f>SUM(D16:D19)</f>
        <v>1244.9000000000001</v>
      </c>
      <c r="E26" s="19">
        <f>SUM(E16:E19)</f>
        <v>43073540</v>
      </c>
      <c r="F26" s="19">
        <f>SUM(F20:F25)</f>
        <v>946.5</v>
      </c>
      <c r="G26" s="19" t="e">
        <f>SUM(G20:G25)</f>
        <v>#N/A</v>
      </c>
      <c r="H26" s="19" t="s">
        <v>673</v>
      </c>
      <c r="I26" s="19" t="s">
        <v>673</v>
      </c>
      <c r="J26" s="55" t="e">
        <f>SUM(J16:J25)</f>
        <v>#N/A</v>
      </c>
      <c r="K26" s="55">
        <f>SUM(K16:K25)</f>
        <v>35636546.799999997</v>
      </c>
      <c r="L26" s="58">
        <v>34600</v>
      </c>
      <c r="M26" s="65"/>
      <c r="N26" s="65"/>
    </row>
    <row r="27" spans="1:14" ht="12.75" customHeight="1" x14ac:dyDescent="0.2">
      <c r="A27" s="883" t="s">
        <v>681</v>
      </c>
      <c r="B27" s="884"/>
      <c r="C27" s="884"/>
      <c r="D27" s="884"/>
      <c r="E27" s="884"/>
      <c r="F27" s="884"/>
      <c r="G27" s="884"/>
      <c r="H27" s="884"/>
      <c r="I27" s="884"/>
      <c r="J27" s="884"/>
      <c r="K27" s="884"/>
      <c r="L27" s="884"/>
      <c r="N27" s="9"/>
    </row>
    <row r="28" spans="1:14" s="35" customFormat="1" ht="12.75" customHeight="1" x14ac:dyDescent="0.2">
      <c r="A28" s="77">
        <v>1</v>
      </c>
      <c r="B28" s="11" t="s">
        <v>729</v>
      </c>
      <c r="C28" s="20">
        <v>313.83</v>
      </c>
      <c r="D28" s="20" t="s">
        <v>673</v>
      </c>
      <c r="E28" s="10" t="s">
        <v>673</v>
      </c>
      <c r="F28" s="10">
        <v>313.83</v>
      </c>
      <c r="G28" s="20" t="e">
        <f>#N/A</f>
        <v>#N/A</v>
      </c>
      <c r="H28" s="10" t="s">
        <v>673</v>
      </c>
      <c r="I28" s="20" t="s">
        <v>673</v>
      </c>
      <c r="J28" s="20" t="e">
        <f>#N/A</f>
        <v>#N/A</v>
      </c>
      <c r="K28" s="12">
        <v>1279854</v>
      </c>
      <c r="L28" s="20">
        <v>34600</v>
      </c>
      <c r="N28" s="36"/>
    </row>
    <row r="29" spans="1:14" s="35" customFormat="1" ht="12.75" customHeight="1" x14ac:dyDescent="0.2">
      <c r="A29" s="77">
        <v>2</v>
      </c>
      <c r="B29" s="11" t="s">
        <v>730</v>
      </c>
      <c r="C29" s="20">
        <v>533.52</v>
      </c>
      <c r="D29" s="20" t="s">
        <v>673</v>
      </c>
      <c r="E29" s="10" t="s">
        <v>673</v>
      </c>
      <c r="F29" s="10">
        <v>533.52</v>
      </c>
      <c r="G29" s="20" t="e">
        <f>#N/A</f>
        <v>#N/A</v>
      </c>
      <c r="H29" s="10" t="s">
        <v>673</v>
      </c>
      <c r="I29" s="20" t="s">
        <v>673</v>
      </c>
      <c r="J29" s="20" t="e">
        <f>#N/A</f>
        <v>#N/A</v>
      </c>
      <c r="K29" s="12">
        <v>2357644</v>
      </c>
      <c r="L29" s="20">
        <v>34600</v>
      </c>
      <c r="N29" s="36"/>
    </row>
    <row r="30" spans="1:14" s="35" customFormat="1" ht="12.75" customHeight="1" x14ac:dyDescent="0.2">
      <c r="A30" s="77">
        <v>3</v>
      </c>
      <c r="B30" s="11" t="s">
        <v>731</v>
      </c>
      <c r="C30" s="20">
        <v>290.60000000000002</v>
      </c>
      <c r="D30" s="20" t="s">
        <v>673</v>
      </c>
      <c r="E30" s="10" t="s">
        <v>673</v>
      </c>
      <c r="F30" s="10">
        <v>290.60000000000002</v>
      </c>
      <c r="G30" s="20" t="e">
        <f>#N/A</f>
        <v>#N/A</v>
      </c>
      <c r="H30" s="10" t="s">
        <v>673</v>
      </c>
      <c r="I30" s="20" t="s">
        <v>673</v>
      </c>
      <c r="J30" s="20" t="e">
        <f>#N/A</f>
        <v>#N/A</v>
      </c>
      <c r="K30" s="12">
        <v>70238</v>
      </c>
      <c r="L30" s="20">
        <v>34600</v>
      </c>
      <c r="N30" s="36"/>
    </row>
    <row r="31" spans="1:14" s="35" customFormat="1" ht="25.5" customHeight="1" x14ac:dyDescent="0.2">
      <c r="A31" s="77">
        <v>4</v>
      </c>
      <c r="B31" s="11" t="s">
        <v>732</v>
      </c>
      <c r="C31" s="20">
        <v>260.3</v>
      </c>
      <c r="D31" s="20" t="s">
        <v>673</v>
      </c>
      <c r="E31" s="10" t="s">
        <v>673</v>
      </c>
      <c r="F31" s="10">
        <v>260.3</v>
      </c>
      <c r="G31" s="20" t="e">
        <f>#N/A</f>
        <v>#N/A</v>
      </c>
      <c r="H31" s="10" t="s">
        <v>673</v>
      </c>
      <c r="I31" s="20" t="s">
        <v>673</v>
      </c>
      <c r="J31" s="20" t="e">
        <f>#N/A</f>
        <v>#N/A</v>
      </c>
      <c r="K31" s="12">
        <v>1324488</v>
      </c>
      <c r="L31" s="20">
        <v>34600</v>
      </c>
      <c r="N31" s="36"/>
    </row>
    <row r="32" spans="1:14" s="35" customFormat="1" ht="12.75" customHeight="1" x14ac:dyDescent="0.2">
      <c r="A32" s="10">
        <v>5</v>
      </c>
      <c r="B32" s="11" t="s">
        <v>733</v>
      </c>
      <c r="C32" s="12">
        <v>195.3</v>
      </c>
      <c r="D32" s="20" t="s">
        <v>673</v>
      </c>
      <c r="E32" s="10" t="s">
        <v>673</v>
      </c>
      <c r="F32" s="4">
        <v>195.3</v>
      </c>
      <c r="G32" s="20" t="e">
        <f>#N/A</f>
        <v>#N/A</v>
      </c>
      <c r="H32" s="4" t="s">
        <v>673</v>
      </c>
      <c r="I32" s="20" t="s">
        <v>673</v>
      </c>
      <c r="J32" s="20" t="e">
        <f>#N/A</f>
        <v>#N/A</v>
      </c>
      <c r="K32" s="12">
        <v>965340</v>
      </c>
      <c r="L32" s="12">
        <v>34600</v>
      </c>
      <c r="N32" s="36"/>
    </row>
    <row r="33" spans="1:14" s="35" customFormat="1" ht="12.75" customHeight="1" x14ac:dyDescent="0.2">
      <c r="A33" s="10">
        <v>6</v>
      </c>
      <c r="B33" s="11" t="s">
        <v>734</v>
      </c>
      <c r="C33" s="12">
        <v>244.75</v>
      </c>
      <c r="D33" s="20" t="s">
        <v>673</v>
      </c>
      <c r="E33" s="10" t="s">
        <v>673</v>
      </c>
      <c r="F33" s="4">
        <v>244.75</v>
      </c>
      <c r="G33" s="20" t="e">
        <f>#N/A</f>
        <v>#N/A</v>
      </c>
      <c r="H33" s="4" t="s">
        <v>673</v>
      </c>
      <c r="I33" s="20" t="s">
        <v>673</v>
      </c>
      <c r="J33" s="20" t="e">
        <f>#N/A</f>
        <v>#N/A</v>
      </c>
      <c r="K33" s="12">
        <v>1524822</v>
      </c>
      <c r="L33" s="12">
        <v>34600</v>
      </c>
      <c r="N33" s="36"/>
    </row>
    <row r="34" spans="1:14" s="25" customFormat="1" ht="51.75" customHeight="1" x14ac:dyDescent="0.2">
      <c r="A34" s="892" t="s">
        <v>677</v>
      </c>
      <c r="B34" s="893"/>
      <c r="C34" s="19">
        <f>SUM(C28:C33)</f>
        <v>1838.3</v>
      </c>
      <c r="D34" s="20" t="s">
        <v>673</v>
      </c>
      <c r="E34" s="10" t="s">
        <v>673</v>
      </c>
      <c r="F34" s="19" t="e">
        <f>#N/A</f>
        <v>#N/A</v>
      </c>
      <c r="G34" s="19" t="e">
        <f>#N/A</f>
        <v>#N/A</v>
      </c>
      <c r="H34" s="19" t="s">
        <v>673</v>
      </c>
      <c r="I34" s="19" t="s">
        <v>673</v>
      </c>
      <c r="J34" s="19" t="e">
        <f>#N/A</f>
        <v>#N/A</v>
      </c>
      <c r="K34" s="19" t="e">
        <f>#N/A</f>
        <v>#N/A</v>
      </c>
      <c r="L34" s="19">
        <v>34600</v>
      </c>
      <c r="N34" s="65"/>
    </row>
    <row r="35" spans="1:14" x14ac:dyDescent="0.2">
      <c r="A35" s="907" t="s">
        <v>682</v>
      </c>
      <c r="B35" s="908"/>
      <c r="C35" s="908"/>
      <c r="D35" s="908"/>
      <c r="E35" s="908"/>
      <c r="F35" s="908"/>
      <c r="G35" s="908"/>
      <c r="H35" s="908"/>
      <c r="I35" s="908"/>
      <c r="J35" s="908"/>
      <c r="K35" s="908"/>
      <c r="L35" s="908"/>
      <c r="N35" s="9"/>
    </row>
    <row r="36" spans="1:14" x14ac:dyDescent="0.2">
      <c r="A36" s="10">
        <v>1</v>
      </c>
      <c r="B36" s="11" t="s">
        <v>735</v>
      </c>
      <c r="C36" s="12">
        <v>135.5</v>
      </c>
      <c r="D36" s="12" t="s">
        <v>673</v>
      </c>
      <c r="E36" s="4" t="s">
        <v>673</v>
      </c>
      <c r="F36" s="12">
        <v>135.5</v>
      </c>
      <c r="G36" s="12">
        <f>F36*L36</f>
        <v>4688300</v>
      </c>
      <c r="H36" s="4" t="s">
        <v>673</v>
      </c>
      <c r="I36" s="12" t="s">
        <v>673</v>
      </c>
      <c r="J36" s="20">
        <f>G36</f>
        <v>4688300</v>
      </c>
      <c r="K36" s="20" t="e">
        <f>#REF!</f>
        <v>#REF!</v>
      </c>
      <c r="L36" s="20">
        <v>34600</v>
      </c>
      <c r="N36" s="9"/>
    </row>
    <row r="37" spans="1:14" x14ac:dyDescent="0.2">
      <c r="A37" s="10">
        <v>2</v>
      </c>
      <c r="B37" s="11" t="s">
        <v>736</v>
      </c>
      <c r="C37" s="12">
        <v>200</v>
      </c>
      <c r="D37" s="12" t="s">
        <v>673</v>
      </c>
      <c r="E37" s="4" t="s">
        <v>673</v>
      </c>
      <c r="F37" s="12">
        <v>200</v>
      </c>
      <c r="G37" s="12">
        <f>F37*L37</f>
        <v>6920000</v>
      </c>
      <c r="H37" s="4" t="s">
        <v>673</v>
      </c>
      <c r="I37" s="12" t="s">
        <v>673</v>
      </c>
      <c r="J37" s="20">
        <f>G37</f>
        <v>6920000</v>
      </c>
      <c r="K37" s="20" t="e">
        <f>#REF!</f>
        <v>#REF!</v>
      </c>
      <c r="L37" s="20">
        <v>34600</v>
      </c>
      <c r="N37" s="9"/>
    </row>
    <row r="38" spans="1:14" x14ac:dyDescent="0.2">
      <c r="A38" s="10">
        <v>3</v>
      </c>
      <c r="B38" s="11" t="s">
        <v>737</v>
      </c>
      <c r="C38" s="12">
        <v>255.3</v>
      </c>
      <c r="D38" s="12" t="s">
        <v>673</v>
      </c>
      <c r="E38" s="4" t="s">
        <v>673</v>
      </c>
      <c r="F38" s="12">
        <v>255.3</v>
      </c>
      <c r="G38" s="12">
        <f>F38*L38</f>
        <v>8833380</v>
      </c>
      <c r="H38" s="4" t="s">
        <v>673</v>
      </c>
      <c r="I38" s="12" t="s">
        <v>673</v>
      </c>
      <c r="J38" s="20">
        <f>G38</f>
        <v>8833380</v>
      </c>
      <c r="K38" s="20" t="e">
        <f>#REF!</f>
        <v>#REF!</v>
      </c>
      <c r="L38" s="20">
        <v>34600</v>
      </c>
      <c r="N38" s="9"/>
    </row>
    <row r="39" spans="1:14" x14ac:dyDescent="0.2">
      <c r="A39" s="10">
        <v>4</v>
      </c>
      <c r="B39" s="11" t="s">
        <v>738</v>
      </c>
      <c r="C39" s="12">
        <v>461.5</v>
      </c>
      <c r="D39" s="12" t="s">
        <v>673</v>
      </c>
      <c r="E39" s="4" t="s">
        <v>673</v>
      </c>
      <c r="F39" s="12">
        <v>461.5</v>
      </c>
      <c r="G39" s="12">
        <f>F39*L39</f>
        <v>15967900</v>
      </c>
      <c r="H39" s="4" t="s">
        <v>673</v>
      </c>
      <c r="I39" s="12" t="s">
        <v>673</v>
      </c>
      <c r="J39" s="20">
        <f>G39</f>
        <v>15967900</v>
      </c>
      <c r="K39" s="20" t="e">
        <f>#REF!</f>
        <v>#REF!</v>
      </c>
      <c r="L39" s="20">
        <v>34600</v>
      </c>
      <c r="N39" s="9"/>
    </row>
    <row r="40" spans="1:14" s="25" customFormat="1" ht="51" customHeight="1" x14ac:dyDescent="0.2">
      <c r="A40" s="886" t="s">
        <v>685</v>
      </c>
      <c r="B40" s="886"/>
      <c r="C40" s="19">
        <f>SUM(C36:C39)</f>
        <v>1052.3</v>
      </c>
      <c r="D40" s="12" t="s">
        <v>673</v>
      </c>
      <c r="E40" s="12" t="s">
        <v>673</v>
      </c>
      <c r="F40" s="19">
        <f>SUM(F36:F39)</f>
        <v>1052.3</v>
      </c>
      <c r="G40" s="19">
        <f>SUM(G36:G39)</f>
        <v>36409580</v>
      </c>
      <c r="H40" s="19" t="s">
        <v>673</v>
      </c>
      <c r="I40" s="19" t="s">
        <v>673</v>
      </c>
      <c r="J40" s="19">
        <f>SUM(J36:J39)</f>
        <v>36409580</v>
      </c>
      <c r="K40" s="19" t="e">
        <f>SUM(K36:K39)</f>
        <v>#REF!</v>
      </c>
      <c r="L40" s="19">
        <v>34600</v>
      </c>
      <c r="N40" s="65"/>
    </row>
    <row r="41" spans="1:14" x14ac:dyDescent="0.2">
      <c r="A41" s="907" t="s">
        <v>683</v>
      </c>
      <c r="B41" s="908"/>
      <c r="C41" s="908"/>
      <c r="D41" s="908"/>
      <c r="E41" s="908"/>
      <c r="F41" s="908"/>
      <c r="G41" s="908"/>
      <c r="H41" s="908"/>
      <c r="I41" s="908"/>
      <c r="J41" s="908"/>
      <c r="K41" s="908"/>
      <c r="L41" s="908"/>
      <c r="N41" s="9"/>
    </row>
    <row r="42" spans="1:14" s="35" customFormat="1" ht="12.75" customHeight="1" x14ac:dyDescent="0.2">
      <c r="A42" s="4">
        <v>1</v>
      </c>
      <c r="B42" s="40" t="s">
        <v>739</v>
      </c>
      <c r="C42" s="12">
        <v>331.5</v>
      </c>
      <c r="D42" s="12" t="s">
        <v>674</v>
      </c>
      <c r="E42" s="4" t="s">
        <v>674</v>
      </c>
      <c r="F42" s="12" t="s">
        <v>674</v>
      </c>
      <c r="G42" s="53" t="s">
        <v>674</v>
      </c>
      <c r="H42" s="12">
        <v>331.5</v>
      </c>
      <c r="I42" s="53">
        <f>H42*L42</f>
        <v>11469900</v>
      </c>
      <c r="J42" s="79">
        <f>I42</f>
        <v>11469900</v>
      </c>
      <c r="K42" s="53">
        <f>J42*0.1</f>
        <v>1146990</v>
      </c>
      <c r="L42" s="53">
        <v>34600</v>
      </c>
      <c r="N42" s="36"/>
    </row>
    <row r="43" spans="1:14" s="35" customFormat="1" ht="25.5" customHeight="1" x14ac:dyDescent="0.2">
      <c r="A43" s="4">
        <v>2</v>
      </c>
      <c r="B43" s="40" t="s">
        <v>225</v>
      </c>
      <c r="C43" s="41">
        <v>246.4</v>
      </c>
      <c r="D43" s="12" t="s">
        <v>674</v>
      </c>
      <c r="E43" s="4" t="s">
        <v>674</v>
      </c>
      <c r="F43" s="41" t="s">
        <v>674</v>
      </c>
      <c r="G43" s="53" t="s">
        <v>674</v>
      </c>
      <c r="H43" s="41">
        <v>246.4</v>
      </c>
      <c r="I43" s="53" t="e">
        <f>#N/A</f>
        <v>#N/A</v>
      </c>
      <c r="J43" s="79" t="e">
        <f>#N/A</f>
        <v>#N/A</v>
      </c>
      <c r="K43" s="53" t="e">
        <f>#N/A</f>
        <v>#N/A</v>
      </c>
      <c r="L43" s="53">
        <v>34600</v>
      </c>
      <c r="N43" s="36"/>
    </row>
    <row r="44" spans="1:14" s="35" customFormat="1" ht="12.75" customHeight="1" x14ac:dyDescent="0.2">
      <c r="A44" s="4">
        <v>3</v>
      </c>
      <c r="B44" s="40" t="s">
        <v>740</v>
      </c>
      <c r="C44" s="12">
        <v>498</v>
      </c>
      <c r="D44" s="12" t="s">
        <v>674</v>
      </c>
      <c r="E44" s="4" t="s">
        <v>674</v>
      </c>
      <c r="F44" s="12" t="s">
        <v>674</v>
      </c>
      <c r="G44" s="53" t="s">
        <v>674</v>
      </c>
      <c r="H44" s="12">
        <v>498</v>
      </c>
      <c r="I44" s="53" t="e">
        <f>#N/A</f>
        <v>#N/A</v>
      </c>
      <c r="J44" s="79" t="e">
        <f>#N/A</f>
        <v>#N/A</v>
      </c>
      <c r="K44" s="53" t="e">
        <f>#N/A</f>
        <v>#N/A</v>
      </c>
      <c r="L44" s="53">
        <v>34600</v>
      </c>
      <c r="N44" s="36"/>
    </row>
    <row r="45" spans="1:14" s="35" customFormat="1" ht="25.5" customHeight="1" x14ac:dyDescent="0.2">
      <c r="A45" s="4">
        <v>4</v>
      </c>
      <c r="B45" s="15" t="s">
        <v>209</v>
      </c>
      <c r="C45" s="12">
        <v>704.8</v>
      </c>
      <c r="D45" s="12" t="s">
        <v>674</v>
      </c>
      <c r="E45" s="4" t="s">
        <v>674</v>
      </c>
      <c r="F45" s="12" t="s">
        <v>674</v>
      </c>
      <c r="G45" s="53" t="s">
        <v>674</v>
      </c>
      <c r="H45" s="12">
        <v>704.8</v>
      </c>
      <c r="I45" s="53" t="e">
        <f>#N/A</f>
        <v>#N/A</v>
      </c>
      <c r="J45" s="79" t="e">
        <f>#N/A</f>
        <v>#N/A</v>
      </c>
      <c r="K45" s="53" t="e">
        <f>#N/A</f>
        <v>#N/A</v>
      </c>
      <c r="L45" s="53">
        <v>34600</v>
      </c>
      <c r="N45" s="36"/>
    </row>
    <row r="46" spans="1:14" s="35" customFormat="1" ht="25.5" customHeight="1" x14ac:dyDescent="0.2">
      <c r="A46" s="4">
        <v>5</v>
      </c>
      <c r="B46" s="15" t="s">
        <v>747</v>
      </c>
      <c r="C46" s="12">
        <v>1104.3</v>
      </c>
      <c r="D46" s="12" t="s">
        <v>674</v>
      </c>
      <c r="E46" s="4" t="s">
        <v>674</v>
      </c>
      <c r="F46" s="12" t="s">
        <v>674</v>
      </c>
      <c r="G46" s="53" t="s">
        <v>674</v>
      </c>
      <c r="H46" s="12">
        <v>1104.3</v>
      </c>
      <c r="I46" s="53" t="e">
        <f>#N/A</f>
        <v>#N/A</v>
      </c>
      <c r="J46" s="79" t="e">
        <f>#N/A</f>
        <v>#N/A</v>
      </c>
      <c r="K46" s="53" t="e">
        <f>#N/A</f>
        <v>#N/A</v>
      </c>
      <c r="L46" s="53">
        <v>34600</v>
      </c>
      <c r="N46" s="36"/>
    </row>
    <row r="47" spans="1:14" s="35" customFormat="1" ht="25.5" customHeight="1" x14ac:dyDescent="0.2">
      <c r="A47" s="4">
        <v>6</v>
      </c>
      <c r="B47" s="15" t="s">
        <v>748</v>
      </c>
      <c r="C47" s="12">
        <v>840.5</v>
      </c>
      <c r="D47" s="12" t="s">
        <v>674</v>
      </c>
      <c r="E47" s="4" t="s">
        <v>674</v>
      </c>
      <c r="F47" s="12" t="s">
        <v>674</v>
      </c>
      <c r="G47" s="53" t="s">
        <v>674</v>
      </c>
      <c r="H47" s="12">
        <v>840.5</v>
      </c>
      <c r="I47" s="53" t="e">
        <f>#N/A</f>
        <v>#N/A</v>
      </c>
      <c r="J47" s="79" t="e">
        <f>#N/A</f>
        <v>#N/A</v>
      </c>
      <c r="K47" s="53" t="e">
        <f>#N/A</f>
        <v>#N/A</v>
      </c>
      <c r="L47" s="53">
        <v>34600</v>
      </c>
      <c r="N47" s="36"/>
    </row>
    <row r="48" spans="1:14" s="35" customFormat="1" ht="12.75" customHeight="1" x14ac:dyDescent="0.2">
      <c r="A48" s="4">
        <v>7</v>
      </c>
      <c r="B48" s="40" t="s">
        <v>210</v>
      </c>
      <c r="C48" s="12">
        <v>92.6</v>
      </c>
      <c r="D48" s="12" t="s">
        <v>674</v>
      </c>
      <c r="E48" s="4" t="s">
        <v>674</v>
      </c>
      <c r="F48" s="12" t="s">
        <v>674</v>
      </c>
      <c r="G48" s="53" t="s">
        <v>674</v>
      </c>
      <c r="H48" s="12">
        <v>92.6</v>
      </c>
      <c r="I48" s="53" t="e">
        <f>#N/A</f>
        <v>#N/A</v>
      </c>
      <c r="J48" s="79" t="e">
        <f>#N/A</f>
        <v>#N/A</v>
      </c>
      <c r="K48" s="53" t="e">
        <f>#N/A</f>
        <v>#N/A</v>
      </c>
      <c r="L48" s="53">
        <v>34600</v>
      </c>
      <c r="N48" s="36"/>
    </row>
    <row r="49" spans="1:14" s="35" customFormat="1" ht="12.75" customHeight="1" x14ac:dyDescent="0.2">
      <c r="A49" s="4">
        <v>8</v>
      </c>
      <c r="B49" s="40" t="s">
        <v>211</v>
      </c>
      <c r="C49" s="12">
        <v>177.3</v>
      </c>
      <c r="D49" s="12" t="s">
        <v>674</v>
      </c>
      <c r="E49" s="4" t="s">
        <v>674</v>
      </c>
      <c r="F49" s="12" t="s">
        <v>674</v>
      </c>
      <c r="G49" s="53" t="s">
        <v>674</v>
      </c>
      <c r="H49" s="12">
        <v>177.3</v>
      </c>
      <c r="I49" s="53" t="e">
        <f>#N/A</f>
        <v>#N/A</v>
      </c>
      <c r="J49" s="79" t="e">
        <f>#N/A</f>
        <v>#N/A</v>
      </c>
      <c r="K49" s="53" t="e">
        <f>#N/A</f>
        <v>#N/A</v>
      </c>
      <c r="L49" s="53">
        <v>34600</v>
      </c>
      <c r="N49" s="36"/>
    </row>
    <row r="50" spans="1:14" s="35" customFormat="1" ht="12.75" customHeight="1" x14ac:dyDescent="0.2">
      <c r="A50" s="4">
        <v>9</v>
      </c>
      <c r="B50" s="40" t="s">
        <v>212</v>
      </c>
      <c r="C50" s="12">
        <v>185.3</v>
      </c>
      <c r="D50" s="12" t="s">
        <v>674</v>
      </c>
      <c r="E50" s="4" t="s">
        <v>674</v>
      </c>
      <c r="F50" s="12" t="s">
        <v>674</v>
      </c>
      <c r="G50" s="53" t="s">
        <v>674</v>
      </c>
      <c r="H50" s="12">
        <v>185.3</v>
      </c>
      <c r="I50" s="53" t="e">
        <f>#N/A</f>
        <v>#N/A</v>
      </c>
      <c r="J50" s="79" t="e">
        <f>#N/A</f>
        <v>#N/A</v>
      </c>
      <c r="K50" s="53" t="e">
        <f>#N/A</f>
        <v>#N/A</v>
      </c>
      <c r="L50" s="53">
        <v>34600</v>
      </c>
      <c r="N50" s="36"/>
    </row>
    <row r="51" spans="1:14" s="35" customFormat="1" ht="12.75" customHeight="1" x14ac:dyDescent="0.2">
      <c r="A51" s="4">
        <v>10</v>
      </c>
      <c r="B51" s="40" t="s">
        <v>213</v>
      </c>
      <c r="C51" s="12">
        <v>119.6</v>
      </c>
      <c r="D51" s="12" t="s">
        <v>674</v>
      </c>
      <c r="E51" s="4" t="s">
        <v>674</v>
      </c>
      <c r="F51" s="12" t="s">
        <v>674</v>
      </c>
      <c r="G51" s="53" t="s">
        <v>674</v>
      </c>
      <c r="H51" s="12">
        <v>119.6</v>
      </c>
      <c r="I51" s="53" t="e">
        <f>#N/A</f>
        <v>#N/A</v>
      </c>
      <c r="J51" s="79" t="e">
        <f>#N/A</f>
        <v>#N/A</v>
      </c>
      <c r="K51" s="53" t="e">
        <f>#N/A</f>
        <v>#N/A</v>
      </c>
      <c r="L51" s="53">
        <v>34600</v>
      </c>
      <c r="N51" s="36"/>
    </row>
    <row r="52" spans="1:14" s="35" customFormat="1" ht="12.75" customHeight="1" x14ac:dyDescent="0.2">
      <c r="A52" s="4">
        <v>11</v>
      </c>
      <c r="B52" s="40" t="s">
        <v>214</v>
      </c>
      <c r="C52" s="12">
        <v>252</v>
      </c>
      <c r="D52" s="12" t="s">
        <v>674</v>
      </c>
      <c r="E52" s="4" t="s">
        <v>674</v>
      </c>
      <c r="F52" s="12" t="s">
        <v>674</v>
      </c>
      <c r="G52" s="53" t="s">
        <v>674</v>
      </c>
      <c r="H52" s="12">
        <v>252</v>
      </c>
      <c r="I52" s="53" t="e">
        <f>#N/A</f>
        <v>#N/A</v>
      </c>
      <c r="J52" s="79" t="e">
        <f>#N/A</f>
        <v>#N/A</v>
      </c>
      <c r="K52" s="53" t="e">
        <f>#N/A</f>
        <v>#N/A</v>
      </c>
      <c r="L52" s="53">
        <v>34600</v>
      </c>
      <c r="N52" s="36"/>
    </row>
    <row r="53" spans="1:14" s="35" customFormat="1" ht="12.75" customHeight="1" x14ac:dyDescent="0.2">
      <c r="A53" s="4">
        <v>12</v>
      </c>
      <c r="B53" s="40" t="s">
        <v>215</v>
      </c>
      <c r="C53" s="12">
        <v>543.5</v>
      </c>
      <c r="D53" s="12" t="s">
        <v>674</v>
      </c>
      <c r="E53" s="4" t="s">
        <v>674</v>
      </c>
      <c r="F53" s="12" t="s">
        <v>674</v>
      </c>
      <c r="G53" s="53" t="s">
        <v>674</v>
      </c>
      <c r="H53" s="12">
        <v>543.5</v>
      </c>
      <c r="I53" s="53" t="e">
        <f>#N/A</f>
        <v>#N/A</v>
      </c>
      <c r="J53" s="79" t="e">
        <f>#N/A</f>
        <v>#N/A</v>
      </c>
      <c r="K53" s="53" t="e">
        <f>#N/A</f>
        <v>#N/A</v>
      </c>
      <c r="L53" s="53">
        <v>34600</v>
      </c>
      <c r="N53" s="36"/>
    </row>
    <row r="54" spans="1:14" s="35" customFormat="1" ht="12.75" customHeight="1" x14ac:dyDescent="0.2">
      <c r="A54" s="4">
        <v>13</v>
      </c>
      <c r="B54" s="40" t="s">
        <v>216</v>
      </c>
      <c r="C54" s="12">
        <v>102.2</v>
      </c>
      <c r="D54" s="12" t="s">
        <v>674</v>
      </c>
      <c r="E54" s="4" t="s">
        <v>674</v>
      </c>
      <c r="F54" s="12" t="s">
        <v>674</v>
      </c>
      <c r="G54" s="53" t="s">
        <v>674</v>
      </c>
      <c r="H54" s="12">
        <v>102.2</v>
      </c>
      <c r="I54" s="53" t="e">
        <f>#N/A</f>
        <v>#N/A</v>
      </c>
      <c r="J54" s="79" t="e">
        <f>#N/A</f>
        <v>#N/A</v>
      </c>
      <c r="K54" s="53" t="e">
        <f>#N/A</f>
        <v>#N/A</v>
      </c>
      <c r="L54" s="53">
        <v>34600</v>
      </c>
      <c r="N54" s="36"/>
    </row>
    <row r="55" spans="1:14" s="35" customFormat="1" ht="12.75" customHeight="1" x14ac:dyDescent="0.2">
      <c r="A55" s="4">
        <v>14</v>
      </c>
      <c r="B55" s="15" t="s">
        <v>217</v>
      </c>
      <c r="C55" s="12">
        <v>161.6</v>
      </c>
      <c r="D55" s="12" t="s">
        <v>674</v>
      </c>
      <c r="E55" s="4" t="s">
        <v>674</v>
      </c>
      <c r="F55" s="12" t="s">
        <v>674</v>
      </c>
      <c r="G55" s="53" t="s">
        <v>674</v>
      </c>
      <c r="H55" s="12">
        <v>161.6</v>
      </c>
      <c r="I55" s="53" t="e">
        <f>#N/A</f>
        <v>#N/A</v>
      </c>
      <c r="J55" s="79" t="e">
        <f>#N/A</f>
        <v>#N/A</v>
      </c>
      <c r="K55" s="53" t="e">
        <f>#N/A</f>
        <v>#N/A</v>
      </c>
      <c r="L55" s="53">
        <v>34600</v>
      </c>
      <c r="N55" s="36"/>
    </row>
    <row r="56" spans="1:14" s="35" customFormat="1" ht="25.5" customHeight="1" x14ac:dyDescent="0.2">
      <c r="A56" s="4">
        <v>15</v>
      </c>
      <c r="B56" s="15" t="s">
        <v>218</v>
      </c>
      <c r="C56" s="12">
        <v>156</v>
      </c>
      <c r="D56" s="12" t="s">
        <v>674</v>
      </c>
      <c r="E56" s="4" t="s">
        <v>674</v>
      </c>
      <c r="F56" s="12" t="s">
        <v>674</v>
      </c>
      <c r="G56" s="53" t="s">
        <v>674</v>
      </c>
      <c r="H56" s="12">
        <v>156</v>
      </c>
      <c r="I56" s="53" t="e">
        <f>#N/A</f>
        <v>#N/A</v>
      </c>
      <c r="J56" s="79" t="e">
        <f>#N/A</f>
        <v>#N/A</v>
      </c>
      <c r="K56" s="53" t="e">
        <f>#N/A</f>
        <v>#N/A</v>
      </c>
      <c r="L56" s="53">
        <v>34600</v>
      </c>
      <c r="N56" s="36"/>
    </row>
    <row r="57" spans="1:14" s="35" customFormat="1" ht="25.5" customHeight="1" x14ac:dyDescent="0.2">
      <c r="A57" s="4">
        <v>16</v>
      </c>
      <c r="B57" s="15" t="s">
        <v>219</v>
      </c>
      <c r="C57" s="12">
        <v>169.3</v>
      </c>
      <c r="D57" s="12" t="s">
        <v>674</v>
      </c>
      <c r="E57" s="4" t="s">
        <v>674</v>
      </c>
      <c r="F57" s="12" t="s">
        <v>674</v>
      </c>
      <c r="G57" s="53" t="s">
        <v>674</v>
      </c>
      <c r="H57" s="12">
        <v>169.3</v>
      </c>
      <c r="I57" s="53" t="e">
        <f>#N/A</f>
        <v>#N/A</v>
      </c>
      <c r="J57" s="79" t="e">
        <f>#N/A</f>
        <v>#N/A</v>
      </c>
      <c r="K57" s="53" t="e">
        <f>#N/A</f>
        <v>#N/A</v>
      </c>
      <c r="L57" s="53">
        <v>34600</v>
      </c>
      <c r="N57" s="36"/>
    </row>
    <row r="58" spans="1:14" s="35" customFormat="1" ht="25.5" customHeight="1" x14ac:dyDescent="0.2">
      <c r="A58" s="4">
        <v>17</v>
      </c>
      <c r="B58" s="15" t="s">
        <v>220</v>
      </c>
      <c r="C58" s="12">
        <v>124.8</v>
      </c>
      <c r="D58" s="12" t="s">
        <v>674</v>
      </c>
      <c r="E58" s="4" t="s">
        <v>674</v>
      </c>
      <c r="F58" s="12" t="s">
        <v>674</v>
      </c>
      <c r="G58" s="53" t="s">
        <v>674</v>
      </c>
      <c r="H58" s="12">
        <v>124.8</v>
      </c>
      <c r="I58" s="53" t="e">
        <f>#N/A</f>
        <v>#N/A</v>
      </c>
      <c r="J58" s="79" t="e">
        <f>#N/A</f>
        <v>#N/A</v>
      </c>
      <c r="K58" s="53" t="e">
        <f>#N/A</f>
        <v>#N/A</v>
      </c>
      <c r="L58" s="53">
        <v>34600</v>
      </c>
      <c r="N58" s="36"/>
    </row>
    <row r="59" spans="1:14" s="35" customFormat="1" ht="12.75" customHeight="1" x14ac:dyDescent="0.2">
      <c r="A59" s="4">
        <v>18</v>
      </c>
      <c r="B59" s="15" t="s">
        <v>221</v>
      </c>
      <c r="C59" s="12">
        <v>357.1</v>
      </c>
      <c r="D59" s="12" t="s">
        <v>674</v>
      </c>
      <c r="E59" s="4" t="s">
        <v>674</v>
      </c>
      <c r="F59" s="12" t="s">
        <v>674</v>
      </c>
      <c r="G59" s="53" t="s">
        <v>674</v>
      </c>
      <c r="H59" s="12">
        <v>357.1</v>
      </c>
      <c r="I59" s="53" t="e">
        <f>#N/A</f>
        <v>#N/A</v>
      </c>
      <c r="J59" s="79" t="e">
        <f>#N/A</f>
        <v>#N/A</v>
      </c>
      <c r="K59" s="53" t="e">
        <f>#N/A</f>
        <v>#N/A</v>
      </c>
      <c r="L59" s="53">
        <v>34600</v>
      </c>
      <c r="N59" s="36"/>
    </row>
    <row r="60" spans="1:14" s="35" customFormat="1" ht="12.75" customHeight="1" x14ac:dyDescent="0.2">
      <c r="A60" s="4">
        <v>19</v>
      </c>
      <c r="B60" s="15" t="s">
        <v>222</v>
      </c>
      <c r="C60" s="12">
        <v>157.1</v>
      </c>
      <c r="D60" s="12" t="s">
        <v>674</v>
      </c>
      <c r="E60" s="4" t="s">
        <v>674</v>
      </c>
      <c r="F60" s="12" t="s">
        <v>674</v>
      </c>
      <c r="G60" s="53" t="s">
        <v>674</v>
      </c>
      <c r="H60" s="12">
        <v>157.1</v>
      </c>
      <c r="I60" s="53" t="e">
        <f>#N/A</f>
        <v>#N/A</v>
      </c>
      <c r="J60" s="79" t="e">
        <f>#N/A</f>
        <v>#N/A</v>
      </c>
      <c r="K60" s="53" t="e">
        <f>#N/A</f>
        <v>#N/A</v>
      </c>
      <c r="L60" s="53">
        <v>34600</v>
      </c>
      <c r="N60" s="36"/>
    </row>
    <row r="61" spans="1:14" s="35" customFormat="1" ht="25.5" customHeight="1" x14ac:dyDescent="0.2">
      <c r="A61" s="4">
        <v>20</v>
      </c>
      <c r="B61" s="15" t="s">
        <v>223</v>
      </c>
      <c r="C61" s="17">
        <v>205.7</v>
      </c>
      <c r="D61" s="12" t="s">
        <v>674</v>
      </c>
      <c r="E61" s="4" t="s">
        <v>674</v>
      </c>
      <c r="F61" s="17" t="s">
        <v>674</v>
      </c>
      <c r="G61" s="53" t="s">
        <v>674</v>
      </c>
      <c r="H61" s="17">
        <v>205.7</v>
      </c>
      <c r="I61" s="53" t="e">
        <f>#N/A</f>
        <v>#N/A</v>
      </c>
      <c r="J61" s="79" t="e">
        <f>#N/A</f>
        <v>#N/A</v>
      </c>
      <c r="K61" s="53" t="e">
        <f>#N/A</f>
        <v>#N/A</v>
      </c>
      <c r="L61" s="53">
        <v>34600</v>
      </c>
      <c r="N61" s="36"/>
    </row>
    <row r="62" spans="1:14" s="35" customFormat="1" ht="25.5" customHeight="1" x14ac:dyDescent="0.2">
      <c r="A62" s="4">
        <v>21</v>
      </c>
      <c r="B62" s="15" t="s">
        <v>224</v>
      </c>
      <c r="C62" s="12">
        <v>282.60000000000002</v>
      </c>
      <c r="D62" s="12" t="s">
        <v>674</v>
      </c>
      <c r="E62" s="4" t="s">
        <v>674</v>
      </c>
      <c r="F62" s="12" t="s">
        <v>674</v>
      </c>
      <c r="G62" s="53" t="s">
        <v>674</v>
      </c>
      <c r="H62" s="12">
        <v>282.60000000000002</v>
      </c>
      <c r="I62" s="53" t="e">
        <f>#N/A</f>
        <v>#N/A</v>
      </c>
      <c r="J62" s="79" t="e">
        <f>#N/A</f>
        <v>#N/A</v>
      </c>
      <c r="K62" s="53" t="e">
        <f>#N/A</f>
        <v>#N/A</v>
      </c>
      <c r="L62" s="53">
        <v>34600</v>
      </c>
      <c r="N62" s="36"/>
    </row>
    <row r="63" spans="1:14" s="25" customFormat="1" ht="34.5" customHeight="1" x14ac:dyDescent="0.2">
      <c r="A63" s="886" t="s">
        <v>686</v>
      </c>
      <c r="B63" s="886"/>
      <c r="C63" s="19">
        <f>SUM(C42:C62)</f>
        <v>6812.2</v>
      </c>
      <c r="D63" s="12" t="s">
        <v>674</v>
      </c>
      <c r="E63" s="4" t="s">
        <v>674</v>
      </c>
      <c r="F63" s="19" t="s">
        <v>674</v>
      </c>
      <c r="G63" s="54" t="s">
        <v>674</v>
      </c>
      <c r="H63" s="19">
        <f>SUM(H42:H62)</f>
        <v>6812.2</v>
      </c>
      <c r="I63" s="54" t="e">
        <f>SUM(I42:I62)</f>
        <v>#N/A</v>
      </c>
      <c r="J63" s="54" t="e">
        <f>SUM(J42:J62)</f>
        <v>#N/A</v>
      </c>
      <c r="K63" s="54" t="e">
        <f>SUM(K42:K62)</f>
        <v>#N/A</v>
      </c>
      <c r="L63" s="54">
        <v>34600</v>
      </c>
      <c r="N63" s="65"/>
    </row>
    <row r="64" spans="1:14" s="6" customFormat="1" x14ac:dyDescent="0.2">
      <c r="A64" s="926" t="s">
        <v>695</v>
      </c>
      <c r="B64" s="927"/>
      <c r="C64" s="927"/>
      <c r="D64" s="927"/>
      <c r="E64" s="927"/>
      <c r="F64" s="927"/>
      <c r="G64" s="927"/>
      <c r="H64" s="927"/>
      <c r="I64" s="927"/>
      <c r="J64" s="927"/>
      <c r="K64" s="927"/>
      <c r="L64" s="927"/>
      <c r="N64" s="9"/>
    </row>
    <row r="65" spans="1:14" s="6" customFormat="1" ht="12.75" customHeight="1" x14ac:dyDescent="0.2">
      <c r="A65" s="4">
        <v>1</v>
      </c>
      <c r="B65" s="11" t="s">
        <v>226</v>
      </c>
      <c r="C65" s="8" t="e">
        <f>#REF!</f>
        <v>#REF!</v>
      </c>
      <c r="D65" s="8" t="s">
        <v>673</v>
      </c>
      <c r="E65" s="7" t="s">
        <v>673</v>
      </c>
      <c r="F65" s="8" t="e">
        <f>C65</f>
        <v>#REF!</v>
      </c>
      <c r="G65" s="8" t="e">
        <f>F65*L65</f>
        <v>#REF!</v>
      </c>
      <c r="H65" s="8" t="s">
        <v>673</v>
      </c>
      <c r="I65" s="8" t="s">
        <v>673</v>
      </c>
      <c r="J65" s="42" t="e">
        <f>G65</f>
        <v>#REF!</v>
      </c>
      <c r="K65" s="42" t="e">
        <f>J65*0.1</f>
        <v>#REF!</v>
      </c>
      <c r="L65" s="42">
        <v>34600</v>
      </c>
      <c r="N65" s="9"/>
    </row>
    <row r="66" spans="1:14" s="6" customFormat="1" ht="25.5" customHeight="1" x14ac:dyDescent="0.2">
      <c r="A66" s="10">
        <v>2</v>
      </c>
      <c r="B66" s="11" t="s">
        <v>227</v>
      </c>
      <c r="C66" s="8" t="e">
        <f>#REF!</f>
        <v>#REF!</v>
      </c>
      <c r="D66" s="8" t="s">
        <v>673</v>
      </c>
      <c r="E66" s="7" t="s">
        <v>673</v>
      </c>
      <c r="F66" s="8" t="e">
        <f>C66</f>
        <v>#REF!</v>
      </c>
      <c r="G66" s="8" t="e">
        <f>F66*L66</f>
        <v>#REF!</v>
      </c>
      <c r="H66" s="8" t="s">
        <v>673</v>
      </c>
      <c r="I66" s="8" t="s">
        <v>673</v>
      </c>
      <c r="J66" s="42" t="e">
        <f>G66</f>
        <v>#REF!</v>
      </c>
      <c r="K66" s="42" t="e">
        <f>J66*0.1</f>
        <v>#REF!</v>
      </c>
      <c r="L66" s="42">
        <v>34600</v>
      </c>
      <c r="N66" s="9"/>
    </row>
    <row r="67" spans="1:14" s="25" customFormat="1" ht="54" customHeight="1" x14ac:dyDescent="0.2">
      <c r="A67" s="887" t="s">
        <v>573</v>
      </c>
      <c r="B67" s="888"/>
      <c r="C67" s="19" t="e">
        <f>SUM(C65:C66)</f>
        <v>#REF!</v>
      </c>
      <c r="D67" s="8" t="s">
        <v>673</v>
      </c>
      <c r="E67" s="7" t="s">
        <v>673</v>
      </c>
      <c r="F67" s="19" t="e">
        <f>#N/A</f>
        <v>#N/A</v>
      </c>
      <c r="G67" s="19" t="e">
        <f>#N/A</f>
        <v>#N/A</v>
      </c>
      <c r="H67" s="19" t="s">
        <v>673</v>
      </c>
      <c r="I67" s="19" t="s">
        <v>673</v>
      </c>
      <c r="J67" s="55" t="e">
        <f>#N/A</f>
        <v>#N/A</v>
      </c>
      <c r="K67" s="55" t="e">
        <f>#N/A</f>
        <v>#N/A</v>
      </c>
      <c r="L67" s="55">
        <v>34600</v>
      </c>
      <c r="N67" s="65"/>
    </row>
    <row r="68" spans="1:14" s="6" customFormat="1" ht="12.75" customHeight="1" x14ac:dyDescent="0.2">
      <c r="A68" s="883" t="s">
        <v>690</v>
      </c>
      <c r="B68" s="884"/>
      <c r="C68" s="884"/>
      <c r="D68" s="884"/>
      <c r="E68" s="884"/>
      <c r="F68" s="884"/>
      <c r="G68" s="884"/>
      <c r="H68" s="884"/>
      <c r="I68" s="884"/>
      <c r="J68" s="884"/>
      <c r="K68" s="884"/>
      <c r="L68" s="884"/>
      <c r="N68" s="9"/>
    </row>
    <row r="69" spans="1:14" s="6" customFormat="1" ht="12.75" customHeight="1" x14ac:dyDescent="0.2">
      <c r="A69" s="10">
        <v>1</v>
      </c>
      <c r="B69" s="11" t="s">
        <v>228</v>
      </c>
      <c r="C69" s="27">
        <v>486.2</v>
      </c>
      <c r="D69" s="8" t="s">
        <v>673</v>
      </c>
      <c r="E69" s="7" t="s">
        <v>673</v>
      </c>
      <c r="F69" s="8">
        <f>C69</f>
        <v>486.2</v>
      </c>
      <c r="G69" s="8">
        <f>F69*L69</f>
        <v>16822520</v>
      </c>
      <c r="H69" s="8" t="s">
        <v>673</v>
      </c>
      <c r="I69" s="8" t="s">
        <v>673</v>
      </c>
      <c r="J69" s="42">
        <f>G69</f>
        <v>16822520</v>
      </c>
      <c r="K69" s="42">
        <f>J69*0.1</f>
        <v>1682252</v>
      </c>
      <c r="L69" s="42">
        <v>34600</v>
      </c>
      <c r="N69" s="9"/>
    </row>
    <row r="70" spans="1:14" s="6" customFormat="1" ht="12.75" customHeight="1" x14ac:dyDescent="0.2">
      <c r="A70" s="10">
        <v>2</v>
      </c>
      <c r="B70" s="11" t="s">
        <v>229</v>
      </c>
      <c r="C70" s="27">
        <v>245.1</v>
      </c>
      <c r="D70" s="8" t="s">
        <v>673</v>
      </c>
      <c r="E70" s="7" t="s">
        <v>673</v>
      </c>
      <c r="F70" s="8">
        <f>C70</f>
        <v>245.1</v>
      </c>
      <c r="G70" s="8">
        <f>F70*L70</f>
        <v>8480460</v>
      </c>
      <c r="H70" s="8" t="s">
        <v>673</v>
      </c>
      <c r="I70" s="8" t="s">
        <v>673</v>
      </c>
      <c r="J70" s="42">
        <f>G70</f>
        <v>8480460</v>
      </c>
      <c r="K70" s="42">
        <f>J70*0.1</f>
        <v>848046</v>
      </c>
      <c r="L70" s="42">
        <v>34600</v>
      </c>
      <c r="N70" s="9"/>
    </row>
    <row r="71" spans="1:14" s="6" customFormat="1" ht="12.75" customHeight="1" x14ac:dyDescent="0.2">
      <c r="A71" s="10">
        <v>3</v>
      </c>
      <c r="B71" s="11" t="s">
        <v>230</v>
      </c>
      <c r="C71" s="27">
        <v>240.2</v>
      </c>
      <c r="D71" s="8" t="s">
        <v>673</v>
      </c>
      <c r="E71" s="7" t="s">
        <v>673</v>
      </c>
      <c r="F71" s="8">
        <f>C71</f>
        <v>240.2</v>
      </c>
      <c r="G71" s="8">
        <f>F71*L71</f>
        <v>8310920</v>
      </c>
      <c r="H71" s="8" t="s">
        <v>673</v>
      </c>
      <c r="I71" s="8" t="s">
        <v>673</v>
      </c>
      <c r="J71" s="42">
        <f>G71</f>
        <v>8310920</v>
      </c>
      <c r="K71" s="42">
        <f>J71*0.1</f>
        <v>831092</v>
      </c>
      <c r="L71" s="42">
        <v>34600</v>
      </c>
      <c r="N71" s="9"/>
    </row>
    <row r="72" spans="1:14" s="25" customFormat="1" ht="54" customHeight="1" x14ac:dyDescent="0.2">
      <c r="A72" s="887" t="s">
        <v>574</v>
      </c>
      <c r="B72" s="888"/>
      <c r="C72" s="19">
        <f>SUM(C69:C71)</f>
        <v>971.5</v>
      </c>
      <c r="D72" s="32" t="s">
        <v>673</v>
      </c>
      <c r="E72" s="32" t="s">
        <v>673</v>
      </c>
      <c r="F72" s="45">
        <f>SUM(F69:F71)</f>
        <v>971.5</v>
      </c>
      <c r="G72" s="45">
        <f>SUM(G69:G71)</f>
        <v>33613900</v>
      </c>
      <c r="H72" s="45" t="s">
        <v>673</v>
      </c>
      <c r="I72" s="45" t="s">
        <v>673</v>
      </c>
      <c r="J72" s="55">
        <f>SUM(J69:J71)</f>
        <v>33613900</v>
      </c>
      <c r="K72" s="55">
        <f>SUM(K69:K71)</f>
        <v>3361390</v>
      </c>
      <c r="L72" s="60">
        <v>34600</v>
      </c>
      <c r="N72" s="65"/>
    </row>
    <row r="73" spans="1:14" s="6" customFormat="1" ht="12.75" customHeight="1" x14ac:dyDescent="0.2">
      <c r="A73" s="883" t="s">
        <v>691</v>
      </c>
      <c r="B73" s="884"/>
      <c r="C73" s="884"/>
      <c r="D73" s="884"/>
      <c r="E73" s="884"/>
      <c r="F73" s="884"/>
      <c r="G73" s="884"/>
      <c r="H73" s="884"/>
      <c r="I73" s="884"/>
      <c r="J73" s="884"/>
      <c r="K73" s="884"/>
      <c r="L73" s="884"/>
      <c r="N73" s="9"/>
    </row>
    <row r="74" spans="1:14" s="35" customFormat="1" ht="12.75" customHeight="1" x14ac:dyDescent="0.2">
      <c r="A74" s="10">
        <v>1</v>
      </c>
      <c r="B74" s="11" t="s">
        <v>231</v>
      </c>
      <c r="C74" s="8" t="e">
        <f>#REF!</f>
        <v>#REF!</v>
      </c>
      <c r="D74" s="8" t="s">
        <v>673</v>
      </c>
      <c r="E74" s="7" t="s">
        <v>673</v>
      </c>
      <c r="F74" s="8" t="e">
        <f>C74</f>
        <v>#REF!</v>
      </c>
      <c r="G74" s="8" t="e">
        <f>F74*L74</f>
        <v>#REF!</v>
      </c>
      <c r="H74" s="8" t="e">
        <f>#N/A</f>
        <v>#N/A</v>
      </c>
      <c r="I74" s="8" t="s">
        <v>673</v>
      </c>
      <c r="J74" s="42" t="e">
        <f>#N/A</f>
        <v>#N/A</v>
      </c>
      <c r="K74" s="42" t="e">
        <f>#N/A</f>
        <v>#N/A</v>
      </c>
      <c r="L74" s="42">
        <v>34600</v>
      </c>
      <c r="N74" s="36"/>
    </row>
    <row r="75" spans="1:14" s="35" customFormat="1" ht="12.75" customHeight="1" x14ac:dyDescent="0.2">
      <c r="A75" s="10">
        <v>2</v>
      </c>
      <c r="B75" s="11" t="s">
        <v>232</v>
      </c>
      <c r="C75" s="8" t="e">
        <f>#REF!</f>
        <v>#REF!</v>
      </c>
      <c r="D75" s="8" t="s">
        <v>673</v>
      </c>
      <c r="E75" s="7" t="s">
        <v>673</v>
      </c>
      <c r="F75" s="8">
        <v>162.19999999999999</v>
      </c>
      <c r="G75" s="8">
        <f>F75*34600</f>
        <v>5612120</v>
      </c>
      <c r="H75" s="8">
        <v>269.89999999999998</v>
      </c>
      <c r="I75" s="8">
        <f>H75*L75</f>
        <v>9338540</v>
      </c>
      <c r="J75" s="42">
        <f>G75+I75</f>
        <v>14950660</v>
      </c>
      <c r="K75" s="42" t="e">
        <f>#N/A</f>
        <v>#N/A</v>
      </c>
      <c r="L75" s="42">
        <v>34600</v>
      </c>
      <c r="M75" s="36"/>
      <c r="N75" s="36"/>
    </row>
    <row r="76" spans="1:14" s="35" customFormat="1" ht="12.75" customHeight="1" x14ac:dyDescent="0.2">
      <c r="A76" s="10">
        <v>3</v>
      </c>
      <c r="B76" s="11" t="s">
        <v>233</v>
      </c>
      <c r="C76" s="8">
        <v>447.1</v>
      </c>
      <c r="D76" s="8" t="s">
        <v>673</v>
      </c>
      <c r="E76" s="7" t="s">
        <v>673</v>
      </c>
      <c r="F76" s="8">
        <v>280.3</v>
      </c>
      <c r="G76" s="8">
        <f>F76*L76</f>
        <v>9698380</v>
      </c>
      <c r="H76" s="8">
        <v>166.8</v>
      </c>
      <c r="I76" s="8">
        <f>H76*L76</f>
        <v>5771280</v>
      </c>
      <c r="J76" s="42">
        <f>G76+I76</f>
        <v>15469660</v>
      </c>
      <c r="K76" s="42" t="e">
        <f>#N/A</f>
        <v>#N/A</v>
      </c>
      <c r="L76" s="42">
        <v>34600</v>
      </c>
      <c r="M76" s="36"/>
      <c r="N76" s="36"/>
    </row>
    <row r="77" spans="1:14" s="35" customFormat="1" ht="12.75" customHeight="1" x14ac:dyDescent="0.2">
      <c r="A77" s="10">
        <v>4</v>
      </c>
      <c r="B77" s="11" t="s">
        <v>234</v>
      </c>
      <c r="C77" s="8" t="e">
        <f>#REF!</f>
        <v>#REF!</v>
      </c>
      <c r="D77" s="8" t="s">
        <v>673</v>
      </c>
      <c r="E77" s="7" t="s">
        <v>673</v>
      </c>
      <c r="F77" s="8">
        <v>308</v>
      </c>
      <c r="G77" s="8">
        <f>F77*L77</f>
        <v>10656800</v>
      </c>
      <c r="H77" s="8">
        <v>115.9</v>
      </c>
      <c r="I77" s="8">
        <f>H77*L77</f>
        <v>4010140</v>
      </c>
      <c r="J77" s="42">
        <f>G77+I77</f>
        <v>14666940</v>
      </c>
      <c r="K77" s="42" t="e">
        <f>#N/A</f>
        <v>#N/A</v>
      </c>
      <c r="L77" s="42">
        <v>34600</v>
      </c>
      <c r="M77" s="36"/>
      <c r="N77" s="36"/>
    </row>
    <row r="78" spans="1:14" s="35" customFormat="1" ht="12.75" customHeight="1" x14ac:dyDescent="0.2">
      <c r="A78" s="10">
        <v>5</v>
      </c>
      <c r="B78" s="11" t="s">
        <v>235</v>
      </c>
      <c r="C78" s="8" t="e">
        <f>#REF!</f>
        <v>#REF!</v>
      </c>
      <c r="D78" s="8" t="s">
        <v>673</v>
      </c>
      <c r="E78" s="7" t="s">
        <v>673</v>
      </c>
      <c r="F78" s="8" t="e">
        <f>C78</f>
        <v>#REF!</v>
      </c>
      <c r="G78" s="8" t="e">
        <f>F78*L78</f>
        <v>#REF!</v>
      </c>
      <c r="H78" s="8" t="e">
        <f>#N/A</f>
        <v>#N/A</v>
      </c>
      <c r="I78" s="8" t="s">
        <v>673</v>
      </c>
      <c r="J78" s="42" t="e">
        <f>#N/A</f>
        <v>#N/A</v>
      </c>
      <c r="K78" s="42" t="e">
        <f>#N/A</f>
        <v>#N/A</v>
      </c>
      <c r="L78" s="42">
        <v>34600</v>
      </c>
      <c r="N78" s="36"/>
    </row>
    <row r="79" spans="1:14" s="35" customFormat="1" ht="12.75" customHeight="1" x14ac:dyDescent="0.2">
      <c r="A79" s="10">
        <v>6</v>
      </c>
      <c r="B79" s="11" t="s">
        <v>236</v>
      </c>
      <c r="C79" s="8">
        <v>86.9</v>
      </c>
      <c r="D79" s="8" t="s">
        <v>673</v>
      </c>
      <c r="E79" s="7" t="s">
        <v>673</v>
      </c>
      <c r="F79" s="8">
        <v>86.9</v>
      </c>
      <c r="G79" s="8">
        <f>F79*L79</f>
        <v>3006740</v>
      </c>
      <c r="H79" s="8" t="e">
        <f>#N/A</f>
        <v>#N/A</v>
      </c>
      <c r="I79" s="8" t="s">
        <v>673</v>
      </c>
      <c r="J79" s="42" t="e">
        <f>#N/A</f>
        <v>#N/A</v>
      </c>
      <c r="K79" s="42" t="e">
        <f>#N/A</f>
        <v>#N/A</v>
      </c>
      <c r="L79" s="42">
        <v>34600</v>
      </c>
      <c r="N79" s="36"/>
    </row>
    <row r="80" spans="1:14" s="35" customFormat="1" ht="25.5" customHeight="1" x14ac:dyDescent="0.2">
      <c r="A80" s="10">
        <v>7</v>
      </c>
      <c r="B80" s="11" t="s">
        <v>237</v>
      </c>
      <c r="C80" s="8">
        <v>188.9</v>
      </c>
      <c r="D80" s="8" t="s">
        <v>673</v>
      </c>
      <c r="E80" s="7" t="s">
        <v>673</v>
      </c>
      <c r="F80" s="8">
        <v>107.1</v>
      </c>
      <c r="G80" s="8">
        <f>F80*L80</f>
        <v>3705660</v>
      </c>
      <c r="H80" s="8">
        <v>81.8</v>
      </c>
      <c r="I80" s="8">
        <f>H80*L80</f>
        <v>2830280</v>
      </c>
      <c r="J80" s="42">
        <f>G80+I80</f>
        <v>6535940</v>
      </c>
      <c r="K80" s="42" t="e">
        <f>#N/A</f>
        <v>#N/A</v>
      </c>
      <c r="L80" s="42">
        <v>34600</v>
      </c>
      <c r="M80" s="36"/>
      <c r="N80" s="36"/>
    </row>
    <row r="81" spans="1:14" s="25" customFormat="1" ht="39" customHeight="1" x14ac:dyDescent="0.2">
      <c r="A81" s="890" t="s">
        <v>553</v>
      </c>
      <c r="B81" s="891"/>
      <c r="C81" s="19" t="e">
        <f>SUM(C74:C80)</f>
        <v>#REF!</v>
      </c>
      <c r="D81" s="8" t="s">
        <v>673</v>
      </c>
      <c r="E81" s="7" t="s">
        <v>673</v>
      </c>
      <c r="F81" s="19" t="e">
        <f>#N/A</f>
        <v>#N/A</v>
      </c>
      <c r="G81" s="19" t="e">
        <f>#N/A</f>
        <v>#N/A</v>
      </c>
      <c r="H81" s="19" t="e">
        <f>#N/A</f>
        <v>#N/A</v>
      </c>
      <c r="I81" s="19" t="e">
        <f>#N/A</f>
        <v>#N/A</v>
      </c>
      <c r="J81" s="55" t="e">
        <f>#N/A</f>
        <v>#N/A</v>
      </c>
      <c r="K81" s="55" t="e">
        <f>#N/A</f>
        <v>#N/A</v>
      </c>
      <c r="L81" s="55">
        <v>34600</v>
      </c>
      <c r="M81" s="65"/>
      <c r="N81" s="65"/>
    </row>
    <row r="82" spans="1:14" s="6" customFormat="1" ht="12.75" customHeight="1" x14ac:dyDescent="0.2">
      <c r="A82" s="883" t="s">
        <v>692</v>
      </c>
      <c r="B82" s="884"/>
      <c r="C82" s="884"/>
      <c r="D82" s="884"/>
      <c r="E82" s="884"/>
      <c r="F82" s="884"/>
      <c r="G82" s="884"/>
      <c r="H82" s="884"/>
      <c r="I82" s="884"/>
      <c r="J82" s="884"/>
      <c r="K82" s="884"/>
      <c r="L82" s="884"/>
      <c r="N82" s="9"/>
    </row>
    <row r="83" spans="1:14" s="35" customFormat="1" ht="12.75" customHeight="1" x14ac:dyDescent="0.2">
      <c r="A83" s="10">
        <v>1</v>
      </c>
      <c r="B83" s="11" t="s">
        <v>749</v>
      </c>
      <c r="C83" s="8" t="e">
        <f>#REF!</f>
        <v>#REF!</v>
      </c>
      <c r="D83" s="8" t="e">
        <f>C83</f>
        <v>#REF!</v>
      </c>
      <c r="E83" s="8" t="e">
        <f>D83*L83</f>
        <v>#REF!</v>
      </c>
      <c r="F83" s="8" t="s">
        <v>673</v>
      </c>
      <c r="G83" s="8" t="s">
        <v>673</v>
      </c>
      <c r="H83" s="8" t="s">
        <v>673</v>
      </c>
      <c r="I83" s="8" t="s">
        <v>673</v>
      </c>
      <c r="J83" s="42" t="e">
        <f>E83</f>
        <v>#REF!</v>
      </c>
      <c r="K83" s="42" t="e">
        <f>J83*0.1</f>
        <v>#REF!</v>
      </c>
      <c r="L83" s="42">
        <v>34600</v>
      </c>
      <c r="N83" s="36"/>
    </row>
    <row r="84" spans="1:14" s="35" customFormat="1" ht="12.75" customHeight="1" x14ac:dyDescent="0.2">
      <c r="A84" s="10">
        <v>2</v>
      </c>
      <c r="B84" s="11" t="s">
        <v>750</v>
      </c>
      <c r="C84" s="8" t="e">
        <f>#REF!</f>
        <v>#REF!</v>
      </c>
      <c r="D84" s="8" t="e">
        <f>C84</f>
        <v>#REF!</v>
      </c>
      <c r="E84" s="8" t="e">
        <f>D84*L84</f>
        <v>#REF!</v>
      </c>
      <c r="F84" s="8" t="s">
        <v>673</v>
      </c>
      <c r="G84" s="8" t="s">
        <v>673</v>
      </c>
      <c r="H84" s="8" t="s">
        <v>673</v>
      </c>
      <c r="I84" s="8" t="s">
        <v>673</v>
      </c>
      <c r="J84" s="42" t="e">
        <f>E84</f>
        <v>#REF!</v>
      </c>
      <c r="K84" s="42" t="e">
        <f>J84*0.1</f>
        <v>#REF!</v>
      </c>
      <c r="L84" s="42">
        <v>34600</v>
      </c>
      <c r="N84" s="36"/>
    </row>
    <row r="85" spans="1:14" s="25" customFormat="1" ht="54" customHeight="1" x14ac:dyDescent="0.2">
      <c r="A85" s="890" t="s">
        <v>575</v>
      </c>
      <c r="B85" s="891"/>
      <c r="C85" s="19" t="e">
        <f>SUM(C83:C84)</f>
        <v>#REF!</v>
      </c>
      <c r="D85" s="19" t="e">
        <f>SUM(D83:D84)</f>
        <v>#REF!</v>
      </c>
      <c r="E85" s="19" t="e">
        <f>SUM(E83:E84)</f>
        <v>#REF!</v>
      </c>
      <c r="F85" s="8" t="s">
        <v>673</v>
      </c>
      <c r="G85" s="8" t="s">
        <v>673</v>
      </c>
      <c r="H85" s="8" t="s">
        <v>673</v>
      </c>
      <c r="I85" s="8" t="s">
        <v>673</v>
      </c>
      <c r="J85" s="55" t="e">
        <f>SUM(J83:J84)</f>
        <v>#REF!</v>
      </c>
      <c r="K85" s="55" t="e">
        <f>SUM(K83:K84)</f>
        <v>#REF!</v>
      </c>
      <c r="L85" s="55">
        <v>34600</v>
      </c>
      <c r="N85" s="65"/>
    </row>
    <row r="86" spans="1:14" s="6" customFormat="1" ht="12.75" customHeight="1" x14ac:dyDescent="0.2">
      <c r="A86" s="883" t="s">
        <v>698</v>
      </c>
      <c r="B86" s="884"/>
      <c r="C86" s="884"/>
      <c r="D86" s="884"/>
      <c r="E86" s="884"/>
      <c r="F86" s="884"/>
      <c r="G86" s="884"/>
      <c r="H86" s="884"/>
      <c r="I86" s="884"/>
      <c r="J86" s="884"/>
      <c r="K86" s="884"/>
      <c r="L86" s="884"/>
      <c r="N86" s="9"/>
    </row>
    <row r="87" spans="1:14" s="6" customFormat="1" ht="12.75" customHeight="1" x14ac:dyDescent="0.2">
      <c r="A87" s="10">
        <v>1</v>
      </c>
      <c r="B87" s="11" t="s">
        <v>238</v>
      </c>
      <c r="C87" s="8" t="e">
        <f>#REF!</f>
        <v>#REF!</v>
      </c>
      <c r="D87" s="45" t="s">
        <v>673</v>
      </c>
      <c r="E87" s="46" t="s">
        <v>673</v>
      </c>
      <c r="F87" s="8" t="e">
        <f>#N/A</f>
        <v>#N/A</v>
      </c>
      <c r="G87" s="8" t="e">
        <f>F87*L87</f>
        <v>#N/A</v>
      </c>
      <c r="H87" s="8" t="e">
        <f>#N/A</f>
        <v>#N/A</v>
      </c>
      <c r="I87" s="8" t="s">
        <v>673</v>
      </c>
      <c r="J87" s="42" t="e">
        <f>#N/A</f>
        <v>#N/A</v>
      </c>
      <c r="K87" s="42" t="e">
        <f>#N/A</f>
        <v>#N/A</v>
      </c>
      <c r="L87" s="42">
        <v>34600</v>
      </c>
      <c r="N87" s="9"/>
    </row>
    <row r="88" spans="1:14" s="6" customFormat="1" ht="12.75" customHeight="1" x14ac:dyDescent="0.2">
      <c r="A88" s="10">
        <v>2</v>
      </c>
      <c r="B88" s="11" t="s">
        <v>239</v>
      </c>
      <c r="C88" s="8" t="e">
        <f>#REF!</f>
        <v>#REF!</v>
      </c>
      <c r="D88" s="45" t="s">
        <v>673</v>
      </c>
      <c r="E88" s="46" t="s">
        <v>673</v>
      </c>
      <c r="F88" s="8" t="e">
        <f>#N/A</f>
        <v>#N/A</v>
      </c>
      <c r="G88" s="8" t="e">
        <f>#N/A</f>
        <v>#N/A</v>
      </c>
      <c r="H88" s="8" t="e">
        <f>#N/A</f>
        <v>#N/A</v>
      </c>
      <c r="I88" s="8" t="s">
        <v>673</v>
      </c>
      <c r="J88" s="42" t="e">
        <f>#N/A</f>
        <v>#N/A</v>
      </c>
      <c r="K88" s="42" t="e">
        <f>#N/A</f>
        <v>#N/A</v>
      </c>
      <c r="L88" s="42">
        <v>34600</v>
      </c>
      <c r="N88" s="9"/>
    </row>
    <row r="89" spans="1:14" s="6" customFormat="1" ht="12.75" customHeight="1" x14ac:dyDescent="0.2">
      <c r="A89" s="10">
        <v>3</v>
      </c>
      <c r="B89" s="11" t="s">
        <v>240</v>
      </c>
      <c r="C89" s="8" t="e">
        <f>#REF!</f>
        <v>#REF!</v>
      </c>
      <c r="D89" s="45" t="s">
        <v>673</v>
      </c>
      <c r="E89" s="46" t="s">
        <v>673</v>
      </c>
      <c r="F89" s="8" t="e">
        <f>#N/A</f>
        <v>#N/A</v>
      </c>
      <c r="G89" s="8" t="e">
        <f>#N/A</f>
        <v>#N/A</v>
      </c>
      <c r="H89" s="8" t="e">
        <f>#N/A</f>
        <v>#N/A</v>
      </c>
      <c r="I89" s="8" t="s">
        <v>673</v>
      </c>
      <c r="J89" s="42" t="e">
        <f>#N/A</f>
        <v>#N/A</v>
      </c>
      <c r="K89" s="42" t="e">
        <f>#N/A</f>
        <v>#N/A</v>
      </c>
      <c r="L89" s="42">
        <v>34600</v>
      </c>
      <c r="N89" s="9"/>
    </row>
    <row r="90" spans="1:14" s="6" customFormat="1" ht="25.5" customHeight="1" x14ac:dyDescent="0.2">
      <c r="A90" s="10">
        <v>4</v>
      </c>
      <c r="B90" s="11" t="s">
        <v>241</v>
      </c>
      <c r="C90" s="8" t="e">
        <f>#REF!</f>
        <v>#REF!</v>
      </c>
      <c r="D90" s="45" t="s">
        <v>673</v>
      </c>
      <c r="E90" s="46" t="s">
        <v>673</v>
      </c>
      <c r="F90" s="8" t="e">
        <f>#N/A</f>
        <v>#N/A</v>
      </c>
      <c r="G90" s="8" t="e">
        <f>#N/A</f>
        <v>#N/A</v>
      </c>
      <c r="H90" s="8" t="e">
        <f>#N/A</f>
        <v>#N/A</v>
      </c>
      <c r="I90" s="8" t="s">
        <v>673</v>
      </c>
      <c r="J90" s="42" t="e">
        <f>#N/A</f>
        <v>#N/A</v>
      </c>
      <c r="K90" s="42" t="e">
        <f>#N/A</f>
        <v>#N/A</v>
      </c>
      <c r="L90" s="42">
        <v>34600</v>
      </c>
      <c r="N90" s="9"/>
    </row>
    <row r="91" spans="1:14" s="6" customFormat="1" ht="25.5" customHeight="1" x14ac:dyDescent="0.2">
      <c r="A91" s="10">
        <v>5</v>
      </c>
      <c r="B91" s="11" t="s">
        <v>242</v>
      </c>
      <c r="C91" s="8" t="e">
        <f>#REF!</f>
        <v>#REF!</v>
      </c>
      <c r="D91" s="45" t="s">
        <v>673</v>
      </c>
      <c r="E91" s="46" t="s">
        <v>673</v>
      </c>
      <c r="F91" s="8" t="e">
        <f>#N/A</f>
        <v>#N/A</v>
      </c>
      <c r="G91" s="8" t="e">
        <f>#N/A</f>
        <v>#N/A</v>
      </c>
      <c r="H91" s="8" t="e">
        <f>#N/A</f>
        <v>#N/A</v>
      </c>
      <c r="I91" s="8" t="s">
        <v>673</v>
      </c>
      <c r="J91" s="42" t="e">
        <f>#N/A</f>
        <v>#N/A</v>
      </c>
      <c r="K91" s="42" t="e">
        <f>#N/A</f>
        <v>#N/A</v>
      </c>
      <c r="L91" s="42">
        <v>34600</v>
      </c>
      <c r="N91" s="9"/>
    </row>
    <row r="92" spans="1:14" s="6" customFormat="1" ht="25.5" customHeight="1" x14ac:dyDescent="0.2">
      <c r="A92" s="10">
        <v>6</v>
      </c>
      <c r="B92" s="11" t="s">
        <v>243</v>
      </c>
      <c r="C92" s="8" t="e">
        <f>#REF!</f>
        <v>#REF!</v>
      </c>
      <c r="D92" s="45" t="s">
        <v>673</v>
      </c>
      <c r="E92" s="46" t="s">
        <v>673</v>
      </c>
      <c r="F92" s="8" t="e">
        <f>#N/A</f>
        <v>#N/A</v>
      </c>
      <c r="G92" s="8" t="e">
        <f>#N/A</f>
        <v>#N/A</v>
      </c>
      <c r="H92" s="8" t="e">
        <f>#N/A</f>
        <v>#N/A</v>
      </c>
      <c r="I92" s="8" t="s">
        <v>673</v>
      </c>
      <c r="J92" s="42" t="e">
        <f>#N/A</f>
        <v>#N/A</v>
      </c>
      <c r="K92" s="42" t="e">
        <f>#N/A</f>
        <v>#N/A</v>
      </c>
      <c r="L92" s="42">
        <v>34600</v>
      </c>
      <c r="N92" s="9"/>
    </row>
    <row r="93" spans="1:14" s="6" customFormat="1" ht="12.75" customHeight="1" x14ac:dyDescent="0.2">
      <c r="A93" s="10">
        <v>7</v>
      </c>
      <c r="B93" s="11" t="s">
        <v>244</v>
      </c>
      <c r="C93" s="8" t="e">
        <f>#REF!</f>
        <v>#REF!</v>
      </c>
      <c r="D93" s="45" t="s">
        <v>673</v>
      </c>
      <c r="E93" s="46" t="s">
        <v>673</v>
      </c>
      <c r="F93" s="8" t="e">
        <f>#N/A</f>
        <v>#N/A</v>
      </c>
      <c r="G93" s="8" t="e">
        <f>#N/A</f>
        <v>#N/A</v>
      </c>
      <c r="H93" s="8" t="e">
        <f>#N/A</f>
        <v>#N/A</v>
      </c>
      <c r="I93" s="8" t="s">
        <v>673</v>
      </c>
      <c r="J93" s="42" t="e">
        <f>#N/A</f>
        <v>#N/A</v>
      </c>
      <c r="K93" s="42" t="e">
        <f>#N/A</f>
        <v>#N/A</v>
      </c>
      <c r="L93" s="42">
        <v>34600</v>
      </c>
      <c r="N93" s="9"/>
    </row>
    <row r="94" spans="1:14" s="6" customFormat="1" ht="12.75" customHeight="1" x14ac:dyDescent="0.2">
      <c r="A94" s="10">
        <v>8</v>
      </c>
      <c r="B94" s="11" t="s">
        <v>245</v>
      </c>
      <c r="C94" s="8" t="e">
        <f>#REF!</f>
        <v>#REF!</v>
      </c>
      <c r="D94" s="45" t="s">
        <v>673</v>
      </c>
      <c r="E94" s="46" t="s">
        <v>673</v>
      </c>
      <c r="F94" s="8" t="e">
        <f>#N/A</f>
        <v>#N/A</v>
      </c>
      <c r="G94" s="8" t="e">
        <f>#N/A</f>
        <v>#N/A</v>
      </c>
      <c r="H94" s="8" t="e">
        <f>#N/A</f>
        <v>#N/A</v>
      </c>
      <c r="I94" s="8" t="s">
        <v>673</v>
      </c>
      <c r="J94" s="42" t="e">
        <f>#N/A</f>
        <v>#N/A</v>
      </c>
      <c r="K94" s="42" t="e">
        <f>#N/A</f>
        <v>#N/A</v>
      </c>
      <c r="L94" s="42">
        <v>34600</v>
      </c>
      <c r="N94" s="9"/>
    </row>
    <row r="95" spans="1:14" s="6" customFormat="1" ht="25.5" customHeight="1" x14ac:dyDescent="0.2">
      <c r="A95" s="10">
        <v>9</v>
      </c>
      <c r="B95" s="11" t="s">
        <v>246</v>
      </c>
      <c r="C95" s="8" t="e">
        <f>#REF!</f>
        <v>#REF!</v>
      </c>
      <c r="D95" s="45" t="s">
        <v>673</v>
      </c>
      <c r="E95" s="46" t="s">
        <v>673</v>
      </c>
      <c r="F95" s="8" t="e">
        <f>#N/A</f>
        <v>#N/A</v>
      </c>
      <c r="G95" s="8" t="e">
        <f>#N/A</f>
        <v>#N/A</v>
      </c>
      <c r="H95" s="8" t="e">
        <f>#N/A</f>
        <v>#N/A</v>
      </c>
      <c r="I95" s="8" t="s">
        <v>673</v>
      </c>
      <c r="J95" s="42" t="e">
        <f>#N/A</f>
        <v>#N/A</v>
      </c>
      <c r="K95" s="42" t="e">
        <f>#N/A</f>
        <v>#N/A</v>
      </c>
      <c r="L95" s="42">
        <v>34600</v>
      </c>
      <c r="N95" s="9"/>
    </row>
    <row r="96" spans="1:14" s="6" customFormat="1" ht="12.75" customHeight="1" x14ac:dyDescent="0.2">
      <c r="A96" s="10">
        <v>10</v>
      </c>
      <c r="B96" s="11" t="s">
        <v>247</v>
      </c>
      <c r="C96" s="8" t="e">
        <f>#REF!</f>
        <v>#REF!</v>
      </c>
      <c r="D96" s="45" t="s">
        <v>673</v>
      </c>
      <c r="E96" s="46" t="s">
        <v>673</v>
      </c>
      <c r="F96" s="8" t="e">
        <f>#N/A</f>
        <v>#N/A</v>
      </c>
      <c r="G96" s="8" t="e">
        <f>#N/A</f>
        <v>#N/A</v>
      </c>
      <c r="H96" s="8" t="e">
        <f>#N/A</f>
        <v>#N/A</v>
      </c>
      <c r="I96" s="8" t="s">
        <v>673</v>
      </c>
      <c r="J96" s="42" t="e">
        <f>#N/A</f>
        <v>#N/A</v>
      </c>
      <c r="K96" s="42" t="e">
        <f>#N/A</f>
        <v>#N/A</v>
      </c>
      <c r="L96" s="42">
        <v>34600</v>
      </c>
      <c r="N96" s="9"/>
    </row>
    <row r="97" spans="1:14" s="6" customFormat="1" ht="12.75" customHeight="1" x14ac:dyDescent="0.2">
      <c r="A97" s="10">
        <v>11</v>
      </c>
      <c r="B97" s="11" t="s">
        <v>365</v>
      </c>
      <c r="C97" s="8" t="e">
        <f>#REF!</f>
        <v>#REF!</v>
      </c>
      <c r="D97" s="45" t="s">
        <v>673</v>
      </c>
      <c r="E97" s="46" t="s">
        <v>673</v>
      </c>
      <c r="F97" s="8" t="s">
        <v>673</v>
      </c>
      <c r="G97" s="8" t="s">
        <v>673</v>
      </c>
      <c r="H97" s="8">
        <v>118</v>
      </c>
      <c r="I97" s="8">
        <f>H97*L97</f>
        <v>4082800</v>
      </c>
      <c r="J97" s="42">
        <f>I97</f>
        <v>4082800</v>
      </c>
      <c r="K97" s="42" t="e">
        <f>#N/A</f>
        <v>#N/A</v>
      </c>
      <c r="L97" s="42">
        <v>34600</v>
      </c>
      <c r="N97" s="9"/>
    </row>
    <row r="98" spans="1:14" s="6" customFormat="1" ht="12.75" customHeight="1" x14ac:dyDescent="0.2">
      <c r="A98" s="10">
        <v>12</v>
      </c>
      <c r="B98" s="11" t="s">
        <v>248</v>
      </c>
      <c r="C98" s="8" t="e">
        <f>#REF!</f>
        <v>#REF!</v>
      </c>
      <c r="D98" s="45" t="s">
        <v>673</v>
      </c>
      <c r="E98" s="46" t="s">
        <v>673</v>
      </c>
      <c r="F98" s="8" t="s">
        <v>673</v>
      </c>
      <c r="G98" s="8" t="s">
        <v>673</v>
      </c>
      <c r="H98" s="8">
        <v>32.76</v>
      </c>
      <c r="I98" s="8" t="e">
        <f>#N/A</f>
        <v>#N/A</v>
      </c>
      <c r="J98" s="42" t="e">
        <f>#N/A</f>
        <v>#N/A</v>
      </c>
      <c r="K98" s="42" t="e">
        <f>#N/A</f>
        <v>#N/A</v>
      </c>
      <c r="L98" s="42">
        <v>34600</v>
      </c>
      <c r="N98" s="9"/>
    </row>
    <row r="99" spans="1:14" s="6" customFormat="1" ht="12.75" customHeight="1" x14ac:dyDescent="0.2">
      <c r="A99" s="10">
        <v>13</v>
      </c>
      <c r="B99" s="11" t="s">
        <v>249</v>
      </c>
      <c r="C99" s="8" t="e">
        <f>#REF!</f>
        <v>#REF!</v>
      </c>
      <c r="D99" s="45" t="s">
        <v>673</v>
      </c>
      <c r="E99" s="46" t="s">
        <v>673</v>
      </c>
      <c r="F99" s="4" t="s">
        <v>673</v>
      </c>
      <c r="G99" s="8" t="s">
        <v>673</v>
      </c>
      <c r="H99" s="8" t="e">
        <f>#N/A</f>
        <v>#N/A</v>
      </c>
      <c r="I99" s="8" t="e">
        <f>#N/A</f>
        <v>#N/A</v>
      </c>
      <c r="J99" s="42" t="e">
        <f>#N/A</f>
        <v>#N/A</v>
      </c>
      <c r="K99" s="42" t="e">
        <f>#N/A</f>
        <v>#N/A</v>
      </c>
      <c r="L99" s="42">
        <v>34600</v>
      </c>
      <c r="N99" s="9"/>
    </row>
    <row r="100" spans="1:14" s="6" customFormat="1" ht="12.75" customHeight="1" x14ac:dyDescent="0.2">
      <c r="A100" s="10">
        <v>14</v>
      </c>
      <c r="B100" s="11" t="s">
        <v>250</v>
      </c>
      <c r="C100" s="8" t="e">
        <f>#REF!</f>
        <v>#REF!</v>
      </c>
      <c r="D100" s="45" t="s">
        <v>673</v>
      </c>
      <c r="E100" s="46" t="s">
        <v>673</v>
      </c>
      <c r="F100" s="4" t="s">
        <v>673</v>
      </c>
      <c r="G100" s="8" t="s">
        <v>673</v>
      </c>
      <c r="H100" s="8" t="e">
        <f>#N/A</f>
        <v>#N/A</v>
      </c>
      <c r="I100" s="8" t="e">
        <f>#N/A</f>
        <v>#N/A</v>
      </c>
      <c r="J100" s="42" t="e">
        <f>#N/A</f>
        <v>#N/A</v>
      </c>
      <c r="K100" s="42" t="e">
        <f>#N/A</f>
        <v>#N/A</v>
      </c>
      <c r="L100" s="42">
        <v>34600</v>
      </c>
      <c r="N100" s="9"/>
    </row>
    <row r="101" spans="1:14" s="6" customFormat="1" ht="12.75" customHeight="1" x14ac:dyDescent="0.2">
      <c r="A101" s="10">
        <v>15</v>
      </c>
      <c r="B101" s="11" t="s">
        <v>251</v>
      </c>
      <c r="C101" s="8" t="e">
        <f>#REF!</f>
        <v>#REF!</v>
      </c>
      <c r="D101" s="45" t="s">
        <v>673</v>
      </c>
      <c r="E101" s="46" t="s">
        <v>673</v>
      </c>
      <c r="F101" s="4" t="s">
        <v>673</v>
      </c>
      <c r="G101" s="8" t="s">
        <v>673</v>
      </c>
      <c r="H101" s="8" t="e">
        <f>#N/A</f>
        <v>#N/A</v>
      </c>
      <c r="I101" s="8" t="e">
        <f>#N/A</f>
        <v>#N/A</v>
      </c>
      <c r="J101" s="42" t="e">
        <f>#N/A</f>
        <v>#N/A</v>
      </c>
      <c r="K101" s="42" t="e">
        <f>#N/A</f>
        <v>#N/A</v>
      </c>
      <c r="L101" s="42">
        <v>34600</v>
      </c>
      <c r="N101" s="9"/>
    </row>
    <row r="102" spans="1:14" s="6" customFormat="1" ht="12.75" customHeight="1" x14ac:dyDescent="0.2">
      <c r="A102" s="10">
        <v>16</v>
      </c>
      <c r="B102" s="11" t="s">
        <v>252</v>
      </c>
      <c r="C102" s="8" t="e">
        <f>#REF!</f>
        <v>#REF!</v>
      </c>
      <c r="D102" s="45" t="s">
        <v>673</v>
      </c>
      <c r="E102" s="46" t="s">
        <v>673</v>
      </c>
      <c r="F102" s="4" t="s">
        <v>673</v>
      </c>
      <c r="G102" s="8" t="s">
        <v>673</v>
      </c>
      <c r="H102" s="8" t="e">
        <f>#N/A</f>
        <v>#N/A</v>
      </c>
      <c r="I102" s="8" t="e">
        <f>#N/A</f>
        <v>#N/A</v>
      </c>
      <c r="J102" s="42" t="e">
        <f>#N/A</f>
        <v>#N/A</v>
      </c>
      <c r="K102" s="42" t="e">
        <f>#N/A</f>
        <v>#N/A</v>
      </c>
      <c r="L102" s="42">
        <v>34600</v>
      </c>
      <c r="N102" s="9"/>
    </row>
    <row r="103" spans="1:14" s="6" customFormat="1" ht="12.75" customHeight="1" x14ac:dyDescent="0.2">
      <c r="A103" s="10">
        <v>17</v>
      </c>
      <c r="B103" s="11" t="s">
        <v>253</v>
      </c>
      <c r="C103" s="8" t="e">
        <f>#REF!</f>
        <v>#REF!</v>
      </c>
      <c r="D103" s="45" t="s">
        <v>673</v>
      </c>
      <c r="E103" s="46" t="s">
        <v>673</v>
      </c>
      <c r="F103" s="4" t="s">
        <v>673</v>
      </c>
      <c r="G103" s="8" t="s">
        <v>673</v>
      </c>
      <c r="H103" s="8" t="e">
        <f>#N/A</f>
        <v>#N/A</v>
      </c>
      <c r="I103" s="8" t="e">
        <f>#N/A</f>
        <v>#N/A</v>
      </c>
      <c r="J103" s="42" t="e">
        <f>#N/A</f>
        <v>#N/A</v>
      </c>
      <c r="K103" s="42" t="e">
        <f>#N/A</f>
        <v>#N/A</v>
      </c>
      <c r="L103" s="42">
        <v>34600</v>
      </c>
      <c r="N103" s="9"/>
    </row>
    <row r="104" spans="1:14" s="6" customFormat="1" ht="12.75" customHeight="1" x14ac:dyDescent="0.2">
      <c r="A104" s="10">
        <v>18</v>
      </c>
      <c r="B104" s="11" t="s">
        <v>254</v>
      </c>
      <c r="C104" s="8" t="e">
        <f>#REF!</f>
        <v>#REF!</v>
      </c>
      <c r="D104" s="45" t="s">
        <v>673</v>
      </c>
      <c r="E104" s="46" t="s">
        <v>673</v>
      </c>
      <c r="F104" s="4" t="s">
        <v>673</v>
      </c>
      <c r="G104" s="8" t="s">
        <v>673</v>
      </c>
      <c r="H104" s="8" t="e">
        <f>#N/A</f>
        <v>#N/A</v>
      </c>
      <c r="I104" s="8" t="e">
        <f>#N/A</f>
        <v>#N/A</v>
      </c>
      <c r="J104" s="42" t="e">
        <f>#N/A</f>
        <v>#N/A</v>
      </c>
      <c r="K104" s="42" t="e">
        <f>#N/A</f>
        <v>#N/A</v>
      </c>
      <c r="L104" s="42">
        <v>34600</v>
      </c>
      <c r="N104" s="9"/>
    </row>
    <row r="105" spans="1:14" s="6" customFormat="1" ht="12.75" customHeight="1" x14ac:dyDescent="0.2">
      <c r="A105" s="10">
        <v>19</v>
      </c>
      <c r="B105" s="11" t="s">
        <v>255</v>
      </c>
      <c r="C105" s="8" t="e">
        <f>#REF!</f>
        <v>#REF!</v>
      </c>
      <c r="D105" s="45" t="s">
        <v>673</v>
      </c>
      <c r="E105" s="46" t="s">
        <v>673</v>
      </c>
      <c r="F105" s="4" t="s">
        <v>673</v>
      </c>
      <c r="G105" s="8" t="s">
        <v>673</v>
      </c>
      <c r="H105" s="8" t="e">
        <f>#N/A</f>
        <v>#N/A</v>
      </c>
      <c r="I105" s="8" t="e">
        <f>#N/A</f>
        <v>#N/A</v>
      </c>
      <c r="J105" s="42" t="e">
        <f>#N/A</f>
        <v>#N/A</v>
      </c>
      <c r="K105" s="42" t="e">
        <f>#N/A</f>
        <v>#N/A</v>
      </c>
      <c r="L105" s="42">
        <v>34600</v>
      </c>
      <c r="N105" s="9"/>
    </row>
    <row r="106" spans="1:14" s="6" customFormat="1" ht="12.75" customHeight="1" x14ac:dyDescent="0.2">
      <c r="A106" s="10">
        <v>20</v>
      </c>
      <c r="B106" s="11" t="s">
        <v>256</v>
      </c>
      <c r="C106" s="8" t="e">
        <f>#REF!</f>
        <v>#REF!</v>
      </c>
      <c r="D106" s="45" t="s">
        <v>673</v>
      </c>
      <c r="E106" s="46" t="s">
        <v>673</v>
      </c>
      <c r="F106" s="4" t="s">
        <v>673</v>
      </c>
      <c r="G106" s="8" t="s">
        <v>673</v>
      </c>
      <c r="H106" s="8" t="e">
        <f>#N/A</f>
        <v>#N/A</v>
      </c>
      <c r="I106" s="8" t="e">
        <f>#N/A</f>
        <v>#N/A</v>
      </c>
      <c r="J106" s="42" t="e">
        <f>#N/A</f>
        <v>#N/A</v>
      </c>
      <c r="K106" s="42" t="e">
        <f>#N/A</f>
        <v>#N/A</v>
      </c>
      <c r="L106" s="42">
        <v>34600</v>
      </c>
      <c r="N106" s="9"/>
    </row>
    <row r="107" spans="1:14" s="6" customFormat="1" ht="12.75" customHeight="1" x14ac:dyDescent="0.2">
      <c r="A107" s="10">
        <v>21</v>
      </c>
      <c r="B107" s="11" t="s">
        <v>257</v>
      </c>
      <c r="C107" s="8" t="e">
        <f>#REF!</f>
        <v>#REF!</v>
      </c>
      <c r="D107" s="45" t="s">
        <v>673</v>
      </c>
      <c r="E107" s="46" t="s">
        <v>673</v>
      </c>
      <c r="F107" s="4" t="s">
        <v>673</v>
      </c>
      <c r="G107" s="8" t="s">
        <v>673</v>
      </c>
      <c r="H107" s="8" t="e">
        <f>#N/A</f>
        <v>#N/A</v>
      </c>
      <c r="I107" s="8" t="e">
        <f>#N/A</f>
        <v>#N/A</v>
      </c>
      <c r="J107" s="42" t="e">
        <f>#N/A</f>
        <v>#N/A</v>
      </c>
      <c r="K107" s="42" t="e">
        <f>#N/A</f>
        <v>#N/A</v>
      </c>
      <c r="L107" s="42">
        <v>34600</v>
      </c>
      <c r="N107" s="9"/>
    </row>
    <row r="108" spans="1:14" s="6" customFormat="1" ht="12.75" customHeight="1" x14ac:dyDescent="0.2">
      <c r="A108" s="10">
        <v>22</v>
      </c>
      <c r="B108" s="11" t="s">
        <v>258</v>
      </c>
      <c r="C108" s="8" t="e">
        <f>#REF!</f>
        <v>#REF!</v>
      </c>
      <c r="D108" s="45" t="s">
        <v>673</v>
      </c>
      <c r="E108" s="46" t="s">
        <v>673</v>
      </c>
      <c r="F108" s="8" t="e">
        <f>#N/A</f>
        <v>#N/A</v>
      </c>
      <c r="G108" s="8" t="e">
        <f>F108*L108</f>
        <v>#N/A</v>
      </c>
      <c r="H108" s="8" t="s">
        <v>673</v>
      </c>
      <c r="I108" s="8" t="s">
        <v>673</v>
      </c>
      <c r="J108" s="42" t="e">
        <f>#N/A</f>
        <v>#N/A</v>
      </c>
      <c r="K108" s="42" t="e">
        <f>#N/A</f>
        <v>#N/A</v>
      </c>
      <c r="L108" s="42">
        <v>34600</v>
      </c>
      <c r="N108" s="9"/>
    </row>
    <row r="109" spans="1:14" s="6" customFormat="1" ht="12.75" customHeight="1" x14ac:dyDescent="0.2">
      <c r="A109" s="10">
        <v>23</v>
      </c>
      <c r="B109" s="11" t="s">
        <v>259</v>
      </c>
      <c r="C109" s="8" t="e">
        <f>#REF!</f>
        <v>#REF!</v>
      </c>
      <c r="D109" s="45" t="s">
        <v>673</v>
      </c>
      <c r="E109" s="46" t="s">
        <v>673</v>
      </c>
      <c r="F109" s="8" t="e">
        <f>#N/A</f>
        <v>#N/A</v>
      </c>
      <c r="G109" s="8" t="e">
        <f>F109*L109</f>
        <v>#N/A</v>
      </c>
      <c r="H109" s="8" t="s">
        <v>673</v>
      </c>
      <c r="I109" s="8" t="s">
        <v>673</v>
      </c>
      <c r="J109" s="42" t="e">
        <f>#N/A</f>
        <v>#N/A</v>
      </c>
      <c r="K109" s="42" t="e">
        <f>#N/A</f>
        <v>#N/A</v>
      </c>
      <c r="L109" s="42">
        <v>34600</v>
      </c>
      <c r="N109" s="9"/>
    </row>
    <row r="110" spans="1:14" s="6" customFormat="1" ht="12.75" customHeight="1" x14ac:dyDescent="0.2">
      <c r="A110" s="10">
        <v>24</v>
      </c>
      <c r="B110" s="11" t="s">
        <v>260</v>
      </c>
      <c r="C110" s="8" t="e">
        <f>#REF!</f>
        <v>#REF!</v>
      </c>
      <c r="D110" s="45" t="s">
        <v>673</v>
      </c>
      <c r="E110" s="46" t="s">
        <v>673</v>
      </c>
      <c r="F110" s="8" t="e">
        <f>#N/A</f>
        <v>#N/A</v>
      </c>
      <c r="G110" s="8" t="e">
        <f>F110*L110</f>
        <v>#N/A</v>
      </c>
      <c r="H110" s="8" t="s">
        <v>673</v>
      </c>
      <c r="I110" s="8" t="s">
        <v>673</v>
      </c>
      <c r="J110" s="42" t="e">
        <f>#N/A</f>
        <v>#N/A</v>
      </c>
      <c r="K110" s="42" t="e">
        <f>#N/A</f>
        <v>#N/A</v>
      </c>
      <c r="L110" s="42">
        <v>34600</v>
      </c>
      <c r="N110" s="9"/>
    </row>
    <row r="111" spans="1:14" s="6" customFormat="1" ht="12.75" customHeight="1" x14ac:dyDescent="0.2">
      <c r="A111" s="10">
        <v>25</v>
      </c>
      <c r="B111" s="11" t="s">
        <v>261</v>
      </c>
      <c r="C111" s="8" t="e">
        <f>#REF!</f>
        <v>#REF!</v>
      </c>
      <c r="D111" s="45" t="s">
        <v>673</v>
      </c>
      <c r="E111" s="46" t="s">
        <v>673</v>
      </c>
      <c r="F111" s="8" t="e">
        <f>#N/A</f>
        <v>#N/A</v>
      </c>
      <c r="G111" s="8" t="e">
        <f>F111*L111</f>
        <v>#N/A</v>
      </c>
      <c r="H111" s="8" t="s">
        <v>673</v>
      </c>
      <c r="I111" s="8" t="s">
        <v>673</v>
      </c>
      <c r="J111" s="42" t="e">
        <f>#N/A</f>
        <v>#N/A</v>
      </c>
      <c r="K111" s="42" t="e">
        <f>#N/A</f>
        <v>#N/A</v>
      </c>
      <c r="L111" s="42">
        <v>34600</v>
      </c>
      <c r="N111" s="9"/>
    </row>
    <row r="112" spans="1:14" s="6" customFormat="1" ht="12.75" customHeight="1" x14ac:dyDescent="0.2">
      <c r="A112" s="10">
        <v>26</v>
      </c>
      <c r="B112" s="11" t="s">
        <v>262</v>
      </c>
      <c r="C112" s="8" t="e">
        <f>#REF!</f>
        <v>#REF!</v>
      </c>
      <c r="D112" s="45" t="s">
        <v>673</v>
      </c>
      <c r="E112" s="46" t="s">
        <v>673</v>
      </c>
      <c r="F112" s="4" t="s">
        <v>673</v>
      </c>
      <c r="G112" s="8" t="s">
        <v>673</v>
      </c>
      <c r="H112" s="8" t="e">
        <f>C112</f>
        <v>#REF!</v>
      </c>
      <c r="I112" s="8" t="e">
        <f>H112*L112</f>
        <v>#REF!</v>
      </c>
      <c r="J112" s="42" t="e">
        <f>I112</f>
        <v>#REF!</v>
      </c>
      <c r="K112" s="42" t="e">
        <f>#N/A</f>
        <v>#N/A</v>
      </c>
      <c r="L112" s="42">
        <v>34600</v>
      </c>
      <c r="N112" s="9"/>
    </row>
    <row r="113" spans="1:14" s="6" customFormat="1" ht="12.75" customHeight="1" x14ac:dyDescent="0.2">
      <c r="A113" s="10">
        <v>27</v>
      </c>
      <c r="B113" s="11" t="s">
        <v>263</v>
      </c>
      <c r="C113" s="8" t="e">
        <f>#REF!</f>
        <v>#REF!</v>
      </c>
      <c r="D113" s="45" t="s">
        <v>673</v>
      </c>
      <c r="E113" s="46" t="s">
        <v>673</v>
      </c>
      <c r="F113" s="4" t="s">
        <v>673</v>
      </c>
      <c r="G113" s="8" t="s">
        <v>673</v>
      </c>
      <c r="H113" s="8" t="e">
        <f>C113</f>
        <v>#REF!</v>
      </c>
      <c r="I113" s="8" t="e">
        <f>H113*L113</f>
        <v>#REF!</v>
      </c>
      <c r="J113" s="42" t="e">
        <f>I113</f>
        <v>#REF!</v>
      </c>
      <c r="K113" s="42" t="e">
        <f>#N/A</f>
        <v>#N/A</v>
      </c>
      <c r="L113" s="42">
        <v>34600</v>
      </c>
      <c r="N113" s="9"/>
    </row>
    <row r="114" spans="1:14" s="66" customFormat="1" ht="51" customHeight="1" x14ac:dyDescent="0.2">
      <c r="A114" s="892" t="s">
        <v>577</v>
      </c>
      <c r="B114" s="893"/>
      <c r="C114" s="19" t="e">
        <f>SUM(C87:C113)</f>
        <v>#REF!</v>
      </c>
      <c r="D114" s="19" t="s">
        <v>673</v>
      </c>
      <c r="E114" s="19" t="s">
        <v>673</v>
      </c>
      <c r="F114" s="19" t="e">
        <f>#N/A</f>
        <v>#N/A</v>
      </c>
      <c r="G114" s="19" t="e">
        <f>#N/A</f>
        <v>#N/A</v>
      </c>
      <c r="H114" s="19" t="e">
        <f>#N/A</f>
        <v>#N/A</v>
      </c>
      <c r="I114" s="19" t="e">
        <f>#N/A</f>
        <v>#N/A</v>
      </c>
      <c r="J114" s="19" t="e">
        <f>#N/A</f>
        <v>#N/A</v>
      </c>
      <c r="K114" s="19" t="e">
        <f>#N/A</f>
        <v>#N/A</v>
      </c>
      <c r="L114" s="55">
        <v>34600</v>
      </c>
      <c r="M114" s="80"/>
      <c r="N114" s="65"/>
    </row>
    <row r="115" spans="1:14" x14ac:dyDescent="0.2">
      <c r="A115" s="898" t="s">
        <v>600</v>
      </c>
      <c r="B115" s="898"/>
      <c r="C115" s="898"/>
      <c r="D115" s="898"/>
      <c r="E115" s="898"/>
      <c r="F115" s="898"/>
      <c r="G115" s="898"/>
      <c r="H115" s="898"/>
      <c r="I115" s="898"/>
      <c r="J115" s="898"/>
      <c r="K115" s="898"/>
      <c r="L115" s="898"/>
      <c r="N115" s="9"/>
    </row>
    <row r="116" spans="1:14" s="35" customFormat="1" x14ac:dyDescent="0.2">
      <c r="A116" s="4">
        <v>1</v>
      </c>
      <c r="B116" s="11" t="s">
        <v>264</v>
      </c>
      <c r="C116" s="12" t="e">
        <f>#REF!</f>
        <v>#REF!</v>
      </c>
      <c r="D116" s="12" t="s">
        <v>673</v>
      </c>
      <c r="E116" s="4" t="s">
        <v>673</v>
      </c>
      <c r="F116" s="4" t="s">
        <v>673</v>
      </c>
      <c r="G116" s="8" t="s">
        <v>673</v>
      </c>
      <c r="H116" s="4" t="e">
        <f>C116</f>
        <v>#REF!</v>
      </c>
      <c r="I116" s="8" t="e">
        <f>H116*L116</f>
        <v>#REF!</v>
      </c>
      <c r="J116" s="12" t="e">
        <f>I116</f>
        <v>#REF!</v>
      </c>
      <c r="K116" s="12" t="e">
        <f>#REF!</f>
        <v>#REF!</v>
      </c>
      <c r="L116" s="12">
        <v>34600</v>
      </c>
      <c r="N116" s="36"/>
    </row>
    <row r="117" spans="1:14" s="35" customFormat="1" x14ac:dyDescent="0.2">
      <c r="A117" s="4">
        <v>2</v>
      </c>
      <c r="B117" s="11" t="s">
        <v>265</v>
      </c>
      <c r="C117" s="12" t="e">
        <f>#REF!</f>
        <v>#REF!</v>
      </c>
      <c r="D117" s="12" t="s">
        <v>673</v>
      </c>
      <c r="E117" s="4" t="s">
        <v>673</v>
      </c>
      <c r="F117" s="4" t="s">
        <v>673</v>
      </c>
      <c r="G117" s="8" t="s">
        <v>673</v>
      </c>
      <c r="H117" s="4" t="e">
        <f>C117</f>
        <v>#REF!</v>
      </c>
      <c r="I117" s="8" t="e">
        <f>H117*L117</f>
        <v>#REF!</v>
      </c>
      <c r="J117" s="12" t="e">
        <f>I117</f>
        <v>#REF!</v>
      </c>
      <c r="K117" s="12" t="e">
        <f>#REF!</f>
        <v>#REF!</v>
      </c>
      <c r="L117" s="12">
        <v>34600</v>
      </c>
      <c r="N117" s="36"/>
    </row>
    <row r="118" spans="1:14" s="35" customFormat="1" x14ac:dyDescent="0.2">
      <c r="A118" s="4">
        <v>3</v>
      </c>
      <c r="B118" s="11" t="s">
        <v>268</v>
      </c>
      <c r="C118" s="12" t="e">
        <f>#REF!</f>
        <v>#REF!</v>
      </c>
      <c r="D118" s="12" t="s">
        <v>673</v>
      </c>
      <c r="E118" s="4" t="s">
        <v>673</v>
      </c>
      <c r="F118" s="4" t="s">
        <v>673</v>
      </c>
      <c r="G118" s="8" t="s">
        <v>673</v>
      </c>
      <c r="H118" s="4" t="e">
        <f>C118</f>
        <v>#REF!</v>
      </c>
      <c r="I118" s="8" t="e">
        <f>H118*L118</f>
        <v>#REF!</v>
      </c>
      <c r="J118" s="12" t="e">
        <f>I118</f>
        <v>#REF!</v>
      </c>
      <c r="K118" s="12" t="e">
        <f>#REF!</f>
        <v>#REF!</v>
      </c>
      <c r="L118" s="12">
        <v>34600</v>
      </c>
      <c r="N118" s="36"/>
    </row>
    <row r="119" spans="1:14" s="35" customFormat="1" x14ac:dyDescent="0.2">
      <c r="A119" s="4">
        <v>4</v>
      </c>
      <c r="B119" s="11" t="s">
        <v>266</v>
      </c>
      <c r="C119" s="12" t="e">
        <f>#REF!</f>
        <v>#REF!</v>
      </c>
      <c r="D119" s="12" t="s">
        <v>673</v>
      </c>
      <c r="E119" s="4" t="s">
        <v>673</v>
      </c>
      <c r="F119" s="4" t="s">
        <v>673</v>
      </c>
      <c r="G119" s="8" t="s">
        <v>673</v>
      </c>
      <c r="H119" s="4" t="e">
        <f>C119</f>
        <v>#REF!</v>
      </c>
      <c r="I119" s="8" t="e">
        <f>H119*L119</f>
        <v>#REF!</v>
      </c>
      <c r="J119" s="12" t="e">
        <f>I119</f>
        <v>#REF!</v>
      </c>
      <c r="K119" s="12" t="e">
        <f>#REF!</f>
        <v>#REF!</v>
      </c>
      <c r="L119" s="12">
        <v>34600</v>
      </c>
      <c r="N119" s="36"/>
    </row>
    <row r="120" spans="1:14" s="35" customFormat="1" x14ac:dyDescent="0.2">
      <c r="A120" s="4">
        <v>5</v>
      </c>
      <c r="B120" s="11" t="s">
        <v>267</v>
      </c>
      <c r="C120" s="27">
        <v>118.3</v>
      </c>
      <c r="D120" s="12" t="s">
        <v>673</v>
      </c>
      <c r="E120" s="4" t="s">
        <v>673</v>
      </c>
      <c r="F120" s="4" t="s">
        <v>673</v>
      </c>
      <c r="G120" s="8" t="s">
        <v>673</v>
      </c>
      <c r="H120" s="4">
        <f>C120</f>
        <v>118.3</v>
      </c>
      <c r="I120" s="8">
        <f>H120*L120</f>
        <v>4093180</v>
      </c>
      <c r="J120" s="12">
        <f>I120</f>
        <v>4093180</v>
      </c>
      <c r="K120" s="12" t="e">
        <f>#REF!</f>
        <v>#REF!</v>
      </c>
      <c r="L120" s="12">
        <f>L417</f>
        <v>34600</v>
      </c>
      <c r="N120" s="36"/>
    </row>
    <row r="121" spans="1:14" s="25" customFormat="1" ht="53.25" customHeight="1" x14ac:dyDescent="0.2">
      <c r="A121" s="886" t="s">
        <v>593</v>
      </c>
      <c r="B121" s="886"/>
      <c r="C121" s="19" t="e">
        <f>SUM(C116:C120)</f>
        <v>#REF!</v>
      </c>
      <c r="D121" s="12" t="s">
        <v>673</v>
      </c>
      <c r="E121" s="4" t="s">
        <v>673</v>
      </c>
      <c r="F121" s="19" t="s">
        <v>673</v>
      </c>
      <c r="G121" s="19" t="s">
        <v>673</v>
      </c>
      <c r="H121" s="19" t="e">
        <f>SUM(H116:H120)</f>
        <v>#REF!</v>
      </c>
      <c r="I121" s="19" t="e">
        <f>SUM(I116:I120)</f>
        <v>#REF!</v>
      </c>
      <c r="J121" s="19" t="e">
        <f>SUM(J116:J120)</f>
        <v>#REF!</v>
      </c>
      <c r="K121" s="19" t="e">
        <f>SUM(K116:K120)</f>
        <v>#REF!</v>
      </c>
      <c r="L121" s="19">
        <f>SUM(L416)</f>
        <v>34600</v>
      </c>
      <c r="N121" s="65"/>
    </row>
    <row r="122" spans="1:14" x14ac:dyDescent="0.2">
      <c r="A122" s="898" t="s">
        <v>601</v>
      </c>
      <c r="B122" s="899"/>
      <c r="C122" s="899"/>
      <c r="D122" s="899"/>
      <c r="E122" s="899"/>
      <c r="F122" s="899"/>
      <c r="G122" s="899"/>
      <c r="H122" s="899"/>
      <c r="I122" s="899"/>
      <c r="J122" s="899"/>
      <c r="K122" s="899"/>
      <c r="L122" s="899"/>
      <c r="N122" s="9"/>
    </row>
    <row r="123" spans="1:14" ht="25.5" x14ac:dyDescent="0.2">
      <c r="A123" s="4">
        <v>1</v>
      </c>
      <c r="B123" s="11" t="s">
        <v>269</v>
      </c>
      <c r="C123" s="5">
        <v>144.19999999999999</v>
      </c>
      <c r="D123" s="32" t="s">
        <v>673</v>
      </c>
      <c r="E123" s="47" t="s">
        <v>673</v>
      </c>
      <c r="F123" s="27">
        <v>144.19999999999999</v>
      </c>
      <c r="G123" s="42">
        <f>F123*L123</f>
        <v>4989320</v>
      </c>
      <c r="H123" s="27" t="s">
        <v>673</v>
      </c>
      <c r="I123" s="42" t="s">
        <v>673</v>
      </c>
      <c r="J123" s="42">
        <f>G123</f>
        <v>4989320</v>
      </c>
      <c r="K123" s="43">
        <v>3563800</v>
      </c>
      <c r="L123" s="42">
        <v>34600</v>
      </c>
      <c r="N123" s="9"/>
    </row>
    <row r="124" spans="1:14" ht="25.5" x14ac:dyDescent="0.2">
      <c r="A124" s="10">
        <v>2</v>
      </c>
      <c r="B124" s="11" t="s">
        <v>270</v>
      </c>
      <c r="C124" s="5">
        <v>54.4</v>
      </c>
      <c r="D124" s="32" t="s">
        <v>673</v>
      </c>
      <c r="E124" s="47" t="s">
        <v>673</v>
      </c>
      <c r="F124" s="27">
        <v>54.4</v>
      </c>
      <c r="G124" s="42">
        <f>F124*L124</f>
        <v>1882240</v>
      </c>
      <c r="H124" s="27" t="s">
        <v>673</v>
      </c>
      <c r="I124" s="42" t="s">
        <v>673</v>
      </c>
      <c r="J124" s="42">
        <f>G124</f>
        <v>1882240</v>
      </c>
      <c r="K124" s="43">
        <v>124560</v>
      </c>
      <c r="L124" s="42">
        <v>34600</v>
      </c>
      <c r="N124" s="9"/>
    </row>
    <row r="125" spans="1:14" x14ac:dyDescent="0.2">
      <c r="A125" s="4">
        <v>3</v>
      </c>
      <c r="B125" s="11" t="s">
        <v>271</v>
      </c>
      <c r="C125" s="5">
        <v>180.6</v>
      </c>
      <c r="D125" s="32" t="s">
        <v>673</v>
      </c>
      <c r="E125" s="47" t="s">
        <v>673</v>
      </c>
      <c r="F125" s="27">
        <v>180.6</v>
      </c>
      <c r="G125" s="42">
        <f>F125*L125</f>
        <v>6248760</v>
      </c>
      <c r="H125" s="27" t="s">
        <v>673</v>
      </c>
      <c r="I125" s="42" t="s">
        <v>673</v>
      </c>
      <c r="J125" s="42">
        <f>G125</f>
        <v>6248760</v>
      </c>
      <c r="K125" s="43">
        <v>1397840</v>
      </c>
      <c r="L125" s="42">
        <v>34600</v>
      </c>
      <c r="N125" s="9"/>
    </row>
    <row r="126" spans="1:14" ht="25.5" x14ac:dyDescent="0.2">
      <c r="A126" s="4">
        <v>4</v>
      </c>
      <c r="B126" s="11" t="s">
        <v>272</v>
      </c>
      <c r="C126" s="5">
        <v>31.2</v>
      </c>
      <c r="D126" s="32" t="s">
        <v>673</v>
      </c>
      <c r="E126" s="47" t="s">
        <v>673</v>
      </c>
      <c r="F126" s="27">
        <v>31.2</v>
      </c>
      <c r="G126" s="42">
        <f>F126*L126</f>
        <v>1079520</v>
      </c>
      <c r="H126" s="27" t="s">
        <v>673</v>
      </c>
      <c r="I126" s="42" t="s">
        <v>673</v>
      </c>
      <c r="J126" s="42">
        <f>G126</f>
        <v>1079520</v>
      </c>
      <c r="K126" s="43">
        <v>304480</v>
      </c>
      <c r="L126" s="42">
        <v>34600</v>
      </c>
      <c r="N126" s="9"/>
    </row>
    <row r="127" spans="1:14" s="26" customFormat="1" ht="52.5" customHeight="1" x14ac:dyDescent="0.2">
      <c r="A127" s="887" t="s">
        <v>594</v>
      </c>
      <c r="B127" s="888"/>
      <c r="C127" s="19">
        <f>SUM(C123:C126)</f>
        <v>410.4</v>
      </c>
      <c r="D127" s="92" t="s">
        <v>673</v>
      </c>
      <c r="E127" s="48" t="s">
        <v>673</v>
      </c>
      <c r="F127" s="19" t="e">
        <f>#N/A</f>
        <v>#N/A</v>
      </c>
      <c r="G127" s="55" t="e">
        <f>#N/A</f>
        <v>#N/A</v>
      </c>
      <c r="H127" s="19" t="s">
        <v>673</v>
      </c>
      <c r="I127" s="55" t="s">
        <v>673</v>
      </c>
      <c r="J127" s="55" t="e">
        <f>#N/A</f>
        <v>#N/A</v>
      </c>
      <c r="K127" s="55" t="e">
        <f>#N/A</f>
        <v>#N/A</v>
      </c>
      <c r="L127" s="55">
        <v>34600</v>
      </c>
      <c r="N127" s="65"/>
    </row>
    <row r="128" spans="1:14" x14ac:dyDescent="0.2">
      <c r="A128" s="894" t="s">
        <v>378</v>
      </c>
      <c r="B128" s="895"/>
      <c r="C128" s="895"/>
      <c r="D128" s="895"/>
      <c r="E128" s="895"/>
      <c r="F128" s="895"/>
      <c r="G128" s="895"/>
      <c r="H128" s="895"/>
      <c r="I128" s="895"/>
      <c r="J128" s="895"/>
      <c r="K128" s="895"/>
      <c r="L128" s="895"/>
      <c r="N128" s="9"/>
    </row>
    <row r="129" spans="1:14" x14ac:dyDescent="0.2">
      <c r="A129" s="4">
        <v>1</v>
      </c>
      <c r="B129" s="11" t="s">
        <v>273</v>
      </c>
      <c r="C129" s="5">
        <v>122.4</v>
      </c>
      <c r="D129" s="5">
        <v>122.4</v>
      </c>
      <c r="E129" s="32">
        <f>D129*L129</f>
        <v>4235040</v>
      </c>
      <c r="F129" s="27" t="s">
        <v>673</v>
      </c>
      <c r="G129" s="27" t="s">
        <v>673</v>
      </c>
      <c r="H129" s="27" t="s">
        <v>673</v>
      </c>
      <c r="I129" s="27" t="s">
        <v>673</v>
      </c>
      <c r="J129" s="42">
        <f>E129</f>
        <v>4235040</v>
      </c>
      <c r="K129" s="43">
        <v>1302840</v>
      </c>
      <c r="L129" s="42">
        <v>34600</v>
      </c>
      <c r="N129" s="9"/>
    </row>
    <row r="130" spans="1:14" ht="25.5" x14ac:dyDescent="0.2">
      <c r="A130" s="4">
        <v>2</v>
      </c>
      <c r="B130" s="11" t="s">
        <v>274</v>
      </c>
      <c r="C130" s="5">
        <v>204.7</v>
      </c>
      <c r="D130" s="5">
        <v>204.7</v>
      </c>
      <c r="E130" s="32">
        <f>D130*L130</f>
        <v>7082620</v>
      </c>
      <c r="F130" s="27" t="s">
        <v>673</v>
      </c>
      <c r="G130" s="27" t="s">
        <v>673</v>
      </c>
      <c r="H130" s="27" t="s">
        <v>673</v>
      </c>
      <c r="I130" s="27" t="s">
        <v>673</v>
      </c>
      <c r="J130" s="42">
        <f>E130</f>
        <v>7082620</v>
      </c>
      <c r="K130" s="43">
        <v>599445</v>
      </c>
      <c r="L130" s="42">
        <v>34600</v>
      </c>
      <c r="N130" s="9"/>
    </row>
    <row r="131" spans="1:14" x14ac:dyDescent="0.2">
      <c r="A131" s="4">
        <v>3</v>
      </c>
      <c r="B131" s="11" t="s">
        <v>275</v>
      </c>
      <c r="C131" s="5">
        <v>158.30000000000001</v>
      </c>
      <c r="D131" s="5">
        <v>158.30000000000001</v>
      </c>
      <c r="E131" s="32">
        <f>D131*L131</f>
        <v>5477180</v>
      </c>
      <c r="F131" s="27" t="s">
        <v>673</v>
      </c>
      <c r="G131" s="27" t="s">
        <v>673</v>
      </c>
      <c r="H131" s="27" t="s">
        <v>673</v>
      </c>
      <c r="I131" s="27" t="s">
        <v>673</v>
      </c>
      <c r="J131" s="42">
        <f>E131</f>
        <v>5477180</v>
      </c>
      <c r="K131" s="43">
        <v>2172555</v>
      </c>
      <c r="L131" s="42">
        <v>34600</v>
      </c>
      <c r="N131" s="9"/>
    </row>
    <row r="132" spans="1:14" ht="25.5" x14ac:dyDescent="0.2">
      <c r="A132" s="4">
        <v>4</v>
      </c>
      <c r="B132" s="11" t="s">
        <v>276</v>
      </c>
      <c r="C132" s="5">
        <v>117.1</v>
      </c>
      <c r="D132" s="5">
        <v>117.1</v>
      </c>
      <c r="E132" s="32">
        <f>D132*L132</f>
        <v>4051660</v>
      </c>
      <c r="F132" s="27" t="s">
        <v>673</v>
      </c>
      <c r="G132" s="27" t="s">
        <v>673</v>
      </c>
      <c r="H132" s="27" t="s">
        <v>673</v>
      </c>
      <c r="I132" s="27" t="s">
        <v>673</v>
      </c>
      <c r="J132" s="42">
        <f>E132</f>
        <v>4051660</v>
      </c>
      <c r="K132" s="43">
        <v>2214135</v>
      </c>
      <c r="L132" s="42">
        <v>34600</v>
      </c>
      <c r="N132" s="9"/>
    </row>
    <row r="133" spans="1:14" ht="25.5" x14ac:dyDescent="0.2">
      <c r="A133" s="4">
        <v>5</v>
      </c>
      <c r="B133" s="11" t="s">
        <v>277</v>
      </c>
      <c r="C133" s="5">
        <v>180.2</v>
      </c>
      <c r="D133" s="5">
        <v>180.2</v>
      </c>
      <c r="E133" s="32">
        <f>D133*L133</f>
        <v>6234920</v>
      </c>
      <c r="F133" s="27" t="s">
        <v>673</v>
      </c>
      <c r="G133" s="27" t="s">
        <v>673</v>
      </c>
      <c r="H133" s="27" t="s">
        <v>673</v>
      </c>
      <c r="I133" s="27" t="s">
        <v>673</v>
      </c>
      <c r="J133" s="42">
        <f>E133</f>
        <v>6234920</v>
      </c>
      <c r="K133" s="43">
        <v>3527370</v>
      </c>
      <c r="L133" s="42">
        <v>34600</v>
      </c>
      <c r="N133" s="9"/>
    </row>
    <row r="134" spans="1:14" s="25" customFormat="1" ht="31.5" customHeight="1" x14ac:dyDescent="0.2">
      <c r="A134" s="887" t="s">
        <v>621</v>
      </c>
      <c r="B134" s="888"/>
      <c r="C134" s="19">
        <f>SUM(C129:C133)</f>
        <v>782.7</v>
      </c>
      <c r="D134" s="19">
        <f>SUM(D129:D133)</f>
        <v>782.7</v>
      </c>
      <c r="E134" s="19">
        <f>SUM(E129:E133)</f>
        <v>27081420</v>
      </c>
      <c r="F134" s="27" t="s">
        <v>673</v>
      </c>
      <c r="G134" s="27" t="s">
        <v>673</v>
      </c>
      <c r="H134" s="27" t="s">
        <v>673</v>
      </c>
      <c r="I134" s="27" t="s">
        <v>673</v>
      </c>
      <c r="J134" s="55">
        <f>SUM(J129:J133)</f>
        <v>27081420</v>
      </c>
      <c r="K134" s="55">
        <f>SUM(K129:K133)</f>
        <v>9816345</v>
      </c>
      <c r="L134" s="55">
        <v>34600</v>
      </c>
      <c r="N134" s="65"/>
    </row>
    <row r="135" spans="1:14" x14ac:dyDescent="0.2">
      <c r="A135" s="881" t="s">
        <v>602</v>
      </c>
      <c r="B135" s="882"/>
      <c r="C135" s="882"/>
      <c r="D135" s="882"/>
      <c r="E135" s="882"/>
      <c r="F135" s="882"/>
      <c r="G135" s="882"/>
      <c r="H135" s="882"/>
      <c r="I135" s="882"/>
      <c r="J135" s="882"/>
      <c r="K135" s="882"/>
      <c r="L135" s="882"/>
      <c r="N135" s="9"/>
    </row>
    <row r="136" spans="1:14" x14ac:dyDescent="0.2">
      <c r="A136" s="10">
        <v>1</v>
      </c>
      <c r="B136" s="11" t="s">
        <v>278</v>
      </c>
      <c r="C136" s="5">
        <v>719.1</v>
      </c>
      <c r="D136" s="5" t="s">
        <v>673</v>
      </c>
      <c r="E136" s="27" t="s">
        <v>673</v>
      </c>
      <c r="F136" s="27" t="s">
        <v>673</v>
      </c>
      <c r="G136" s="5" t="s">
        <v>673</v>
      </c>
      <c r="H136" s="27">
        <v>719.1</v>
      </c>
      <c r="I136" s="5">
        <f>H136*L136</f>
        <v>24880860</v>
      </c>
      <c r="J136" s="42">
        <f>I136</f>
        <v>24880860</v>
      </c>
      <c r="K136" s="43">
        <v>1975050</v>
      </c>
      <c r="L136" s="42">
        <v>34600</v>
      </c>
      <c r="N136" s="9"/>
    </row>
    <row r="137" spans="1:14" x14ac:dyDescent="0.2">
      <c r="A137" s="10">
        <v>2</v>
      </c>
      <c r="B137" s="11" t="s">
        <v>279</v>
      </c>
      <c r="C137" s="5">
        <v>737.4</v>
      </c>
      <c r="D137" s="5" t="s">
        <v>673</v>
      </c>
      <c r="E137" s="27" t="s">
        <v>673</v>
      </c>
      <c r="F137" s="27" t="s">
        <v>673</v>
      </c>
      <c r="G137" s="5" t="s">
        <v>673</v>
      </c>
      <c r="H137" s="27">
        <v>737.4</v>
      </c>
      <c r="I137" s="5" t="e">
        <f>#N/A</f>
        <v>#N/A</v>
      </c>
      <c r="J137" s="42" t="e">
        <f>#N/A</f>
        <v>#N/A</v>
      </c>
      <c r="K137" s="43">
        <v>806305.5</v>
      </c>
      <c r="L137" s="42">
        <v>34600</v>
      </c>
      <c r="N137" s="9"/>
    </row>
    <row r="138" spans="1:14" x14ac:dyDescent="0.2">
      <c r="A138" s="10">
        <v>3</v>
      </c>
      <c r="B138" s="11" t="s">
        <v>280</v>
      </c>
      <c r="C138" s="5">
        <v>735.5</v>
      </c>
      <c r="D138" s="5" t="s">
        <v>673</v>
      </c>
      <c r="E138" s="27" t="s">
        <v>673</v>
      </c>
      <c r="F138" s="27" t="s">
        <v>673</v>
      </c>
      <c r="G138" s="5" t="s">
        <v>673</v>
      </c>
      <c r="H138" s="27">
        <v>735.5</v>
      </c>
      <c r="I138" s="5" t="e">
        <f>#N/A</f>
        <v>#N/A</v>
      </c>
      <c r="J138" s="42" t="e">
        <f>#N/A</f>
        <v>#N/A</v>
      </c>
      <c r="K138" s="43">
        <v>1784128.5</v>
      </c>
      <c r="L138" s="42">
        <v>34600</v>
      </c>
      <c r="N138" s="9"/>
    </row>
    <row r="139" spans="1:14" x14ac:dyDescent="0.2">
      <c r="A139" s="10">
        <v>4</v>
      </c>
      <c r="B139" s="11" t="s">
        <v>281</v>
      </c>
      <c r="C139" s="5">
        <v>281.5</v>
      </c>
      <c r="D139" s="5" t="s">
        <v>673</v>
      </c>
      <c r="E139" s="27" t="s">
        <v>673</v>
      </c>
      <c r="F139" s="27" t="s">
        <v>673</v>
      </c>
      <c r="G139" s="5" t="s">
        <v>673</v>
      </c>
      <c r="H139" s="27">
        <v>281.5</v>
      </c>
      <c r="I139" s="5" t="e">
        <f>#N/A</f>
        <v>#N/A</v>
      </c>
      <c r="J139" s="42" t="e">
        <f>#N/A</f>
        <v>#N/A</v>
      </c>
      <c r="K139" s="43" t="e">
        <f>J139*0.1</f>
        <v>#N/A</v>
      </c>
      <c r="L139" s="42">
        <v>34600</v>
      </c>
      <c r="N139" s="9"/>
    </row>
    <row r="140" spans="1:14" x14ac:dyDescent="0.2">
      <c r="A140" s="10">
        <v>5</v>
      </c>
      <c r="B140" s="11" t="s">
        <v>282</v>
      </c>
      <c r="C140" s="5">
        <v>42.9</v>
      </c>
      <c r="D140" s="5" t="s">
        <v>673</v>
      </c>
      <c r="E140" s="27" t="s">
        <v>673</v>
      </c>
      <c r="F140" s="27" t="s">
        <v>673</v>
      </c>
      <c r="G140" s="5" t="s">
        <v>673</v>
      </c>
      <c r="H140" s="27">
        <v>42.9</v>
      </c>
      <c r="I140" s="5" t="e">
        <f>#N/A</f>
        <v>#N/A</v>
      </c>
      <c r="J140" s="42" t="e">
        <f>#N/A</f>
        <v>#N/A</v>
      </c>
      <c r="K140" s="43" t="e">
        <f>J140*0.1</f>
        <v>#N/A</v>
      </c>
      <c r="L140" s="42">
        <v>34600</v>
      </c>
      <c r="N140" s="9"/>
    </row>
    <row r="141" spans="1:14" x14ac:dyDescent="0.2">
      <c r="A141" s="10">
        <v>6</v>
      </c>
      <c r="B141" s="11" t="s">
        <v>283</v>
      </c>
      <c r="C141" s="5">
        <v>266.3</v>
      </c>
      <c r="D141" s="5" t="s">
        <v>673</v>
      </c>
      <c r="E141" s="27" t="s">
        <v>673</v>
      </c>
      <c r="F141" s="27" t="s">
        <v>673</v>
      </c>
      <c r="G141" s="5" t="s">
        <v>673</v>
      </c>
      <c r="H141" s="27">
        <v>266.3</v>
      </c>
      <c r="I141" s="5" t="e">
        <f>#N/A</f>
        <v>#N/A</v>
      </c>
      <c r="J141" s="42" t="e">
        <f>#N/A</f>
        <v>#N/A</v>
      </c>
      <c r="K141" s="43" t="e">
        <f>J141*0.1</f>
        <v>#N/A</v>
      </c>
      <c r="L141" s="42">
        <v>34600</v>
      </c>
      <c r="N141" s="9"/>
    </row>
    <row r="142" spans="1:14" x14ac:dyDescent="0.2">
      <c r="A142" s="10">
        <v>7</v>
      </c>
      <c r="B142" s="11" t="s">
        <v>284</v>
      </c>
      <c r="C142" s="5">
        <v>245.2</v>
      </c>
      <c r="D142" s="5" t="s">
        <v>673</v>
      </c>
      <c r="E142" s="27" t="s">
        <v>673</v>
      </c>
      <c r="F142" s="27" t="s">
        <v>673</v>
      </c>
      <c r="G142" s="5" t="s">
        <v>673</v>
      </c>
      <c r="H142" s="27">
        <v>245.2</v>
      </c>
      <c r="I142" s="5" t="e">
        <f>#N/A</f>
        <v>#N/A</v>
      </c>
      <c r="J142" s="42" t="e">
        <f>#N/A</f>
        <v>#N/A</v>
      </c>
      <c r="K142" s="43">
        <v>155925</v>
      </c>
      <c r="L142" s="42">
        <v>34600</v>
      </c>
      <c r="N142" s="9"/>
    </row>
    <row r="143" spans="1:14" x14ac:dyDescent="0.2">
      <c r="A143" s="10">
        <v>8</v>
      </c>
      <c r="B143" s="11" t="s">
        <v>285</v>
      </c>
      <c r="C143" s="5">
        <v>204</v>
      </c>
      <c r="D143" s="5" t="s">
        <v>673</v>
      </c>
      <c r="E143" s="27" t="s">
        <v>673</v>
      </c>
      <c r="F143" s="27" t="s">
        <v>673</v>
      </c>
      <c r="G143" s="5" t="s">
        <v>673</v>
      </c>
      <c r="H143" s="27">
        <v>204</v>
      </c>
      <c r="I143" s="5" t="e">
        <f>#N/A</f>
        <v>#N/A</v>
      </c>
      <c r="J143" s="42" t="e">
        <f>#N/A</f>
        <v>#N/A</v>
      </c>
      <c r="K143" s="43" t="e">
        <f>J143*0.1</f>
        <v>#N/A</v>
      </c>
      <c r="L143" s="42">
        <v>34600</v>
      </c>
      <c r="N143" s="9"/>
    </row>
    <row r="144" spans="1:14" x14ac:dyDescent="0.2">
      <c r="A144" s="10">
        <v>9</v>
      </c>
      <c r="B144" s="11" t="s">
        <v>286</v>
      </c>
      <c r="C144" s="5">
        <v>136.30000000000001</v>
      </c>
      <c r="D144" s="5" t="s">
        <v>673</v>
      </c>
      <c r="E144" s="27" t="s">
        <v>673</v>
      </c>
      <c r="F144" s="27" t="s">
        <v>673</v>
      </c>
      <c r="G144" s="5" t="s">
        <v>673</v>
      </c>
      <c r="H144" s="27">
        <v>136.30000000000001</v>
      </c>
      <c r="I144" s="5" t="e">
        <f>#N/A</f>
        <v>#N/A</v>
      </c>
      <c r="J144" s="42" t="e">
        <f>#N/A</f>
        <v>#N/A</v>
      </c>
      <c r="K144" s="43">
        <v>381150</v>
      </c>
      <c r="L144" s="42">
        <v>34600</v>
      </c>
      <c r="N144" s="9"/>
    </row>
    <row r="145" spans="1:14" x14ac:dyDescent="0.2">
      <c r="A145" s="10">
        <v>10</v>
      </c>
      <c r="B145" s="11" t="s">
        <v>287</v>
      </c>
      <c r="C145" s="5">
        <v>70.099999999999994</v>
      </c>
      <c r="D145" s="5" t="s">
        <v>673</v>
      </c>
      <c r="E145" s="27" t="s">
        <v>673</v>
      </c>
      <c r="F145" s="27" t="s">
        <v>673</v>
      </c>
      <c r="G145" s="5" t="s">
        <v>673</v>
      </c>
      <c r="H145" s="27">
        <v>70.099999999999994</v>
      </c>
      <c r="I145" s="5" t="e">
        <f>#N/A</f>
        <v>#N/A</v>
      </c>
      <c r="J145" s="42" t="e">
        <f>#N/A</f>
        <v>#N/A</v>
      </c>
      <c r="K145" s="43" t="e">
        <f>#N/A</f>
        <v>#N/A</v>
      </c>
      <c r="L145" s="42">
        <v>34600</v>
      </c>
      <c r="N145" s="9"/>
    </row>
    <row r="146" spans="1:14" x14ac:dyDescent="0.2">
      <c r="A146" s="10">
        <v>11</v>
      </c>
      <c r="B146" s="11" t="s">
        <v>288</v>
      </c>
      <c r="C146" s="5">
        <v>148.5</v>
      </c>
      <c r="D146" s="5" t="s">
        <v>673</v>
      </c>
      <c r="E146" s="27" t="s">
        <v>673</v>
      </c>
      <c r="F146" s="27" t="s">
        <v>673</v>
      </c>
      <c r="G146" s="5" t="s">
        <v>673</v>
      </c>
      <c r="H146" s="27">
        <v>148.5</v>
      </c>
      <c r="I146" s="5" t="e">
        <f>#N/A</f>
        <v>#N/A</v>
      </c>
      <c r="J146" s="42" t="e">
        <f>#N/A</f>
        <v>#N/A</v>
      </c>
      <c r="K146" s="43" t="e">
        <f>#N/A</f>
        <v>#N/A</v>
      </c>
      <c r="L146" s="42">
        <v>34600</v>
      </c>
      <c r="N146" s="9"/>
    </row>
    <row r="147" spans="1:14" x14ac:dyDescent="0.2">
      <c r="A147" s="10">
        <v>12</v>
      </c>
      <c r="B147" s="11" t="s">
        <v>289</v>
      </c>
      <c r="C147" s="5">
        <v>165.4</v>
      </c>
      <c r="D147" s="5" t="s">
        <v>673</v>
      </c>
      <c r="E147" s="27" t="s">
        <v>673</v>
      </c>
      <c r="F147" s="27" t="s">
        <v>673</v>
      </c>
      <c r="G147" s="5" t="s">
        <v>673</v>
      </c>
      <c r="H147" s="27">
        <v>165.4</v>
      </c>
      <c r="I147" s="5" t="e">
        <f>#N/A</f>
        <v>#N/A</v>
      </c>
      <c r="J147" s="42" t="e">
        <f>#N/A</f>
        <v>#N/A</v>
      </c>
      <c r="K147" s="43" t="e">
        <f>#N/A</f>
        <v>#N/A</v>
      </c>
      <c r="L147" s="42">
        <v>34600</v>
      </c>
      <c r="N147" s="9"/>
    </row>
    <row r="148" spans="1:14" ht="25.5" x14ac:dyDescent="0.2">
      <c r="A148" s="10">
        <v>13</v>
      </c>
      <c r="B148" s="11" t="s">
        <v>290</v>
      </c>
      <c r="C148" s="5">
        <v>449.7</v>
      </c>
      <c r="D148" s="5" t="s">
        <v>673</v>
      </c>
      <c r="E148" s="27" t="s">
        <v>673</v>
      </c>
      <c r="F148" s="27" t="s">
        <v>673</v>
      </c>
      <c r="G148" s="5" t="s">
        <v>673</v>
      </c>
      <c r="H148" s="27">
        <v>449.7</v>
      </c>
      <c r="I148" s="5" t="e">
        <f>#N/A</f>
        <v>#N/A</v>
      </c>
      <c r="J148" s="42" t="e">
        <f>#N/A</f>
        <v>#N/A</v>
      </c>
      <c r="K148" s="43" t="e">
        <f>#N/A</f>
        <v>#N/A</v>
      </c>
      <c r="L148" s="42">
        <v>34600</v>
      </c>
      <c r="N148" s="9"/>
    </row>
    <row r="149" spans="1:14" ht="25.5" x14ac:dyDescent="0.2">
      <c r="A149" s="10">
        <v>14</v>
      </c>
      <c r="B149" s="11" t="s">
        <v>291</v>
      </c>
      <c r="C149" s="5">
        <v>194.9</v>
      </c>
      <c r="D149" s="5" t="s">
        <v>673</v>
      </c>
      <c r="E149" s="27" t="s">
        <v>673</v>
      </c>
      <c r="F149" s="27" t="s">
        <v>673</v>
      </c>
      <c r="G149" s="5" t="s">
        <v>673</v>
      </c>
      <c r="H149" s="27">
        <v>194.9</v>
      </c>
      <c r="I149" s="5" t="e">
        <f>#N/A</f>
        <v>#N/A</v>
      </c>
      <c r="J149" s="42" t="e">
        <f>#N/A</f>
        <v>#N/A</v>
      </c>
      <c r="K149" s="43" t="e">
        <f>#N/A</f>
        <v>#N/A</v>
      </c>
      <c r="L149" s="42">
        <v>34600</v>
      </c>
      <c r="N149" s="9"/>
    </row>
    <row r="150" spans="1:14" x14ac:dyDescent="0.2">
      <c r="A150" s="10">
        <v>15</v>
      </c>
      <c r="B150" s="11" t="s">
        <v>292</v>
      </c>
      <c r="C150" s="5">
        <v>487.5</v>
      </c>
      <c r="D150" s="5" t="s">
        <v>673</v>
      </c>
      <c r="E150" s="27" t="s">
        <v>673</v>
      </c>
      <c r="F150" s="27" t="s">
        <v>673</v>
      </c>
      <c r="G150" s="5" t="s">
        <v>673</v>
      </c>
      <c r="H150" s="27">
        <v>487.5</v>
      </c>
      <c r="I150" s="5" t="e">
        <f>#N/A</f>
        <v>#N/A</v>
      </c>
      <c r="J150" s="42" t="e">
        <f>#N/A</f>
        <v>#N/A</v>
      </c>
      <c r="K150" s="43" t="e">
        <f>#N/A</f>
        <v>#N/A</v>
      </c>
      <c r="L150" s="42">
        <v>34600</v>
      </c>
      <c r="N150" s="9"/>
    </row>
    <row r="151" spans="1:14" x14ac:dyDescent="0.2">
      <c r="A151" s="10">
        <v>16</v>
      </c>
      <c r="B151" s="11" t="s">
        <v>293</v>
      </c>
      <c r="C151" s="5">
        <v>70.2</v>
      </c>
      <c r="D151" s="5" t="s">
        <v>673</v>
      </c>
      <c r="E151" s="27" t="s">
        <v>673</v>
      </c>
      <c r="F151" s="27" t="s">
        <v>673</v>
      </c>
      <c r="G151" s="5" t="s">
        <v>673</v>
      </c>
      <c r="H151" s="27">
        <v>70.2</v>
      </c>
      <c r="I151" s="5" t="e">
        <f>#N/A</f>
        <v>#N/A</v>
      </c>
      <c r="J151" s="42" t="e">
        <f>#N/A</f>
        <v>#N/A</v>
      </c>
      <c r="K151" s="43">
        <v>246015</v>
      </c>
      <c r="L151" s="42">
        <v>34600</v>
      </c>
      <c r="N151" s="9"/>
    </row>
    <row r="152" spans="1:14" x14ac:dyDescent="0.2">
      <c r="A152" s="10">
        <v>17</v>
      </c>
      <c r="B152" s="11" t="s">
        <v>294</v>
      </c>
      <c r="C152" s="5">
        <v>109.7</v>
      </c>
      <c r="D152" s="5" t="s">
        <v>673</v>
      </c>
      <c r="E152" s="27" t="s">
        <v>673</v>
      </c>
      <c r="F152" s="27" t="s">
        <v>673</v>
      </c>
      <c r="G152" s="5" t="s">
        <v>673</v>
      </c>
      <c r="H152" s="27">
        <v>109.7</v>
      </c>
      <c r="I152" s="5" t="e">
        <f>#N/A</f>
        <v>#N/A</v>
      </c>
      <c r="J152" s="42" t="e">
        <f>#N/A</f>
        <v>#N/A</v>
      </c>
      <c r="K152" s="43">
        <v>405405</v>
      </c>
      <c r="L152" s="42">
        <v>34600</v>
      </c>
      <c r="N152" s="9"/>
    </row>
    <row r="153" spans="1:14" x14ac:dyDescent="0.2">
      <c r="A153" s="10">
        <v>18</v>
      </c>
      <c r="B153" s="11" t="s">
        <v>295</v>
      </c>
      <c r="C153" s="5">
        <v>93.6</v>
      </c>
      <c r="D153" s="5" t="s">
        <v>673</v>
      </c>
      <c r="E153" s="27" t="s">
        <v>673</v>
      </c>
      <c r="F153" s="27" t="s">
        <v>673</v>
      </c>
      <c r="G153" s="5" t="s">
        <v>673</v>
      </c>
      <c r="H153" s="27">
        <v>93.6</v>
      </c>
      <c r="I153" s="5" t="e">
        <f>#N/A</f>
        <v>#N/A</v>
      </c>
      <c r="J153" s="42" t="e">
        <f>#N/A</f>
        <v>#N/A</v>
      </c>
      <c r="K153" s="43" t="e">
        <f>J153*0.1</f>
        <v>#N/A</v>
      </c>
      <c r="L153" s="42">
        <v>34600</v>
      </c>
      <c r="N153" s="9"/>
    </row>
    <row r="154" spans="1:14" x14ac:dyDescent="0.2">
      <c r="A154" s="10">
        <v>19</v>
      </c>
      <c r="B154" s="11" t="s">
        <v>296</v>
      </c>
      <c r="C154" s="5">
        <v>173.8</v>
      </c>
      <c r="D154" s="5" t="s">
        <v>673</v>
      </c>
      <c r="E154" s="27" t="s">
        <v>673</v>
      </c>
      <c r="F154" s="27" t="s">
        <v>673</v>
      </c>
      <c r="G154" s="5" t="s">
        <v>673</v>
      </c>
      <c r="H154" s="27">
        <v>173.8</v>
      </c>
      <c r="I154" s="5" t="e">
        <f>#N/A</f>
        <v>#N/A</v>
      </c>
      <c r="J154" s="42" t="e">
        <f>#N/A</f>
        <v>#N/A</v>
      </c>
      <c r="K154" s="43">
        <v>2069298</v>
      </c>
      <c r="L154" s="42">
        <v>34600</v>
      </c>
      <c r="N154" s="9"/>
    </row>
    <row r="155" spans="1:14" ht="25.5" x14ac:dyDescent="0.2">
      <c r="A155" s="10">
        <v>20</v>
      </c>
      <c r="B155" s="11" t="s">
        <v>297</v>
      </c>
      <c r="C155" s="5">
        <v>619.1</v>
      </c>
      <c r="D155" s="5" t="s">
        <v>673</v>
      </c>
      <c r="E155" s="27" t="s">
        <v>673</v>
      </c>
      <c r="F155" s="27" t="s">
        <v>673</v>
      </c>
      <c r="G155" s="5" t="s">
        <v>673</v>
      </c>
      <c r="H155" s="27">
        <v>619.1</v>
      </c>
      <c r="I155" s="5" t="e">
        <f>#N/A</f>
        <v>#N/A</v>
      </c>
      <c r="J155" s="42" t="e">
        <f>#N/A</f>
        <v>#N/A</v>
      </c>
      <c r="K155" s="43">
        <v>243589.5</v>
      </c>
      <c r="L155" s="42">
        <v>34600</v>
      </c>
      <c r="N155" s="9"/>
    </row>
    <row r="156" spans="1:14" x14ac:dyDescent="0.2">
      <c r="A156" s="10">
        <v>21</v>
      </c>
      <c r="B156" s="11" t="s">
        <v>298</v>
      </c>
      <c r="C156" s="5">
        <v>632.9</v>
      </c>
      <c r="D156" s="5" t="s">
        <v>673</v>
      </c>
      <c r="E156" s="27" t="s">
        <v>673</v>
      </c>
      <c r="F156" s="27" t="s">
        <v>673</v>
      </c>
      <c r="G156" s="5" t="s">
        <v>673</v>
      </c>
      <c r="H156" s="27">
        <v>632.9</v>
      </c>
      <c r="I156" s="5" t="e">
        <f>#N/A</f>
        <v>#N/A</v>
      </c>
      <c r="J156" s="42" t="e">
        <f>#N/A</f>
        <v>#N/A</v>
      </c>
      <c r="K156" s="43">
        <v>897435</v>
      </c>
      <c r="L156" s="42">
        <v>34600</v>
      </c>
      <c r="N156" s="9"/>
    </row>
    <row r="157" spans="1:14" x14ac:dyDescent="0.2">
      <c r="A157" s="10">
        <v>22</v>
      </c>
      <c r="B157" s="11" t="s">
        <v>299</v>
      </c>
      <c r="C157" s="5">
        <v>625.1</v>
      </c>
      <c r="D157" s="5" t="s">
        <v>673</v>
      </c>
      <c r="E157" s="27" t="s">
        <v>673</v>
      </c>
      <c r="F157" s="27" t="s">
        <v>673</v>
      </c>
      <c r="G157" s="5" t="s">
        <v>673</v>
      </c>
      <c r="H157" s="27">
        <v>625.1</v>
      </c>
      <c r="I157" s="5" t="e">
        <f>#N/A</f>
        <v>#N/A</v>
      </c>
      <c r="J157" s="42" t="e">
        <f>#N/A</f>
        <v>#N/A</v>
      </c>
      <c r="K157" s="43">
        <v>240817.5</v>
      </c>
      <c r="L157" s="42">
        <v>34600</v>
      </c>
      <c r="N157" s="9"/>
    </row>
    <row r="158" spans="1:14" x14ac:dyDescent="0.2">
      <c r="A158" s="10">
        <v>23</v>
      </c>
      <c r="B158" s="11" t="s">
        <v>300</v>
      </c>
      <c r="C158" s="5">
        <v>829.71</v>
      </c>
      <c r="D158" s="5" t="s">
        <v>673</v>
      </c>
      <c r="E158" s="27" t="s">
        <v>673</v>
      </c>
      <c r="F158" s="27" t="s">
        <v>673</v>
      </c>
      <c r="G158" s="5" t="s">
        <v>673</v>
      </c>
      <c r="H158" s="27">
        <v>829.71</v>
      </c>
      <c r="I158" s="5" t="e">
        <f>#N/A</f>
        <v>#N/A</v>
      </c>
      <c r="J158" s="42" t="e">
        <f>#N/A</f>
        <v>#N/A</v>
      </c>
      <c r="K158" s="43">
        <v>1484752.5</v>
      </c>
      <c r="L158" s="42">
        <v>34600</v>
      </c>
      <c r="N158" s="9"/>
    </row>
    <row r="159" spans="1:14" x14ac:dyDescent="0.2">
      <c r="A159" s="10">
        <v>24</v>
      </c>
      <c r="B159" s="30" t="s">
        <v>301</v>
      </c>
      <c r="C159" s="5">
        <v>103.7</v>
      </c>
      <c r="D159" s="5" t="s">
        <v>673</v>
      </c>
      <c r="E159" s="27" t="s">
        <v>673</v>
      </c>
      <c r="F159" s="27" t="s">
        <v>673</v>
      </c>
      <c r="G159" s="5" t="s">
        <v>673</v>
      </c>
      <c r="H159" s="27">
        <v>103.7</v>
      </c>
      <c r="I159" s="5" t="e">
        <f>#N/A</f>
        <v>#N/A</v>
      </c>
      <c r="J159" s="42" t="e">
        <f>#N/A</f>
        <v>#N/A</v>
      </c>
      <c r="K159" s="43">
        <v>706860</v>
      </c>
      <c r="L159" s="42">
        <v>34600</v>
      </c>
      <c r="N159" s="9"/>
    </row>
    <row r="160" spans="1:14" x14ac:dyDescent="0.2">
      <c r="A160" s="10">
        <v>25</v>
      </c>
      <c r="B160" s="30" t="s">
        <v>302</v>
      </c>
      <c r="C160" s="5">
        <v>75.099999999999994</v>
      </c>
      <c r="D160" s="5" t="s">
        <v>673</v>
      </c>
      <c r="E160" s="27" t="s">
        <v>673</v>
      </c>
      <c r="F160" s="27" t="s">
        <v>673</v>
      </c>
      <c r="G160" s="5" t="s">
        <v>673</v>
      </c>
      <c r="H160" s="27">
        <v>75.099999999999994</v>
      </c>
      <c r="I160" s="5" t="e">
        <f>#N/A</f>
        <v>#N/A</v>
      </c>
      <c r="J160" s="42" t="e">
        <f>#N/A</f>
        <v>#N/A</v>
      </c>
      <c r="K160" s="43" t="e">
        <f>J160*0.1</f>
        <v>#N/A</v>
      </c>
      <c r="L160" s="42">
        <v>34600</v>
      </c>
      <c r="N160" s="9"/>
    </row>
    <row r="161" spans="1:14" x14ac:dyDescent="0.2">
      <c r="A161" s="10">
        <v>26</v>
      </c>
      <c r="B161" s="30" t="s">
        <v>303</v>
      </c>
      <c r="C161" s="5">
        <v>1016.8</v>
      </c>
      <c r="D161" s="5" t="s">
        <v>673</v>
      </c>
      <c r="E161" s="27" t="s">
        <v>673</v>
      </c>
      <c r="F161" s="27" t="s">
        <v>673</v>
      </c>
      <c r="G161" s="5" t="s">
        <v>673</v>
      </c>
      <c r="H161" s="27">
        <v>1016.8</v>
      </c>
      <c r="I161" s="5" t="e">
        <f>#N/A</f>
        <v>#N/A</v>
      </c>
      <c r="J161" s="42" t="e">
        <f>#N/A</f>
        <v>#N/A</v>
      </c>
      <c r="K161" s="43">
        <v>1733193</v>
      </c>
      <c r="L161" s="42">
        <v>34600</v>
      </c>
      <c r="N161" s="9"/>
    </row>
    <row r="162" spans="1:14" x14ac:dyDescent="0.2">
      <c r="A162" s="10">
        <v>27</v>
      </c>
      <c r="B162" s="30" t="s">
        <v>304</v>
      </c>
      <c r="C162" s="5">
        <v>414</v>
      </c>
      <c r="D162" s="5" t="s">
        <v>673</v>
      </c>
      <c r="E162" s="27" t="s">
        <v>673</v>
      </c>
      <c r="F162" s="27" t="s">
        <v>673</v>
      </c>
      <c r="G162" s="5" t="s">
        <v>673</v>
      </c>
      <c r="H162" s="27">
        <v>414</v>
      </c>
      <c r="I162" s="5" t="e">
        <f>#N/A</f>
        <v>#N/A</v>
      </c>
      <c r="J162" s="42" t="e">
        <f>#N/A</f>
        <v>#N/A</v>
      </c>
      <c r="K162" s="43">
        <v>34303.5</v>
      </c>
      <c r="L162" s="42">
        <v>34600</v>
      </c>
      <c r="N162" s="9"/>
    </row>
    <row r="163" spans="1:14" x14ac:dyDescent="0.2">
      <c r="A163" s="10">
        <v>28</v>
      </c>
      <c r="B163" s="30" t="s">
        <v>305</v>
      </c>
      <c r="C163" s="5">
        <v>430.8</v>
      </c>
      <c r="D163" s="5" t="s">
        <v>673</v>
      </c>
      <c r="E163" s="27" t="s">
        <v>673</v>
      </c>
      <c r="F163" s="27" t="s">
        <v>673</v>
      </c>
      <c r="G163" s="5" t="s">
        <v>673</v>
      </c>
      <c r="H163" s="27">
        <v>430.8</v>
      </c>
      <c r="I163" s="5" t="e">
        <f>#N/A</f>
        <v>#N/A</v>
      </c>
      <c r="J163" s="42" t="e">
        <f>#N/A</f>
        <v>#N/A</v>
      </c>
      <c r="K163" s="43">
        <v>55093.5</v>
      </c>
      <c r="L163" s="42">
        <v>34600</v>
      </c>
      <c r="N163" s="9"/>
    </row>
    <row r="164" spans="1:14" x14ac:dyDescent="0.2">
      <c r="A164" s="10">
        <v>29</v>
      </c>
      <c r="B164" s="30" t="s">
        <v>306</v>
      </c>
      <c r="C164" s="5">
        <v>59.1</v>
      </c>
      <c r="D164" s="5" t="s">
        <v>673</v>
      </c>
      <c r="E164" s="27" t="s">
        <v>673</v>
      </c>
      <c r="F164" s="27" t="s">
        <v>673</v>
      </c>
      <c r="G164" s="5" t="s">
        <v>673</v>
      </c>
      <c r="H164" s="27">
        <v>59.1</v>
      </c>
      <c r="I164" s="5" t="e">
        <f>#N/A</f>
        <v>#N/A</v>
      </c>
      <c r="J164" s="42" t="e">
        <f>#N/A</f>
        <v>#N/A</v>
      </c>
      <c r="K164" s="43" t="e">
        <f>J164*0.1</f>
        <v>#N/A</v>
      </c>
      <c r="L164" s="42">
        <v>34600</v>
      </c>
      <c r="N164" s="9"/>
    </row>
    <row r="165" spans="1:14" ht="25.5" x14ac:dyDescent="0.2">
      <c r="A165" s="10">
        <v>30</v>
      </c>
      <c r="B165" s="30" t="s">
        <v>307</v>
      </c>
      <c r="C165" s="5">
        <v>125.3</v>
      </c>
      <c r="D165" s="5" t="s">
        <v>673</v>
      </c>
      <c r="E165" s="27" t="s">
        <v>673</v>
      </c>
      <c r="F165" s="27" t="s">
        <v>673</v>
      </c>
      <c r="G165" s="5" t="s">
        <v>673</v>
      </c>
      <c r="H165" s="27">
        <v>125.3</v>
      </c>
      <c r="I165" s="5" t="e">
        <f>#N/A</f>
        <v>#N/A</v>
      </c>
      <c r="J165" s="42" t="e">
        <f>#N/A</f>
        <v>#N/A</v>
      </c>
      <c r="K165" s="43">
        <v>318780</v>
      </c>
      <c r="L165" s="42">
        <v>34600</v>
      </c>
      <c r="N165" s="9"/>
    </row>
    <row r="166" spans="1:14" ht="25.5" x14ac:dyDescent="0.2">
      <c r="A166" s="10">
        <v>31</v>
      </c>
      <c r="B166" s="30" t="s">
        <v>308</v>
      </c>
      <c r="C166" s="5">
        <v>120</v>
      </c>
      <c r="D166" s="5" t="s">
        <v>673</v>
      </c>
      <c r="E166" s="27" t="s">
        <v>673</v>
      </c>
      <c r="F166" s="27" t="s">
        <v>673</v>
      </c>
      <c r="G166" s="5" t="s">
        <v>673</v>
      </c>
      <c r="H166" s="27">
        <v>120</v>
      </c>
      <c r="I166" s="5" t="e">
        <f>#N/A</f>
        <v>#N/A</v>
      </c>
      <c r="J166" s="42" t="e">
        <f>#N/A</f>
        <v>#N/A</v>
      </c>
      <c r="K166" s="43" t="e">
        <f>J166*0.1</f>
        <v>#N/A</v>
      </c>
      <c r="L166" s="42">
        <v>34600</v>
      </c>
      <c r="N166" s="9"/>
    </row>
    <row r="167" spans="1:14" ht="12.75" customHeight="1" x14ac:dyDescent="0.2">
      <c r="A167" s="10">
        <v>32</v>
      </c>
      <c r="B167" s="30" t="s">
        <v>309</v>
      </c>
      <c r="C167" s="5">
        <v>677.6</v>
      </c>
      <c r="D167" s="5" t="s">
        <v>673</v>
      </c>
      <c r="E167" s="27" t="s">
        <v>673</v>
      </c>
      <c r="F167" s="27" t="s">
        <v>673</v>
      </c>
      <c r="G167" s="5" t="s">
        <v>673</v>
      </c>
      <c r="H167" s="27">
        <v>677.6</v>
      </c>
      <c r="I167" s="5" t="e">
        <f>#N/A</f>
        <v>#N/A</v>
      </c>
      <c r="J167" s="42" t="e">
        <f>#N/A</f>
        <v>#N/A</v>
      </c>
      <c r="K167" s="43">
        <v>184684.5</v>
      </c>
      <c r="L167" s="42">
        <v>34600</v>
      </c>
      <c r="N167" s="9"/>
    </row>
    <row r="168" spans="1:14" ht="12.75" customHeight="1" x14ac:dyDescent="0.2">
      <c r="A168" s="10">
        <v>33</v>
      </c>
      <c r="B168" s="30" t="s">
        <v>310</v>
      </c>
      <c r="C168" s="5">
        <v>673.2</v>
      </c>
      <c r="D168" s="5" t="s">
        <v>673</v>
      </c>
      <c r="E168" s="27" t="s">
        <v>673</v>
      </c>
      <c r="F168" s="27" t="s">
        <v>673</v>
      </c>
      <c r="G168" s="5" t="s">
        <v>673</v>
      </c>
      <c r="H168" s="27">
        <v>673.2</v>
      </c>
      <c r="I168" s="5" t="e">
        <f>#N/A</f>
        <v>#N/A</v>
      </c>
      <c r="J168" s="42" t="e">
        <f>#N/A</f>
        <v>#N/A</v>
      </c>
      <c r="K168" s="43">
        <v>337491</v>
      </c>
      <c r="L168" s="42">
        <v>34600</v>
      </c>
      <c r="N168" s="9"/>
    </row>
    <row r="169" spans="1:14" ht="12.75" customHeight="1" x14ac:dyDescent="0.2">
      <c r="A169" s="10">
        <v>34</v>
      </c>
      <c r="B169" s="30" t="s">
        <v>311</v>
      </c>
      <c r="C169" s="5">
        <v>663.3</v>
      </c>
      <c r="D169" s="5" t="s">
        <v>673</v>
      </c>
      <c r="E169" s="27" t="s">
        <v>673</v>
      </c>
      <c r="F169" s="27" t="s">
        <v>673</v>
      </c>
      <c r="G169" s="5" t="s">
        <v>673</v>
      </c>
      <c r="H169" s="27">
        <v>663.3</v>
      </c>
      <c r="I169" s="5" t="e">
        <f>#N/A</f>
        <v>#N/A</v>
      </c>
      <c r="J169" s="42" t="e">
        <f>#N/A</f>
        <v>#N/A</v>
      </c>
      <c r="K169" s="43">
        <v>449410.5</v>
      </c>
      <c r="L169" s="42">
        <v>34600</v>
      </c>
      <c r="N169" s="9"/>
    </row>
    <row r="170" spans="1:14" ht="25.5" x14ac:dyDescent="0.2">
      <c r="A170" s="10">
        <v>35</v>
      </c>
      <c r="B170" s="30" t="s">
        <v>312</v>
      </c>
      <c r="C170" s="5">
        <v>688.1</v>
      </c>
      <c r="D170" s="5" t="s">
        <v>673</v>
      </c>
      <c r="E170" s="27" t="s">
        <v>673</v>
      </c>
      <c r="F170" s="27" t="s">
        <v>673</v>
      </c>
      <c r="G170" s="5" t="s">
        <v>673</v>
      </c>
      <c r="H170" s="27">
        <v>688.1</v>
      </c>
      <c r="I170" s="5" t="e">
        <f>#N/A</f>
        <v>#N/A</v>
      </c>
      <c r="J170" s="42" t="e">
        <f>#N/A</f>
        <v>#N/A</v>
      </c>
      <c r="K170" s="43">
        <v>307345.5</v>
      </c>
      <c r="L170" s="42">
        <v>34600</v>
      </c>
      <c r="N170" s="9"/>
    </row>
    <row r="171" spans="1:14" x14ac:dyDescent="0.2">
      <c r="A171" s="10">
        <v>36</v>
      </c>
      <c r="B171" s="30" t="s">
        <v>313</v>
      </c>
      <c r="C171" s="5">
        <v>32.4</v>
      </c>
      <c r="D171" s="5" t="s">
        <v>673</v>
      </c>
      <c r="E171" s="27" t="s">
        <v>673</v>
      </c>
      <c r="F171" s="27" t="s">
        <v>673</v>
      </c>
      <c r="G171" s="5" t="s">
        <v>673</v>
      </c>
      <c r="H171" s="27">
        <v>32.4</v>
      </c>
      <c r="I171" s="5" t="e">
        <f>#N/A</f>
        <v>#N/A</v>
      </c>
      <c r="J171" s="42" t="e">
        <f>#N/A</f>
        <v>#N/A</v>
      </c>
      <c r="K171" s="43" t="e">
        <f>#N/A</f>
        <v>#N/A</v>
      </c>
      <c r="L171" s="42">
        <v>34600</v>
      </c>
      <c r="N171" s="9"/>
    </row>
    <row r="172" spans="1:14" x14ac:dyDescent="0.2">
      <c r="A172" s="10">
        <v>37</v>
      </c>
      <c r="B172" s="30" t="s">
        <v>314</v>
      </c>
      <c r="C172" s="5">
        <v>481.8</v>
      </c>
      <c r="D172" s="5" t="s">
        <v>673</v>
      </c>
      <c r="E172" s="27" t="s">
        <v>673</v>
      </c>
      <c r="F172" s="27" t="s">
        <v>673</v>
      </c>
      <c r="G172" s="5" t="s">
        <v>673</v>
      </c>
      <c r="H172" s="27">
        <v>481.8</v>
      </c>
      <c r="I172" s="5" t="e">
        <f>#N/A</f>
        <v>#N/A</v>
      </c>
      <c r="J172" s="42" t="e">
        <f>#N/A</f>
        <v>#N/A</v>
      </c>
      <c r="K172" s="43" t="e">
        <f>#N/A</f>
        <v>#N/A</v>
      </c>
      <c r="L172" s="42">
        <v>34600</v>
      </c>
      <c r="N172" s="9"/>
    </row>
    <row r="173" spans="1:14" x14ac:dyDescent="0.2">
      <c r="A173" s="10">
        <v>38</v>
      </c>
      <c r="B173" s="30" t="s">
        <v>315</v>
      </c>
      <c r="C173" s="5">
        <v>414.1</v>
      </c>
      <c r="D173" s="5" t="s">
        <v>673</v>
      </c>
      <c r="E173" s="27" t="s">
        <v>673</v>
      </c>
      <c r="F173" s="27" t="s">
        <v>673</v>
      </c>
      <c r="G173" s="5" t="s">
        <v>673</v>
      </c>
      <c r="H173" s="27">
        <v>414.1</v>
      </c>
      <c r="I173" s="5" t="e">
        <f>#N/A</f>
        <v>#N/A</v>
      </c>
      <c r="J173" s="42" t="e">
        <f>#N/A</f>
        <v>#N/A</v>
      </c>
      <c r="K173" s="43" t="e">
        <f>#N/A</f>
        <v>#N/A</v>
      </c>
      <c r="L173" s="42">
        <v>34600</v>
      </c>
      <c r="N173" s="9"/>
    </row>
    <row r="174" spans="1:14" x14ac:dyDescent="0.2">
      <c r="A174" s="10">
        <v>39</v>
      </c>
      <c r="B174" s="30" t="s">
        <v>316</v>
      </c>
      <c r="C174" s="5">
        <v>637</v>
      </c>
      <c r="D174" s="5" t="s">
        <v>673</v>
      </c>
      <c r="E174" s="27" t="s">
        <v>673</v>
      </c>
      <c r="F174" s="27" t="s">
        <v>673</v>
      </c>
      <c r="G174" s="5" t="s">
        <v>673</v>
      </c>
      <c r="H174" s="27">
        <v>637</v>
      </c>
      <c r="I174" s="5" t="e">
        <f>#N/A</f>
        <v>#N/A</v>
      </c>
      <c r="J174" s="42" t="e">
        <f>#N/A</f>
        <v>#N/A</v>
      </c>
      <c r="K174" s="43" t="e">
        <f>#N/A</f>
        <v>#N/A</v>
      </c>
      <c r="L174" s="42">
        <v>34600</v>
      </c>
      <c r="N174" s="9"/>
    </row>
    <row r="175" spans="1:14" x14ac:dyDescent="0.2">
      <c r="A175" s="10">
        <v>40</v>
      </c>
      <c r="B175" s="30" t="s">
        <v>317</v>
      </c>
      <c r="C175" s="5">
        <v>364.4</v>
      </c>
      <c r="D175" s="5" t="s">
        <v>673</v>
      </c>
      <c r="E175" s="27" t="s">
        <v>673</v>
      </c>
      <c r="F175" s="27" t="s">
        <v>673</v>
      </c>
      <c r="G175" s="5" t="s">
        <v>673</v>
      </c>
      <c r="H175" s="27">
        <v>364.4</v>
      </c>
      <c r="I175" s="5" t="e">
        <f>#N/A</f>
        <v>#N/A</v>
      </c>
      <c r="J175" s="42" t="e">
        <f>#N/A</f>
        <v>#N/A</v>
      </c>
      <c r="K175" s="43" t="e">
        <f>#N/A</f>
        <v>#N/A</v>
      </c>
      <c r="L175" s="42">
        <v>34600</v>
      </c>
      <c r="N175" s="9"/>
    </row>
    <row r="176" spans="1:14" x14ac:dyDescent="0.2">
      <c r="A176" s="10">
        <v>41</v>
      </c>
      <c r="B176" s="30" t="s">
        <v>318</v>
      </c>
      <c r="C176" s="5">
        <v>34</v>
      </c>
      <c r="D176" s="5" t="s">
        <v>673</v>
      </c>
      <c r="E176" s="27" t="s">
        <v>673</v>
      </c>
      <c r="F176" s="27" t="s">
        <v>673</v>
      </c>
      <c r="G176" s="5" t="s">
        <v>673</v>
      </c>
      <c r="H176" s="27">
        <v>34</v>
      </c>
      <c r="I176" s="5" t="e">
        <f>#N/A</f>
        <v>#N/A</v>
      </c>
      <c r="J176" s="42" t="e">
        <f>#N/A</f>
        <v>#N/A</v>
      </c>
      <c r="K176" s="43" t="e">
        <f>#N/A</f>
        <v>#N/A</v>
      </c>
      <c r="L176" s="42">
        <v>34600</v>
      </c>
      <c r="N176" s="9"/>
    </row>
    <row r="177" spans="1:14" ht="25.5" x14ac:dyDescent="0.2">
      <c r="A177" s="10">
        <v>42</v>
      </c>
      <c r="B177" s="96" t="s">
        <v>319</v>
      </c>
      <c r="C177" s="5">
        <v>184.6</v>
      </c>
      <c r="D177" s="5" t="s">
        <v>673</v>
      </c>
      <c r="E177" s="27" t="s">
        <v>673</v>
      </c>
      <c r="F177" s="27" t="s">
        <v>673</v>
      </c>
      <c r="G177" s="5" t="s">
        <v>673</v>
      </c>
      <c r="H177" s="5">
        <f>C177</f>
        <v>184.6</v>
      </c>
      <c r="I177" s="5" t="e">
        <f>#N/A</f>
        <v>#N/A</v>
      </c>
      <c r="J177" s="42" t="e">
        <f>#N/A</f>
        <v>#N/A</v>
      </c>
      <c r="K177" s="43">
        <v>0</v>
      </c>
      <c r="L177" s="42">
        <v>34600</v>
      </c>
      <c r="N177" s="9"/>
    </row>
    <row r="178" spans="1:14" x14ac:dyDescent="0.2">
      <c r="A178" s="10">
        <v>43</v>
      </c>
      <c r="B178" s="96" t="s">
        <v>176</v>
      </c>
      <c r="C178" s="5">
        <v>75.099999999999994</v>
      </c>
      <c r="D178" s="5" t="s">
        <v>673</v>
      </c>
      <c r="E178" s="27" t="s">
        <v>673</v>
      </c>
      <c r="F178" s="27" t="s">
        <v>673</v>
      </c>
      <c r="G178" s="5" t="s">
        <v>673</v>
      </c>
      <c r="H178" s="5">
        <f>C178</f>
        <v>75.099999999999994</v>
      </c>
      <c r="I178" s="5" t="e">
        <f>#N/A</f>
        <v>#N/A</v>
      </c>
      <c r="J178" s="42" t="e">
        <f>#N/A</f>
        <v>#N/A</v>
      </c>
      <c r="K178" s="43">
        <v>166080</v>
      </c>
      <c r="L178" s="42">
        <v>34600</v>
      </c>
      <c r="N178" s="9"/>
    </row>
    <row r="179" spans="1:14" x14ac:dyDescent="0.2">
      <c r="A179" s="10">
        <v>44</v>
      </c>
      <c r="B179" s="96" t="s">
        <v>320</v>
      </c>
      <c r="C179" s="5">
        <v>405.8</v>
      </c>
      <c r="D179" s="5" t="s">
        <v>673</v>
      </c>
      <c r="E179" s="27" t="s">
        <v>673</v>
      </c>
      <c r="F179" s="27" t="s">
        <v>673</v>
      </c>
      <c r="G179" s="5" t="s">
        <v>673</v>
      </c>
      <c r="H179" s="5">
        <f>C179</f>
        <v>405.8</v>
      </c>
      <c r="I179" s="5" t="e">
        <f>#N/A</f>
        <v>#N/A</v>
      </c>
      <c r="J179" s="42" t="e">
        <f>#N/A</f>
        <v>#N/A</v>
      </c>
      <c r="K179" s="43">
        <v>184418</v>
      </c>
      <c r="L179" s="42">
        <v>34600</v>
      </c>
      <c r="N179" s="9"/>
    </row>
    <row r="180" spans="1:14" x14ac:dyDescent="0.2">
      <c r="A180" s="10">
        <v>45</v>
      </c>
      <c r="B180" s="96" t="s">
        <v>711</v>
      </c>
      <c r="C180" s="5">
        <v>58.3</v>
      </c>
      <c r="D180" s="5" t="s">
        <v>673</v>
      </c>
      <c r="E180" s="27" t="s">
        <v>673</v>
      </c>
      <c r="F180" s="27" t="s">
        <v>673</v>
      </c>
      <c r="G180" s="5" t="s">
        <v>673</v>
      </c>
      <c r="H180" s="5">
        <f>C180</f>
        <v>58.3</v>
      </c>
      <c r="I180" s="5" t="e">
        <f>#N/A</f>
        <v>#N/A</v>
      </c>
      <c r="J180" s="42" t="e">
        <f>#N/A</f>
        <v>#N/A</v>
      </c>
      <c r="K180" s="43">
        <v>0</v>
      </c>
      <c r="L180" s="42">
        <v>34600</v>
      </c>
      <c r="N180" s="9"/>
    </row>
    <row r="181" spans="1:14" s="66" customFormat="1" ht="49.5" customHeight="1" x14ac:dyDescent="0.2">
      <c r="A181" s="896" t="s">
        <v>472</v>
      </c>
      <c r="B181" s="897"/>
      <c r="C181" s="19">
        <f>SUM(C136:C180)</f>
        <v>15772.91</v>
      </c>
      <c r="D181" s="19" t="s">
        <v>673</v>
      </c>
      <c r="E181" s="18" t="s">
        <v>673</v>
      </c>
      <c r="F181" s="19" t="s">
        <v>673</v>
      </c>
      <c r="G181" s="19" t="s">
        <v>673</v>
      </c>
      <c r="H181" s="19">
        <f>SUM(H136:H180)</f>
        <v>15772.91</v>
      </c>
      <c r="I181" s="19" t="e">
        <f>SUM(I136:I180)</f>
        <v>#N/A</v>
      </c>
      <c r="J181" s="55" t="e">
        <f>SUM(J136:J180)</f>
        <v>#N/A</v>
      </c>
      <c r="K181" s="55" t="e">
        <f>SUM(K136:K180)</f>
        <v>#N/A</v>
      </c>
      <c r="L181" s="55">
        <v>34600</v>
      </c>
      <c r="N181" s="65"/>
    </row>
    <row r="182" spans="1:14" x14ac:dyDescent="0.2">
      <c r="A182" s="881" t="s">
        <v>177</v>
      </c>
      <c r="B182" s="882"/>
      <c r="C182" s="882"/>
      <c r="D182" s="882"/>
      <c r="E182" s="882"/>
      <c r="F182" s="882"/>
      <c r="G182" s="882"/>
      <c r="H182" s="882"/>
      <c r="I182" s="882"/>
      <c r="J182" s="882"/>
      <c r="K182" s="882"/>
      <c r="L182" s="882"/>
      <c r="N182" s="9"/>
    </row>
    <row r="183" spans="1:14" ht="12.75" customHeight="1" x14ac:dyDescent="0.2">
      <c r="A183" s="97">
        <v>1</v>
      </c>
      <c r="B183" s="96" t="s">
        <v>178</v>
      </c>
      <c r="C183" s="97">
        <v>229.5</v>
      </c>
      <c r="D183" s="97" t="s">
        <v>673</v>
      </c>
      <c r="E183" s="97" t="s">
        <v>673</v>
      </c>
      <c r="F183" s="97">
        <f>C183</f>
        <v>229.5</v>
      </c>
      <c r="G183" s="98">
        <f>F183*L183</f>
        <v>7940700</v>
      </c>
      <c r="H183" s="97" t="s">
        <v>673</v>
      </c>
      <c r="I183" s="97" t="s">
        <v>673</v>
      </c>
      <c r="J183" s="98">
        <f>G183</f>
        <v>7940700</v>
      </c>
      <c r="K183" s="98">
        <v>0</v>
      </c>
      <c r="L183" s="98">
        <v>34600</v>
      </c>
      <c r="N183" s="9"/>
    </row>
    <row r="184" spans="1:14" s="67" customFormat="1" ht="12.75" customHeight="1" x14ac:dyDescent="0.2">
      <c r="A184" s="97">
        <v>2</v>
      </c>
      <c r="B184" s="96" t="s">
        <v>179</v>
      </c>
      <c r="C184" s="97">
        <v>109.7</v>
      </c>
      <c r="D184" s="97" t="s">
        <v>673</v>
      </c>
      <c r="E184" s="97" t="s">
        <v>673</v>
      </c>
      <c r="F184" s="97">
        <f>C184</f>
        <v>109.7</v>
      </c>
      <c r="G184" s="98">
        <f>F184*L184</f>
        <v>3795620</v>
      </c>
      <c r="H184" s="97" t="s">
        <v>673</v>
      </c>
      <c r="I184" s="97" t="s">
        <v>673</v>
      </c>
      <c r="J184" s="98">
        <f>G184</f>
        <v>3795620</v>
      </c>
      <c r="K184" s="98">
        <v>103800</v>
      </c>
      <c r="L184" s="98">
        <v>34600</v>
      </c>
      <c r="N184" s="36"/>
    </row>
    <row r="185" spans="1:14" s="25" customFormat="1" ht="51" customHeight="1" x14ac:dyDescent="0.2">
      <c r="A185" s="887" t="s">
        <v>186</v>
      </c>
      <c r="B185" s="888"/>
      <c r="C185" s="19">
        <f>SUM(C183:C184)</f>
        <v>339.2</v>
      </c>
      <c r="D185" s="19" t="s">
        <v>673</v>
      </c>
      <c r="E185" s="18" t="s">
        <v>673</v>
      </c>
      <c r="F185" s="19">
        <f>SUM(F183:F184)</f>
        <v>339.2</v>
      </c>
      <c r="G185" s="19">
        <f>SUM(G183:G184)</f>
        <v>11736320</v>
      </c>
      <c r="H185" s="19" t="s">
        <v>673</v>
      </c>
      <c r="I185" s="19" t="s">
        <v>673</v>
      </c>
      <c r="J185" s="55">
        <f>SUM(J183:J184)</f>
        <v>11736320</v>
      </c>
      <c r="K185" s="55">
        <f>SUM(K183:K184)</f>
        <v>103800</v>
      </c>
      <c r="L185" s="55">
        <v>34600</v>
      </c>
      <c r="N185" s="65"/>
    </row>
    <row r="186" spans="1:14" x14ac:dyDescent="0.2">
      <c r="A186" s="881" t="s">
        <v>612</v>
      </c>
      <c r="B186" s="882"/>
      <c r="C186" s="882"/>
      <c r="D186" s="882"/>
      <c r="E186" s="882"/>
      <c r="F186" s="882"/>
      <c r="G186" s="882"/>
      <c r="H186" s="882"/>
      <c r="I186" s="882"/>
      <c r="J186" s="882"/>
      <c r="K186" s="882"/>
      <c r="L186" s="882"/>
      <c r="N186" s="9"/>
    </row>
    <row r="187" spans="1:14" x14ac:dyDescent="0.2">
      <c r="A187" s="10">
        <v>1</v>
      </c>
      <c r="B187" s="11" t="s">
        <v>321</v>
      </c>
      <c r="C187" s="5">
        <v>658.7</v>
      </c>
      <c r="D187" s="5" t="s">
        <v>673</v>
      </c>
      <c r="E187" s="27" t="s">
        <v>673</v>
      </c>
      <c r="F187" s="27">
        <v>658.7</v>
      </c>
      <c r="G187" s="5">
        <f>F187*L187</f>
        <v>22791020</v>
      </c>
      <c r="H187" s="27" t="s">
        <v>673</v>
      </c>
      <c r="I187" s="5" t="s">
        <v>673</v>
      </c>
      <c r="J187" s="42">
        <f>G187</f>
        <v>22791020</v>
      </c>
      <c r="K187" s="43">
        <v>183645</v>
      </c>
      <c r="L187" s="42">
        <v>34600</v>
      </c>
      <c r="N187" s="9"/>
    </row>
    <row r="188" spans="1:14" x14ac:dyDescent="0.2">
      <c r="A188" s="10">
        <v>2</v>
      </c>
      <c r="B188" s="11" t="s">
        <v>322</v>
      </c>
      <c r="C188" s="5">
        <v>719.5</v>
      </c>
      <c r="D188" s="5" t="s">
        <v>673</v>
      </c>
      <c r="E188" s="27" t="s">
        <v>673</v>
      </c>
      <c r="F188" s="27">
        <v>719.5</v>
      </c>
      <c r="G188" s="5">
        <f>F188*L188</f>
        <v>24894700</v>
      </c>
      <c r="H188" s="27" t="s">
        <v>673</v>
      </c>
      <c r="I188" s="5" t="s">
        <v>673</v>
      </c>
      <c r="J188" s="42">
        <f>G188</f>
        <v>24894700</v>
      </c>
      <c r="K188" s="43">
        <v>190575</v>
      </c>
      <c r="L188" s="42">
        <v>34600</v>
      </c>
      <c r="N188" s="9"/>
    </row>
    <row r="189" spans="1:14" s="25" customFormat="1" ht="51" customHeight="1" x14ac:dyDescent="0.2">
      <c r="A189" s="887" t="s">
        <v>473</v>
      </c>
      <c r="B189" s="888"/>
      <c r="C189" s="19">
        <f>SUM(C187:C188)</f>
        <v>1378.2</v>
      </c>
      <c r="D189" s="19" t="s">
        <v>673</v>
      </c>
      <c r="E189" s="18" t="s">
        <v>673</v>
      </c>
      <c r="F189" s="19" t="e">
        <f>#N/A</f>
        <v>#N/A</v>
      </c>
      <c r="G189" s="19" t="e">
        <f>#N/A</f>
        <v>#N/A</v>
      </c>
      <c r="H189" s="19" t="s">
        <v>673</v>
      </c>
      <c r="I189" s="19" t="s">
        <v>673</v>
      </c>
      <c r="J189" s="55" t="e">
        <f>#N/A</f>
        <v>#N/A</v>
      </c>
      <c r="K189" s="55" t="e">
        <f>#N/A</f>
        <v>#N/A</v>
      </c>
      <c r="L189" s="55">
        <v>34600</v>
      </c>
      <c r="N189" s="65"/>
    </row>
    <row r="190" spans="1:14" x14ac:dyDescent="0.2">
      <c r="A190" s="881" t="s">
        <v>613</v>
      </c>
      <c r="B190" s="882"/>
      <c r="C190" s="882"/>
      <c r="D190" s="882"/>
      <c r="E190" s="882"/>
      <c r="F190" s="882"/>
      <c r="G190" s="882"/>
      <c r="H190" s="882"/>
      <c r="I190" s="882"/>
      <c r="J190" s="882"/>
      <c r="K190" s="882"/>
      <c r="L190" s="882"/>
      <c r="N190" s="9"/>
    </row>
    <row r="191" spans="1:14" ht="25.5" x14ac:dyDescent="0.2">
      <c r="A191" s="10">
        <v>1</v>
      </c>
      <c r="B191" s="30" t="s">
        <v>323</v>
      </c>
      <c r="C191" s="5">
        <v>259.89999999999998</v>
      </c>
      <c r="D191" s="5" t="s">
        <v>673</v>
      </c>
      <c r="E191" s="27" t="s">
        <v>673</v>
      </c>
      <c r="F191" s="27">
        <v>259.89999999999998</v>
      </c>
      <c r="G191" s="5">
        <f>F191*L191</f>
        <v>8992540</v>
      </c>
      <c r="H191" s="27" t="s">
        <v>673</v>
      </c>
      <c r="I191" s="5" t="s">
        <v>673</v>
      </c>
      <c r="J191" s="42" t="e">
        <f>#N/A</f>
        <v>#N/A</v>
      </c>
      <c r="K191" s="43">
        <v>363825</v>
      </c>
      <c r="L191" s="42">
        <v>34600</v>
      </c>
      <c r="N191" s="9"/>
    </row>
    <row r="192" spans="1:14" ht="25.5" x14ac:dyDescent="0.2">
      <c r="A192" s="10">
        <v>2</v>
      </c>
      <c r="B192" s="30" t="s">
        <v>324</v>
      </c>
      <c r="C192" s="5">
        <v>201.8</v>
      </c>
      <c r="D192" s="5" t="s">
        <v>673</v>
      </c>
      <c r="E192" s="27" t="s">
        <v>673</v>
      </c>
      <c r="F192" s="27">
        <v>201.8</v>
      </c>
      <c r="G192" s="5" t="e">
        <f>#N/A</f>
        <v>#N/A</v>
      </c>
      <c r="H192" s="27" t="s">
        <v>673</v>
      </c>
      <c r="I192" s="5" t="s">
        <v>673</v>
      </c>
      <c r="J192" s="42" t="e">
        <f>#N/A</f>
        <v>#N/A</v>
      </c>
      <c r="K192" s="43">
        <v>343035</v>
      </c>
      <c r="L192" s="42">
        <v>34600</v>
      </c>
      <c r="N192" s="9"/>
    </row>
    <row r="193" spans="1:14" ht="25.5" x14ac:dyDescent="0.2">
      <c r="A193" s="10">
        <v>3</v>
      </c>
      <c r="B193" s="30" t="s">
        <v>325</v>
      </c>
      <c r="C193" s="5">
        <v>128.6</v>
      </c>
      <c r="D193" s="5" t="s">
        <v>673</v>
      </c>
      <c r="E193" s="27" t="s">
        <v>673</v>
      </c>
      <c r="F193" s="27">
        <v>128.6</v>
      </c>
      <c r="G193" s="5" t="e">
        <f>#N/A</f>
        <v>#N/A</v>
      </c>
      <c r="H193" s="27" t="s">
        <v>673</v>
      </c>
      <c r="I193" s="5" t="s">
        <v>673</v>
      </c>
      <c r="J193" s="42" t="e">
        <f>#N/A</f>
        <v>#N/A</v>
      </c>
      <c r="K193" s="43">
        <v>79695</v>
      </c>
      <c r="L193" s="42">
        <v>34600</v>
      </c>
      <c r="N193" s="9"/>
    </row>
    <row r="194" spans="1:14" ht="25.5" x14ac:dyDescent="0.2">
      <c r="A194" s="10">
        <v>4</v>
      </c>
      <c r="B194" s="30" t="s">
        <v>326</v>
      </c>
      <c r="C194" s="5">
        <v>111.1</v>
      </c>
      <c r="D194" s="5" t="s">
        <v>673</v>
      </c>
      <c r="E194" s="27" t="s">
        <v>673</v>
      </c>
      <c r="F194" s="27">
        <v>111.1</v>
      </c>
      <c r="G194" s="5" t="e">
        <f>#N/A</f>
        <v>#N/A</v>
      </c>
      <c r="H194" s="27" t="s">
        <v>673</v>
      </c>
      <c r="I194" s="5" t="s">
        <v>673</v>
      </c>
      <c r="J194" s="42" t="e">
        <f>#N/A</f>
        <v>#N/A</v>
      </c>
      <c r="K194" s="43">
        <v>58905</v>
      </c>
      <c r="L194" s="42">
        <v>34600</v>
      </c>
      <c r="N194" s="9"/>
    </row>
    <row r="195" spans="1:14" ht="12.75" customHeight="1" x14ac:dyDescent="0.2">
      <c r="A195" s="10">
        <v>5</v>
      </c>
      <c r="B195" s="30" t="s">
        <v>327</v>
      </c>
      <c r="C195" s="5">
        <v>210.6</v>
      </c>
      <c r="D195" s="5" t="s">
        <v>673</v>
      </c>
      <c r="E195" s="27" t="s">
        <v>673</v>
      </c>
      <c r="F195" s="27">
        <v>210.6</v>
      </c>
      <c r="G195" s="5" t="e">
        <f>#N/A</f>
        <v>#N/A</v>
      </c>
      <c r="H195" s="27" t="s">
        <v>673</v>
      </c>
      <c r="I195" s="5" t="s">
        <v>673</v>
      </c>
      <c r="J195" s="42" t="e">
        <f>#N/A</f>
        <v>#N/A</v>
      </c>
      <c r="K195" s="43">
        <v>970200</v>
      </c>
      <c r="L195" s="42">
        <v>34600</v>
      </c>
      <c r="N195" s="9"/>
    </row>
    <row r="196" spans="1:14" ht="25.5" x14ac:dyDescent="0.2">
      <c r="A196" s="10">
        <v>6</v>
      </c>
      <c r="B196" s="30" t="s">
        <v>328</v>
      </c>
      <c r="C196" s="5">
        <v>117.5</v>
      </c>
      <c r="D196" s="5" t="s">
        <v>673</v>
      </c>
      <c r="E196" s="27" t="s">
        <v>673</v>
      </c>
      <c r="F196" s="27">
        <v>117.5</v>
      </c>
      <c r="G196" s="5" t="e">
        <f>#N/A</f>
        <v>#N/A</v>
      </c>
      <c r="H196" s="27" t="s">
        <v>673</v>
      </c>
      <c r="I196" s="5" t="s">
        <v>673</v>
      </c>
      <c r="J196" s="42" t="e">
        <f>#N/A</f>
        <v>#N/A</v>
      </c>
      <c r="K196" s="43">
        <v>135135</v>
      </c>
      <c r="L196" s="42">
        <v>34600</v>
      </c>
      <c r="N196" s="9"/>
    </row>
    <row r="197" spans="1:14" ht="25.5" x14ac:dyDescent="0.2">
      <c r="A197" s="10">
        <v>7</v>
      </c>
      <c r="B197" s="30" t="s">
        <v>329</v>
      </c>
      <c r="C197" s="5">
        <v>240.5</v>
      </c>
      <c r="D197" s="5" t="s">
        <v>673</v>
      </c>
      <c r="E197" s="27" t="s">
        <v>673</v>
      </c>
      <c r="F197" s="27">
        <v>240.5</v>
      </c>
      <c r="G197" s="5" t="e">
        <f>#N/A</f>
        <v>#N/A</v>
      </c>
      <c r="H197" s="27" t="s">
        <v>673</v>
      </c>
      <c r="I197" s="5" t="s">
        <v>673</v>
      </c>
      <c r="J197" s="42" t="e">
        <f>#N/A</f>
        <v>#N/A</v>
      </c>
      <c r="K197" s="43">
        <v>121275</v>
      </c>
      <c r="L197" s="42">
        <v>34600</v>
      </c>
      <c r="N197" s="9"/>
    </row>
    <row r="198" spans="1:14" ht="25.5" x14ac:dyDescent="0.2">
      <c r="A198" s="10">
        <v>8</v>
      </c>
      <c r="B198" s="11" t="s">
        <v>330</v>
      </c>
      <c r="C198" s="5">
        <v>151.1</v>
      </c>
      <c r="D198" s="5" t="s">
        <v>673</v>
      </c>
      <c r="E198" s="27" t="s">
        <v>673</v>
      </c>
      <c r="F198" s="27">
        <v>151.1</v>
      </c>
      <c r="G198" s="5" t="e">
        <f>#N/A</f>
        <v>#N/A</v>
      </c>
      <c r="H198" s="27" t="s">
        <v>673</v>
      </c>
      <c r="I198" s="5" t="s">
        <v>673</v>
      </c>
      <c r="J198" s="42" t="e">
        <f>#N/A</f>
        <v>#N/A</v>
      </c>
      <c r="K198" s="43" t="e">
        <f>J198*0.1</f>
        <v>#N/A</v>
      </c>
      <c r="L198" s="42">
        <v>34600</v>
      </c>
      <c r="N198" s="9"/>
    </row>
    <row r="199" spans="1:14" x14ac:dyDescent="0.2">
      <c r="A199" s="10">
        <v>9</v>
      </c>
      <c r="B199" s="11" t="s">
        <v>331</v>
      </c>
      <c r="C199" s="5">
        <v>121</v>
      </c>
      <c r="D199" s="5" t="s">
        <v>673</v>
      </c>
      <c r="E199" s="27" t="s">
        <v>673</v>
      </c>
      <c r="F199" s="27">
        <v>121</v>
      </c>
      <c r="G199" s="5" t="e">
        <f>#N/A</f>
        <v>#N/A</v>
      </c>
      <c r="H199" s="27" t="s">
        <v>673</v>
      </c>
      <c r="I199" s="5" t="s">
        <v>673</v>
      </c>
      <c r="J199" s="42" t="e">
        <f>#N/A</f>
        <v>#N/A</v>
      </c>
      <c r="K199" s="43">
        <v>1628550</v>
      </c>
      <c r="L199" s="42">
        <v>34600</v>
      </c>
      <c r="N199" s="9"/>
    </row>
    <row r="200" spans="1:14" x14ac:dyDescent="0.2">
      <c r="A200" s="10">
        <v>10</v>
      </c>
      <c r="B200" s="11" t="s">
        <v>332</v>
      </c>
      <c r="C200" s="5">
        <v>97.2</v>
      </c>
      <c r="D200" s="5" t="s">
        <v>673</v>
      </c>
      <c r="E200" s="27" t="s">
        <v>673</v>
      </c>
      <c r="F200" s="27">
        <v>97.2</v>
      </c>
      <c r="G200" s="5" t="e">
        <f>#N/A</f>
        <v>#N/A</v>
      </c>
      <c r="H200" s="27" t="s">
        <v>673</v>
      </c>
      <c r="I200" s="5" t="s">
        <v>673</v>
      </c>
      <c r="J200" s="42" t="e">
        <f>#N/A</f>
        <v>#N/A</v>
      </c>
      <c r="K200" s="43">
        <v>1483020</v>
      </c>
      <c r="L200" s="42">
        <v>34600</v>
      </c>
      <c r="N200" s="9"/>
    </row>
    <row r="201" spans="1:14" x14ac:dyDescent="0.2">
      <c r="A201" s="10">
        <v>11</v>
      </c>
      <c r="B201" s="11" t="s">
        <v>333</v>
      </c>
      <c r="C201" s="5">
        <v>126.3</v>
      </c>
      <c r="D201" s="5" t="s">
        <v>673</v>
      </c>
      <c r="E201" s="27" t="s">
        <v>673</v>
      </c>
      <c r="F201" s="27">
        <v>126.3</v>
      </c>
      <c r="G201" s="5" t="e">
        <f>#N/A</f>
        <v>#N/A</v>
      </c>
      <c r="H201" s="27" t="s">
        <v>673</v>
      </c>
      <c r="I201" s="5" t="s">
        <v>673</v>
      </c>
      <c r="J201" s="42" t="e">
        <f>#N/A</f>
        <v>#N/A</v>
      </c>
      <c r="K201" s="43" t="e">
        <f>J201*0.1</f>
        <v>#N/A</v>
      </c>
      <c r="L201" s="42">
        <v>34600</v>
      </c>
      <c r="N201" s="9"/>
    </row>
    <row r="202" spans="1:14" s="25" customFormat="1" ht="50.25" customHeight="1" x14ac:dyDescent="0.2">
      <c r="A202" s="887" t="s">
        <v>474</v>
      </c>
      <c r="B202" s="888"/>
      <c r="C202" s="19">
        <f>SUM(C191:C201)</f>
        <v>1765.6</v>
      </c>
      <c r="D202" s="19" t="s">
        <v>673</v>
      </c>
      <c r="E202" s="18" t="s">
        <v>673</v>
      </c>
      <c r="F202" s="19" t="e">
        <f>#N/A</f>
        <v>#N/A</v>
      </c>
      <c r="G202" s="19" t="e">
        <f>#N/A</f>
        <v>#N/A</v>
      </c>
      <c r="H202" s="19" t="s">
        <v>673</v>
      </c>
      <c r="I202" s="19" t="s">
        <v>673</v>
      </c>
      <c r="J202" s="55" t="e">
        <f>#N/A</f>
        <v>#N/A</v>
      </c>
      <c r="K202" s="55" t="e">
        <f>#N/A</f>
        <v>#N/A</v>
      </c>
      <c r="L202" s="55">
        <v>34600</v>
      </c>
      <c r="N202" s="65"/>
    </row>
    <row r="203" spans="1:14" x14ac:dyDescent="0.2">
      <c r="A203" s="881" t="s">
        <v>614</v>
      </c>
      <c r="B203" s="882"/>
      <c r="C203" s="882"/>
      <c r="D203" s="882"/>
      <c r="E203" s="882"/>
      <c r="F203" s="882"/>
      <c r="G203" s="882"/>
      <c r="H203" s="882"/>
      <c r="I203" s="882"/>
      <c r="J203" s="882"/>
      <c r="K203" s="882"/>
      <c r="L203" s="882"/>
      <c r="N203" s="9"/>
    </row>
    <row r="204" spans="1:14" x14ac:dyDescent="0.2">
      <c r="A204" s="10">
        <v>1</v>
      </c>
      <c r="B204" s="11" t="s">
        <v>334</v>
      </c>
      <c r="C204" s="5">
        <v>55.8</v>
      </c>
      <c r="D204" s="5" t="s">
        <v>673</v>
      </c>
      <c r="E204" s="27" t="s">
        <v>673</v>
      </c>
      <c r="F204" s="27">
        <v>55.8</v>
      </c>
      <c r="G204" s="5">
        <f>F204*L204</f>
        <v>1930680</v>
      </c>
      <c r="H204" s="27" t="s">
        <v>673</v>
      </c>
      <c r="I204" s="5" t="s">
        <v>673</v>
      </c>
      <c r="J204" s="42">
        <f>G204</f>
        <v>1930680</v>
      </c>
      <c r="K204" s="43">
        <v>55440</v>
      </c>
      <c r="L204" s="42">
        <v>34600</v>
      </c>
      <c r="N204" s="9"/>
    </row>
    <row r="205" spans="1:14" x14ac:dyDescent="0.2">
      <c r="A205" s="10">
        <v>2</v>
      </c>
      <c r="B205" s="11" t="s">
        <v>335</v>
      </c>
      <c r="C205" s="5">
        <v>74.5</v>
      </c>
      <c r="D205" s="5" t="s">
        <v>673</v>
      </c>
      <c r="E205" s="27" t="s">
        <v>673</v>
      </c>
      <c r="F205" s="27">
        <v>74.5</v>
      </c>
      <c r="G205" s="5">
        <f>F205*L205</f>
        <v>2577700</v>
      </c>
      <c r="H205" s="27" t="s">
        <v>673</v>
      </c>
      <c r="I205" s="5" t="s">
        <v>673</v>
      </c>
      <c r="J205" s="42">
        <f>G205</f>
        <v>2577700</v>
      </c>
      <c r="K205" s="43">
        <f>J205*0.1</f>
        <v>257770</v>
      </c>
      <c r="L205" s="42">
        <v>34600</v>
      </c>
      <c r="N205" s="9"/>
    </row>
    <row r="206" spans="1:14" x14ac:dyDescent="0.2">
      <c r="A206" s="10">
        <v>3</v>
      </c>
      <c r="B206" s="11" t="s">
        <v>336</v>
      </c>
      <c r="C206" s="5">
        <v>55.3</v>
      </c>
      <c r="D206" s="5" t="s">
        <v>673</v>
      </c>
      <c r="E206" s="27" t="s">
        <v>673</v>
      </c>
      <c r="F206" s="27">
        <v>55.3</v>
      </c>
      <c r="G206" s="5">
        <f>F206*L206</f>
        <v>1913380</v>
      </c>
      <c r="H206" s="27" t="s">
        <v>673</v>
      </c>
      <c r="I206" s="5" t="s">
        <v>673</v>
      </c>
      <c r="J206" s="42">
        <f>G206</f>
        <v>1913380</v>
      </c>
      <c r="K206" s="43">
        <v>145530</v>
      </c>
      <c r="L206" s="42">
        <v>34600</v>
      </c>
      <c r="N206" s="9"/>
    </row>
    <row r="207" spans="1:14" x14ac:dyDescent="0.2">
      <c r="A207" s="10">
        <v>4</v>
      </c>
      <c r="B207" s="11" t="s">
        <v>337</v>
      </c>
      <c r="C207" s="5">
        <v>35.700000000000003</v>
      </c>
      <c r="D207" s="5" t="s">
        <v>673</v>
      </c>
      <c r="E207" s="27" t="s">
        <v>673</v>
      </c>
      <c r="F207" s="27">
        <v>35.700000000000003</v>
      </c>
      <c r="G207" s="5">
        <f>F207*L207</f>
        <v>1235220</v>
      </c>
      <c r="H207" s="27" t="s">
        <v>673</v>
      </c>
      <c r="I207" s="5" t="s">
        <v>673</v>
      </c>
      <c r="J207" s="42">
        <f>G207</f>
        <v>1235220</v>
      </c>
      <c r="K207" s="43">
        <v>703395</v>
      </c>
      <c r="L207" s="42">
        <v>34600</v>
      </c>
      <c r="N207" s="9"/>
    </row>
    <row r="208" spans="1:14" s="25" customFormat="1" ht="55.5" customHeight="1" x14ac:dyDescent="0.2">
      <c r="A208" s="887" t="s">
        <v>475</v>
      </c>
      <c r="B208" s="888"/>
      <c r="C208" s="19">
        <f>SUM(C204:C207)</f>
        <v>221.3</v>
      </c>
      <c r="D208" s="5" t="s">
        <v>673</v>
      </c>
      <c r="E208" s="27" t="s">
        <v>673</v>
      </c>
      <c r="F208" s="19" t="e">
        <f>#N/A</f>
        <v>#N/A</v>
      </c>
      <c r="G208" s="19" t="e">
        <f>#N/A</f>
        <v>#N/A</v>
      </c>
      <c r="H208" s="19" t="s">
        <v>673</v>
      </c>
      <c r="I208" s="19" t="s">
        <v>673</v>
      </c>
      <c r="J208" s="55" t="e">
        <f>#N/A</f>
        <v>#N/A</v>
      </c>
      <c r="K208" s="55" t="e">
        <f>#N/A</f>
        <v>#N/A</v>
      </c>
      <c r="L208" s="55">
        <v>34600</v>
      </c>
      <c r="N208" s="65"/>
    </row>
    <row r="209" spans="1:14" x14ac:dyDescent="0.2">
      <c r="A209" s="881" t="s">
        <v>615</v>
      </c>
      <c r="B209" s="882"/>
      <c r="C209" s="882"/>
      <c r="D209" s="882"/>
      <c r="E209" s="882"/>
      <c r="F209" s="882"/>
      <c r="G209" s="882"/>
      <c r="H209" s="882"/>
      <c r="I209" s="882"/>
      <c r="J209" s="882"/>
      <c r="K209" s="882"/>
      <c r="L209" s="882"/>
      <c r="N209" s="9"/>
    </row>
    <row r="210" spans="1:14" x14ac:dyDescent="0.2">
      <c r="A210" s="10">
        <v>1</v>
      </c>
      <c r="B210" s="11" t="s">
        <v>338</v>
      </c>
      <c r="C210" s="5">
        <v>162.80000000000001</v>
      </c>
      <c r="D210" s="5" t="s">
        <v>673</v>
      </c>
      <c r="E210" s="27" t="s">
        <v>673</v>
      </c>
      <c r="F210" s="27">
        <v>162.80000000000001</v>
      </c>
      <c r="G210" s="5">
        <f>F210*L210</f>
        <v>5632880</v>
      </c>
      <c r="H210" s="27" t="s">
        <v>673</v>
      </c>
      <c r="I210" s="5" t="s">
        <v>673</v>
      </c>
      <c r="J210" s="42">
        <f>G210</f>
        <v>5632880</v>
      </c>
      <c r="K210" s="43">
        <v>301455</v>
      </c>
      <c r="L210" s="42">
        <v>34600</v>
      </c>
      <c r="N210" s="9"/>
    </row>
    <row r="211" spans="1:14" x14ac:dyDescent="0.2">
      <c r="A211" s="10">
        <v>2</v>
      </c>
      <c r="B211" s="11" t="s">
        <v>339</v>
      </c>
      <c r="C211" s="5">
        <v>420.7</v>
      </c>
      <c r="D211" s="5" t="s">
        <v>673</v>
      </c>
      <c r="E211" s="27" t="s">
        <v>673</v>
      </c>
      <c r="F211" s="27">
        <v>420.7</v>
      </c>
      <c r="G211" s="5">
        <f>F211*L211</f>
        <v>14556220</v>
      </c>
      <c r="H211" s="27" t="s">
        <v>673</v>
      </c>
      <c r="I211" s="5" t="s">
        <v>673</v>
      </c>
      <c r="J211" s="42">
        <f>G211</f>
        <v>14556220</v>
      </c>
      <c r="K211" s="43">
        <v>252945</v>
      </c>
      <c r="L211" s="42">
        <v>34600</v>
      </c>
      <c r="N211" s="9"/>
    </row>
    <row r="212" spans="1:14" ht="25.5" x14ac:dyDescent="0.2">
      <c r="A212" s="10">
        <v>3</v>
      </c>
      <c r="B212" s="11" t="s">
        <v>340</v>
      </c>
      <c r="C212" s="5">
        <v>335.9</v>
      </c>
      <c r="D212" s="5" t="s">
        <v>673</v>
      </c>
      <c r="E212" s="27" t="s">
        <v>673</v>
      </c>
      <c r="F212" s="27">
        <v>335.9</v>
      </c>
      <c r="G212" s="5">
        <f>F212*L212</f>
        <v>11622140</v>
      </c>
      <c r="H212" s="27" t="s">
        <v>673</v>
      </c>
      <c r="I212" s="5" t="s">
        <v>673</v>
      </c>
      <c r="J212" s="42">
        <f>G212</f>
        <v>11622140</v>
      </c>
      <c r="K212" s="43">
        <v>38115</v>
      </c>
      <c r="L212" s="42">
        <v>34600</v>
      </c>
      <c r="N212" s="9"/>
    </row>
    <row r="213" spans="1:14" s="25" customFormat="1" ht="54" customHeight="1" x14ac:dyDescent="0.2">
      <c r="A213" s="887" t="s">
        <v>476</v>
      </c>
      <c r="B213" s="888"/>
      <c r="C213" s="19">
        <f>SUM(C210:C212)</f>
        <v>919.4</v>
      </c>
      <c r="D213" s="19" t="s">
        <v>673</v>
      </c>
      <c r="E213" s="18" t="s">
        <v>673</v>
      </c>
      <c r="F213" s="19" t="e">
        <f>#N/A</f>
        <v>#N/A</v>
      </c>
      <c r="G213" s="19" t="e">
        <f>#N/A</f>
        <v>#N/A</v>
      </c>
      <c r="H213" s="19" t="s">
        <v>673</v>
      </c>
      <c r="I213" s="19" t="s">
        <v>673</v>
      </c>
      <c r="J213" s="55" t="e">
        <f>#N/A</f>
        <v>#N/A</v>
      </c>
      <c r="K213" s="55" t="e">
        <f>#N/A</f>
        <v>#N/A</v>
      </c>
      <c r="L213" s="55">
        <v>34600</v>
      </c>
      <c r="N213" s="65"/>
    </row>
    <row r="214" spans="1:14" x14ac:dyDescent="0.2">
      <c r="A214" s="881" t="s">
        <v>616</v>
      </c>
      <c r="B214" s="882"/>
      <c r="C214" s="882"/>
      <c r="D214" s="882"/>
      <c r="E214" s="882"/>
      <c r="F214" s="882"/>
      <c r="G214" s="882"/>
      <c r="H214" s="882"/>
      <c r="I214" s="882"/>
      <c r="J214" s="882"/>
      <c r="K214" s="882"/>
      <c r="L214" s="882"/>
      <c r="N214" s="9"/>
    </row>
    <row r="215" spans="1:14" x14ac:dyDescent="0.2">
      <c r="A215" s="10">
        <v>1</v>
      </c>
      <c r="B215" s="11" t="s">
        <v>341</v>
      </c>
      <c r="C215" s="5">
        <v>233.3</v>
      </c>
      <c r="D215" s="5" t="s">
        <v>673</v>
      </c>
      <c r="E215" s="27" t="s">
        <v>673</v>
      </c>
      <c r="F215" s="27">
        <v>233.3</v>
      </c>
      <c r="G215" s="5">
        <f>F215*L215</f>
        <v>8072180</v>
      </c>
      <c r="H215" s="27" t="s">
        <v>673</v>
      </c>
      <c r="I215" s="5" t="s">
        <v>673</v>
      </c>
      <c r="J215" s="42">
        <f>G215</f>
        <v>8072180</v>
      </c>
      <c r="K215" s="43">
        <f>J215*0.1</f>
        <v>807218</v>
      </c>
      <c r="L215" s="42">
        <v>34600</v>
      </c>
      <c r="N215" s="9"/>
    </row>
    <row r="216" spans="1:14" x14ac:dyDescent="0.2">
      <c r="A216" s="10">
        <v>2</v>
      </c>
      <c r="B216" s="11" t="s">
        <v>342</v>
      </c>
      <c r="C216" s="5">
        <v>143.69999999999999</v>
      </c>
      <c r="D216" s="5" t="s">
        <v>673</v>
      </c>
      <c r="E216" s="27" t="s">
        <v>673</v>
      </c>
      <c r="F216" s="27">
        <v>143.69999999999999</v>
      </c>
      <c r="G216" s="5">
        <f>F216*L216</f>
        <v>4972020</v>
      </c>
      <c r="H216" s="27" t="s">
        <v>673</v>
      </c>
      <c r="I216" s="5" t="s">
        <v>673</v>
      </c>
      <c r="J216" s="42">
        <f>G216</f>
        <v>4972020</v>
      </c>
      <c r="K216" s="43">
        <f>J216*0.1</f>
        <v>497202</v>
      </c>
      <c r="L216" s="42">
        <v>34600</v>
      </c>
      <c r="N216" s="9"/>
    </row>
    <row r="217" spans="1:14" ht="25.5" x14ac:dyDescent="0.2">
      <c r="A217" s="10">
        <v>3</v>
      </c>
      <c r="B217" s="11" t="s">
        <v>343</v>
      </c>
      <c r="C217" s="5">
        <v>303.7</v>
      </c>
      <c r="D217" s="5" t="s">
        <v>673</v>
      </c>
      <c r="E217" s="27" t="s">
        <v>673</v>
      </c>
      <c r="F217" s="27">
        <v>303.7</v>
      </c>
      <c r="G217" s="5">
        <f>F217*L217</f>
        <v>10508020</v>
      </c>
      <c r="H217" s="27" t="s">
        <v>673</v>
      </c>
      <c r="I217" s="5" t="s">
        <v>673</v>
      </c>
      <c r="J217" s="42">
        <f>G217</f>
        <v>10508020</v>
      </c>
      <c r="K217" s="43">
        <f>J217*0.1</f>
        <v>1050802</v>
      </c>
      <c r="L217" s="42">
        <v>34600</v>
      </c>
      <c r="N217" s="9"/>
    </row>
    <row r="218" spans="1:14" x14ac:dyDescent="0.2">
      <c r="A218" s="10">
        <v>4</v>
      </c>
      <c r="B218" s="11" t="s">
        <v>344</v>
      </c>
      <c r="C218" s="5">
        <v>1920.26</v>
      </c>
      <c r="D218" s="5" t="s">
        <v>673</v>
      </c>
      <c r="E218" s="27" t="s">
        <v>673</v>
      </c>
      <c r="F218" s="27" t="s">
        <v>673</v>
      </c>
      <c r="G218" s="5" t="s">
        <v>673</v>
      </c>
      <c r="H218" s="27">
        <v>1920.26</v>
      </c>
      <c r="I218" s="5">
        <f>H218*L218</f>
        <v>66440996</v>
      </c>
      <c r="J218" s="42">
        <f>I218</f>
        <v>66440996</v>
      </c>
      <c r="K218" s="43">
        <f>J218*0.1</f>
        <v>6644099.5999999996</v>
      </c>
      <c r="L218" s="42">
        <v>34600</v>
      </c>
      <c r="N218" s="9"/>
    </row>
    <row r="219" spans="1:14" ht="25.5" x14ac:dyDescent="0.2">
      <c r="A219" s="10">
        <v>5</v>
      </c>
      <c r="B219" s="11" t="s">
        <v>345</v>
      </c>
      <c r="C219" s="5">
        <v>339.4</v>
      </c>
      <c r="D219" s="5" t="s">
        <v>673</v>
      </c>
      <c r="E219" s="27" t="s">
        <v>673</v>
      </c>
      <c r="F219" s="27">
        <v>339.4</v>
      </c>
      <c r="G219" s="5">
        <f>F219*L219</f>
        <v>11743240</v>
      </c>
      <c r="H219" s="27" t="s">
        <v>673</v>
      </c>
      <c r="I219" s="5" t="s">
        <v>673</v>
      </c>
      <c r="J219" s="42">
        <f>G219</f>
        <v>11743240</v>
      </c>
      <c r="K219" s="43">
        <f>J219*0.1</f>
        <v>1174324</v>
      </c>
      <c r="L219" s="42">
        <v>34600</v>
      </c>
      <c r="N219" s="9"/>
    </row>
    <row r="220" spans="1:14" s="25" customFormat="1" ht="52.5" customHeight="1" x14ac:dyDescent="0.2">
      <c r="A220" s="887" t="s">
        <v>477</v>
      </c>
      <c r="B220" s="888"/>
      <c r="C220" s="19">
        <f>SUM(C215:C219)</f>
        <v>2940.36</v>
      </c>
      <c r="D220" s="19" t="s">
        <v>673</v>
      </c>
      <c r="E220" s="19" t="s">
        <v>673</v>
      </c>
      <c r="F220" s="19">
        <f>SUM(F215:F219)</f>
        <v>1020.1</v>
      </c>
      <c r="G220" s="19">
        <f>SUM(G215:G219)</f>
        <v>35295460</v>
      </c>
      <c r="H220" s="19">
        <f>SUM(H218)</f>
        <v>1920.26</v>
      </c>
      <c r="I220" s="19">
        <f>SUM(I218)</f>
        <v>66440996</v>
      </c>
      <c r="J220" s="55">
        <f>SUM(J215:J219)</f>
        <v>101736456</v>
      </c>
      <c r="K220" s="55">
        <f>SUM(K215:K219)</f>
        <v>10173645.6</v>
      </c>
      <c r="L220" s="55">
        <v>34600</v>
      </c>
      <c r="M220" s="65"/>
      <c r="N220" s="65"/>
    </row>
    <row r="221" spans="1:14" x14ac:dyDescent="0.2">
      <c r="A221" s="881" t="s">
        <v>617</v>
      </c>
      <c r="B221" s="882"/>
      <c r="C221" s="882"/>
      <c r="D221" s="882"/>
      <c r="E221" s="882"/>
      <c r="F221" s="882"/>
      <c r="G221" s="882"/>
      <c r="H221" s="882"/>
      <c r="I221" s="882"/>
      <c r="J221" s="882"/>
      <c r="K221" s="882"/>
      <c r="L221" s="882"/>
      <c r="N221" s="9"/>
    </row>
    <row r="222" spans="1:14" x14ac:dyDescent="0.2">
      <c r="A222" s="10">
        <v>1</v>
      </c>
      <c r="B222" s="30" t="s">
        <v>352</v>
      </c>
      <c r="C222" s="5">
        <v>191.5</v>
      </c>
      <c r="D222" s="5" t="s">
        <v>673</v>
      </c>
      <c r="E222" s="27" t="s">
        <v>673</v>
      </c>
      <c r="F222" s="27">
        <v>191.5</v>
      </c>
      <c r="G222" s="5">
        <f>F222*L222</f>
        <v>6625900</v>
      </c>
      <c r="H222" s="27" t="s">
        <v>673</v>
      </c>
      <c r="I222" s="5" t="s">
        <v>673</v>
      </c>
      <c r="J222" s="42">
        <f>G222</f>
        <v>6625900</v>
      </c>
      <c r="K222" s="43">
        <f>J222*0.1</f>
        <v>662590</v>
      </c>
      <c r="L222" s="42">
        <v>34600</v>
      </c>
      <c r="N222" s="9"/>
    </row>
    <row r="223" spans="1:14" ht="25.5" x14ac:dyDescent="0.2">
      <c r="A223" s="10">
        <v>2</v>
      </c>
      <c r="B223" s="30" t="s">
        <v>353</v>
      </c>
      <c r="C223" s="5">
        <v>128.30000000000001</v>
      </c>
      <c r="D223" s="5" t="s">
        <v>673</v>
      </c>
      <c r="E223" s="27" t="s">
        <v>673</v>
      </c>
      <c r="F223" s="27">
        <v>128.30000000000001</v>
      </c>
      <c r="G223" s="5">
        <f>F223*L223</f>
        <v>4439180</v>
      </c>
      <c r="H223" s="27" t="s">
        <v>673</v>
      </c>
      <c r="I223" s="5" t="s">
        <v>673</v>
      </c>
      <c r="J223" s="42">
        <f>G223</f>
        <v>4439180</v>
      </c>
      <c r="K223" s="43">
        <f>J223*0.1</f>
        <v>443918</v>
      </c>
      <c r="L223" s="42">
        <v>34600</v>
      </c>
      <c r="N223" s="9"/>
    </row>
    <row r="224" spans="1:14" ht="25.5" x14ac:dyDescent="0.2">
      <c r="A224" s="10">
        <v>3</v>
      </c>
      <c r="B224" s="30" t="s">
        <v>366</v>
      </c>
      <c r="C224" s="5">
        <v>224.5</v>
      </c>
      <c r="D224" s="5" t="s">
        <v>673</v>
      </c>
      <c r="E224" s="27" t="s">
        <v>673</v>
      </c>
      <c r="F224" s="27">
        <v>224.5</v>
      </c>
      <c r="G224" s="5">
        <f>F224*L224</f>
        <v>7767700</v>
      </c>
      <c r="H224" s="27" t="s">
        <v>673</v>
      </c>
      <c r="I224" s="5" t="s">
        <v>673</v>
      </c>
      <c r="J224" s="42">
        <f>G224</f>
        <v>7767700</v>
      </c>
      <c r="K224" s="43">
        <f>J224*0.1</f>
        <v>776770</v>
      </c>
      <c r="L224" s="42">
        <v>34600</v>
      </c>
      <c r="N224" s="9"/>
    </row>
    <row r="225" spans="1:14" ht="25.5" x14ac:dyDescent="0.2">
      <c r="A225" s="10">
        <v>4</v>
      </c>
      <c r="B225" s="30" t="s">
        <v>354</v>
      </c>
      <c r="C225" s="5">
        <v>167.1</v>
      </c>
      <c r="D225" s="5" t="s">
        <v>673</v>
      </c>
      <c r="E225" s="27" t="s">
        <v>673</v>
      </c>
      <c r="F225" s="27">
        <v>167.1</v>
      </c>
      <c r="G225" s="5">
        <f>F225*L225</f>
        <v>5781660</v>
      </c>
      <c r="H225" s="27" t="s">
        <v>673</v>
      </c>
      <c r="I225" s="5" t="s">
        <v>673</v>
      </c>
      <c r="J225" s="42">
        <f>G225</f>
        <v>5781660</v>
      </c>
      <c r="K225" s="43">
        <f>J225*0.1</f>
        <v>578166</v>
      </c>
      <c r="L225" s="42">
        <v>34600</v>
      </c>
      <c r="N225" s="9"/>
    </row>
    <row r="226" spans="1:14" s="25" customFormat="1" ht="53.25" customHeight="1" x14ac:dyDescent="0.2">
      <c r="A226" s="887" t="s">
        <v>478</v>
      </c>
      <c r="B226" s="888"/>
      <c r="C226" s="19">
        <f>SUM(C222:C225)</f>
        <v>711.4</v>
      </c>
      <c r="D226" s="19" t="s">
        <v>673</v>
      </c>
      <c r="E226" s="18" t="s">
        <v>673</v>
      </c>
      <c r="F226" s="19" t="e">
        <f>#N/A</f>
        <v>#N/A</v>
      </c>
      <c r="G226" s="19" t="e">
        <f>#N/A</f>
        <v>#N/A</v>
      </c>
      <c r="H226" s="19" t="s">
        <v>673</v>
      </c>
      <c r="I226" s="19" t="s">
        <v>673</v>
      </c>
      <c r="J226" s="55" t="e">
        <f>#N/A</f>
        <v>#N/A</v>
      </c>
      <c r="K226" s="55" t="e">
        <f>#N/A</f>
        <v>#N/A</v>
      </c>
      <c r="L226" s="55">
        <v>34600</v>
      </c>
      <c r="N226" s="65"/>
    </row>
    <row r="227" spans="1:14" x14ac:dyDescent="0.2">
      <c r="A227" s="881" t="s">
        <v>348</v>
      </c>
      <c r="B227" s="882"/>
      <c r="C227" s="882"/>
      <c r="D227" s="882"/>
      <c r="E227" s="882"/>
      <c r="F227" s="882"/>
      <c r="G227" s="882"/>
      <c r="H227" s="882"/>
      <c r="I227" s="882"/>
      <c r="J227" s="882"/>
      <c r="K227" s="882"/>
      <c r="L227" s="882"/>
      <c r="N227" s="9"/>
    </row>
    <row r="228" spans="1:14" ht="25.5" x14ac:dyDescent="0.2">
      <c r="A228" s="10">
        <v>1</v>
      </c>
      <c r="B228" s="11" t="s">
        <v>355</v>
      </c>
      <c r="C228" s="5">
        <v>74.599999999999994</v>
      </c>
      <c r="D228" s="5" t="s">
        <v>673</v>
      </c>
      <c r="E228" s="27" t="s">
        <v>673</v>
      </c>
      <c r="F228" s="27">
        <v>74.599999999999994</v>
      </c>
      <c r="G228" s="5">
        <f>F228*L228</f>
        <v>2581160</v>
      </c>
      <c r="H228" s="27" t="s">
        <v>673</v>
      </c>
      <c r="I228" s="5" t="s">
        <v>673</v>
      </c>
      <c r="J228" s="42" t="e">
        <f>#N/A</f>
        <v>#N/A</v>
      </c>
      <c r="K228" s="43" t="e">
        <f>J228*0.1</f>
        <v>#N/A</v>
      </c>
      <c r="L228" s="42">
        <v>34600</v>
      </c>
      <c r="N228" s="9"/>
    </row>
    <row r="229" spans="1:14" ht="25.5" x14ac:dyDescent="0.2">
      <c r="A229" s="10">
        <v>2</v>
      </c>
      <c r="B229" s="11" t="s">
        <v>356</v>
      </c>
      <c r="C229" s="5">
        <v>391.9</v>
      </c>
      <c r="D229" s="5" t="s">
        <v>673</v>
      </c>
      <c r="E229" s="27" t="s">
        <v>673</v>
      </c>
      <c r="F229" s="27">
        <v>391.9</v>
      </c>
      <c r="G229" s="5" t="e">
        <f>#N/A</f>
        <v>#N/A</v>
      </c>
      <c r="H229" s="27" t="s">
        <v>673</v>
      </c>
      <c r="I229" s="5" t="s">
        <v>673</v>
      </c>
      <c r="J229" s="42" t="e">
        <f>#N/A</f>
        <v>#N/A</v>
      </c>
      <c r="K229" s="43" t="e">
        <f>#N/A</f>
        <v>#N/A</v>
      </c>
      <c r="L229" s="42">
        <v>34600</v>
      </c>
      <c r="N229" s="9"/>
    </row>
    <row r="230" spans="1:14" ht="25.5" x14ac:dyDescent="0.2">
      <c r="A230" s="10">
        <v>3</v>
      </c>
      <c r="B230" s="11" t="s">
        <v>357</v>
      </c>
      <c r="C230" s="5">
        <v>392.1</v>
      </c>
      <c r="D230" s="5" t="s">
        <v>673</v>
      </c>
      <c r="E230" s="27" t="s">
        <v>673</v>
      </c>
      <c r="F230" s="27">
        <v>392.1</v>
      </c>
      <c r="G230" s="5" t="e">
        <f>#N/A</f>
        <v>#N/A</v>
      </c>
      <c r="H230" s="27" t="s">
        <v>673</v>
      </c>
      <c r="I230" s="5" t="s">
        <v>673</v>
      </c>
      <c r="J230" s="42" t="e">
        <f>#N/A</f>
        <v>#N/A</v>
      </c>
      <c r="K230" s="43" t="e">
        <f>#N/A</f>
        <v>#N/A</v>
      </c>
      <c r="L230" s="42">
        <v>34600</v>
      </c>
      <c r="N230" s="9"/>
    </row>
    <row r="231" spans="1:14" ht="25.5" x14ac:dyDescent="0.2">
      <c r="A231" s="10">
        <v>4</v>
      </c>
      <c r="B231" s="11" t="s">
        <v>358</v>
      </c>
      <c r="C231" s="5">
        <v>411.9</v>
      </c>
      <c r="D231" s="5" t="s">
        <v>673</v>
      </c>
      <c r="E231" s="27" t="s">
        <v>673</v>
      </c>
      <c r="F231" s="27">
        <v>411.9</v>
      </c>
      <c r="G231" s="5" t="e">
        <f>#N/A</f>
        <v>#N/A</v>
      </c>
      <c r="H231" s="27" t="s">
        <v>673</v>
      </c>
      <c r="I231" s="5" t="s">
        <v>673</v>
      </c>
      <c r="J231" s="42" t="e">
        <f>#N/A</f>
        <v>#N/A</v>
      </c>
      <c r="K231" s="43" t="e">
        <f>#N/A</f>
        <v>#N/A</v>
      </c>
      <c r="L231" s="42">
        <v>34600</v>
      </c>
      <c r="N231" s="9"/>
    </row>
    <row r="232" spans="1:14" x14ac:dyDescent="0.2">
      <c r="A232" s="10">
        <v>5</v>
      </c>
      <c r="B232" s="11" t="s">
        <v>359</v>
      </c>
      <c r="C232" s="5">
        <v>435.3</v>
      </c>
      <c r="D232" s="5" t="s">
        <v>673</v>
      </c>
      <c r="E232" s="27" t="s">
        <v>673</v>
      </c>
      <c r="F232" s="27">
        <v>435.3</v>
      </c>
      <c r="G232" s="5" t="e">
        <f>#N/A</f>
        <v>#N/A</v>
      </c>
      <c r="H232" s="27" t="s">
        <v>673</v>
      </c>
      <c r="I232" s="5" t="s">
        <v>673</v>
      </c>
      <c r="J232" s="42" t="e">
        <f>#N/A</f>
        <v>#N/A</v>
      </c>
      <c r="K232" s="43" t="e">
        <f>#N/A</f>
        <v>#N/A</v>
      </c>
      <c r="L232" s="42">
        <v>34600</v>
      </c>
      <c r="N232" s="9"/>
    </row>
    <row r="233" spans="1:14" x14ac:dyDescent="0.2">
      <c r="A233" s="10">
        <v>6</v>
      </c>
      <c r="B233" s="11" t="s">
        <v>360</v>
      </c>
      <c r="C233" s="5">
        <v>378.3</v>
      </c>
      <c r="D233" s="5" t="s">
        <v>673</v>
      </c>
      <c r="E233" s="27" t="s">
        <v>673</v>
      </c>
      <c r="F233" s="27">
        <v>378.3</v>
      </c>
      <c r="G233" s="5" t="e">
        <f>#N/A</f>
        <v>#N/A</v>
      </c>
      <c r="H233" s="27" t="s">
        <v>673</v>
      </c>
      <c r="I233" s="5" t="s">
        <v>673</v>
      </c>
      <c r="J233" s="42" t="e">
        <f>#N/A</f>
        <v>#N/A</v>
      </c>
      <c r="K233" s="43" t="e">
        <f>#N/A</f>
        <v>#N/A</v>
      </c>
      <c r="L233" s="42">
        <v>34600</v>
      </c>
      <c r="N233" s="9"/>
    </row>
    <row r="234" spans="1:14" x14ac:dyDescent="0.2">
      <c r="A234" s="10">
        <v>7</v>
      </c>
      <c r="B234" s="11" t="s">
        <v>361</v>
      </c>
      <c r="C234" s="5">
        <v>188.6</v>
      </c>
      <c r="D234" s="5" t="s">
        <v>673</v>
      </c>
      <c r="E234" s="27" t="s">
        <v>673</v>
      </c>
      <c r="F234" s="27">
        <v>188.6</v>
      </c>
      <c r="G234" s="5" t="e">
        <f>#N/A</f>
        <v>#N/A</v>
      </c>
      <c r="H234" s="27" t="s">
        <v>673</v>
      </c>
      <c r="I234" s="5" t="s">
        <v>673</v>
      </c>
      <c r="J234" s="42" t="e">
        <f>#N/A</f>
        <v>#N/A</v>
      </c>
      <c r="K234" s="43" t="e">
        <f>#N/A</f>
        <v>#N/A</v>
      </c>
      <c r="L234" s="42">
        <v>34600</v>
      </c>
      <c r="N234" s="9"/>
    </row>
    <row r="235" spans="1:14" x14ac:dyDescent="0.2">
      <c r="A235" s="10">
        <v>8</v>
      </c>
      <c r="B235" s="11" t="s">
        <v>362</v>
      </c>
      <c r="C235" s="5">
        <v>223.5</v>
      </c>
      <c r="D235" s="5" t="s">
        <v>673</v>
      </c>
      <c r="E235" s="27" t="s">
        <v>673</v>
      </c>
      <c r="F235" s="27">
        <v>223.5</v>
      </c>
      <c r="G235" s="5" t="e">
        <f>#N/A</f>
        <v>#N/A</v>
      </c>
      <c r="H235" s="27" t="s">
        <v>673</v>
      </c>
      <c r="I235" s="5" t="s">
        <v>673</v>
      </c>
      <c r="J235" s="42" t="e">
        <f>#N/A</f>
        <v>#N/A</v>
      </c>
      <c r="K235" s="43" t="e">
        <f>#N/A</f>
        <v>#N/A</v>
      </c>
      <c r="L235" s="42">
        <v>34600</v>
      </c>
      <c r="N235" s="9"/>
    </row>
    <row r="236" spans="1:14" x14ac:dyDescent="0.2">
      <c r="A236" s="10">
        <v>9</v>
      </c>
      <c r="B236" s="11" t="s">
        <v>363</v>
      </c>
      <c r="C236" s="5">
        <v>228.7</v>
      </c>
      <c r="D236" s="5" t="s">
        <v>673</v>
      </c>
      <c r="E236" s="27" t="s">
        <v>673</v>
      </c>
      <c r="F236" s="27">
        <v>228.7</v>
      </c>
      <c r="G236" s="5" t="e">
        <f>#N/A</f>
        <v>#N/A</v>
      </c>
      <c r="H236" s="27" t="s">
        <v>673</v>
      </c>
      <c r="I236" s="5" t="s">
        <v>673</v>
      </c>
      <c r="J236" s="42" t="e">
        <f>#N/A</f>
        <v>#N/A</v>
      </c>
      <c r="K236" s="43" t="e">
        <f>#N/A</f>
        <v>#N/A</v>
      </c>
      <c r="L236" s="42">
        <v>34600</v>
      </c>
      <c r="N236" s="9"/>
    </row>
    <row r="237" spans="1:14" x14ac:dyDescent="0.2">
      <c r="A237" s="10">
        <v>10</v>
      </c>
      <c r="B237" s="11" t="s">
        <v>364</v>
      </c>
      <c r="C237" s="5">
        <v>254.2</v>
      </c>
      <c r="D237" s="5" t="s">
        <v>673</v>
      </c>
      <c r="E237" s="27" t="s">
        <v>673</v>
      </c>
      <c r="F237" s="27">
        <v>254.2</v>
      </c>
      <c r="G237" s="5" t="e">
        <f>#N/A</f>
        <v>#N/A</v>
      </c>
      <c r="H237" s="27" t="s">
        <v>673</v>
      </c>
      <c r="I237" s="5" t="s">
        <v>673</v>
      </c>
      <c r="J237" s="42" t="e">
        <f>#N/A</f>
        <v>#N/A</v>
      </c>
      <c r="K237" s="43" t="e">
        <f>#N/A</f>
        <v>#N/A</v>
      </c>
      <c r="L237" s="42">
        <v>34600</v>
      </c>
      <c r="N237" s="9"/>
    </row>
    <row r="238" spans="1:14" ht="25.5" x14ac:dyDescent="0.2">
      <c r="A238" s="10">
        <v>11</v>
      </c>
      <c r="B238" s="11" t="s">
        <v>484</v>
      </c>
      <c r="C238" s="5">
        <v>688.5</v>
      </c>
      <c r="D238" s="5" t="s">
        <v>673</v>
      </c>
      <c r="E238" s="27" t="s">
        <v>673</v>
      </c>
      <c r="F238" s="27">
        <v>688.5</v>
      </c>
      <c r="G238" s="5" t="e">
        <f>#N/A</f>
        <v>#N/A</v>
      </c>
      <c r="H238" s="27" t="s">
        <v>673</v>
      </c>
      <c r="I238" s="5" t="s">
        <v>673</v>
      </c>
      <c r="J238" s="42" t="e">
        <f>#N/A</f>
        <v>#N/A</v>
      </c>
      <c r="K238" s="43" t="e">
        <f>#N/A</f>
        <v>#N/A</v>
      </c>
      <c r="L238" s="42">
        <v>34600</v>
      </c>
      <c r="N238" s="9"/>
    </row>
    <row r="239" spans="1:14" ht="25.5" x14ac:dyDescent="0.2">
      <c r="A239" s="10">
        <v>12</v>
      </c>
      <c r="B239" s="11" t="s">
        <v>485</v>
      </c>
      <c r="C239" s="5">
        <v>684.5</v>
      </c>
      <c r="D239" s="5" t="s">
        <v>673</v>
      </c>
      <c r="E239" s="27" t="s">
        <v>673</v>
      </c>
      <c r="F239" s="27">
        <v>684.5</v>
      </c>
      <c r="G239" s="5" t="e">
        <f>#N/A</f>
        <v>#N/A</v>
      </c>
      <c r="H239" s="27" t="s">
        <v>673</v>
      </c>
      <c r="I239" s="5" t="s">
        <v>673</v>
      </c>
      <c r="J239" s="42" t="e">
        <f>#N/A</f>
        <v>#N/A</v>
      </c>
      <c r="K239" s="43" t="e">
        <f>#N/A</f>
        <v>#N/A</v>
      </c>
      <c r="L239" s="42">
        <v>34600</v>
      </c>
      <c r="N239" s="9"/>
    </row>
    <row r="240" spans="1:14" ht="25.5" x14ac:dyDescent="0.2">
      <c r="A240" s="10">
        <v>13</v>
      </c>
      <c r="B240" s="11" t="s">
        <v>486</v>
      </c>
      <c r="C240" s="5">
        <v>682.4</v>
      </c>
      <c r="D240" s="5" t="s">
        <v>673</v>
      </c>
      <c r="E240" s="27" t="s">
        <v>673</v>
      </c>
      <c r="F240" s="27">
        <v>682.4</v>
      </c>
      <c r="G240" s="5" t="e">
        <f>#N/A</f>
        <v>#N/A</v>
      </c>
      <c r="H240" s="27" t="s">
        <v>673</v>
      </c>
      <c r="I240" s="5" t="s">
        <v>673</v>
      </c>
      <c r="J240" s="42" t="e">
        <f>#N/A</f>
        <v>#N/A</v>
      </c>
      <c r="K240" s="43" t="e">
        <f>#N/A</f>
        <v>#N/A</v>
      </c>
      <c r="L240" s="42">
        <v>34600</v>
      </c>
      <c r="N240" s="9"/>
    </row>
    <row r="241" spans="1:14" ht="25.5" x14ac:dyDescent="0.2">
      <c r="A241" s="10">
        <v>14</v>
      </c>
      <c r="B241" s="11" t="s">
        <v>487</v>
      </c>
      <c r="C241" s="5">
        <v>878.9</v>
      </c>
      <c r="D241" s="5" t="s">
        <v>673</v>
      </c>
      <c r="E241" s="27" t="s">
        <v>673</v>
      </c>
      <c r="F241" s="27">
        <v>878.9</v>
      </c>
      <c r="G241" s="5" t="e">
        <f>#N/A</f>
        <v>#N/A</v>
      </c>
      <c r="H241" s="27" t="s">
        <v>673</v>
      </c>
      <c r="I241" s="5" t="s">
        <v>673</v>
      </c>
      <c r="J241" s="42" t="e">
        <f>#N/A</f>
        <v>#N/A</v>
      </c>
      <c r="K241" s="43" t="e">
        <f>#N/A</f>
        <v>#N/A</v>
      </c>
      <c r="L241" s="42">
        <v>34600</v>
      </c>
      <c r="N241" s="9"/>
    </row>
    <row r="242" spans="1:14" s="25" customFormat="1" ht="54" customHeight="1" x14ac:dyDescent="0.2">
      <c r="A242" s="887" t="s">
        <v>488</v>
      </c>
      <c r="B242" s="888"/>
      <c r="C242" s="19">
        <f>SUM(C228:C241)</f>
        <v>5913.4</v>
      </c>
      <c r="D242" s="19" t="s">
        <v>673</v>
      </c>
      <c r="E242" s="18" t="s">
        <v>673</v>
      </c>
      <c r="F242" s="19" t="e">
        <f>#N/A</f>
        <v>#N/A</v>
      </c>
      <c r="G242" s="19" t="e">
        <f>#N/A</f>
        <v>#N/A</v>
      </c>
      <c r="H242" s="19" t="s">
        <v>673</v>
      </c>
      <c r="I242" s="19" t="s">
        <v>673</v>
      </c>
      <c r="J242" s="55" t="e">
        <f>#N/A</f>
        <v>#N/A</v>
      </c>
      <c r="K242" s="55" t="e">
        <f>#N/A</f>
        <v>#N/A</v>
      </c>
      <c r="L242" s="55">
        <v>34600</v>
      </c>
      <c r="N242" s="65"/>
    </row>
    <row r="243" spans="1:14" x14ac:dyDescent="0.2">
      <c r="A243" s="881" t="s">
        <v>349</v>
      </c>
      <c r="B243" s="882"/>
      <c r="C243" s="882"/>
      <c r="D243" s="882"/>
      <c r="E243" s="882"/>
      <c r="F243" s="882"/>
      <c r="G243" s="882"/>
      <c r="H243" s="882"/>
      <c r="I243" s="882"/>
      <c r="J243" s="882"/>
      <c r="K243" s="882"/>
      <c r="L243" s="882"/>
      <c r="N243" s="9"/>
    </row>
    <row r="244" spans="1:14" s="35" customFormat="1" ht="25.5" x14ac:dyDescent="0.2">
      <c r="A244" s="10">
        <v>1</v>
      </c>
      <c r="B244" s="11" t="s">
        <v>5</v>
      </c>
      <c r="C244" s="5">
        <v>1075</v>
      </c>
      <c r="D244" s="19" t="s">
        <v>673</v>
      </c>
      <c r="E244" s="19" t="s">
        <v>673</v>
      </c>
      <c r="F244" s="5">
        <v>1075</v>
      </c>
      <c r="G244" s="32" t="e">
        <f>#N/A</f>
        <v>#N/A</v>
      </c>
      <c r="H244" s="5" t="s">
        <v>673</v>
      </c>
      <c r="I244" s="32" t="s">
        <v>673</v>
      </c>
      <c r="J244" s="42" t="e">
        <f>#N/A</f>
        <v>#N/A</v>
      </c>
      <c r="K244" s="43">
        <v>803880</v>
      </c>
      <c r="L244" s="42">
        <v>34600</v>
      </c>
      <c r="N244" s="36"/>
    </row>
    <row r="245" spans="1:14" s="35" customFormat="1" ht="25.5" x14ac:dyDescent="0.2">
      <c r="A245" s="10">
        <v>2</v>
      </c>
      <c r="B245" s="11" t="s">
        <v>489</v>
      </c>
      <c r="C245" s="5">
        <v>775.6</v>
      </c>
      <c r="D245" s="19" t="s">
        <v>673</v>
      </c>
      <c r="E245" s="19" t="s">
        <v>673</v>
      </c>
      <c r="F245" s="5">
        <v>775.6</v>
      </c>
      <c r="G245" s="32" t="e">
        <f>#N/A</f>
        <v>#N/A</v>
      </c>
      <c r="H245" s="5" t="s">
        <v>673</v>
      </c>
      <c r="I245" s="32" t="s">
        <v>673</v>
      </c>
      <c r="J245" s="42" t="e">
        <f>#N/A</f>
        <v>#N/A</v>
      </c>
      <c r="K245" s="43">
        <v>571725</v>
      </c>
      <c r="L245" s="42">
        <v>34600</v>
      </c>
      <c r="N245" s="36"/>
    </row>
    <row r="246" spans="1:14" s="35" customFormat="1" ht="25.5" x14ac:dyDescent="0.2">
      <c r="A246" s="10">
        <v>3</v>
      </c>
      <c r="B246" s="11" t="s">
        <v>490</v>
      </c>
      <c r="C246" s="5">
        <v>749.3</v>
      </c>
      <c r="D246" s="19" t="s">
        <v>673</v>
      </c>
      <c r="E246" s="19" t="s">
        <v>673</v>
      </c>
      <c r="F246" s="5">
        <v>749.3</v>
      </c>
      <c r="G246" s="32" t="e">
        <f>#N/A</f>
        <v>#N/A</v>
      </c>
      <c r="H246" s="5" t="s">
        <v>673</v>
      </c>
      <c r="I246" s="32" t="s">
        <v>673</v>
      </c>
      <c r="J246" s="42" t="e">
        <f>#N/A</f>
        <v>#N/A</v>
      </c>
      <c r="K246" s="43">
        <v>336105</v>
      </c>
      <c r="L246" s="42">
        <v>34600</v>
      </c>
      <c r="N246" s="36"/>
    </row>
    <row r="247" spans="1:14" s="35" customFormat="1" ht="25.5" x14ac:dyDescent="0.2">
      <c r="A247" s="10">
        <v>4</v>
      </c>
      <c r="B247" s="11" t="s">
        <v>491</v>
      </c>
      <c r="C247" s="5">
        <v>734.9</v>
      </c>
      <c r="D247" s="19" t="s">
        <v>673</v>
      </c>
      <c r="E247" s="19" t="s">
        <v>673</v>
      </c>
      <c r="F247" s="5">
        <v>734.9</v>
      </c>
      <c r="G247" s="32" t="e">
        <f>#N/A</f>
        <v>#N/A</v>
      </c>
      <c r="H247" s="5" t="s">
        <v>673</v>
      </c>
      <c r="I247" s="32" t="s">
        <v>673</v>
      </c>
      <c r="J247" s="42" t="e">
        <f>#N/A</f>
        <v>#N/A</v>
      </c>
      <c r="K247" s="43">
        <v>426195</v>
      </c>
      <c r="L247" s="42">
        <v>34600</v>
      </c>
      <c r="N247" s="36"/>
    </row>
    <row r="248" spans="1:14" s="35" customFormat="1" ht="25.5" x14ac:dyDescent="0.2">
      <c r="A248" s="10">
        <v>5</v>
      </c>
      <c r="B248" s="11" t="s">
        <v>1</v>
      </c>
      <c r="C248" s="5">
        <v>1031.2</v>
      </c>
      <c r="D248" s="19" t="s">
        <v>673</v>
      </c>
      <c r="E248" s="19" t="s">
        <v>673</v>
      </c>
      <c r="F248" s="5">
        <v>1031.2</v>
      </c>
      <c r="G248" s="32" t="e">
        <f>#N/A</f>
        <v>#N/A</v>
      </c>
      <c r="H248" s="5" t="s">
        <v>673</v>
      </c>
      <c r="I248" s="32" t="s">
        <v>673</v>
      </c>
      <c r="J248" s="42" t="e">
        <f>#N/A</f>
        <v>#N/A</v>
      </c>
      <c r="K248" s="43">
        <v>654885</v>
      </c>
      <c r="L248" s="42">
        <v>34600</v>
      </c>
      <c r="N248" s="36"/>
    </row>
    <row r="249" spans="1:14" s="35" customFormat="1" ht="25.5" x14ac:dyDescent="0.2">
      <c r="A249" s="10">
        <v>6</v>
      </c>
      <c r="B249" s="11" t="s">
        <v>2</v>
      </c>
      <c r="C249" s="5">
        <v>206.9</v>
      </c>
      <c r="D249" s="19" t="s">
        <v>673</v>
      </c>
      <c r="E249" s="19" t="s">
        <v>673</v>
      </c>
      <c r="F249" s="5">
        <v>206.9</v>
      </c>
      <c r="G249" s="32" t="e">
        <f>#N/A</f>
        <v>#N/A</v>
      </c>
      <c r="H249" s="5" t="s">
        <v>673</v>
      </c>
      <c r="I249" s="32" t="s">
        <v>673</v>
      </c>
      <c r="J249" s="42" t="e">
        <f>#N/A</f>
        <v>#N/A</v>
      </c>
      <c r="K249" s="43">
        <v>426195</v>
      </c>
      <c r="L249" s="42">
        <v>34600</v>
      </c>
      <c r="N249" s="36"/>
    </row>
    <row r="250" spans="1:14" s="25" customFormat="1" ht="31.5" customHeight="1" x14ac:dyDescent="0.2">
      <c r="A250" s="887" t="s">
        <v>622</v>
      </c>
      <c r="B250" s="888"/>
      <c r="C250" s="19">
        <f>SUM(C244:C249)</f>
        <v>4572.8999999999996</v>
      </c>
      <c r="D250" s="19" t="s">
        <v>673</v>
      </c>
      <c r="E250" s="19" t="s">
        <v>673</v>
      </c>
      <c r="F250" s="19" t="e">
        <f>#N/A</f>
        <v>#N/A</v>
      </c>
      <c r="G250" s="19" t="e">
        <f>#N/A</f>
        <v>#N/A</v>
      </c>
      <c r="H250" s="19" t="s">
        <v>673</v>
      </c>
      <c r="I250" s="19" t="s">
        <v>673</v>
      </c>
      <c r="J250" s="55" t="e">
        <f>#N/A</f>
        <v>#N/A</v>
      </c>
      <c r="K250" s="55" t="e">
        <f>#N/A</f>
        <v>#N/A</v>
      </c>
      <c r="L250" s="55">
        <v>34600</v>
      </c>
      <c r="N250" s="65"/>
    </row>
    <row r="251" spans="1:14" x14ac:dyDescent="0.2">
      <c r="A251" s="881" t="s">
        <v>611</v>
      </c>
      <c r="B251" s="882"/>
      <c r="C251" s="882"/>
      <c r="D251" s="882"/>
      <c r="E251" s="882"/>
      <c r="F251" s="882"/>
      <c r="G251" s="882"/>
      <c r="H251" s="882"/>
      <c r="I251" s="882"/>
      <c r="J251" s="882"/>
      <c r="K251" s="882"/>
      <c r="L251" s="882"/>
      <c r="N251" s="9"/>
    </row>
    <row r="252" spans="1:14" s="35" customFormat="1" ht="25.5" x14ac:dyDescent="0.2">
      <c r="A252" s="10">
        <v>1</v>
      </c>
      <c r="B252" s="30" t="s">
        <v>6</v>
      </c>
      <c r="C252" s="5">
        <v>2730</v>
      </c>
      <c r="D252" s="5" t="s">
        <v>673</v>
      </c>
      <c r="E252" s="27" t="s">
        <v>673</v>
      </c>
      <c r="F252" s="5">
        <v>2730</v>
      </c>
      <c r="G252" s="5">
        <f>F252*L252</f>
        <v>94458000</v>
      </c>
      <c r="H252" s="27" t="s">
        <v>673</v>
      </c>
      <c r="I252" s="5" t="s">
        <v>673</v>
      </c>
      <c r="J252" s="42">
        <f>G252</f>
        <v>94458000</v>
      </c>
      <c r="K252" s="43">
        <v>2422000</v>
      </c>
      <c r="L252" s="42">
        <v>34600</v>
      </c>
      <c r="N252" s="36"/>
    </row>
    <row r="253" spans="1:14" s="35" customFormat="1" ht="25.5" x14ac:dyDescent="0.2">
      <c r="A253" s="10">
        <v>2</v>
      </c>
      <c r="B253" s="30" t="s">
        <v>7</v>
      </c>
      <c r="C253" s="5">
        <v>211</v>
      </c>
      <c r="D253" s="5">
        <v>211</v>
      </c>
      <c r="E253" s="32">
        <f>D253*L253</f>
        <v>7300600</v>
      </c>
      <c r="F253" s="27" t="s">
        <v>673</v>
      </c>
      <c r="G253" s="27" t="s">
        <v>673</v>
      </c>
      <c r="H253" s="27" t="s">
        <v>673</v>
      </c>
      <c r="I253" s="27" t="s">
        <v>673</v>
      </c>
      <c r="J253" s="42">
        <f>E253</f>
        <v>7300600</v>
      </c>
      <c r="K253" s="43">
        <v>380600</v>
      </c>
      <c r="L253" s="42">
        <v>34600</v>
      </c>
      <c r="N253" s="36"/>
    </row>
    <row r="254" spans="1:14" s="35" customFormat="1" ht="25.5" x14ac:dyDescent="0.2">
      <c r="A254" s="10">
        <v>3</v>
      </c>
      <c r="B254" s="30" t="s">
        <v>8</v>
      </c>
      <c r="C254" s="5">
        <v>3907.3</v>
      </c>
      <c r="D254" s="5">
        <v>3907.3</v>
      </c>
      <c r="E254" s="32">
        <f>D254*L254</f>
        <v>135192580</v>
      </c>
      <c r="F254" s="27" t="s">
        <v>673</v>
      </c>
      <c r="G254" s="27" t="s">
        <v>673</v>
      </c>
      <c r="H254" s="27" t="s">
        <v>673</v>
      </c>
      <c r="I254" s="27" t="s">
        <v>673</v>
      </c>
      <c r="J254" s="42">
        <f>E254</f>
        <v>135192580</v>
      </c>
      <c r="K254" s="43">
        <v>6632820</v>
      </c>
      <c r="L254" s="42">
        <v>34600</v>
      </c>
      <c r="N254" s="36"/>
    </row>
    <row r="255" spans="1:14" s="25" customFormat="1" ht="30.75" customHeight="1" x14ac:dyDescent="0.2">
      <c r="A255" s="887" t="s">
        <v>623</v>
      </c>
      <c r="B255" s="888"/>
      <c r="C255" s="19">
        <f>SUM(C252:C254)</f>
        <v>6848.3</v>
      </c>
      <c r="D255" s="19">
        <f>SUM(D253:D254)</f>
        <v>4118.3</v>
      </c>
      <c r="E255" s="19">
        <f>SUM(E253:E254)</f>
        <v>142493180</v>
      </c>
      <c r="F255" s="19">
        <f>SUM(F252:F254)</f>
        <v>2730</v>
      </c>
      <c r="G255" s="19">
        <f>SUM(G252:G254)</f>
        <v>94458000</v>
      </c>
      <c r="H255" s="19" t="s">
        <v>673</v>
      </c>
      <c r="I255" s="19" t="s">
        <v>673</v>
      </c>
      <c r="J255" s="55">
        <f>SUM(J252:J254)</f>
        <v>236951180</v>
      </c>
      <c r="K255" s="55">
        <f>SUM(K252:K254)</f>
        <v>9435420</v>
      </c>
      <c r="L255" s="55">
        <v>34600</v>
      </c>
      <c r="M255" s="65"/>
      <c r="N255" s="65"/>
    </row>
    <row r="256" spans="1:14" x14ac:dyDescent="0.2">
      <c r="A256" s="881" t="s">
        <v>448</v>
      </c>
      <c r="B256" s="882"/>
      <c r="C256" s="882"/>
      <c r="D256" s="882"/>
      <c r="E256" s="882"/>
      <c r="F256" s="882"/>
      <c r="G256" s="882"/>
      <c r="H256" s="882"/>
      <c r="I256" s="882"/>
      <c r="J256" s="882"/>
      <c r="K256" s="882"/>
      <c r="L256" s="882"/>
      <c r="N256" s="9"/>
    </row>
    <row r="257" spans="1:14" ht="25.5" x14ac:dyDescent="0.2">
      <c r="A257" s="10">
        <v>1</v>
      </c>
      <c r="B257" s="30" t="s">
        <v>19</v>
      </c>
      <c r="C257" s="5">
        <v>210.1</v>
      </c>
      <c r="D257" s="5">
        <v>210.1</v>
      </c>
      <c r="E257" s="5">
        <f>D257*L257</f>
        <v>7269460</v>
      </c>
      <c r="F257" s="27" t="s">
        <v>673</v>
      </c>
      <c r="G257" s="27" t="s">
        <v>673</v>
      </c>
      <c r="H257" s="27" t="s">
        <v>673</v>
      </c>
      <c r="I257" s="27" t="s">
        <v>673</v>
      </c>
      <c r="J257" s="42" t="e">
        <f>#N/A</f>
        <v>#N/A</v>
      </c>
      <c r="K257" s="43" t="e">
        <f>#N/A</f>
        <v>#N/A</v>
      </c>
      <c r="L257" s="42">
        <v>34600</v>
      </c>
      <c r="N257" s="9"/>
    </row>
    <row r="258" spans="1:14" ht="25.5" x14ac:dyDescent="0.2">
      <c r="A258" s="10">
        <v>2</v>
      </c>
      <c r="B258" s="30" t="s">
        <v>26</v>
      </c>
      <c r="C258" s="5">
        <v>134.6</v>
      </c>
      <c r="D258" s="5">
        <v>134.6</v>
      </c>
      <c r="E258" s="5" t="e">
        <f>#N/A</f>
        <v>#N/A</v>
      </c>
      <c r="F258" s="27" t="s">
        <v>673</v>
      </c>
      <c r="G258" s="27" t="s">
        <v>673</v>
      </c>
      <c r="H258" s="27" t="s">
        <v>673</v>
      </c>
      <c r="I258" s="27" t="s">
        <v>673</v>
      </c>
      <c r="J258" s="42" t="e">
        <f>#N/A</f>
        <v>#N/A</v>
      </c>
      <c r="K258" s="43" t="e">
        <f>#N/A</f>
        <v>#N/A</v>
      </c>
      <c r="L258" s="42">
        <v>34600</v>
      </c>
      <c r="N258" s="9"/>
    </row>
    <row r="259" spans="1:14" ht="25.5" x14ac:dyDescent="0.2">
      <c r="A259" s="10">
        <v>3</v>
      </c>
      <c r="B259" s="30" t="s">
        <v>32</v>
      </c>
      <c r="C259" s="5">
        <v>565.5</v>
      </c>
      <c r="D259" s="5">
        <v>565.5</v>
      </c>
      <c r="E259" s="5" t="e">
        <f>#N/A</f>
        <v>#N/A</v>
      </c>
      <c r="F259" s="27" t="s">
        <v>673</v>
      </c>
      <c r="G259" s="27" t="s">
        <v>673</v>
      </c>
      <c r="H259" s="27" t="s">
        <v>673</v>
      </c>
      <c r="I259" s="27" t="s">
        <v>673</v>
      </c>
      <c r="J259" s="42" t="e">
        <f>#N/A</f>
        <v>#N/A</v>
      </c>
      <c r="K259" s="43">
        <v>7826520</v>
      </c>
      <c r="L259" s="42">
        <v>34600</v>
      </c>
      <c r="N259" s="9"/>
    </row>
    <row r="260" spans="1:14" ht="25.5" x14ac:dyDescent="0.2">
      <c r="A260" s="10">
        <v>4</v>
      </c>
      <c r="B260" s="30" t="s">
        <v>33</v>
      </c>
      <c r="C260" s="5">
        <v>530.1</v>
      </c>
      <c r="D260" s="5">
        <v>530.1</v>
      </c>
      <c r="E260" s="5" t="e">
        <f>#N/A</f>
        <v>#N/A</v>
      </c>
      <c r="F260" s="27" t="s">
        <v>673</v>
      </c>
      <c r="G260" s="27" t="s">
        <v>673</v>
      </c>
      <c r="H260" s="27" t="s">
        <v>673</v>
      </c>
      <c r="I260" s="27" t="s">
        <v>673</v>
      </c>
      <c r="J260" s="42" t="e">
        <f>#N/A</f>
        <v>#N/A</v>
      </c>
      <c r="K260" s="43" t="e">
        <f>#N/A</f>
        <v>#N/A</v>
      </c>
      <c r="L260" s="42">
        <v>34600</v>
      </c>
      <c r="N260" s="9"/>
    </row>
    <row r="261" spans="1:14" ht="25.5" x14ac:dyDescent="0.2">
      <c r="A261" s="10">
        <v>5</v>
      </c>
      <c r="B261" s="30" t="s">
        <v>34</v>
      </c>
      <c r="C261" s="5">
        <v>530.20000000000005</v>
      </c>
      <c r="D261" s="5">
        <v>530.20000000000005</v>
      </c>
      <c r="E261" s="5" t="e">
        <f>#N/A</f>
        <v>#N/A</v>
      </c>
      <c r="F261" s="27" t="s">
        <v>673</v>
      </c>
      <c r="G261" s="27" t="s">
        <v>673</v>
      </c>
      <c r="H261" s="27" t="s">
        <v>673</v>
      </c>
      <c r="I261" s="27" t="s">
        <v>673</v>
      </c>
      <c r="J261" s="42" t="e">
        <f>#N/A</f>
        <v>#N/A</v>
      </c>
      <c r="K261" s="43" t="e">
        <f>#N/A</f>
        <v>#N/A</v>
      </c>
      <c r="L261" s="42">
        <v>34600</v>
      </c>
      <c r="N261" s="9"/>
    </row>
    <row r="262" spans="1:14" ht="25.5" x14ac:dyDescent="0.2">
      <c r="A262" s="10">
        <v>6</v>
      </c>
      <c r="B262" s="30" t="s">
        <v>35</v>
      </c>
      <c r="C262" s="5">
        <v>613.20000000000005</v>
      </c>
      <c r="D262" s="5">
        <v>613.20000000000005</v>
      </c>
      <c r="E262" s="5" t="e">
        <f>#N/A</f>
        <v>#N/A</v>
      </c>
      <c r="F262" s="27" t="s">
        <v>673</v>
      </c>
      <c r="G262" s="27" t="s">
        <v>673</v>
      </c>
      <c r="H262" s="27" t="s">
        <v>673</v>
      </c>
      <c r="I262" s="27" t="s">
        <v>673</v>
      </c>
      <c r="J262" s="42" t="e">
        <f>#N/A</f>
        <v>#N/A</v>
      </c>
      <c r="K262" s="43" t="e">
        <f>#N/A</f>
        <v>#N/A</v>
      </c>
      <c r="L262" s="42">
        <v>34600</v>
      </c>
      <c r="N262" s="9"/>
    </row>
    <row r="263" spans="1:14" ht="25.5" x14ac:dyDescent="0.2">
      <c r="A263" s="10">
        <v>7</v>
      </c>
      <c r="B263" s="30" t="s">
        <v>36</v>
      </c>
      <c r="C263" s="5">
        <v>523.4</v>
      </c>
      <c r="D263" s="5">
        <v>523.4</v>
      </c>
      <c r="E263" s="5" t="e">
        <f>#N/A</f>
        <v>#N/A</v>
      </c>
      <c r="F263" s="27" t="s">
        <v>673</v>
      </c>
      <c r="G263" s="27" t="s">
        <v>673</v>
      </c>
      <c r="H263" s="27" t="s">
        <v>673</v>
      </c>
      <c r="I263" s="27" t="s">
        <v>673</v>
      </c>
      <c r="J263" s="42" t="e">
        <f>#N/A</f>
        <v>#N/A</v>
      </c>
      <c r="K263" s="43" t="e">
        <f>#N/A</f>
        <v>#N/A</v>
      </c>
      <c r="L263" s="42">
        <v>34600</v>
      </c>
      <c r="N263" s="9"/>
    </row>
    <row r="264" spans="1:14" ht="25.5" x14ac:dyDescent="0.2">
      <c r="A264" s="10">
        <v>8</v>
      </c>
      <c r="B264" s="30" t="s">
        <v>37</v>
      </c>
      <c r="C264" s="5">
        <v>620.20000000000005</v>
      </c>
      <c r="D264" s="5">
        <v>620.20000000000005</v>
      </c>
      <c r="E264" s="5" t="e">
        <f>#N/A</f>
        <v>#N/A</v>
      </c>
      <c r="F264" s="27" t="s">
        <v>673</v>
      </c>
      <c r="G264" s="27" t="s">
        <v>673</v>
      </c>
      <c r="H264" s="27" t="s">
        <v>673</v>
      </c>
      <c r="I264" s="27" t="s">
        <v>673</v>
      </c>
      <c r="J264" s="42" t="e">
        <f>#N/A</f>
        <v>#N/A</v>
      </c>
      <c r="K264" s="43">
        <v>8583568</v>
      </c>
      <c r="L264" s="42">
        <v>34600</v>
      </c>
      <c r="N264" s="9"/>
    </row>
    <row r="265" spans="1:14" s="25" customFormat="1" ht="63.75" customHeight="1" x14ac:dyDescent="0.2">
      <c r="A265" s="887" t="s">
        <v>53</v>
      </c>
      <c r="B265" s="888"/>
      <c r="C265" s="19">
        <f>SUM(C257:C264)</f>
        <v>3727.3</v>
      </c>
      <c r="D265" s="19">
        <f>SUM(D257:D264)</f>
        <v>3727.3</v>
      </c>
      <c r="E265" s="19" t="e">
        <f>SUM(E257:E264)</f>
        <v>#N/A</v>
      </c>
      <c r="F265" s="18" t="s">
        <v>673</v>
      </c>
      <c r="G265" s="18" t="s">
        <v>673</v>
      </c>
      <c r="H265" s="18" t="s">
        <v>673</v>
      </c>
      <c r="I265" s="18" t="s">
        <v>673</v>
      </c>
      <c r="J265" s="55" t="e">
        <f>SUM(J257:J264)</f>
        <v>#N/A</v>
      </c>
      <c r="K265" s="55" t="e">
        <f>SUM(K257:K264)</f>
        <v>#N/A</v>
      </c>
      <c r="L265" s="55">
        <v>34600</v>
      </c>
      <c r="N265" s="65"/>
    </row>
    <row r="266" spans="1:14" x14ac:dyDescent="0.2">
      <c r="A266" s="881" t="s">
        <v>446</v>
      </c>
      <c r="B266" s="882"/>
      <c r="C266" s="882"/>
      <c r="D266" s="882"/>
      <c r="E266" s="882"/>
      <c r="F266" s="882"/>
      <c r="G266" s="882"/>
      <c r="H266" s="882"/>
      <c r="I266" s="882"/>
      <c r="J266" s="882"/>
      <c r="K266" s="882"/>
      <c r="L266" s="882"/>
      <c r="N266" s="9"/>
    </row>
    <row r="267" spans="1:14" ht="25.5" x14ac:dyDescent="0.2">
      <c r="A267" s="10">
        <v>1</v>
      </c>
      <c r="B267" s="30" t="s">
        <v>57</v>
      </c>
      <c r="C267" s="5">
        <v>401.4</v>
      </c>
      <c r="D267" s="5" t="s">
        <v>673</v>
      </c>
      <c r="E267" s="27" t="s">
        <v>673</v>
      </c>
      <c r="F267" s="27">
        <v>401.4</v>
      </c>
      <c r="G267" s="5">
        <f>F267*L267</f>
        <v>13888440</v>
      </c>
      <c r="H267" s="27" t="s">
        <v>673</v>
      </c>
      <c r="I267" s="5" t="s">
        <v>673</v>
      </c>
      <c r="J267" s="42">
        <f>G267</f>
        <v>13888440</v>
      </c>
      <c r="K267" s="43">
        <f>J267*0.1</f>
        <v>1388844</v>
      </c>
      <c r="L267" s="42">
        <v>34600</v>
      </c>
      <c r="N267" s="9"/>
    </row>
    <row r="268" spans="1:14" ht="25.5" x14ac:dyDescent="0.2">
      <c r="A268" s="10">
        <v>2</v>
      </c>
      <c r="B268" s="30" t="s">
        <v>58</v>
      </c>
      <c r="C268" s="5">
        <v>395.3</v>
      </c>
      <c r="D268" s="5" t="s">
        <v>673</v>
      </c>
      <c r="E268" s="27" t="s">
        <v>673</v>
      </c>
      <c r="F268" s="27">
        <v>395.3</v>
      </c>
      <c r="G268" s="5">
        <f>F268*L268</f>
        <v>13677380</v>
      </c>
      <c r="H268" s="27" t="s">
        <v>673</v>
      </c>
      <c r="I268" s="5" t="s">
        <v>673</v>
      </c>
      <c r="J268" s="42">
        <f>G268</f>
        <v>13677380</v>
      </c>
      <c r="K268" s="43">
        <f>J268*0.1</f>
        <v>1367738</v>
      </c>
      <c r="L268" s="42">
        <v>34600</v>
      </c>
      <c r="N268" s="9"/>
    </row>
    <row r="269" spans="1:14" ht="25.5" x14ac:dyDescent="0.2">
      <c r="A269" s="10">
        <v>3</v>
      </c>
      <c r="B269" s="30" t="s">
        <v>59</v>
      </c>
      <c r="C269" s="5">
        <v>384.6</v>
      </c>
      <c r="D269" s="5" t="s">
        <v>673</v>
      </c>
      <c r="E269" s="27" t="s">
        <v>673</v>
      </c>
      <c r="F269" s="27">
        <v>384.6</v>
      </c>
      <c r="G269" s="5">
        <f>F269*L269</f>
        <v>13307160</v>
      </c>
      <c r="H269" s="27" t="s">
        <v>673</v>
      </c>
      <c r="I269" s="5" t="s">
        <v>673</v>
      </c>
      <c r="J269" s="42">
        <f>G269</f>
        <v>13307160</v>
      </c>
      <c r="K269" s="43">
        <f>J269*0.1</f>
        <v>1330716</v>
      </c>
      <c r="L269" s="42">
        <v>34600</v>
      </c>
      <c r="N269" s="9"/>
    </row>
    <row r="270" spans="1:14" s="25" customFormat="1" ht="51.75" customHeight="1" x14ac:dyDescent="0.2">
      <c r="A270" s="887" t="s">
        <v>60</v>
      </c>
      <c r="B270" s="888"/>
      <c r="C270" s="19">
        <f>SUM(C267:C269)</f>
        <v>1181.3</v>
      </c>
      <c r="D270" s="19" t="s">
        <v>673</v>
      </c>
      <c r="E270" s="18" t="s">
        <v>673</v>
      </c>
      <c r="F270" s="19" t="e">
        <f>#N/A</f>
        <v>#N/A</v>
      </c>
      <c r="G270" s="19" t="e">
        <f>#N/A</f>
        <v>#N/A</v>
      </c>
      <c r="H270" s="19" t="s">
        <v>673</v>
      </c>
      <c r="I270" s="19" t="s">
        <v>673</v>
      </c>
      <c r="J270" s="55" t="e">
        <f>#N/A</f>
        <v>#N/A</v>
      </c>
      <c r="K270" s="55" t="e">
        <f>#N/A</f>
        <v>#N/A</v>
      </c>
      <c r="L270" s="55">
        <v>34600</v>
      </c>
      <c r="N270" s="65"/>
    </row>
    <row r="271" spans="1:14" x14ac:dyDescent="0.2">
      <c r="A271" s="881" t="s">
        <v>447</v>
      </c>
      <c r="B271" s="882"/>
      <c r="C271" s="882"/>
      <c r="D271" s="882"/>
      <c r="E271" s="882"/>
      <c r="F271" s="882"/>
      <c r="G271" s="882"/>
      <c r="H271" s="882"/>
      <c r="I271" s="882"/>
      <c r="J271" s="882"/>
      <c r="K271" s="882"/>
      <c r="L271" s="882"/>
      <c r="N271" s="9"/>
    </row>
    <row r="272" spans="1:14" ht="25.5" x14ac:dyDescent="0.2">
      <c r="A272" s="10">
        <v>1</v>
      </c>
      <c r="B272" s="11" t="s">
        <v>61</v>
      </c>
      <c r="C272" s="5">
        <v>102</v>
      </c>
      <c r="D272" s="5">
        <v>102</v>
      </c>
      <c r="E272" s="5">
        <f>D272*L272</f>
        <v>3529200</v>
      </c>
      <c r="F272" s="27" t="s">
        <v>673</v>
      </c>
      <c r="G272" s="27" t="s">
        <v>673</v>
      </c>
      <c r="H272" s="27" t="s">
        <v>673</v>
      </c>
      <c r="I272" s="27" t="s">
        <v>673</v>
      </c>
      <c r="J272" s="42">
        <f>E272</f>
        <v>3529200</v>
      </c>
      <c r="K272" s="43">
        <v>1121040</v>
      </c>
      <c r="L272" s="42">
        <v>34600</v>
      </c>
      <c r="N272" s="9"/>
    </row>
    <row r="273" spans="1:14" ht="25.5" x14ac:dyDescent="0.2">
      <c r="A273" s="10">
        <v>2</v>
      </c>
      <c r="B273" s="11" t="s">
        <v>62</v>
      </c>
      <c r="C273" s="5">
        <v>90.3</v>
      </c>
      <c r="D273" s="5">
        <v>90.3</v>
      </c>
      <c r="E273" s="5">
        <f>D273*L273</f>
        <v>3124380</v>
      </c>
      <c r="F273" s="27" t="s">
        <v>673</v>
      </c>
      <c r="G273" s="27" t="s">
        <v>673</v>
      </c>
      <c r="H273" s="27" t="s">
        <v>673</v>
      </c>
      <c r="I273" s="27" t="s">
        <v>673</v>
      </c>
      <c r="J273" s="42">
        <f>E273</f>
        <v>3124380</v>
      </c>
      <c r="K273" s="43">
        <v>418660</v>
      </c>
      <c r="L273" s="42">
        <v>34600</v>
      </c>
      <c r="N273" s="9"/>
    </row>
    <row r="274" spans="1:14" ht="25.5" x14ac:dyDescent="0.2">
      <c r="A274" s="10">
        <v>3</v>
      </c>
      <c r="B274" s="11" t="s">
        <v>63</v>
      </c>
      <c r="C274" s="5">
        <v>79.7</v>
      </c>
      <c r="D274" s="5">
        <v>79.7</v>
      </c>
      <c r="E274" s="5">
        <f>D274*L274</f>
        <v>2757620</v>
      </c>
      <c r="F274" s="27" t="s">
        <v>673</v>
      </c>
      <c r="G274" s="27" t="s">
        <v>673</v>
      </c>
      <c r="H274" s="27" t="s">
        <v>673</v>
      </c>
      <c r="I274" s="27" t="s">
        <v>673</v>
      </c>
      <c r="J274" s="42">
        <f>E274</f>
        <v>2757620</v>
      </c>
      <c r="K274" s="43">
        <v>1754220</v>
      </c>
      <c r="L274" s="42">
        <v>34600</v>
      </c>
      <c r="N274" s="9"/>
    </row>
    <row r="275" spans="1:14" ht="25.5" x14ac:dyDescent="0.2">
      <c r="A275" s="10">
        <v>4</v>
      </c>
      <c r="B275" s="11" t="s">
        <v>64</v>
      </c>
      <c r="C275" s="5">
        <v>53.3</v>
      </c>
      <c r="D275" s="5">
        <v>53.3</v>
      </c>
      <c r="E275" s="5">
        <f>D275*L275</f>
        <v>1844180</v>
      </c>
      <c r="F275" s="27" t="s">
        <v>673</v>
      </c>
      <c r="G275" s="27" t="s">
        <v>673</v>
      </c>
      <c r="H275" s="27" t="s">
        <v>673</v>
      </c>
      <c r="I275" s="27" t="s">
        <v>673</v>
      </c>
      <c r="J275" s="42">
        <f>E275</f>
        <v>1844180</v>
      </c>
      <c r="K275" s="43">
        <v>93420</v>
      </c>
      <c r="L275" s="42">
        <v>34600</v>
      </c>
      <c r="N275" s="9"/>
    </row>
    <row r="276" spans="1:14" ht="25.5" x14ac:dyDescent="0.2">
      <c r="A276" s="10">
        <v>5</v>
      </c>
      <c r="B276" s="11" t="s">
        <v>65</v>
      </c>
      <c r="C276" s="5">
        <v>129.1</v>
      </c>
      <c r="D276" s="5">
        <v>129.1</v>
      </c>
      <c r="E276" s="5">
        <f>D276*L276</f>
        <v>4466860</v>
      </c>
      <c r="F276" s="27" t="s">
        <v>673</v>
      </c>
      <c r="G276" s="27" t="s">
        <v>673</v>
      </c>
      <c r="H276" s="27" t="s">
        <v>673</v>
      </c>
      <c r="I276" s="27" t="s">
        <v>673</v>
      </c>
      <c r="J276" s="42">
        <f>E276</f>
        <v>4466860</v>
      </c>
      <c r="K276" s="43">
        <v>2037940</v>
      </c>
      <c r="L276" s="42">
        <v>34600</v>
      </c>
      <c r="N276" s="9"/>
    </row>
    <row r="277" spans="1:14" s="25" customFormat="1" ht="52.5" customHeight="1" x14ac:dyDescent="0.2">
      <c r="A277" s="887" t="s">
        <v>89</v>
      </c>
      <c r="B277" s="888"/>
      <c r="C277" s="19">
        <f>SUM(C272:C276)</f>
        <v>454.4</v>
      </c>
      <c r="D277" s="19">
        <f>SUM(D272:D276)</f>
        <v>454.4</v>
      </c>
      <c r="E277" s="19">
        <f>SUM(E272:E276)</f>
        <v>15722240</v>
      </c>
      <c r="F277" s="18" t="s">
        <v>673</v>
      </c>
      <c r="G277" s="18" t="s">
        <v>673</v>
      </c>
      <c r="H277" s="18" t="s">
        <v>673</v>
      </c>
      <c r="I277" s="18" t="s">
        <v>673</v>
      </c>
      <c r="J277" s="55">
        <f>SUM(J272:J276)</f>
        <v>15722240</v>
      </c>
      <c r="K277" s="55">
        <f>SUM(K272:K276)</f>
        <v>5425280</v>
      </c>
      <c r="L277" s="55">
        <v>34600</v>
      </c>
      <c r="N277" s="65"/>
    </row>
    <row r="278" spans="1:14" x14ac:dyDescent="0.2">
      <c r="A278" s="881" t="s">
        <v>619</v>
      </c>
      <c r="B278" s="882"/>
      <c r="C278" s="882"/>
      <c r="D278" s="882"/>
      <c r="E278" s="882"/>
      <c r="F278" s="882"/>
      <c r="G278" s="882"/>
      <c r="H278" s="882"/>
      <c r="I278" s="882"/>
      <c r="J278" s="882"/>
      <c r="K278" s="882"/>
      <c r="L278" s="882"/>
      <c r="N278" s="9"/>
    </row>
    <row r="279" spans="1:14" ht="25.5" x14ac:dyDescent="0.2">
      <c r="A279" s="10">
        <v>1</v>
      </c>
      <c r="B279" s="11" t="s">
        <v>367</v>
      </c>
      <c r="C279" s="5">
        <v>553.70000000000005</v>
      </c>
      <c r="D279" s="5" t="s">
        <v>673</v>
      </c>
      <c r="E279" s="5" t="s">
        <v>673</v>
      </c>
      <c r="F279" s="27" t="s">
        <v>673</v>
      </c>
      <c r="G279" s="27" t="s">
        <v>673</v>
      </c>
      <c r="H279" s="5">
        <v>553.70000000000005</v>
      </c>
      <c r="I279" s="5">
        <f>H279*L279</f>
        <v>19158020</v>
      </c>
      <c r="J279" s="42">
        <f>I279</f>
        <v>19158020</v>
      </c>
      <c r="K279" s="43">
        <f>J279*0.1</f>
        <v>1915802</v>
      </c>
      <c r="L279" s="42">
        <v>34600</v>
      </c>
      <c r="N279" s="9"/>
    </row>
    <row r="280" spans="1:14" ht="25.5" x14ac:dyDescent="0.2">
      <c r="A280" s="10">
        <v>2</v>
      </c>
      <c r="B280" s="11" t="s">
        <v>368</v>
      </c>
      <c r="C280" s="5">
        <v>551</v>
      </c>
      <c r="D280" s="5" t="s">
        <v>673</v>
      </c>
      <c r="E280" s="5" t="s">
        <v>673</v>
      </c>
      <c r="F280" s="27" t="s">
        <v>673</v>
      </c>
      <c r="G280" s="27" t="s">
        <v>673</v>
      </c>
      <c r="H280" s="5">
        <v>551</v>
      </c>
      <c r="I280" s="5">
        <f>H280*L280</f>
        <v>19064600</v>
      </c>
      <c r="J280" s="42">
        <f>I280</f>
        <v>19064600</v>
      </c>
      <c r="K280" s="43">
        <f>J280*0.1</f>
        <v>1906460</v>
      </c>
      <c r="L280" s="42">
        <v>34600</v>
      </c>
      <c r="N280" s="9"/>
    </row>
    <row r="281" spans="1:14" ht="25.5" x14ac:dyDescent="0.2">
      <c r="A281" s="10">
        <v>3</v>
      </c>
      <c r="B281" s="11" t="s">
        <v>449</v>
      </c>
      <c r="C281" s="5">
        <v>485.1</v>
      </c>
      <c r="D281" s="5" t="s">
        <v>673</v>
      </c>
      <c r="E281" s="5" t="s">
        <v>673</v>
      </c>
      <c r="F281" s="27" t="s">
        <v>673</v>
      </c>
      <c r="G281" s="27" t="s">
        <v>673</v>
      </c>
      <c r="H281" s="5">
        <v>485.1</v>
      </c>
      <c r="I281" s="5">
        <v>16784460</v>
      </c>
      <c r="J281" s="42">
        <v>16784460</v>
      </c>
      <c r="K281" s="43">
        <v>1678446</v>
      </c>
      <c r="L281" s="42">
        <v>34600</v>
      </c>
      <c r="N281" s="9"/>
    </row>
    <row r="282" spans="1:14" ht="25.5" x14ac:dyDescent="0.2">
      <c r="A282" s="10">
        <v>4</v>
      </c>
      <c r="B282" s="11" t="s">
        <v>554</v>
      </c>
      <c r="C282" s="5">
        <v>517.79999999999995</v>
      </c>
      <c r="D282" s="5" t="s">
        <v>673</v>
      </c>
      <c r="E282" s="5" t="s">
        <v>673</v>
      </c>
      <c r="F282" s="27" t="s">
        <v>673</v>
      </c>
      <c r="G282" s="27" t="s">
        <v>673</v>
      </c>
      <c r="H282" s="5">
        <v>517.79999999999995</v>
      </c>
      <c r="I282" s="5">
        <v>17915880</v>
      </c>
      <c r="J282" s="42">
        <v>17915880</v>
      </c>
      <c r="K282" s="43">
        <v>1791588</v>
      </c>
      <c r="L282" s="42">
        <v>34600</v>
      </c>
      <c r="N282" s="9"/>
    </row>
    <row r="283" spans="1:14" s="25" customFormat="1" ht="33" customHeight="1" x14ac:dyDescent="0.2">
      <c r="A283" s="887" t="s">
        <v>624</v>
      </c>
      <c r="B283" s="888"/>
      <c r="C283" s="19">
        <f>SUM(C279:C282)</f>
        <v>2107.6</v>
      </c>
      <c r="D283" s="19" t="s">
        <v>673</v>
      </c>
      <c r="E283" s="19" t="s">
        <v>673</v>
      </c>
      <c r="F283" s="18" t="s">
        <v>673</v>
      </c>
      <c r="G283" s="18" t="s">
        <v>673</v>
      </c>
      <c r="H283" s="19">
        <f>SUM(H279:H282)</f>
        <v>2107.6</v>
      </c>
      <c r="I283" s="19">
        <f>SUM(I279:I282)</f>
        <v>72922960</v>
      </c>
      <c r="J283" s="55">
        <f>SUM(J279:J282)</f>
        <v>72922960</v>
      </c>
      <c r="K283" s="55">
        <f>SUM(K279:K282)</f>
        <v>7292296</v>
      </c>
      <c r="L283" s="55">
        <v>34600</v>
      </c>
      <c r="N283" s="65"/>
    </row>
    <row r="284" spans="1:14" x14ac:dyDescent="0.2">
      <c r="A284" s="911" t="s">
        <v>122</v>
      </c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N284" s="9"/>
    </row>
    <row r="285" spans="1:14" ht="25.5" x14ac:dyDescent="0.2">
      <c r="A285" s="4">
        <v>1</v>
      </c>
      <c r="B285" s="30" t="s">
        <v>370</v>
      </c>
      <c r="C285" s="5">
        <v>845.7</v>
      </c>
      <c r="D285" s="45" t="s">
        <v>673</v>
      </c>
      <c r="E285" s="45" t="s">
        <v>673</v>
      </c>
      <c r="F285" s="5">
        <v>845.7</v>
      </c>
      <c r="G285" s="32">
        <f>F285*L285</f>
        <v>29261220</v>
      </c>
      <c r="H285" s="5" t="s">
        <v>673</v>
      </c>
      <c r="I285" s="32" t="s">
        <v>673</v>
      </c>
      <c r="J285" s="42">
        <f>G285</f>
        <v>29261220</v>
      </c>
      <c r="K285" s="43">
        <v>1048380</v>
      </c>
      <c r="L285" s="42">
        <v>34600</v>
      </c>
      <c r="N285" s="9"/>
    </row>
    <row r="286" spans="1:14" ht="25.5" x14ac:dyDescent="0.2">
      <c r="A286" s="10">
        <v>2</v>
      </c>
      <c r="B286" s="30" t="s">
        <v>371</v>
      </c>
      <c r="C286" s="5">
        <v>238.3</v>
      </c>
      <c r="D286" s="45" t="s">
        <v>673</v>
      </c>
      <c r="E286" s="45" t="s">
        <v>673</v>
      </c>
      <c r="F286" s="5">
        <v>238.3</v>
      </c>
      <c r="G286" s="32">
        <f>F286*L286</f>
        <v>8245180</v>
      </c>
      <c r="H286" s="5" t="s">
        <v>673</v>
      </c>
      <c r="I286" s="32" t="s">
        <v>673</v>
      </c>
      <c r="J286" s="42">
        <f>G286</f>
        <v>8245180</v>
      </c>
      <c r="K286" s="43">
        <v>1066026</v>
      </c>
      <c r="L286" s="42">
        <v>34600</v>
      </c>
      <c r="N286" s="9"/>
    </row>
    <row r="287" spans="1:14" ht="25.5" x14ac:dyDescent="0.2">
      <c r="A287" s="4">
        <v>3</v>
      </c>
      <c r="B287" s="30" t="s">
        <v>372</v>
      </c>
      <c r="C287" s="5">
        <v>642.5</v>
      </c>
      <c r="D287" s="45" t="s">
        <v>673</v>
      </c>
      <c r="E287" s="45" t="s">
        <v>673</v>
      </c>
      <c r="F287" s="5">
        <v>642.5</v>
      </c>
      <c r="G287" s="32">
        <f>F287*L287</f>
        <v>22230500</v>
      </c>
      <c r="H287" s="5" t="s">
        <v>673</v>
      </c>
      <c r="I287" s="32" t="s">
        <v>673</v>
      </c>
      <c r="J287" s="42">
        <f>G287</f>
        <v>22230500</v>
      </c>
      <c r="K287" s="43">
        <v>1727578</v>
      </c>
      <c r="L287" s="42">
        <v>34600</v>
      </c>
      <c r="N287" s="9"/>
    </row>
    <row r="288" spans="1:14" s="25" customFormat="1" ht="69" customHeight="1" x14ac:dyDescent="0.2">
      <c r="A288" s="887" t="s">
        <v>126</v>
      </c>
      <c r="B288" s="888"/>
      <c r="C288" s="19">
        <f>SUM(C285:C287)</f>
        <v>1726.5</v>
      </c>
      <c r="D288" s="45" t="s">
        <v>673</v>
      </c>
      <c r="E288" s="45" t="s">
        <v>673</v>
      </c>
      <c r="F288" s="45">
        <f>SUM(F285:F287)</f>
        <v>1726.5</v>
      </c>
      <c r="G288" s="45">
        <f>SUM(G285:G287)</f>
        <v>59736900</v>
      </c>
      <c r="H288" s="45" t="s">
        <v>673</v>
      </c>
      <c r="I288" s="45" t="s">
        <v>673</v>
      </c>
      <c r="J288" s="55">
        <f>SUM(J285:J287)</f>
        <v>59736900</v>
      </c>
      <c r="K288" s="55">
        <f>SUM(K285:K287)</f>
        <v>3841984</v>
      </c>
      <c r="L288" s="55">
        <v>34600</v>
      </c>
      <c r="N288" s="65"/>
    </row>
    <row r="289" spans="1:14" x14ac:dyDescent="0.2">
      <c r="A289" s="905" t="s">
        <v>628</v>
      </c>
      <c r="B289" s="913"/>
      <c r="C289" s="913"/>
      <c r="D289" s="913"/>
      <c r="E289" s="913"/>
      <c r="F289" s="913"/>
      <c r="G289" s="913"/>
      <c r="H289" s="913"/>
      <c r="I289" s="913"/>
      <c r="J289" s="913"/>
      <c r="K289" s="913"/>
      <c r="L289" s="913"/>
      <c r="N289" s="9"/>
    </row>
    <row r="290" spans="1:14" s="35" customFormat="1" x14ac:dyDescent="0.2">
      <c r="A290" s="4">
        <v>1</v>
      </c>
      <c r="B290" s="30" t="s">
        <v>127</v>
      </c>
      <c r="C290" s="5">
        <v>214.5</v>
      </c>
      <c r="D290" s="45" t="s">
        <v>673</v>
      </c>
      <c r="E290" s="45" t="s">
        <v>673</v>
      </c>
      <c r="F290" s="5">
        <v>214.5</v>
      </c>
      <c r="G290" s="32">
        <f>F290*L290</f>
        <v>7421700</v>
      </c>
      <c r="H290" s="5" t="s">
        <v>673</v>
      </c>
      <c r="I290" s="32" t="s">
        <v>673</v>
      </c>
      <c r="J290" s="42">
        <f>G290</f>
        <v>7421700</v>
      </c>
      <c r="K290" s="43" t="e">
        <f>#REF!</f>
        <v>#REF!</v>
      </c>
      <c r="L290" s="42">
        <v>34600</v>
      </c>
      <c r="N290" s="36"/>
    </row>
    <row r="291" spans="1:14" s="35" customFormat="1" ht="25.5" x14ac:dyDescent="0.2">
      <c r="A291" s="27">
        <v>2</v>
      </c>
      <c r="B291" s="30" t="s">
        <v>492</v>
      </c>
      <c r="C291" s="27">
        <v>231.1</v>
      </c>
      <c r="D291" s="45" t="s">
        <v>673</v>
      </c>
      <c r="E291" s="45" t="s">
        <v>673</v>
      </c>
      <c r="F291" s="27">
        <v>231.1</v>
      </c>
      <c r="G291" s="32">
        <f>F291*L291</f>
        <v>7996060</v>
      </c>
      <c r="H291" s="27" t="s">
        <v>673</v>
      </c>
      <c r="I291" s="32" t="s">
        <v>673</v>
      </c>
      <c r="J291" s="42">
        <f>G291</f>
        <v>7996060</v>
      </c>
      <c r="K291" s="43" t="e">
        <f>#REF!</f>
        <v>#REF!</v>
      </c>
      <c r="L291" s="42">
        <v>34600</v>
      </c>
      <c r="N291" s="36"/>
    </row>
    <row r="292" spans="1:14" s="25" customFormat="1" ht="52.5" customHeight="1" x14ac:dyDescent="0.2">
      <c r="A292" s="887" t="s">
        <v>133</v>
      </c>
      <c r="B292" s="888"/>
      <c r="C292" s="19">
        <f>SUM(C290:C291)</f>
        <v>445.6</v>
      </c>
      <c r="D292" s="45" t="s">
        <v>673</v>
      </c>
      <c r="E292" s="45" t="s">
        <v>673</v>
      </c>
      <c r="F292" s="45">
        <f>SUM(F290:F291)</f>
        <v>445.6</v>
      </c>
      <c r="G292" s="45">
        <f>SUM(G290:G291)</f>
        <v>15417760</v>
      </c>
      <c r="H292" s="45" t="s">
        <v>673</v>
      </c>
      <c r="I292" s="45" t="s">
        <v>673</v>
      </c>
      <c r="J292" s="55">
        <f>SUM(J290:J291)</f>
        <v>15417760</v>
      </c>
      <c r="K292" s="55" t="e">
        <f>SUM(K290:K291)</f>
        <v>#REF!</v>
      </c>
      <c r="L292" s="55">
        <v>34600</v>
      </c>
      <c r="N292" s="65"/>
    </row>
    <row r="293" spans="1:14" x14ac:dyDescent="0.2">
      <c r="A293" s="905" t="s">
        <v>637</v>
      </c>
      <c r="B293" s="906"/>
      <c r="C293" s="906"/>
      <c r="D293" s="906"/>
      <c r="E293" s="906"/>
      <c r="F293" s="906"/>
      <c r="G293" s="906"/>
      <c r="H293" s="906"/>
      <c r="I293" s="906"/>
      <c r="J293" s="906"/>
      <c r="K293" s="906"/>
      <c r="L293" s="906"/>
      <c r="N293" s="9"/>
    </row>
    <row r="294" spans="1:14" ht="25.5" x14ac:dyDescent="0.2">
      <c r="A294" s="10">
        <v>1</v>
      </c>
      <c r="B294" s="11" t="s">
        <v>503</v>
      </c>
      <c r="C294" s="20">
        <v>88.8</v>
      </c>
      <c r="D294" s="12" t="s">
        <v>673</v>
      </c>
      <c r="E294" s="4" t="s">
        <v>673</v>
      </c>
      <c r="F294" s="13">
        <v>88.8</v>
      </c>
      <c r="G294" s="20">
        <f>F294*L294</f>
        <v>3072480</v>
      </c>
      <c r="H294" s="13" t="s">
        <v>673</v>
      </c>
      <c r="I294" s="20" t="s">
        <v>673</v>
      </c>
      <c r="J294" s="12">
        <f>G294</f>
        <v>3072480</v>
      </c>
      <c r="K294" s="12" t="e">
        <f>#REF!</f>
        <v>#REF!</v>
      </c>
      <c r="L294" s="12">
        <v>34600</v>
      </c>
      <c r="N294" s="9"/>
    </row>
    <row r="295" spans="1:14" ht="25.5" x14ac:dyDescent="0.2">
      <c r="A295" s="4">
        <v>2</v>
      </c>
      <c r="B295" s="11" t="s">
        <v>504</v>
      </c>
      <c r="C295" s="20">
        <v>47</v>
      </c>
      <c r="D295" s="12" t="s">
        <v>673</v>
      </c>
      <c r="E295" s="4" t="s">
        <v>673</v>
      </c>
      <c r="F295" s="13">
        <v>47</v>
      </c>
      <c r="G295" s="20">
        <f>F295*L295</f>
        <v>1626200</v>
      </c>
      <c r="H295" s="13" t="s">
        <v>673</v>
      </c>
      <c r="I295" s="20" t="s">
        <v>673</v>
      </c>
      <c r="J295" s="12">
        <f>G295</f>
        <v>1626200</v>
      </c>
      <c r="K295" s="12" t="e">
        <f>#REF!</f>
        <v>#REF!</v>
      </c>
      <c r="L295" s="12">
        <v>34600</v>
      </c>
      <c r="N295" s="9"/>
    </row>
    <row r="296" spans="1:14" ht="25.5" x14ac:dyDescent="0.2">
      <c r="A296" s="10">
        <v>3</v>
      </c>
      <c r="B296" s="11" t="s">
        <v>505</v>
      </c>
      <c r="C296" s="20">
        <v>196</v>
      </c>
      <c r="D296" s="12" t="s">
        <v>673</v>
      </c>
      <c r="E296" s="4" t="s">
        <v>673</v>
      </c>
      <c r="F296" s="13">
        <v>196</v>
      </c>
      <c r="G296" s="20">
        <f>F296*L296</f>
        <v>6781600</v>
      </c>
      <c r="H296" s="13" t="s">
        <v>673</v>
      </c>
      <c r="I296" s="20" t="s">
        <v>673</v>
      </c>
      <c r="J296" s="12">
        <f>G296</f>
        <v>6781600</v>
      </c>
      <c r="K296" s="12" t="e">
        <f>#REF!</f>
        <v>#REF!</v>
      </c>
      <c r="L296" s="12">
        <v>34600</v>
      </c>
      <c r="N296" s="9"/>
    </row>
    <row r="297" spans="1:14" ht="25.5" x14ac:dyDescent="0.2">
      <c r="A297" s="4">
        <v>4</v>
      </c>
      <c r="B297" s="11" t="s">
        <v>506</v>
      </c>
      <c r="C297" s="20">
        <v>85.4</v>
      </c>
      <c r="D297" s="12" t="s">
        <v>673</v>
      </c>
      <c r="E297" s="4" t="s">
        <v>673</v>
      </c>
      <c r="F297" s="13">
        <v>85.4</v>
      </c>
      <c r="G297" s="20">
        <f>F297*L297</f>
        <v>2954840</v>
      </c>
      <c r="H297" s="13" t="s">
        <v>673</v>
      </c>
      <c r="I297" s="20" t="s">
        <v>673</v>
      </c>
      <c r="J297" s="12">
        <f>G297</f>
        <v>2954840</v>
      </c>
      <c r="K297" s="12" t="e">
        <f>#REF!</f>
        <v>#REF!</v>
      </c>
      <c r="L297" s="12">
        <v>34600</v>
      </c>
      <c r="N297" s="9"/>
    </row>
    <row r="298" spans="1:14" ht="25.5" x14ac:dyDescent="0.2">
      <c r="A298" s="10">
        <v>5</v>
      </c>
      <c r="B298" s="11" t="s">
        <v>507</v>
      </c>
      <c r="C298" s="20">
        <v>85.4</v>
      </c>
      <c r="D298" s="12" t="s">
        <v>673</v>
      </c>
      <c r="E298" s="4" t="s">
        <v>673</v>
      </c>
      <c r="F298" s="13">
        <v>85.4</v>
      </c>
      <c r="G298" s="20">
        <f>F298*L298</f>
        <v>2954840</v>
      </c>
      <c r="H298" s="13" t="s">
        <v>673</v>
      </c>
      <c r="I298" s="20" t="s">
        <v>673</v>
      </c>
      <c r="J298" s="12">
        <f>G298</f>
        <v>2954840</v>
      </c>
      <c r="K298" s="12" t="e">
        <f>#REF!</f>
        <v>#REF!</v>
      </c>
      <c r="L298" s="12">
        <v>34600</v>
      </c>
      <c r="N298" s="9"/>
    </row>
    <row r="299" spans="1:14" s="26" customFormat="1" ht="56.25" customHeight="1" x14ac:dyDescent="0.2">
      <c r="A299" s="887" t="s">
        <v>153</v>
      </c>
      <c r="B299" s="888"/>
      <c r="C299" s="19">
        <f>SUM(C294:C298)</f>
        <v>502.6</v>
      </c>
      <c r="D299" s="19" t="s">
        <v>673</v>
      </c>
      <c r="E299" s="18" t="s">
        <v>673</v>
      </c>
      <c r="F299" s="19" t="e">
        <f>#N/A</f>
        <v>#N/A</v>
      </c>
      <c r="G299" s="19" t="e">
        <f>#N/A</f>
        <v>#N/A</v>
      </c>
      <c r="H299" s="19" t="s">
        <v>673</v>
      </c>
      <c r="I299" s="19" t="s">
        <v>673</v>
      </c>
      <c r="J299" s="19" t="e">
        <f>#N/A</f>
        <v>#N/A</v>
      </c>
      <c r="K299" s="19" t="e">
        <f>#N/A</f>
        <v>#N/A</v>
      </c>
      <c r="L299" s="19">
        <v>34600</v>
      </c>
      <c r="N299" s="65"/>
    </row>
    <row r="300" spans="1:14" x14ac:dyDescent="0.2">
      <c r="A300" s="883" t="s">
        <v>598</v>
      </c>
      <c r="B300" s="884"/>
      <c r="C300" s="884"/>
      <c r="D300" s="884"/>
      <c r="E300" s="884"/>
      <c r="F300" s="884"/>
      <c r="G300" s="884"/>
      <c r="H300" s="884"/>
      <c r="I300" s="884"/>
      <c r="J300" s="884"/>
      <c r="K300" s="884"/>
      <c r="L300" s="884"/>
      <c r="N300" s="9"/>
    </row>
    <row r="301" spans="1:14" ht="25.5" x14ac:dyDescent="0.2">
      <c r="A301" s="4">
        <v>1</v>
      </c>
      <c r="B301" s="15" t="s">
        <v>158</v>
      </c>
      <c r="C301" s="12">
        <v>3647</v>
      </c>
      <c r="D301" s="12" t="s">
        <v>673</v>
      </c>
      <c r="E301" s="4" t="s">
        <v>673</v>
      </c>
      <c r="F301" s="12" t="s">
        <v>673</v>
      </c>
      <c r="G301" s="42" t="s">
        <v>673</v>
      </c>
      <c r="H301" s="12">
        <v>3647</v>
      </c>
      <c r="I301" s="57">
        <f>H301*L301</f>
        <v>126186200</v>
      </c>
      <c r="J301" s="42">
        <f>I301</f>
        <v>126186200</v>
      </c>
      <c r="K301" s="42" t="e">
        <f>#REF!</f>
        <v>#REF!</v>
      </c>
      <c r="L301" s="42">
        <v>34600</v>
      </c>
      <c r="N301" s="9"/>
    </row>
    <row r="302" spans="1:14" s="25" customFormat="1" ht="57.75" customHeight="1" x14ac:dyDescent="0.2">
      <c r="A302" s="886" t="s">
        <v>160</v>
      </c>
      <c r="B302" s="902"/>
      <c r="C302" s="19">
        <f>SUM(C301)</f>
        <v>3647</v>
      </c>
      <c r="D302" s="19" t="s">
        <v>673</v>
      </c>
      <c r="E302" s="18" t="s">
        <v>673</v>
      </c>
      <c r="F302" s="18" t="s">
        <v>673</v>
      </c>
      <c r="G302" s="55" t="s">
        <v>673</v>
      </c>
      <c r="H302" s="19">
        <f>SUM(H301)</f>
        <v>3647</v>
      </c>
      <c r="I302" s="58">
        <f>SUM(I301)</f>
        <v>126186200</v>
      </c>
      <c r="J302" s="55">
        <f>SUM(J301)</f>
        <v>126186200</v>
      </c>
      <c r="K302" s="55" t="e">
        <f>SUM(K301)</f>
        <v>#REF!</v>
      </c>
      <c r="L302" s="55">
        <v>34600</v>
      </c>
      <c r="N302" s="65"/>
    </row>
    <row r="303" spans="1:14" x14ac:dyDescent="0.2">
      <c r="A303" s="883" t="s">
        <v>606</v>
      </c>
      <c r="B303" s="884"/>
      <c r="C303" s="884"/>
      <c r="D303" s="884"/>
      <c r="E303" s="884"/>
      <c r="F303" s="884"/>
      <c r="G303" s="884"/>
      <c r="H303" s="884"/>
      <c r="I303" s="884"/>
      <c r="J303" s="884"/>
      <c r="K303" s="884"/>
      <c r="L303" s="884"/>
      <c r="N303" s="9"/>
    </row>
    <row r="304" spans="1:14" s="35" customFormat="1" x14ac:dyDescent="0.2">
      <c r="A304" s="4">
        <v>1</v>
      </c>
      <c r="B304" s="15" t="s">
        <v>538</v>
      </c>
      <c r="C304" s="12">
        <v>642.9</v>
      </c>
      <c r="D304" s="19" t="s">
        <v>673</v>
      </c>
      <c r="E304" s="19" t="s">
        <v>673</v>
      </c>
      <c r="F304" s="12">
        <v>642.9</v>
      </c>
      <c r="G304" s="12">
        <f>F304*L304</f>
        <v>22244340</v>
      </c>
      <c r="H304" s="12" t="s">
        <v>673</v>
      </c>
      <c r="I304" s="12" t="s">
        <v>673</v>
      </c>
      <c r="J304" s="42">
        <f>G304</f>
        <v>22244340</v>
      </c>
      <c r="K304" s="42" t="e">
        <f>#REF!</f>
        <v>#REF!</v>
      </c>
      <c r="L304" s="42">
        <v>34600</v>
      </c>
      <c r="N304" s="36"/>
    </row>
    <row r="305" spans="1:14" s="25" customFormat="1" ht="51" customHeight="1" x14ac:dyDescent="0.2">
      <c r="A305" s="886" t="s">
        <v>163</v>
      </c>
      <c r="B305" s="902"/>
      <c r="C305" s="19">
        <f>SUM(C304)</f>
        <v>642.9</v>
      </c>
      <c r="D305" s="19" t="s">
        <v>673</v>
      </c>
      <c r="E305" s="19" t="s">
        <v>673</v>
      </c>
      <c r="F305" s="19" t="e">
        <f>#N/A</f>
        <v>#N/A</v>
      </c>
      <c r="G305" s="19" t="e">
        <f>#N/A</f>
        <v>#N/A</v>
      </c>
      <c r="H305" s="19" t="s">
        <v>673</v>
      </c>
      <c r="I305" s="19" t="s">
        <v>673</v>
      </c>
      <c r="J305" s="55" t="e">
        <f>#N/A</f>
        <v>#N/A</v>
      </c>
      <c r="K305" s="55" t="e">
        <f>#N/A</f>
        <v>#N/A</v>
      </c>
      <c r="L305" s="55">
        <v>34600</v>
      </c>
      <c r="N305" s="65"/>
    </row>
    <row r="306" spans="1:14" x14ac:dyDescent="0.2">
      <c r="A306" s="900" t="s">
        <v>609</v>
      </c>
      <c r="B306" s="901"/>
      <c r="C306" s="901"/>
      <c r="D306" s="901"/>
      <c r="E306" s="901"/>
      <c r="F306" s="901"/>
      <c r="G306" s="901"/>
      <c r="H306" s="901"/>
      <c r="I306" s="901"/>
      <c r="J306" s="901"/>
      <c r="K306" s="901"/>
      <c r="L306" s="901"/>
      <c r="N306" s="9"/>
    </row>
    <row r="307" spans="1:14" ht="25.5" x14ac:dyDescent="0.2">
      <c r="A307" s="4">
        <v>1</v>
      </c>
      <c r="B307" s="11" t="s">
        <v>548</v>
      </c>
      <c r="C307" s="12">
        <v>224.3</v>
      </c>
      <c r="D307" s="20" t="s">
        <v>673</v>
      </c>
      <c r="E307" s="10" t="s">
        <v>673</v>
      </c>
      <c r="F307" s="10" t="s">
        <v>673</v>
      </c>
      <c r="G307" s="20" t="s">
        <v>673</v>
      </c>
      <c r="H307" s="10">
        <v>224.3</v>
      </c>
      <c r="I307" s="20">
        <f>H307*L307</f>
        <v>7760780</v>
      </c>
      <c r="J307" s="12">
        <f>I307</f>
        <v>7760780</v>
      </c>
      <c r="K307" s="12" t="e">
        <f>#REF!</f>
        <v>#REF!</v>
      </c>
      <c r="L307" s="12">
        <v>34600</v>
      </c>
      <c r="N307" s="9"/>
    </row>
    <row r="308" spans="1:14" ht="25.5" x14ac:dyDescent="0.2">
      <c r="A308" s="4">
        <v>2</v>
      </c>
      <c r="B308" s="11" t="s">
        <v>540</v>
      </c>
      <c r="C308" s="12">
        <v>326.10000000000002</v>
      </c>
      <c r="D308" s="20" t="s">
        <v>673</v>
      </c>
      <c r="E308" s="10" t="s">
        <v>673</v>
      </c>
      <c r="F308" s="10" t="s">
        <v>673</v>
      </c>
      <c r="G308" s="20" t="s">
        <v>673</v>
      </c>
      <c r="H308" s="10">
        <v>326.10000000000002</v>
      </c>
      <c r="I308" s="20">
        <f>H308*L308</f>
        <v>11283060</v>
      </c>
      <c r="J308" s="12">
        <f>I308</f>
        <v>11283060</v>
      </c>
      <c r="K308" s="12" t="e">
        <f>#REF!</f>
        <v>#REF!</v>
      </c>
      <c r="L308" s="12">
        <v>34600</v>
      </c>
      <c r="N308" s="9"/>
    </row>
    <row r="309" spans="1:14" ht="25.5" x14ac:dyDescent="0.2">
      <c r="A309" s="4">
        <v>3</v>
      </c>
      <c r="B309" s="11" t="s">
        <v>541</v>
      </c>
      <c r="C309" s="12">
        <v>178.9</v>
      </c>
      <c r="D309" s="20" t="s">
        <v>673</v>
      </c>
      <c r="E309" s="10" t="s">
        <v>673</v>
      </c>
      <c r="F309" s="10" t="s">
        <v>673</v>
      </c>
      <c r="G309" s="20" t="s">
        <v>673</v>
      </c>
      <c r="H309" s="10">
        <v>178.9</v>
      </c>
      <c r="I309" s="20">
        <f>H309*L309</f>
        <v>6189940</v>
      </c>
      <c r="J309" s="12">
        <f>I309</f>
        <v>6189940</v>
      </c>
      <c r="K309" s="12" t="e">
        <f>#REF!</f>
        <v>#REF!</v>
      </c>
      <c r="L309" s="12">
        <v>34600</v>
      </c>
      <c r="N309" s="9"/>
    </row>
    <row r="310" spans="1:14" ht="38.25" x14ac:dyDescent="0.2">
      <c r="A310" s="4">
        <v>4</v>
      </c>
      <c r="B310" s="11" t="s">
        <v>618</v>
      </c>
      <c r="C310" s="12">
        <v>246.5</v>
      </c>
      <c r="D310" s="20" t="s">
        <v>673</v>
      </c>
      <c r="E310" s="10" t="s">
        <v>673</v>
      </c>
      <c r="F310" s="10" t="s">
        <v>673</v>
      </c>
      <c r="G310" s="20" t="s">
        <v>673</v>
      </c>
      <c r="H310" s="10">
        <v>246.5</v>
      </c>
      <c r="I310" s="20">
        <f>H310*L310</f>
        <v>8528900</v>
      </c>
      <c r="J310" s="12">
        <f>I310</f>
        <v>8528900</v>
      </c>
      <c r="K310" s="12" t="e">
        <f>#REF!</f>
        <v>#REF!</v>
      </c>
      <c r="L310" s="12">
        <v>34600</v>
      </c>
      <c r="N310" s="9"/>
    </row>
    <row r="311" spans="1:14" s="25" customFormat="1" ht="54.75" customHeight="1" x14ac:dyDescent="0.2">
      <c r="A311" s="886" t="s">
        <v>164</v>
      </c>
      <c r="B311" s="902"/>
      <c r="C311" s="19">
        <f>SUM(C307:C310)</f>
        <v>975.8</v>
      </c>
      <c r="D311" s="56" t="s">
        <v>673</v>
      </c>
      <c r="E311" s="49" t="s">
        <v>673</v>
      </c>
      <c r="F311" s="19" t="s">
        <v>673</v>
      </c>
      <c r="G311" s="19" t="s">
        <v>673</v>
      </c>
      <c r="H311" s="19">
        <f>SUM(H307:H310)</f>
        <v>975.8</v>
      </c>
      <c r="I311" s="19">
        <f>SUM(I307:I310)</f>
        <v>33762680</v>
      </c>
      <c r="J311" s="19">
        <f>SUM(J307:J310)</f>
        <v>33762680</v>
      </c>
      <c r="K311" s="19" t="e">
        <f>SUM(K307:K310)</f>
        <v>#REF!</v>
      </c>
      <c r="L311" s="19">
        <v>34600</v>
      </c>
      <c r="N311" s="65"/>
    </row>
    <row r="312" spans="1:14" s="1" customFormat="1" x14ac:dyDescent="0.2">
      <c r="A312" s="881" t="s">
        <v>549</v>
      </c>
      <c r="B312" s="882"/>
      <c r="C312" s="882"/>
      <c r="D312" s="882"/>
      <c r="E312" s="882"/>
      <c r="F312" s="882"/>
      <c r="G312" s="882"/>
      <c r="H312" s="882"/>
      <c r="I312" s="882"/>
      <c r="J312" s="882"/>
      <c r="K312" s="882"/>
      <c r="L312" s="882"/>
      <c r="N312" s="9"/>
    </row>
    <row r="313" spans="1:14" s="16" customFormat="1" ht="25.5" x14ac:dyDescent="0.2">
      <c r="A313" s="10">
        <v>1</v>
      </c>
      <c r="B313" s="11" t="s">
        <v>373</v>
      </c>
      <c r="C313" s="5">
        <v>552.9</v>
      </c>
      <c r="D313" s="5" t="s">
        <v>673</v>
      </c>
      <c r="E313" s="27" t="s">
        <v>673</v>
      </c>
      <c r="F313" s="27">
        <f>C313</f>
        <v>552.9</v>
      </c>
      <c r="G313" s="5">
        <f>F313*L313</f>
        <v>19130340</v>
      </c>
      <c r="H313" s="27" t="s">
        <v>673</v>
      </c>
      <c r="I313" s="5" t="s">
        <v>673</v>
      </c>
      <c r="J313" s="42">
        <f>G313</f>
        <v>19130340</v>
      </c>
      <c r="K313" s="43">
        <f>J313*0.1</f>
        <v>1913034</v>
      </c>
      <c r="L313" s="42">
        <v>34600</v>
      </c>
      <c r="N313" s="36"/>
    </row>
    <row r="314" spans="1:14" s="24" customFormat="1" ht="68.25" customHeight="1" x14ac:dyDescent="0.2">
      <c r="A314" s="896" t="s">
        <v>165</v>
      </c>
      <c r="B314" s="897"/>
      <c r="C314" s="19">
        <f>SUM(C313)</f>
        <v>552.9</v>
      </c>
      <c r="D314" s="19" t="s">
        <v>673</v>
      </c>
      <c r="E314" s="18" t="s">
        <v>673</v>
      </c>
      <c r="F314" s="19" t="e">
        <f>#N/A</f>
        <v>#N/A</v>
      </c>
      <c r="G314" s="19" t="e">
        <f>#N/A</f>
        <v>#N/A</v>
      </c>
      <c r="H314" s="19" t="s">
        <v>673</v>
      </c>
      <c r="I314" s="19" t="s">
        <v>673</v>
      </c>
      <c r="J314" s="55" t="e">
        <f>#N/A</f>
        <v>#N/A</v>
      </c>
      <c r="K314" s="55" t="e">
        <f>#N/A</f>
        <v>#N/A</v>
      </c>
      <c r="L314" s="55">
        <v>34600</v>
      </c>
      <c r="N314" s="65"/>
    </row>
    <row r="315" spans="1:14" s="1" customFormat="1" x14ac:dyDescent="0.2">
      <c r="A315" s="881" t="s">
        <v>550</v>
      </c>
      <c r="B315" s="882"/>
      <c r="C315" s="882"/>
      <c r="D315" s="882"/>
      <c r="E315" s="882"/>
      <c r="F315" s="882"/>
      <c r="G315" s="882"/>
      <c r="H315" s="882"/>
      <c r="I315" s="882"/>
      <c r="J315" s="882"/>
      <c r="K315" s="882"/>
      <c r="L315" s="882"/>
      <c r="N315" s="9"/>
    </row>
    <row r="316" spans="1:14" s="1" customFormat="1" ht="25.5" x14ac:dyDescent="0.2">
      <c r="A316" s="10">
        <v>1</v>
      </c>
      <c r="B316" s="11" t="s">
        <v>374</v>
      </c>
      <c r="C316" s="5">
        <v>473.1</v>
      </c>
      <c r="D316" s="5" t="s">
        <v>673</v>
      </c>
      <c r="E316" s="27" t="s">
        <v>673</v>
      </c>
      <c r="F316" s="27">
        <f>C316</f>
        <v>473.1</v>
      </c>
      <c r="G316" s="5">
        <f>F316*L316</f>
        <v>16369260</v>
      </c>
      <c r="H316" s="27" t="s">
        <v>673</v>
      </c>
      <c r="I316" s="5" t="s">
        <v>673</v>
      </c>
      <c r="J316" s="42">
        <f>G316</f>
        <v>16369260</v>
      </c>
      <c r="K316" s="43">
        <f>J316*0.1</f>
        <v>1636926</v>
      </c>
      <c r="L316" s="42">
        <v>34600</v>
      </c>
      <c r="N316" s="9"/>
    </row>
    <row r="317" spans="1:14" s="24" customFormat="1" ht="49.5" customHeight="1" x14ac:dyDescent="0.2">
      <c r="A317" s="887" t="s">
        <v>166</v>
      </c>
      <c r="B317" s="888"/>
      <c r="C317" s="19">
        <f>SUM(C316)</f>
        <v>473.1</v>
      </c>
      <c r="D317" s="5" t="s">
        <v>673</v>
      </c>
      <c r="E317" s="27" t="s">
        <v>673</v>
      </c>
      <c r="F317" s="19">
        <f>SUM(F316)</f>
        <v>473.1</v>
      </c>
      <c r="G317" s="19">
        <f>SUM(G316)</f>
        <v>16369260</v>
      </c>
      <c r="H317" s="19" t="s">
        <v>673</v>
      </c>
      <c r="I317" s="19" t="s">
        <v>673</v>
      </c>
      <c r="J317" s="55">
        <f>SUM(J315:J316)</f>
        <v>16369260</v>
      </c>
      <c r="K317" s="55">
        <f>SUM(K315:K316)</f>
        <v>1636926</v>
      </c>
      <c r="L317" s="55">
        <v>34600</v>
      </c>
      <c r="N317" s="65"/>
    </row>
    <row r="318" spans="1:14" x14ac:dyDescent="0.2">
      <c r="A318" s="881" t="s">
        <v>551</v>
      </c>
      <c r="B318" s="882"/>
      <c r="C318" s="882"/>
      <c r="D318" s="882"/>
      <c r="E318" s="882"/>
      <c r="F318" s="882"/>
      <c r="G318" s="882"/>
      <c r="H318" s="882"/>
      <c r="I318" s="882"/>
      <c r="J318" s="882"/>
      <c r="K318" s="882"/>
      <c r="L318" s="882"/>
      <c r="N318" s="9"/>
    </row>
    <row r="319" spans="1:14" ht="25.5" x14ac:dyDescent="0.2">
      <c r="A319" s="31">
        <v>1</v>
      </c>
      <c r="B319" s="28" t="s">
        <v>167</v>
      </c>
      <c r="C319" s="50">
        <v>194.3</v>
      </c>
      <c r="D319" s="50" t="s">
        <v>673</v>
      </c>
      <c r="E319" s="50" t="s">
        <v>673</v>
      </c>
      <c r="F319" s="50" t="s">
        <v>673</v>
      </c>
      <c r="G319" s="50" t="s">
        <v>673</v>
      </c>
      <c r="H319" s="50">
        <v>194.3</v>
      </c>
      <c r="I319" s="50">
        <f>H319*L319</f>
        <v>6722780</v>
      </c>
      <c r="J319" s="50">
        <f>I319</f>
        <v>6722780</v>
      </c>
      <c r="K319" s="50" t="e">
        <f>#REF!</f>
        <v>#REF!</v>
      </c>
      <c r="L319" s="50">
        <v>34600</v>
      </c>
      <c r="N319" s="9"/>
    </row>
    <row r="320" spans="1:14" ht="25.5" x14ac:dyDescent="0.2">
      <c r="A320" s="31">
        <v>2</v>
      </c>
      <c r="B320" s="28" t="s">
        <v>175</v>
      </c>
      <c r="C320" s="50">
        <v>411.5</v>
      </c>
      <c r="D320" s="50" t="s">
        <v>673</v>
      </c>
      <c r="E320" s="50" t="s">
        <v>673</v>
      </c>
      <c r="F320" s="50" t="s">
        <v>673</v>
      </c>
      <c r="G320" s="50" t="s">
        <v>673</v>
      </c>
      <c r="H320" s="50">
        <f>C320</f>
        <v>411.5</v>
      </c>
      <c r="I320" s="50">
        <f>H320*L320</f>
        <v>14237900</v>
      </c>
      <c r="J320" s="50">
        <f>I320</f>
        <v>14237900</v>
      </c>
      <c r="K320" s="50">
        <f>I320*0.1</f>
        <v>1423790</v>
      </c>
      <c r="L320" s="50">
        <v>34600</v>
      </c>
      <c r="N320" s="9"/>
    </row>
    <row r="321" spans="1:14" s="24" customFormat="1" ht="50.25" customHeight="1" x14ac:dyDescent="0.2">
      <c r="A321" s="887" t="s">
        <v>169</v>
      </c>
      <c r="B321" s="888"/>
      <c r="C321" s="19">
        <f>SUM(C319:C320)</f>
        <v>605.79999999999995</v>
      </c>
      <c r="D321" s="19" t="s">
        <v>673</v>
      </c>
      <c r="E321" s="19" t="s">
        <v>673</v>
      </c>
      <c r="F321" s="19" t="s">
        <v>673</v>
      </c>
      <c r="G321" s="19" t="s">
        <v>673</v>
      </c>
      <c r="H321" s="19">
        <f>SUM(H319:H320)</f>
        <v>605.79999999999995</v>
      </c>
      <c r="I321" s="19">
        <f>SUM(I319:I320)</f>
        <v>20960680</v>
      </c>
      <c r="J321" s="19">
        <f>SUM(J319:J320)</f>
        <v>20960680</v>
      </c>
      <c r="K321" s="19" t="e">
        <f>SUM(K319:K320)</f>
        <v>#REF!</v>
      </c>
      <c r="L321" s="51">
        <v>34600</v>
      </c>
      <c r="N321" s="65"/>
    </row>
    <row r="322" spans="1:14" x14ac:dyDescent="0.2">
      <c r="A322" s="900" t="s">
        <v>745</v>
      </c>
      <c r="B322" s="901"/>
      <c r="C322" s="901"/>
      <c r="D322" s="901"/>
      <c r="E322" s="901"/>
      <c r="F322" s="901"/>
      <c r="G322" s="901"/>
      <c r="H322" s="901"/>
      <c r="I322" s="901"/>
      <c r="J322" s="901"/>
      <c r="K322" s="901"/>
      <c r="L322" s="901"/>
      <c r="N322" s="9"/>
    </row>
    <row r="323" spans="1:14" x14ac:dyDescent="0.2">
      <c r="A323" s="31">
        <v>1</v>
      </c>
      <c r="B323" s="28" t="s">
        <v>743</v>
      </c>
      <c r="C323" s="31">
        <v>182.5</v>
      </c>
      <c r="D323" s="19" t="s">
        <v>673</v>
      </c>
      <c r="E323" s="19" t="s">
        <v>673</v>
      </c>
      <c r="F323" s="31">
        <v>182.5</v>
      </c>
      <c r="G323" s="12">
        <f>F323*L323</f>
        <v>6314500</v>
      </c>
      <c r="H323" s="31" t="s">
        <v>673</v>
      </c>
      <c r="I323" s="12" t="s">
        <v>673</v>
      </c>
      <c r="J323" s="12">
        <f>G323</f>
        <v>6314500</v>
      </c>
      <c r="K323" s="12" t="e">
        <f>#REF!</f>
        <v>#REF!</v>
      </c>
      <c r="L323" s="50">
        <v>34600</v>
      </c>
      <c r="N323" s="9"/>
    </row>
    <row r="324" spans="1:14" s="24" customFormat="1" ht="53.25" customHeight="1" x14ac:dyDescent="0.2">
      <c r="A324" s="887" t="s">
        <v>170</v>
      </c>
      <c r="B324" s="888"/>
      <c r="C324" s="19">
        <f>SUM(C323)</f>
        <v>182.5</v>
      </c>
      <c r="D324" s="19" t="s">
        <v>673</v>
      </c>
      <c r="E324" s="19" t="s">
        <v>673</v>
      </c>
      <c r="F324" s="19">
        <f>SUM(F323)</f>
        <v>182.5</v>
      </c>
      <c r="G324" s="19">
        <f>SUM(G323)</f>
        <v>6314500</v>
      </c>
      <c r="H324" s="19" t="s">
        <v>673</v>
      </c>
      <c r="I324" s="19" t="s">
        <v>673</v>
      </c>
      <c r="J324" s="19">
        <f>SUM(J323)</f>
        <v>6314500</v>
      </c>
      <c r="K324" s="19" t="e">
        <f>SUM(K323)</f>
        <v>#REF!</v>
      </c>
      <c r="L324" s="51">
        <v>34600</v>
      </c>
      <c r="N324" s="65"/>
    </row>
    <row r="325" spans="1:14" ht="12.75" customHeight="1" x14ac:dyDescent="0.2">
      <c r="A325" s="883" t="s">
        <v>678</v>
      </c>
      <c r="B325" s="884"/>
      <c r="C325" s="884"/>
      <c r="D325" s="884"/>
      <c r="E325" s="884"/>
      <c r="F325" s="884"/>
      <c r="G325" s="884"/>
      <c r="H325" s="884"/>
      <c r="I325" s="884"/>
      <c r="J325" s="884"/>
      <c r="K325" s="884"/>
      <c r="L325" s="884"/>
      <c r="N325" s="9"/>
    </row>
    <row r="326" spans="1:14" s="35" customFormat="1" ht="38.25" customHeight="1" x14ac:dyDescent="0.2">
      <c r="A326" s="77">
        <v>1</v>
      </c>
      <c r="B326" s="11" t="s">
        <v>54</v>
      </c>
      <c r="C326" s="20">
        <v>435.4</v>
      </c>
      <c r="D326" s="12" t="s">
        <v>674</v>
      </c>
      <c r="E326" s="12" t="s">
        <v>674</v>
      </c>
      <c r="F326" s="12">
        <v>435.4</v>
      </c>
      <c r="G326" s="52">
        <f>F326*L326</f>
        <v>15064840</v>
      </c>
      <c r="H326" s="12" t="s">
        <v>674</v>
      </c>
      <c r="I326" s="52" t="s">
        <v>674</v>
      </c>
      <c r="J326" s="20">
        <f>G326</f>
        <v>15064840</v>
      </c>
      <c r="K326" s="12">
        <v>3681440</v>
      </c>
      <c r="L326" s="20">
        <v>34600</v>
      </c>
      <c r="N326" s="36"/>
    </row>
    <row r="327" spans="1:14" s="25" customFormat="1" ht="51" customHeight="1" x14ac:dyDescent="0.2">
      <c r="A327" s="886" t="s">
        <v>679</v>
      </c>
      <c r="B327" s="886"/>
      <c r="C327" s="19">
        <f>SUM(C326:C326)</f>
        <v>435.4</v>
      </c>
      <c r="D327" s="12" t="s">
        <v>674</v>
      </c>
      <c r="E327" s="12" t="s">
        <v>674</v>
      </c>
      <c r="F327" s="19">
        <f>SUM(F326:F326)</f>
        <v>435.4</v>
      </c>
      <c r="G327" s="19">
        <f>SUM(G326:G326)</f>
        <v>15064840</v>
      </c>
      <c r="H327" s="19" t="s">
        <v>674</v>
      </c>
      <c r="I327" s="19" t="s">
        <v>674</v>
      </c>
      <c r="J327" s="19">
        <f>SUM(J326:J326)</f>
        <v>15064840</v>
      </c>
      <c r="K327" s="19">
        <f>SUM(K326:K326)</f>
        <v>3681440</v>
      </c>
      <c r="L327" s="19">
        <v>34600</v>
      </c>
      <c r="N327" s="65"/>
    </row>
    <row r="328" spans="1:14" ht="12.75" customHeight="1" x14ac:dyDescent="0.2">
      <c r="A328" s="883" t="s">
        <v>187</v>
      </c>
      <c r="B328" s="884"/>
      <c r="C328" s="884"/>
      <c r="D328" s="884"/>
      <c r="E328" s="884"/>
      <c r="F328" s="884"/>
      <c r="G328" s="884"/>
      <c r="H328" s="884"/>
      <c r="I328" s="884"/>
      <c r="J328" s="884"/>
      <c r="K328" s="884"/>
      <c r="L328" s="884"/>
      <c r="N328" s="9"/>
    </row>
    <row r="329" spans="1:14" s="35" customFormat="1" ht="26.25" customHeight="1" x14ac:dyDescent="0.2">
      <c r="A329" s="77">
        <v>1</v>
      </c>
      <c r="B329" s="11" t="s">
        <v>180</v>
      </c>
      <c r="C329" s="4">
        <v>92.2</v>
      </c>
      <c r="D329" s="12">
        <v>92.2</v>
      </c>
      <c r="E329" s="12">
        <f>D329*L329</f>
        <v>3190120</v>
      </c>
      <c r="F329" s="12" t="s">
        <v>674</v>
      </c>
      <c r="G329" s="52" t="s">
        <v>674</v>
      </c>
      <c r="H329" s="12" t="s">
        <v>674</v>
      </c>
      <c r="I329" s="52" t="s">
        <v>674</v>
      </c>
      <c r="J329" s="20">
        <f>E329</f>
        <v>3190120</v>
      </c>
      <c r="K329" s="20">
        <f>J329*0.1</f>
        <v>319012</v>
      </c>
      <c r="L329" s="20">
        <v>34600</v>
      </c>
      <c r="N329" s="36"/>
    </row>
    <row r="330" spans="1:14" s="35" customFormat="1" ht="26.25" customHeight="1" x14ac:dyDescent="0.2">
      <c r="A330" s="10">
        <v>2</v>
      </c>
      <c r="B330" s="11" t="s">
        <v>181</v>
      </c>
      <c r="C330" s="4">
        <v>112.4</v>
      </c>
      <c r="D330" s="12">
        <v>112.4</v>
      </c>
      <c r="E330" s="12">
        <f>D330*L330</f>
        <v>3889040</v>
      </c>
      <c r="F330" s="12" t="s">
        <v>674</v>
      </c>
      <c r="G330" s="20" t="s">
        <v>674</v>
      </c>
      <c r="H330" s="12" t="s">
        <v>674</v>
      </c>
      <c r="I330" s="20" t="s">
        <v>674</v>
      </c>
      <c r="J330" s="20">
        <f>E330</f>
        <v>3889040</v>
      </c>
      <c r="K330" s="20">
        <f>J330*0.1</f>
        <v>388904</v>
      </c>
      <c r="L330" s="20">
        <v>34600</v>
      </c>
      <c r="N330" s="36"/>
    </row>
    <row r="331" spans="1:14" s="35" customFormat="1" ht="26.25" customHeight="1" x14ac:dyDescent="0.2">
      <c r="A331" s="10">
        <v>3</v>
      </c>
      <c r="B331" s="11" t="s">
        <v>182</v>
      </c>
      <c r="C331" s="4">
        <v>95.5</v>
      </c>
      <c r="D331" s="12" t="s">
        <v>674</v>
      </c>
      <c r="E331" s="12" t="s">
        <v>674</v>
      </c>
      <c r="F331" s="12">
        <v>95.5</v>
      </c>
      <c r="G331" s="20">
        <f>F331*L331</f>
        <v>3304300</v>
      </c>
      <c r="H331" s="12" t="s">
        <v>674</v>
      </c>
      <c r="I331" s="20" t="s">
        <v>674</v>
      </c>
      <c r="J331" s="20">
        <f>G331</f>
        <v>3304300</v>
      </c>
      <c r="K331" s="20">
        <f>J331*0.1</f>
        <v>330430</v>
      </c>
      <c r="L331" s="20">
        <v>34600</v>
      </c>
      <c r="N331" s="36"/>
    </row>
    <row r="332" spans="1:14" s="25" customFormat="1" ht="51" customHeight="1" x14ac:dyDescent="0.2">
      <c r="A332" s="886" t="s">
        <v>188</v>
      </c>
      <c r="B332" s="886"/>
      <c r="C332" s="19">
        <f>SUM(C329:C331)</f>
        <v>300.10000000000002</v>
      </c>
      <c r="D332" s="19">
        <f>SUM(D329:D331)</f>
        <v>204.6</v>
      </c>
      <c r="E332" s="19">
        <f>SUM(E329:E331)</f>
        <v>7079160</v>
      </c>
      <c r="F332" s="19">
        <f>SUM(F331)</f>
        <v>95.5</v>
      </c>
      <c r="G332" s="19">
        <f>SUM(G331)</f>
        <v>3304300</v>
      </c>
      <c r="H332" s="19" t="s">
        <v>674</v>
      </c>
      <c r="I332" s="19" t="s">
        <v>674</v>
      </c>
      <c r="J332" s="19">
        <f>SUM(J329:J331)</f>
        <v>10383460</v>
      </c>
      <c r="K332" s="19">
        <f>SUM(K329:K331)</f>
        <v>1038346</v>
      </c>
      <c r="L332" s="19">
        <v>34600</v>
      </c>
      <c r="M332" s="65"/>
      <c r="N332" s="65"/>
    </row>
    <row r="333" spans="1:14" ht="12.75" customHeight="1" x14ac:dyDescent="0.2">
      <c r="A333" s="894" t="s">
        <v>183</v>
      </c>
      <c r="B333" s="894"/>
      <c r="C333" s="894"/>
      <c r="D333" s="894"/>
      <c r="E333" s="894"/>
      <c r="F333" s="894"/>
      <c r="G333" s="894"/>
      <c r="H333" s="894"/>
      <c r="I333" s="894"/>
      <c r="J333" s="894"/>
      <c r="K333" s="894"/>
      <c r="L333" s="894"/>
      <c r="N333" s="9"/>
    </row>
    <row r="334" spans="1:14" s="35" customFormat="1" ht="26.25" customHeight="1" x14ac:dyDescent="0.2">
      <c r="A334" s="10">
        <v>1</v>
      </c>
      <c r="B334" s="11" t="s">
        <v>184</v>
      </c>
      <c r="C334" s="4">
        <v>107.1</v>
      </c>
      <c r="D334" s="12" t="s">
        <v>674</v>
      </c>
      <c r="E334" s="12" t="s">
        <v>674</v>
      </c>
      <c r="F334" s="12">
        <v>107.1</v>
      </c>
      <c r="G334" s="20">
        <f>F334*L334</f>
        <v>3705660</v>
      </c>
      <c r="H334" s="12" t="s">
        <v>674</v>
      </c>
      <c r="I334" s="20" t="s">
        <v>674</v>
      </c>
      <c r="J334" s="20">
        <f>G334</f>
        <v>3705660</v>
      </c>
      <c r="K334" s="20">
        <f>J334*0.1</f>
        <v>370566</v>
      </c>
      <c r="L334" s="20">
        <v>34600</v>
      </c>
      <c r="N334" s="36"/>
    </row>
    <row r="335" spans="1:14" s="25" customFormat="1" ht="51" customHeight="1" x14ac:dyDescent="0.2">
      <c r="A335" s="886" t="s">
        <v>189</v>
      </c>
      <c r="B335" s="886"/>
      <c r="C335" s="19">
        <f>C334</f>
        <v>107.1</v>
      </c>
      <c r="D335" s="12" t="s">
        <v>674</v>
      </c>
      <c r="E335" s="12" t="s">
        <v>674</v>
      </c>
      <c r="F335" s="19">
        <f>F334</f>
        <v>107.1</v>
      </c>
      <c r="G335" s="19">
        <f>G334</f>
        <v>3705660</v>
      </c>
      <c r="H335" s="19" t="s">
        <v>674</v>
      </c>
      <c r="I335" s="19" t="s">
        <v>674</v>
      </c>
      <c r="J335" s="19">
        <f>J334</f>
        <v>3705660</v>
      </c>
      <c r="K335" s="19">
        <f>K334</f>
        <v>370566</v>
      </c>
      <c r="L335" s="19">
        <f>L334</f>
        <v>34600</v>
      </c>
      <c r="N335" s="65"/>
    </row>
    <row r="336" spans="1:14" ht="12.75" customHeight="1" x14ac:dyDescent="0.2">
      <c r="A336" s="894" t="s">
        <v>199</v>
      </c>
      <c r="B336" s="894"/>
      <c r="C336" s="894"/>
      <c r="D336" s="894"/>
      <c r="E336" s="894"/>
      <c r="F336" s="894"/>
      <c r="G336" s="894"/>
      <c r="H336" s="894"/>
      <c r="I336" s="894"/>
      <c r="J336" s="894"/>
      <c r="K336" s="894"/>
      <c r="L336" s="894"/>
      <c r="N336" s="9"/>
    </row>
    <row r="337" spans="1:23" s="35" customFormat="1" ht="26.25" customHeight="1" x14ac:dyDescent="0.2">
      <c r="A337" s="10">
        <v>1</v>
      </c>
      <c r="B337" s="11" t="s">
        <v>198</v>
      </c>
      <c r="C337" s="12">
        <v>252.9</v>
      </c>
      <c r="D337" s="12">
        <v>252.9</v>
      </c>
      <c r="E337" s="12">
        <f>D337*L337</f>
        <v>8750340</v>
      </c>
      <c r="F337" s="12" t="s">
        <v>674</v>
      </c>
      <c r="G337" s="12" t="s">
        <v>674</v>
      </c>
      <c r="H337" s="12" t="s">
        <v>674</v>
      </c>
      <c r="I337" s="20" t="s">
        <v>674</v>
      </c>
      <c r="J337" s="20">
        <f>E337</f>
        <v>8750340</v>
      </c>
      <c r="K337" s="20">
        <f>J337*0.1</f>
        <v>875034</v>
      </c>
      <c r="L337" s="20">
        <v>34600</v>
      </c>
      <c r="N337" s="36"/>
    </row>
    <row r="338" spans="1:23" s="25" customFormat="1" ht="51" customHeight="1" x14ac:dyDescent="0.2">
      <c r="A338" s="886" t="s">
        <v>204</v>
      </c>
      <c r="B338" s="886"/>
      <c r="C338" s="19">
        <f>C337</f>
        <v>252.9</v>
      </c>
      <c r="D338" s="12">
        <f>SUM(D337)</f>
        <v>252.9</v>
      </c>
      <c r="E338" s="12">
        <f>SUM(E337)</f>
        <v>8750340</v>
      </c>
      <c r="F338" s="12" t="s">
        <v>674</v>
      </c>
      <c r="G338" s="12" t="s">
        <v>674</v>
      </c>
      <c r="H338" s="19" t="s">
        <v>674</v>
      </c>
      <c r="I338" s="19" t="s">
        <v>674</v>
      </c>
      <c r="J338" s="19">
        <f>J337</f>
        <v>8750340</v>
      </c>
      <c r="K338" s="19">
        <f>K337</f>
        <v>875034</v>
      </c>
      <c r="L338" s="19">
        <f>L337</f>
        <v>34600</v>
      </c>
      <c r="N338" s="65"/>
    </row>
    <row r="339" spans="1:23" ht="12.75" customHeight="1" x14ac:dyDescent="0.2">
      <c r="A339" s="894" t="s">
        <v>200</v>
      </c>
      <c r="B339" s="894"/>
      <c r="C339" s="894"/>
      <c r="D339" s="894"/>
      <c r="E339" s="894"/>
      <c r="F339" s="894"/>
      <c r="G339" s="894"/>
      <c r="H339" s="894"/>
      <c r="I339" s="894"/>
      <c r="J339" s="894"/>
      <c r="K339" s="894"/>
      <c r="L339" s="894"/>
      <c r="N339" s="9"/>
    </row>
    <row r="340" spans="1:23" s="35" customFormat="1" ht="26.25" customHeight="1" x14ac:dyDescent="0.2">
      <c r="A340" s="10">
        <v>1</v>
      </c>
      <c r="B340" s="11" t="s">
        <v>205</v>
      </c>
      <c r="C340" s="12">
        <v>278.2</v>
      </c>
      <c r="D340" s="12" t="s">
        <v>674</v>
      </c>
      <c r="E340" s="12" t="s">
        <v>674</v>
      </c>
      <c r="F340" s="12" t="s">
        <v>674</v>
      </c>
      <c r="G340" s="12" t="s">
        <v>674</v>
      </c>
      <c r="H340" s="12">
        <v>278.2</v>
      </c>
      <c r="I340" s="20">
        <f>H340*L340</f>
        <v>9625720</v>
      </c>
      <c r="J340" s="20">
        <f>I340</f>
        <v>9625720</v>
      </c>
      <c r="K340" s="20">
        <f>J340*0.1</f>
        <v>962572</v>
      </c>
      <c r="L340" s="20">
        <v>34600</v>
      </c>
      <c r="N340" s="36"/>
    </row>
    <row r="341" spans="1:23" s="35" customFormat="1" ht="26.25" customHeight="1" x14ac:dyDescent="0.2">
      <c r="A341" s="10">
        <v>2</v>
      </c>
      <c r="B341" s="11" t="s">
        <v>206</v>
      </c>
      <c r="C341" s="12">
        <v>522.6</v>
      </c>
      <c r="D341" s="12" t="s">
        <v>674</v>
      </c>
      <c r="E341" s="12" t="s">
        <v>674</v>
      </c>
      <c r="F341" s="12" t="s">
        <v>674</v>
      </c>
      <c r="G341" s="12" t="s">
        <v>674</v>
      </c>
      <c r="H341" s="12">
        <v>522.6</v>
      </c>
      <c r="I341" s="20">
        <f>H341*L341</f>
        <v>18081960</v>
      </c>
      <c r="J341" s="20">
        <f>I341</f>
        <v>18081960</v>
      </c>
      <c r="K341" s="20">
        <f>J341*0.1</f>
        <v>1808196</v>
      </c>
      <c r="L341" s="20">
        <v>34600</v>
      </c>
      <c r="N341" s="36"/>
    </row>
    <row r="342" spans="1:23" s="25" customFormat="1" ht="51" customHeight="1" x14ac:dyDescent="0.2">
      <c r="A342" s="886" t="s">
        <v>204</v>
      </c>
      <c r="B342" s="886"/>
      <c r="C342" s="19">
        <f>SUM(C340:C341)</f>
        <v>800.8</v>
      </c>
      <c r="D342" s="12" t="s">
        <v>674</v>
      </c>
      <c r="E342" s="12" t="s">
        <v>674</v>
      </c>
      <c r="F342" s="12" t="s">
        <v>674</v>
      </c>
      <c r="G342" s="12" t="s">
        <v>674</v>
      </c>
      <c r="H342" s="19">
        <f>SUM(H340:H341)</f>
        <v>800.8</v>
      </c>
      <c r="I342" s="19">
        <f>SUM(I340:I341)</f>
        <v>27707680</v>
      </c>
      <c r="J342" s="19">
        <f>SUM(J340:J341)</f>
        <v>27707680</v>
      </c>
      <c r="K342" s="19">
        <f>SUM(K340:K341)</f>
        <v>2770768</v>
      </c>
      <c r="L342" s="19">
        <f>L340</f>
        <v>34600</v>
      </c>
      <c r="N342" s="65"/>
    </row>
    <row r="343" spans="1:23" ht="12.75" customHeight="1" x14ac:dyDescent="0.2">
      <c r="A343" s="894" t="s">
        <v>202</v>
      </c>
      <c r="B343" s="894"/>
      <c r="C343" s="894"/>
      <c r="D343" s="894"/>
      <c r="E343" s="894"/>
      <c r="F343" s="894"/>
      <c r="G343" s="894"/>
      <c r="H343" s="894"/>
      <c r="I343" s="894"/>
      <c r="J343" s="894"/>
      <c r="K343" s="894"/>
      <c r="L343" s="894"/>
      <c r="N343" s="9"/>
    </row>
    <row r="344" spans="1:23" s="35" customFormat="1" ht="26.25" customHeight="1" x14ac:dyDescent="0.2">
      <c r="A344" s="10">
        <v>1</v>
      </c>
      <c r="B344" s="11" t="s">
        <v>203</v>
      </c>
      <c r="C344" s="12">
        <v>711.9</v>
      </c>
      <c r="D344" s="12">
        <v>711.9</v>
      </c>
      <c r="E344" s="12">
        <f>D344*L344</f>
        <v>24631740</v>
      </c>
      <c r="F344" s="12" t="s">
        <v>674</v>
      </c>
      <c r="G344" s="12" t="s">
        <v>674</v>
      </c>
      <c r="H344" s="12" t="s">
        <v>674</v>
      </c>
      <c r="I344" s="20" t="s">
        <v>674</v>
      </c>
      <c r="J344" s="20">
        <f>E344</f>
        <v>24631740</v>
      </c>
      <c r="K344" s="20">
        <f>J344*0.1</f>
        <v>2463174</v>
      </c>
      <c r="L344" s="20">
        <v>34600</v>
      </c>
      <c r="N344" s="36"/>
    </row>
    <row r="345" spans="1:23" s="25" customFormat="1" ht="51" customHeight="1" x14ac:dyDescent="0.2">
      <c r="A345" s="886" t="s">
        <v>207</v>
      </c>
      <c r="B345" s="886"/>
      <c r="C345" s="19">
        <f>C344</f>
        <v>711.9</v>
      </c>
      <c r="D345" s="12">
        <f>SUM(D344)</f>
        <v>711.9</v>
      </c>
      <c r="E345" s="12">
        <f>SUM(E344)</f>
        <v>24631740</v>
      </c>
      <c r="F345" s="12" t="s">
        <v>674</v>
      </c>
      <c r="G345" s="12" t="s">
        <v>674</v>
      </c>
      <c r="H345" s="19" t="s">
        <v>674</v>
      </c>
      <c r="I345" s="19" t="s">
        <v>674</v>
      </c>
      <c r="J345" s="19">
        <f>J344</f>
        <v>24631740</v>
      </c>
      <c r="K345" s="19">
        <f>K344</f>
        <v>2463174</v>
      </c>
      <c r="L345" s="19">
        <f>L344</f>
        <v>34600</v>
      </c>
      <c r="N345" s="65"/>
    </row>
    <row r="346" spans="1:23" ht="12.75" customHeight="1" x14ac:dyDescent="0.2">
      <c r="A346" s="894" t="s">
        <v>201</v>
      </c>
      <c r="B346" s="894"/>
      <c r="C346" s="894"/>
      <c r="D346" s="894"/>
      <c r="E346" s="894"/>
      <c r="F346" s="894"/>
      <c r="G346" s="894"/>
      <c r="H346" s="894"/>
      <c r="I346" s="894"/>
      <c r="J346" s="894"/>
      <c r="K346" s="894"/>
      <c r="L346" s="894"/>
      <c r="N346" s="9"/>
    </row>
    <row r="347" spans="1:23" s="35" customFormat="1" ht="26.25" customHeight="1" x14ac:dyDescent="0.2">
      <c r="A347" s="10">
        <v>1</v>
      </c>
      <c r="B347" s="11" t="s">
        <v>704</v>
      </c>
      <c r="C347" s="12">
        <v>469.4</v>
      </c>
      <c r="D347" s="12" t="s">
        <v>674</v>
      </c>
      <c r="E347" s="12" t="s">
        <v>674</v>
      </c>
      <c r="F347" s="12">
        <v>469.4</v>
      </c>
      <c r="G347" s="12">
        <f>F347*L347</f>
        <v>16241240</v>
      </c>
      <c r="H347" s="12" t="s">
        <v>674</v>
      </c>
      <c r="I347" s="20" t="s">
        <v>674</v>
      </c>
      <c r="J347" s="20">
        <f>G347</f>
        <v>16241240</v>
      </c>
      <c r="K347" s="20">
        <f>J347*0.1</f>
        <v>1624124</v>
      </c>
      <c r="L347" s="20">
        <v>34600</v>
      </c>
      <c r="N347" s="36"/>
    </row>
    <row r="348" spans="1:23" s="25" customFormat="1" ht="51" customHeight="1" x14ac:dyDescent="0.2">
      <c r="A348" s="886" t="s">
        <v>705</v>
      </c>
      <c r="B348" s="886"/>
      <c r="C348" s="19">
        <f>C347</f>
        <v>469.4</v>
      </c>
      <c r="D348" s="12" t="s">
        <v>674</v>
      </c>
      <c r="E348" s="12" t="s">
        <v>674</v>
      </c>
      <c r="F348" s="12">
        <f>F347</f>
        <v>469.4</v>
      </c>
      <c r="G348" s="12">
        <f>G347</f>
        <v>16241240</v>
      </c>
      <c r="H348" s="19" t="s">
        <v>674</v>
      </c>
      <c r="I348" s="19" t="s">
        <v>674</v>
      </c>
      <c r="J348" s="19">
        <f>J347</f>
        <v>16241240</v>
      </c>
      <c r="K348" s="19">
        <f>K347</f>
        <v>1624124</v>
      </c>
      <c r="L348" s="19">
        <f>L347</f>
        <v>34600</v>
      </c>
      <c r="N348" s="65"/>
    </row>
    <row r="349" spans="1:23" ht="12.75" customHeight="1" x14ac:dyDescent="0.2">
      <c r="A349" s="894" t="s">
        <v>706</v>
      </c>
      <c r="B349" s="894"/>
      <c r="C349" s="894"/>
      <c r="D349" s="894"/>
      <c r="E349" s="894"/>
      <c r="F349" s="894"/>
      <c r="G349" s="894"/>
      <c r="H349" s="894"/>
      <c r="I349" s="894"/>
      <c r="J349" s="894"/>
      <c r="K349" s="894"/>
      <c r="L349" s="894"/>
      <c r="N349" s="9"/>
    </row>
    <row r="350" spans="1:23" s="78" customFormat="1" ht="26.25" customHeight="1" x14ac:dyDescent="0.2">
      <c r="A350" s="10">
        <v>1</v>
      </c>
      <c r="B350" s="11" t="s">
        <v>707</v>
      </c>
      <c r="C350" s="12">
        <v>1937.52</v>
      </c>
      <c r="D350" s="12" t="s">
        <v>674</v>
      </c>
      <c r="E350" s="12" t="s">
        <v>674</v>
      </c>
      <c r="F350" s="12">
        <f>C350</f>
        <v>1937.52</v>
      </c>
      <c r="G350" s="12">
        <f>F350*L350</f>
        <v>67038192</v>
      </c>
      <c r="H350" s="12" t="s">
        <v>674</v>
      </c>
      <c r="I350" s="20" t="s">
        <v>674</v>
      </c>
      <c r="J350" s="20">
        <f>G350</f>
        <v>67038192</v>
      </c>
      <c r="K350" s="20">
        <f>J350*0.1</f>
        <v>6703819.2000000002</v>
      </c>
      <c r="L350" s="20">
        <v>34600</v>
      </c>
      <c r="N350" s="81"/>
    </row>
    <row r="351" spans="1:23" s="25" customFormat="1" ht="51" customHeight="1" x14ac:dyDescent="0.2">
      <c r="A351" s="886" t="s">
        <v>708</v>
      </c>
      <c r="B351" s="886"/>
      <c r="C351" s="19">
        <f>C350</f>
        <v>1937.52</v>
      </c>
      <c r="D351" s="12" t="s">
        <v>674</v>
      </c>
      <c r="E351" s="12" t="s">
        <v>674</v>
      </c>
      <c r="F351" s="12">
        <f>F350</f>
        <v>1937.52</v>
      </c>
      <c r="G351" s="12">
        <f>G350</f>
        <v>67038192</v>
      </c>
      <c r="H351" s="19" t="s">
        <v>674</v>
      </c>
      <c r="I351" s="19" t="s">
        <v>674</v>
      </c>
      <c r="J351" s="19">
        <f>J350</f>
        <v>67038192</v>
      </c>
      <c r="K351" s="19">
        <f>K350</f>
        <v>6703819.2000000002</v>
      </c>
      <c r="L351" s="19">
        <f>L350</f>
        <v>34600</v>
      </c>
      <c r="N351" s="65"/>
    </row>
    <row r="352" spans="1:23" s="1" customFormat="1" ht="88.5" customHeight="1" x14ac:dyDescent="0.2">
      <c r="A352" s="903" t="s">
        <v>714</v>
      </c>
      <c r="B352" s="904"/>
      <c r="C352" s="68" t="e">
        <f>C364+C367+C371+C378+C381+C384+C389+C395+C399+C402+C418+C423+C436+C448+C455+C459+C500+C552+C565+C577+C581+C585+C591+C598+C605+C610+C615+C623+C633+C638+C646+C653+C659+C662+C665+C670+C674+C677</f>
        <v>#REF!</v>
      </c>
      <c r="D352" s="68">
        <f>D423+D436+D552+D577+D585+D623+D633+D638+D646+D653+D659+D677</f>
        <v>32309.59</v>
      </c>
      <c r="E352" s="68" t="e">
        <f>E423+E436+E552+E577+E585+E623+E633+E638+E646+E653+E659+E677</f>
        <v>#N/A</v>
      </c>
      <c r="F352" s="68" t="e">
        <f>F364+F367+F371+F378+F384+F395+F399+F402+F436+F448+F455+F459+F500+F565+F591+F598+F610+F615</f>
        <v>#N/A</v>
      </c>
      <c r="G352" s="68" t="e">
        <f>G364+G367+G371+G378+G384+G395+G399+G402+G436+G448+G455+G459+G500+G565+G591+G598+G610+G615</f>
        <v>#N/A</v>
      </c>
      <c r="H352" s="68">
        <f>H381+H389+H399+H418+H581+H605+H662+H665+H670+H674</f>
        <v>18839.3</v>
      </c>
      <c r="I352" s="68" t="e">
        <f>I381+I389+I399+I418+I581+I605+I662+I665+I670+I674</f>
        <v>#N/A</v>
      </c>
      <c r="J352" s="68" t="e">
        <f>J364+J367+J371+J378+J381+J384+J389+J395+J399+J402+J418+J423+J436+J448+J455+J459+J500+J552+J565+J577+J581+J585+J591+J598+J605+J610+J615+J623+J633+J638+J646+J653+J659+J662+J665+J670+J674+J677</f>
        <v>#N/A</v>
      </c>
      <c r="K352" s="68" t="e">
        <f>K364+K367+K371+K378+K381+K384+K389+K395+K399+K402+K418+K423+K436+K448+K455+K459+K500+K552+K565+K577+K581+K585+K591+K598+K605+K610+K615+K623+K633+K638+K646+K653+K659+K662+K665+K670+K674+K677</f>
        <v>#N/A</v>
      </c>
      <c r="L352" s="39">
        <f>L680</f>
        <v>34600</v>
      </c>
      <c r="M352" s="64"/>
      <c r="N352" s="64"/>
      <c r="O352" s="64"/>
      <c r="P352" s="64"/>
      <c r="Q352" s="64"/>
      <c r="R352" s="64"/>
      <c r="S352" s="64"/>
      <c r="T352" s="64"/>
      <c r="U352" s="63"/>
      <c r="V352" s="23"/>
      <c r="W352" s="23"/>
    </row>
    <row r="353" spans="1:14" ht="12.75" customHeight="1" x14ac:dyDescent="0.2">
      <c r="A353" s="883" t="s">
        <v>601</v>
      </c>
      <c r="B353" s="884"/>
      <c r="C353" s="884"/>
      <c r="D353" s="884"/>
      <c r="E353" s="884"/>
      <c r="F353" s="884"/>
      <c r="G353" s="884"/>
      <c r="H353" s="884"/>
      <c r="I353" s="884"/>
      <c r="J353" s="884"/>
      <c r="K353" s="884"/>
      <c r="L353" s="884"/>
      <c r="N353" s="9"/>
    </row>
    <row r="354" spans="1:14" ht="23.25" customHeight="1" x14ac:dyDescent="0.2">
      <c r="A354" s="10">
        <v>1</v>
      </c>
      <c r="B354" s="93" t="s">
        <v>192</v>
      </c>
      <c r="C354" s="99">
        <v>139.6</v>
      </c>
      <c r="D354" s="29" t="s">
        <v>674</v>
      </c>
      <c r="E354" s="29" t="s">
        <v>674</v>
      </c>
      <c r="F354" s="99">
        <f>C354</f>
        <v>139.6</v>
      </c>
      <c r="G354" s="44">
        <f>F354*L354</f>
        <v>4830160</v>
      </c>
      <c r="H354" s="29" t="s">
        <v>674</v>
      </c>
      <c r="I354" s="29" t="s">
        <v>674</v>
      </c>
      <c r="J354" s="44">
        <f>G354</f>
        <v>4830160</v>
      </c>
      <c r="K354" s="44">
        <v>830400</v>
      </c>
      <c r="L354" s="99">
        <v>34600</v>
      </c>
      <c r="N354" s="9"/>
    </row>
    <row r="355" spans="1:14" ht="26.25" customHeight="1" x14ac:dyDescent="0.2">
      <c r="A355" s="10">
        <v>2</v>
      </c>
      <c r="B355" s="93" t="s">
        <v>193</v>
      </c>
      <c r="C355" s="99">
        <v>191</v>
      </c>
      <c r="D355" s="29" t="s">
        <v>674</v>
      </c>
      <c r="E355" s="29" t="s">
        <v>674</v>
      </c>
      <c r="F355" s="99" t="e">
        <f>#N/A</f>
        <v>#N/A</v>
      </c>
      <c r="G355" s="44" t="e">
        <f>#N/A</f>
        <v>#N/A</v>
      </c>
      <c r="H355" s="29" t="s">
        <v>674</v>
      </c>
      <c r="I355" s="29" t="s">
        <v>674</v>
      </c>
      <c r="J355" s="44" t="e">
        <f>#N/A</f>
        <v>#N/A</v>
      </c>
      <c r="K355" s="44">
        <v>2044860</v>
      </c>
      <c r="L355" s="99">
        <v>34600</v>
      </c>
      <c r="N355" s="9"/>
    </row>
    <row r="356" spans="1:14" ht="27" customHeight="1" x14ac:dyDescent="0.2">
      <c r="A356" s="10">
        <v>3</v>
      </c>
      <c r="B356" s="93" t="s">
        <v>208</v>
      </c>
      <c r="C356" s="99">
        <v>154.30000000000001</v>
      </c>
      <c r="D356" s="29" t="s">
        <v>674</v>
      </c>
      <c r="E356" s="29" t="s">
        <v>674</v>
      </c>
      <c r="F356" s="99" t="e">
        <f>#N/A</f>
        <v>#N/A</v>
      </c>
      <c r="G356" s="44" t="e">
        <f>#N/A</f>
        <v>#N/A</v>
      </c>
      <c r="H356" s="29" t="s">
        <v>674</v>
      </c>
      <c r="I356" s="29" t="s">
        <v>674</v>
      </c>
      <c r="J356" s="44" t="e">
        <f>#N/A</f>
        <v>#N/A</v>
      </c>
      <c r="K356" s="44">
        <v>750820</v>
      </c>
      <c r="L356" s="99">
        <v>34600</v>
      </c>
      <c r="N356" s="9"/>
    </row>
    <row r="357" spans="1:14" ht="27" customHeight="1" x14ac:dyDescent="0.2">
      <c r="A357" s="10">
        <v>4</v>
      </c>
      <c r="B357" s="93" t="s">
        <v>194</v>
      </c>
      <c r="C357" s="99">
        <v>90.4</v>
      </c>
      <c r="D357" s="29" t="s">
        <v>674</v>
      </c>
      <c r="E357" s="29" t="s">
        <v>674</v>
      </c>
      <c r="F357" s="99" t="e">
        <f>#N/A</f>
        <v>#N/A</v>
      </c>
      <c r="G357" s="44" t="e">
        <f>#N/A</f>
        <v>#N/A</v>
      </c>
      <c r="H357" s="29" t="s">
        <v>674</v>
      </c>
      <c r="I357" s="29" t="s">
        <v>674</v>
      </c>
      <c r="J357" s="44" t="e">
        <f>#N/A</f>
        <v>#N/A</v>
      </c>
      <c r="K357" s="44">
        <v>13840</v>
      </c>
      <c r="L357" s="99">
        <v>34600</v>
      </c>
      <c r="N357" s="9"/>
    </row>
    <row r="358" spans="1:14" ht="13.5" customHeight="1" x14ac:dyDescent="0.2">
      <c r="A358" s="10">
        <v>5</v>
      </c>
      <c r="B358" s="93" t="s">
        <v>191</v>
      </c>
      <c r="C358" s="99">
        <v>155.6</v>
      </c>
      <c r="D358" s="29" t="s">
        <v>674</v>
      </c>
      <c r="E358" s="29" t="s">
        <v>674</v>
      </c>
      <c r="F358" s="99" t="e">
        <f>#N/A</f>
        <v>#N/A</v>
      </c>
      <c r="G358" s="44" t="e">
        <f>#N/A</f>
        <v>#N/A</v>
      </c>
      <c r="H358" s="29" t="s">
        <v>674</v>
      </c>
      <c r="I358" s="29" t="s">
        <v>674</v>
      </c>
      <c r="J358" s="44" t="e">
        <f>#N/A</f>
        <v>#N/A</v>
      </c>
      <c r="K358" s="44">
        <v>2165960</v>
      </c>
      <c r="L358" s="99">
        <v>34600</v>
      </c>
      <c r="N358" s="9"/>
    </row>
    <row r="359" spans="1:14" ht="26.25" customHeight="1" x14ac:dyDescent="0.2">
      <c r="A359" s="10">
        <v>6</v>
      </c>
      <c r="B359" s="93" t="s">
        <v>195</v>
      </c>
      <c r="C359" s="99">
        <v>101.6</v>
      </c>
      <c r="D359" s="29" t="s">
        <v>674</v>
      </c>
      <c r="E359" s="29" t="s">
        <v>674</v>
      </c>
      <c r="F359" s="99" t="e">
        <f>#N/A</f>
        <v>#N/A</v>
      </c>
      <c r="G359" s="44" t="e">
        <f>#N/A</f>
        <v>#N/A</v>
      </c>
      <c r="H359" s="29" t="s">
        <v>674</v>
      </c>
      <c r="I359" s="29" t="s">
        <v>674</v>
      </c>
      <c r="J359" s="44" t="e">
        <f>#N/A</f>
        <v>#N/A</v>
      </c>
      <c r="K359" s="44">
        <v>1439360</v>
      </c>
      <c r="L359" s="99">
        <v>34600</v>
      </c>
      <c r="N359" s="9"/>
    </row>
    <row r="360" spans="1:14" ht="26.25" customHeight="1" x14ac:dyDescent="0.2">
      <c r="A360" s="10">
        <v>7</v>
      </c>
      <c r="B360" s="93" t="s">
        <v>196</v>
      </c>
      <c r="C360" s="99">
        <v>110</v>
      </c>
      <c r="D360" s="29" t="s">
        <v>674</v>
      </c>
      <c r="E360" s="29" t="s">
        <v>674</v>
      </c>
      <c r="F360" s="99" t="e">
        <f>#N/A</f>
        <v>#N/A</v>
      </c>
      <c r="G360" s="44" t="e">
        <f>#N/A</f>
        <v>#N/A</v>
      </c>
      <c r="H360" s="29" t="s">
        <v>674</v>
      </c>
      <c r="I360" s="29" t="s">
        <v>674</v>
      </c>
      <c r="J360" s="44" t="e">
        <f>#N/A</f>
        <v>#N/A</v>
      </c>
      <c r="K360" s="44">
        <v>948040</v>
      </c>
      <c r="L360" s="99">
        <v>34600</v>
      </c>
      <c r="N360" s="9"/>
    </row>
    <row r="361" spans="1:14" ht="24.75" customHeight="1" x14ac:dyDescent="0.2">
      <c r="A361" s="10">
        <v>8</v>
      </c>
      <c r="B361" s="93" t="s">
        <v>702</v>
      </c>
      <c r="C361" s="99">
        <v>134.19999999999999</v>
      </c>
      <c r="D361" s="29" t="s">
        <v>674</v>
      </c>
      <c r="E361" s="29" t="s">
        <v>674</v>
      </c>
      <c r="F361" s="99" t="e">
        <f>#N/A</f>
        <v>#N/A</v>
      </c>
      <c r="G361" s="44" t="e">
        <f>#N/A</f>
        <v>#N/A</v>
      </c>
      <c r="H361" s="29" t="s">
        <v>674</v>
      </c>
      <c r="I361" s="29" t="s">
        <v>674</v>
      </c>
      <c r="J361" s="44" t="e">
        <f>#N/A</f>
        <v>#N/A</v>
      </c>
      <c r="K361" s="44">
        <v>1425520</v>
      </c>
      <c r="L361" s="99">
        <v>34600</v>
      </c>
      <c r="N361" s="9"/>
    </row>
    <row r="362" spans="1:14" ht="26.25" customHeight="1" x14ac:dyDescent="0.2">
      <c r="A362" s="10">
        <v>9</v>
      </c>
      <c r="B362" s="93" t="s">
        <v>703</v>
      </c>
      <c r="C362" s="99">
        <v>132.6</v>
      </c>
      <c r="D362" s="29" t="s">
        <v>674</v>
      </c>
      <c r="E362" s="29" t="s">
        <v>674</v>
      </c>
      <c r="F362" s="99" t="e">
        <f>#N/A</f>
        <v>#N/A</v>
      </c>
      <c r="G362" s="44" t="e">
        <f>#N/A</f>
        <v>#N/A</v>
      </c>
      <c r="H362" s="29" t="s">
        <v>674</v>
      </c>
      <c r="I362" s="29" t="s">
        <v>674</v>
      </c>
      <c r="J362" s="44" t="e">
        <f>#N/A</f>
        <v>#N/A</v>
      </c>
      <c r="K362" s="44">
        <v>2006800</v>
      </c>
      <c r="L362" s="99">
        <v>34600</v>
      </c>
      <c r="N362" s="9"/>
    </row>
    <row r="363" spans="1:14" ht="28.5" customHeight="1" x14ac:dyDescent="0.2">
      <c r="A363" s="10">
        <v>10</v>
      </c>
      <c r="B363" s="93" t="s">
        <v>197</v>
      </c>
      <c r="C363" s="99">
        <v>99</v>
      </c>
      <c r="D363" s="29" t="s">
        <v>674</v>
      </c>
      <c r="E363" s="29" t="s">
        <v>674</v>
      </c>
      <c r="F363" s="99" t="e">
        <f>#N/A</f>
        <v>#N/A</v>
      </c>
      <c r="G363" s="44" t="e">
        <f>#N/A</f>
        <v>#N/A</v>
      </c>
      <c r="H363" s="29" t="s">
        <v>674</v>
      </c>
      <c r="I363" s="29" t="s">
        <v>674</v>
      </c>
      <c r="J363" s="44" t="e">
        <f>#N/A</f>
        <v>#N/A</v>
      </c>
      <c r="K363" s="44">
        <v>1114120</v>
      </c>
      <c r="L363" s="99">
        <v>34600</v>
      </c>
      <c r="N363" s="9"/>
    </row>
    <row r="364" spans="1:14" s="69" customFormat="1" ht="51" customHeight="1" x14ac:dyDescent="0.2">
      <c r="A364" s="886" t="s">
        <v>594</v>
      </c>
      <c r="B364" s="886"/>
      <c r="C364" s="19">
        <f>SUM(C354:C363)</f>
        <v>1308.3</v>
      </c>
      <c r="D364" s="12" t="s">
        <v>674</v>
      </c>
      <c r="E364" s="12" t="s">
        <v>674</v>
      </c>
      <c r="F364" s="19" t="e">
        <f>SUM(F354:F363)</f>
        <v>#N/A</v>
      </c>
      <c r="G364" s="19" t="e">
        <f>SUM(G354:G363)</f>
        <v>#N/A</v>
      </c>
      <c r="H364" s="19" t="s">
        <v>674</v>
      </c>
      <c r="I364" s="19" t="s">
        <v>674</v>
      </c>
      <c r="J364" s="19" t="e">
        <f>SUM(J354:J363)</f>
        <v>#N/A</v>
      </c>
      <c r="K364" s="19">
        <f>SUM(K354:K363)</f>
        <v>12739720</v>
      </c>
      <c r="L364" s="19">
        <v>34600</v>
      </c>
      <c r="N364" s="70"/>
    </row>
    <row r="365" spans="1:14" ht="12.75" customHeight="1" x14ac:dyDescent="0.2">
      <c r="A365" s="883" t="s">
        <v>678</v>
      </c>
      <c r="B365" s="884"/>
      <c r="C365" s="884"/>
      <c r="D365" s="884"/>
      <c r="E365" s="884"/>
      <c r="F365" s="884"/>
      <c r="G365" s="884"/>
      <c r="H365" s="884"/>
      <c r="I365" s="884"/>
      <c r="J365" s="884"/>
      <c r="K365" s="884"/>
      <c r="L365" s="884"/>
      <c r="N365" s="9"/>
    </row>
    <row r="366" spans="1:14" s="35" customFormat="1" ht="39" customHeight="1" x14ac:dyDescent="0.2">
      <c r="A366" s="77">
        <v>1</v>
      </c>
      <c r="B366" s="11" t="s">
        <v>564</v>
      </c>
      <c r="C366" s="20">
        <v>405.5</v>
      </c>
      <c r="D366" s="12" t="s">
        <v>674</v>
      </c>
      <c r="E366" s="12" t="s">
        <v>674</v>
      </c>
      <c r="F366" s="12">
        <v>405.5</v>
      </c>
      <c r="G366" s="52">
        <f>F366*L366</f>
        <v>14030300</v>
      </c>
      <c r="H366" s="12" t="s">
        <v>674</v>
      </c>
      <c r="I366" s="52" t="s">
        <v>674</v>
      </c>
      <c r="J366" s="20">
        <f>G366</f>
        <v>14030300</v>
      </c>
      <c r="K366" s="12">
        <v>4764420</v>
      </c>
      <c r="L366" s="20">
        <v>34600</v>
      </c>
      <c r="N366" s="36"/>
    </row>
    <row r="367" spans="1:14" s="69" customFormat="1" ht="51" customHeight="1" x14ac:dyDescent="0.2">
      <c r="A367" s="886" t="s">
        <v>679</v>
      </c>
      <c r="B367" s="886"/>
      <c r="C367" s="19">
        <f>SUM(C366:C366)</f>
        <v>405.5</v>
      </c>
      <c r="D367" s="12" t="s">
        <v>674</v>
      </c>
      <c r="E367" s="12" t="s">
        <v>674</v>
      </c>
      <c r="F367" s="19">
        <f>SUM(F366:F366)</f>
        <v>405.5</v>
      </c>
      <c r="G367" s="19">
        <f>SUM(G366:G366)</f>
        <v>14030300</v>
      </c>
      <c r="H367" s="19" t="s">
        <v>674</v>
      </c>
      <c r="I367" s="19" t="s">
        <v>674</v>
      </c>
      <c r="J367" s="19">
        <f>SUM(J366:J366)</f>
        <v>14030300</v>
      </c>
      <c r="K367" s="19">
        <f>SUM(K366:K366)</f>
        <v>4764420</v>
      </c>
      <c r="L367" s="19">
        <v>34600</v>
      </c>
      <c r="N367" s="70"/>
    </row>
    <row r="368" spans="1:14" ht="12.75" customHeight="1" x14ac:dyDescent="0.2">
      <c r="A368" s="883" t="s">
        <v>680</v>
      </c>
      <c r="B368" s="884"/>
      <c r="C368" s="884"/>
      <c r="D368" s="884"/>
      <c r="E368" s="884"/>
      <c r="F368" s="884"/>
      <c r="G368" s="884"/>
      <c r="H368" s="884"/>
      <c r="I368" s="884"/>
      <c r="J368" s="884"/>
      <c r="K368" s="884"/>
      <c r="L368" s="884"/>
      <c r="N368" s="9"/>
    </row>
    <row r="369" spans="1:14" ht="39.75" customHeight="1" x14ac:dyDescent="0.2">
      <c r="A369" s="77">
        <v>1</v>
      </c>
      <c r="B369" s="11" t="s">
        <v>55</v>
      </c>
      <c r="C369" s="4">
        <v>288.2</v>
      </c>
      <c r="D369" s="12" t="s">
        <v>674</v>
      </c>
      <c r="E369" s="12" t="s">
        <v>674</v>
      </c>
      <c r="F369" s="12">
        <v>288.2</v>
      </c>
      <c r="G369" s="52">
        <f>F369*L369</f>
        <v>9971720</v>
      </c>
      <c r="H369" s="12" t="s">
        <v>674</v>
      </c>
      <c r="I369" s="52" t="s">
        <v>674</v>
      </c>
      <c r="J369" s="20">
        <f>G369</f>
        <v>9971720</v>
      </c>
      <c r="K369" s="20">
        <v>998613</v>
      </c>
      <c r="L369" s="20">
        <v>34600</v>
      </c>
      <c r="N369" s="9"/>
    </row>
    <row r="370" spans="1:14" ht="24.75" customHeight="1" x14ac:dyDescent="0.2">
      <c r="A370" s="77">
        <v>2</v>
      </c>
      <c r="B370" s="11" t="s">
        <v>375</v>
      </c>
      <c r="C370" s="4">
        <v>276.8</v>
      </c>
      <c r="D370" s="12" t="s">
        <v>674</v>
      </c>
      <c r="E370" s="12" t="s">
        <v>674</v>
      </c>
      <c r="F370" s="12">
        <v>276.8</v>
      </c>
      <c r="G370" s="52">
        <f>F370*L370</f>
        <v>9577280</v>
      </c>
      <c r="H370" s="12" t="s">
        <v>674</v>
      </c>
      <c r="I370" s="52" t="s">
        <v>674</v>
      </c>
      <c r="J370" s="20">
        <f>G370</f>
        <v>9577280</v>
      </c>
      <c r="K370" s="20">
        <v>959112</v>
      </c>
      <c r="L370" s="20">
        <v>34600</v>
      </c>
      <c r="N370" s="9"/>
    </row>
    <row r="371" spans="1:14" s="69" customFormat="1" ht="51" customHeight="1" x14ac:dyDescent="0.2">
      <c r="A371" s="886" t="s">
        <v>684</v>
      </c>
      <c r="B371" s="886"/>
      <c r="C371" s="19">
        <f>SUM(C369:C370)</f>
        <v>565</v>
      </c>
      <c r="D371" s="12" t="s">
        <v>674</v>
      </c>
      <c r="E371" s="12" t="s">
        <v>674</v>
      </c>
      <c r="F371" s="19" t="e">
        <f>#N/A</f>
        <v>#N/A</v>
      </c>
      <c r="G371" s="19" t="e">
        <f>#N/A</f>
        <v>#N/A</v>
      </c>
      <c r="H371" s="19" t="s">
        <v>674</v>
      </c>
      <c r="I371" s="19" t="s">
        <v>674</v>
      </c>
      <c r="J371" s="19" t="e">
        <f>#N/A</f>
        <v>#N/A</v>
      </c>
      <c r="K371" s="19" t="e">
        <f>#N/A</f>
        <v>#N/A</v>
      </c>
      <c r="L371" s="19">
        <v>34600</v>
      </c>
      <c r="N371" s="70"/>
    </row>
    <row r="372" spans="1:14" x14ac:dyDescent="0.2">
      <c r="A372" s="907" t="s">
        <v>682</v>
      </c>
      <c r="B372" s="908"/>
      <c r="C372" s="908"/>
      <c r="D372" s="908"/>
      <c r="E372" s="908"/>
      <c r="F372" s="908"/>
      <c r="G372" s="908"/>
      <c r="H372" s="908"/>
      <c r="I372" s="908"/>
      <c r="J372" s="908"/>
      <c r="K372" s="908"/>
      <c r="L372" s="908"/>
      <c r="N372" s="9"/>
    </row>
    <row r="373" spans="1:14" ht="25.5" x14ac:dyDescent="0.2">
      <c r="A373" s="10">
        <v>1</v>
      </c>
      <c r="B373" s="11" t="s">
        <v>565</v>
      </c>
      <c r="C373" s="12">
        <v>153.9</v>
      </c>
      <c r="D373" s="12" t="s">
        <v>673</v>
      </c>
      <c r="E373" s="4" t="s">
        <v>673</v>
      </c>
      <c r="F373" s="12">
        <v>153.9</v>
      </c>
      <c r="G373" s="12">
        <f>F373*L373</f>
        <v>5324940</v>
      </c>
      <c r="H373" s="12" t="s">
        <v>673</v>
      </c>
      <c r="I373" s="12" t="s">
        <v>673</v>
      </c>
      <c r="J373" s="20">
        <f>G373</f>
        <v>5324940</v>
      </c>
      <c r="K373" s="20" t="e">
        <f>#REF!</f>
        <v>#REF!</v>
      </c>
      <c r="L373" s="20">
        <v>34600</v>
      </c>
      <c r="N373" s="9"/>
    </row>
    <row r="374" spans="1:14" ht="25.5" x14ac:dyDescent="0.2">
      <c r="A374" s="10">
        <v>2</v>
      </c>
      <c r="B374" s="11" t="s">
        <v>376</v>
      </c>
      <c r="C374" s="12">
        <v>170.4</v>
      </c>
      <c r="D374" s="12" t="s">
        <v>673</v>
      </c>
      <c r="E374" s="4" t="s">
        <v>673</v>
      </c>
      <c r="F374" s="12">
        <v>170.4</v>
      </c>
      <c r="G374" s="12">
        <f>F374*L374</f>
        <v>5895840</v>
      </c>
      <c r="H374" s="12" t="s">
        <v>673</v>
      </c>
      <c r="I374" s="12" t="s">
        <v>673</v>
      </c>
      <c r="J374" s="20">
        <f>G374</f>
        <v>5895840</v>
      </c>
      <c r="K374" s="20" t="e">
        <f>#REF!</f>
        <v>#REF!</v>
      </c>
      <c r="L374" s="20">
        <v>34600</v>
      </c>
      <c r="N374" s="9"/>
    </row>
    <row r="375" spans="1:14" ht="25.5" x14ac:dyDescent="0.2">
      <c r="A375" s="10">
        <v>3</v>
      </c>
      <c r="B375" s="11" t="s">
        <v>566</v>
      </c>
      <c r="C375" s="12">
        <v>172.4</v>
      </c>
      <c r="D375" s="12" t="s">
        <v>673</v>
      </c>
      <c r="E375" s="4" t="s">
        <v>673</v>
      </c>
      <c r="F375" s="12">
        <v>172.4</v>
      </c>
      <c r="G375" s="12">
        <f>F375*L375</f>
        <v>5965040</v>
      </c>
      <c r="H375" s="12" t="s">
        <v>673</v>
      </c>
      <c r="I375" s="12" t="s">
        <v>673</v>
      </c>
      <c r="J375" s="20">
        <f>G375</f>
        <v>5965040</v>
      </c>
      <c r="K375" s="20" t="e">
        <f>#REF!</f>
        <v>#REF!</v>
      </c>
      <c r="L375" s="20">
        <v>34600</v>
      </c>
      <c r="N375" s="9"/>
    </row>
    <row r="376" spans="1:14" ht="25.5" x14ac:dyDescent="0.2">
      <c r="A376" s="10">
        <v>4</v>
      </c>
      <c r="B376" s="11" t="s">
        <v>567</v>
      </c>
      <c r="C376" s="12">
        <v>94.7</v>
      </c>
      <c r="D376" s="12" t="s">
        <v>673</v>
      </c>
      <c r="E376" s="4" t="s">
        <v>673</v>
      </c>
      <c r="F376" s="12">
        <v>94.7</v>
      </c>
      <c r="G376" s="12">
        <f>F376*L376</f>
        <v>3276620</v>
      </c>
      <c r="H376" s="12" t="s">
        <v>673</v>
      </c>
      <c r="I376" s="12" t="s">
        <v>673</v>
      </c>
      <c r="J376" s="20">
        <f>G376</f>
        <v>3276620</v>
      </c>
      <c r="K376" s="20" t="e">
        <f>#REF!</f>
        <v>#REF!</v>
      </c>
      <c r="L376" s="20">
        <v>34600</v>
      </c>
      <c r="N376" s="9"/>
    </row>
    <row r="377" spans="1:14" ht="25.5" x14ac:dyDescent="0.2">
      <c r="A377" s="10">
        <v>5</v>
      </c>
      <c r="B377" s="11" t="s">
        <v>552</v>
      </c>
      <c r="C377" s="12">
        <v>185.7</v>
      </c>
      <c r="D377" s="12" t="s">
        <v>673</v>
      </c>
      <c r="E377" s="4" t="s">
        <v>673</v>
      </c>
      <c r="F377" s="12">
        <v>185.7</v>
      </c>
      <c r="G377" s="12">
        <f>F377*L377</f>
        <v>6425220</v>
      </c>
      <c r="H377" s="12" t="s">
        <v>673</v>
      </c>
      <c r="I377" s="12" t="s">
        <v>673</v>
      </c>
      <c r="J377" s="20">
        <f>G377</f>
        <v>6425220</v>
      </c>
      <c r="K377" s="20" t="e">
        <f>#REF!</f>
        <v>#REF!</v>
      </c>
      <c r="L377" s="20">
        <v>34600</v>
      </c>
      <c r="N377" s="9"/>
    </row>
    <row r="378" spans="1:14" s="69" customFormat="1" ht="51" customHeight="1" x14ac:dyDescent="0.2">
      <c r="A378" s="886" t="s">
        <v>685</v>
      </c>
      <c r="B378" s="886"/>
      <c r="C378" s="19">
        <f>SUM(C373:C377)</f>
        <v>777.1</v>
      </c>
      <c r="D378" s="12" t="s">
        <v>673</v>
      </c>
      <c r="E378" s="12" t="s">
        <v>673</v>
      </c>
      <c r="F378" s="19">
        <f>SUM(F373:F377)</f>
        <v>777.1</v>
      </c>
      <c r="G378" s="19">
        <f>SUM(G373:G377)</f>
        <v>26887660</v>
      </c>
      <c r="H378" s="19" t="s">
        <v>673</v>
      </c>
      <c r="I378" s="19" t="s">
        <v>673</v>
      </c>
      <c r="J378" s="19">
        <f>SUM(J373:J377)</f>
        <v>26887660</v>
      </c>
      <c r="K378" s="19" t="e">
        <f>SUM(K373:K377)</f>
        <v>#REF!</v>
      </c>
      <c r="L378" s="19">
        <v>34600</v>
      </c>
      <c r="N378" s="70"/>
    </row>
    <row r="379" spans="1:14" ht="14.25" customHeight="1" x14ac:dyDescent="0.2">
      <c r="A379" s="909" t="s">
        <v>687</v>
      </c>
      <c r="B379" s="910"/>
      <c r="C379" s="910"/>
      <c r="D379" s="910"/>
      <c r="E379" s="910"/>
      <c r="F379" s="910"/>
      <c r="G379" s="910"/>
      <c r="H379" s="910"/>
      <c r="I379" s="910"/>
      <c r="J379" s="910"/>
      <c r="K379" s="910"/>
      <c r="L379" s="910"/>
      <c r="N379" s="9"/>
    </row>
    <row r="380" spans="1:14" ht="25.5" x14ac:dyDescent="0.2">
      <c r="A380" s="4">
        <v>1</v>
      </c>
      <c r="B380" s="11" t="s">
        <v>639</v>
      </c>
      <c r="C380" s="12">
        <v>334.5</v>
      </c>
      <c r="D380" s="12" t="s">
        <v>673</v>
      </c>
      <c r="E380" s="4" t="s">
        <v>673</v>
      </c>
      <c r="F380" s="4" t="s">
        <v>673</v>
      </c>
      <c r="G380" s="53" t="s">
        <v>673</v>
      </c>
      <c r="H380" s="4">
        <v>334.5</v>
      </c>
      <c r="I380" s="53">
        <f>H380*L380</f>
        <v>11573700</v>
      </c>
      <c r="J380" s="53">
        <f>I380</f>
        <v>11573700</v>
      </c>
      <c r="K380" s="53">
        <f>J380*0.1</f>
        <v>1157370</v>
      </c>
      <c r="L380" s="53">
        <v>34600</v>
      </c>
      <c r="N380" s="9"/>
    </row>
    <row r="381" spans="1:14" s="69" customFormat="1" ht="38.25" customHeight="1" x14ac:dyDescent="0.2">
      <c r="A381" s="886" t="s">
        <v>689</v>
      </c>
      <c r="B381" s="886"/>
      <c r="C381" s="19">
        <f>SUM(C380)</f>
        <v>334.5</v>
      </c>
      <c r="D381" s="19" t="s">
        <v>673</v>
      </c>
      <c r="E381" s="19" t="s">
        <v>673</v>
      </c>
      <c r="F381" s="19" t="s">
        <v>673</v>
      </c>
      <c r="G381" s="54" t="s">
        <v>673</v>
      </c>
      <c r="H381" s="19">
        <f>SUM(H380:H380)</f>
        <v>334.5</v>
      </c>
      <c r="I381" s="54">
        <f>SUM(I380:I380)</f>
        <v>11573700</v>
      </c>
      <c r="J381" s="54">
        <f>SUM(J380:J380)</f>
        <v>11573700</v>
      </c>
      <c r="K381" s="54">
        <f>SUM(K380:K380)</f>
        <v>1157370</v>
      </c>
      <c r="L381" s="54">
        <v>34600</v>
      </c>
      <c r="N381" s="70"/>
    </row>
    <row r="382" spans="1:14" ht="15.75" customHeight="1" x14ac:dyDescent="0.2">
      <c r="A382" s="909" t="s">
        <v>350</v>
      </c>
      <c r="B382" s="910"/>
      <c r="C382" s="910"/>
      <c r="D382" s="910"/>
      <c r="E382" s="910"/>
      <c r="F382" s="910"/>
      <c r="G382" s="910"/>
      <c r="H382" s="910"/>
      <c r="I382" s="910"/>
      <c r="J382" s="910"/>
      <c r="K382" s="910"/>
      <c r="L382" s="910"/>
      <c r="N382" s="9"/>
    </row>
    <row r="383" spans="1:14" ht="25.5" x14ac:dyDescent="0.2">
      <c r="A383" s="4">
        <v>1</v>
      </c>
      <c r="B383" s="11" t="s">
        <v>571</v>
      </c>
      <c r="C383" s="12">
        <v>1878.2</v>
      </c>
      <c r="D383" s="12" t="s">
        <v>673</v>
      </c>
      <c r="E383" s="4" t="s">
        <v>673</v>
      </c>
      <c r="F383" s="4">
        <v>1878.2</v>
      </c>
      <c r="G383" s="53">
        <f>F383*L383</f>
        <v>64985720</v>
      </c>
      <c r="H383" s="4" t="s">
        <v>673</v>
      </c>
      <c r="I383" s="53" t="s">
        <v>673</v>
      </c>
      <c r="J383" s="53">
        <f>G383</f>
        <v>64985720</v>
      </c>
      <c r="K383" s="53">
        <f>J383*0.1</f>
        <v>6498572</v>
      </c>
      <c r="L383" s="53">
        <v>34600</v>
      </c>
      <c r="N383" s="9"/>
    </row>
    <row r="384" spans="1:14" s="69" customFormat="1" ht="57" customHeight="1" x14ac:dyDescent="0.2">
      <c r="A384" s="886" t="s">
        <v>351</v>
      </c>
      <c r="B384" s="886"/>
      <c r="C384" s="19">
        <f>SUM(C383)</f>
        <v>1878.2</v>
      </c>
      <c r="D384" s="19" t="s">
        <v>673</v>
      </c>
      <c r="E384" s="19" t="s">
        <v>673</v>
      </c>
      <c r="F384" s="54" t="e">
        <f>#N/A</f>
        <v>#N/A</v>
      </c>
      <c r="G384" s="54" t="e">
        <f>#N/A</f>
        <v>#N/A</v>
      </c>
      <c r="H384" s="19" t="s">
        <v>673</v>
      </c>
      <c r="I384" s="54" t="s">
        <v>673</v>
      </c>
      <c r="J384" s="54" t="e">
        <f>#N/A</f>
        <v>#N/A</v>
      </c>
      <c r="K384" s="54" t="e">
        <f>#N/A</f>
        <v>#N/A</v>
      </c>
      <c r="L384" s="54" t="e">
        <f>#N/A</f>
        <v>#N/A</v>
      </c>
      <c r="N384" s="70"/>
    </row>
    <row r="385" spans="1:14" x14ac:dyDescent="0.2">
      <c r="A385" s="889" t="s">
        <v>688</v>
      </c>
      <c r="B385" s="889"/>
      <c r="C385" s="889"/>
      <c r="D385" s="889"/>
      <c r="E385" s="889"/>
      <c r="F385" s="889"/>
      <c r="G385" s="889"/>
      <c r="H385" s="889"/>
      <c r="I385" s="889"/>
      <c r="J385" s="889"/>
      <c r="K385" s="889"/>
      <c r="L385" s="889"/>
      <c r="N385" s="9"/>
    </row>
    <row r="386" spans="1:14" ht="31.5" customHeight="1" x14ac:dyDescent="0.2">
      <c r="A386" s="10">
        <v>1</v>
      </c>
      <c r="B386" s="91" t="s">
        <v>640</v>
      </c>
      <c r="C386" s="20">
        <v>204.6</v>
      </c>
      <c r="D386" s="12" t="s">
        <v>673</v>
      </c>
      <c r="E386" s="4" t="s">
        <v>673</v>
      </c>
      <c r="F386" s="20" t="s">
        <v>673</v>
      </c>
      <c r="G386" s="12" t="s">
        <v>673</v>
      </c>
      <c r="H386" s="20">
        <v>204.6</v>
      </c>
      <c r="I386" s="12">
        <f>H386*L386</f>
        <v>7079160</v>
      </c>
      <c r="J386" s="12">
        <f>I386</f>
        <v>7079160</v>
      </c>
      <c r="K386" s="12">
        <f>J386*0.1</f>
        <v>707916</v>
      </c>
      <c r="L386" s="12">
        <v>34600</v>
      </c>
      <c r="N386" s="9"/>
    </row>
    <row r="387" spans="1:14" ht="28.5" customHeight="1" x14ac:dyDescent="0.2">
      <c r="A387" s="10">
        <v>2</v>
      </c>
      <c r="B387" s="91" t="s">
        <v>641</v>
      </c>
      <c r="C387" s="20">
        <v>239</v>
      </c>
      <c r="D387" s="12" t="s">
        <v>673</v>
      </c>
      <c r="E387" s="4" t="s">
        <v>673</v>
      </c>
      <c r="F387" s="20" t="s">
        <v>673</v>
      </c>
      <c r="G387" s="12" t="s">
        <v>673</v>
      </c>
      <c r="H387" s="20">
        <v>239</v>
      </c>
      <c r="I387" s="12">
        <f>H387*L387</f>
        <v>8269400</v>
      </c>
      <c r="J387" s="12">
        <f>I387</f>
        <v>8269400</v>
      </c>
      <c r="K387" s="12">
        <f>J387*0.1</f>
        <v>826940</v>
      </c>
      <c r="L387" s="12">
        <v>34600</v>
      </c>
      <c r="N387" s="9"/>
    </row>
    <row r="388" spans="1:14" ht="29.25" customHeight="1" x14ac:dyDescent="0.2">
      <c r="A388" s="10">
        <v>3</v>
      </c>
      <c r="B388" s="91" t="s">
        <v>642</v>
      </c>
      <c r="C388" s="20">
        <v>69.900000000000006</v>
      </c>
      <c r="D388" s="12" t="s">
        <v>673</v>
      </c>
      <c r="E388" s="4" t="s">
        <v>673</v>
      </c>
      <c r="F388" s="20" t="s">
        <v>673</v>
      </c>
      <c r="G388" s="12" t="s">
        <v>673</v>
      </c>
      <c r="H388" s="20">
        <v>69.900000000000006</v>
      </c>
      <c r="I388" s="12">
        <f>H388*L388</f>
        <v>2418540</v>
      </c>
      <c r="J388" s="12">
        <f>I388</f>
        <v>2418540</v>
      </c>
      <c r="K388" s="12">
        <f>J388*0.1</f>
        <v>241854</v>
      </c>
      <c r="L388" s="12">
        <v>34600</v>
      </c>
      <c r="N388" s="9"/>
    </row>
    <row r="389" spans="1:14" s="69" customFormat="1" ht="56.25" customHeight="1" x14ac:dyDescent="0.2">
      <c r="A389" s="890" t="s">
        <v>572</v>
      </c>
      <c r="B389" s="891"/>
      <c r="C389" s="19">
        <f>SUM(C386:C388)</f>
        <v>513.5</v>
      </c>
      <c r="D389" s="12" t="s">
        <v>673</v>
      </c>
      <c r="E389" s="4" t="s">
        <v>673</v>
      </c>
      <c r="F389" s="19" t="s">
        <v>673</v>
      </c>
      <c r="G389" s="19" t="s">
        <v>673</v>
      </c>
      <c r="H389" s="19">
        <f>SUM(H386:H388)</f>
        <v>513.5</v>
      </c>
      <c r="I389" s="19">
        <f>SUM(I386:I388)</f>
        <v>17767100</v>
      </c>
      <c r="J389" s="19">
        <f>SUM(J386:J388)</f>
        <v>17767100</v>
      </c>
      <c r="K389" s="19">
        <f>SUM(K386:K388)</f>
        <v>1776710</v>
      </c>
      <c r="L389" s="19">
        <v>34600</v>
      </c>
      <c r="N389" s="70"/>
    </row>
    <row r="390" spans="1:14" s="6" customFormat="1" ht="12.75" customHeight="1" x14ac:dyDescent="0.2">
      <c r="A390" s="883" t="s">
        <v>690</v>
      </c>
      <c r="B390" s="884"/>
      <c r="C390" s="884"/>
      <c r="D390" s="884"/>
      <c r="E390" s="884"/>
      <c r="F390" s="884"/>
      <c r="G390" s="884"/>
      <c r="H390" s="884"/>
      <c r="I390" s="884"/>
      <c r="J390" s="884"/>
      <c r="K390" s="884"/>
      <c r="L390" s="884"/>
      <c r="N390" s="9"/>
    </row>
    <row r="391" spans="1:14" ht="35.25" customHeight="1" x14ac:dyDescent="0.2">
      <c r="A391" s="27">
        <v>1</v>
      </c>
      <c r="B391" s="11" t="s">
        <v>643</v>
      </c>
      <c r="C391" s="27">
        <v>239.5</v>
      </c>
      <c r="D391" s="12" t="s">
        <v>673</v>
      </c>
      <c r="E391" s="4" t="s">
        <v>673</v>
      </c>
      <c r="F391" s="4">
        <f>C391</f>
        <v>239.5</v>
      </c>
      <c r="G391" s="8">
        <f>F391*L391</f>
        <v>8286700</v>
      </c>
      <c r="H391" s="4" t="s">
        <v>673</v>
      </c>
      <c r="I391" s="8" t="s">
        <v>673</v>
      </c>
      <c r="J391" s="42">
        <f>G391</f>
        <v>8286700</v>
      </c>
      <c r="K391" s="42">
        <f>J391*0.1</f>
        <v>828670</v>
      </c>
      <c r="L391" s="42">
        <v>34600</v>
      </c>
      <c r="N391" s="9"/>
    </row>
    <row r="392" spans="1:14" ht="35.25" customHeight="1" x14ac:dyDescent="0.2">
      <c r="A392" s="27">
        <v>2</v>
      </c>
      <c r="B392" s="11" t="s">
        <v>644</v>
      </c>
      <c r="C392" s="27">
        <v>240.1</v>
      </c>
      <c r="D392" s="12" t="s">
        <v>673</v>
      </c>
      <c r="E392" s="4" t="s">
        <v>673</v>
      </c>
      <c r="F392" s="4">
        <f>C392</f>
        <v>240.1</v>
      </c>
      <c r="G392" s="8">
        <f>F392*L392</f>
        <v>8307460</v>
      </c>
      <c r="H392" s="4" t="s">
        <v>673</v>
      </c>
      <c r="I392" s="8" t="s">
        <v>673</v>
      </c>
      <c r="J392" s="42">
        <f>G392</f>
        <v>8307460</v>
      </c>
      <c r="K392" s="42">
        <f>J392*0.1</f>
        <v>830746</v>
      </c>
      <c r="L392" s="42">
        <v>34600</v>
      </c>
      <c r="N392" s="9"/>
    </row>
    <row r="393" spans="1:14" ht="35.25" customHeight="1" x14ac:dyDescent="0.2">
      <c r="A393" s="27">
        <v>3</v>
      </c>
      <c r="B393" s="11" t="s">
        <v>645</v>
      </c>
      <c r="C393" s="27">
        <v>215.2</v>
      </c>
      <c r="D393" s="12" t="s">
        <v>673</v>
      </c>
      <c r="E393" s="4" t="s">
        <v>673</v>
      </c>
      <c r="F393" s="4">
        <f>C393</f>
        <v>215.2</v>
      </c>
      <c r="G393" s="8">
        <f>F393*L393</f>
        <v>7445920</v>
      </c>
      <c r="H393" s="4" t="s">
        <v>673</v>
      </c>
      <c r="I393" s="8" t="s">
        <v>673</v>
      </c>
      <c r="J393" s="42">
        <f>G393</f>
        <v>7445920</v>
      </c>
      <c r="K393" s="42">
        <f>J393*0.1</f>
        <v>744592</v>
      </c>
      <c r="L393" s="42">
        <v>34600</v>
      </c>
      <c r="N393" s="9"/>
    </row>
    <row r="394" spans="1:14" ht="35.25" customHeight="1" x14ac:dyDescent="0.2">
      <c r="A394" s="27">
        <v>4</v>
      </c>
      <c r="B394" s="11" t="s">
        <v>646</v>
      </c>
      <c r="C394" s="27">
        <v>248</v>
      </c>
      <c r="D394" s="12" t="s">
        <v>673</v>
      </c>
      <c r="E394" s="4" t="s">
        <v>673</v>
      </c>
      <c r="F394" s="4">
        <f>C394</f>
        <v>248</v>
      </c>
      <c r="G394" s="8">
        <f>F394*L394</f>
        <v>8580800</v>
      </c>
      <c r="H394" s="4" t="s">
        <v>673</v>
      </c>
      <c r="I394" s="8" t="s">
        <v>673</v>
      </c>
      <c r="J394" s="42">
        <f>G394</f>
        <v>8580800</v>
      </c>
      <c r="K394" s="42">
        <f>J394*0.1</f>
        <v>858080</v>
      </c>
      <c r="L394" s="42">
        <v>34600</v>
      </c>
      <c r="N394" s="9"/>
    </row>
    <row r="395" spans="1:14" s="69" customFormat="1" ht="54" customHeight="1" x14ac:dyDescent="0.2">
      <c r="A395" s="887" t="s">
        <v>574</v>
      </c>
      <c r="B395" s="888"/>
      <c r="C395" s="19">
        <f>SUM(C391:C394)</f>
        <v>942.8</v>
      </c>
      <c r="D395" s="32" t="s">
        <v>673</v>
      </c>
      <c r="E395" s="32" t="s">
        <v>673</v>
      </c>
      <c r="F395" s="45">
        <f>SUM(F391:F394)</f>
        <v>942.8</v>
      </c>
      <c r="G395" s="45">
        <f>SUM(G391:G394)</f>
        <v>32620880</v>
      </c>
      <c r="H395" s="45" t="s">
        <v>673</v>
      </c>
      <c r="I395" s="45" t="s">
        <v>673</v>
      </c>
      <c r="J395" s="55">
        <f>SUM(J391:J394)</f>
        <v>32620880</v>
      </c>
      <c r="K395" s="55">
        <f>SUM(K391:K394)</f>
        <v>3262088</v>
      </c>
      <c r="L395" s="60">
        <v>34600</v>
      </c>
      <c r="N395" s="70"/>
    </row>
    <row r="396" spans="1:14" s="6" customFormat="1" ht="12.75" customHeight="1" x14ac:dyDescent="0.2">
      <c r="A396" s="883" t="s">
        <v>693</v>
      </c>
      <c r="B396" s="884"/>
      <c r="C396" s="884"/>
      <c r="D396" s="884"/>
      <c r="E396" s="884"/>
      <c r="F396" s="884"/>
      <c r="G396" s="884"/>
      <c r="H396" s="884"/>
      <c r="I396" s="884"/>
      <c r="J396" s="884"/>
      <c r="K396" s="884"/>
      <c r="L396" s="884"/>
      <c r="N396" s="9"/>
    </row>
    <row r="397" spans="1:14" s="6" customFormat="1" ht="27.75" customHeight="1" x14ac:dyDescent="0.2">
      <c r="A397" s="10">
        <v>1</v>
      </c>
      <c r="B397" s="11" t="s">
        <v>650</v>
      </c>
      <c r="C397" s="8" t="e">
        <f>#REF!</f>
        <v>#REF!</v>
      </c>
      <c r="D397" s="8" t="s">
        <v>673</v>
      </c>
      <c r="E397" s="7" t="s">
        <v>673</v>
      </c>
      <c r="F397" s="8" t="e">
        <f>C397</f>
        <v>#REF!</v>
      </c>
      <c r="G397" s="8" t="e">
        <f>F397*L397</f>
        <v>#REF!</v>
      </c>
      <c r="H397" s="8" t="str">
        <f>E397</f>
        <v>-</v>
      </c>
      <c r="I397" s="8" t="s">
        <v>673</v>
      </c>
      <c r="J397" s="42" t="e">
        <f>G397</f>
        <v>#REF!</v>
      </c>
      <c r="K397" s="42" t="e">
        <f>J397*0.1</f>
        <v>#REF!</v>
      </c>
      <c r="L397" s="42">
        <v>34600</v>
      </c>
      <c r="N397" s="9"/>
    </row>
    <row r="398" spans="1:14" s="6" customFormat="1" ht="32.25" customHeight="1" x14ac:dyDescent="0.2">
      <c r="A398" s="10">
        <v>2</v>
      </c>
      <c r="B398" s="11" t="s">
        <v>651</v>
      </c>
      <c r="C398" s="8" t="e">
        <f>#REF!</f>
        <v>#REF!</v>
      </c>
      <c r="D398" s="8" t="s">
        <v>673</v>
      </c>
      <c r="E398" s="7" t="s">
        <v>673</v>
      </c>
      <c r="F398" s="8" t="s">
        <v>673</v>
      </c>
      <c r="G398" s="8" t="s">
        <v>673</v>
      </c>
      <c r="H398" s="8">
        <v>503.9</v>
      </c>
      <c r="I398" s="8">
        <f>H398*L398</f>
        <v>17434940</v>
      </c>
      <c r="J398" s="42">
        <f>I398</f>
        <v>17434940</v>
      </c>
      <c r="K398" s="42">
        <f>J398*0.1</f>
        <v>1743494</v>
      </c>
      <c r="L398" s="42">
        <v>34600</v>
      </c>
      <c r="N398" s="9"/>
    </row>
    <row r="399" spans="1:14" s="69" customFormat="1" ht="51.75" customHeight="1" x14ac:dyDescent="0.2">
      <c r="A399" s="892" t="s">
        <v>576</v>
      </c>
      <c r="B399" s="893"/>
      <c r="C399" s="19" t="e">
        <f>SUM(C397:C398)</f>
        <v>#REF!</v>
      </c>
      <c r="D399" s="45" t="s">
        <v>673</v>
      </c>
      <c r="E399" s="46" t="s">
        <v>673</v>
      </c>
      <c r="F399" s="19" t="e">
        <f>SUM(F397:F398)</f>
        <v>#REF!</v>
      </c>
      <c r="G399" s="19" t="e">
        <f>SUM(G397:G398)</f>
        <v>#REF!</v>
      </c>
      <c r="H399" s="19">
        <f>SUM(H398)</f>
        <v>503.9</v>
      </c>
      <c r="I399" s="19">
        <f>SUM(I398)</f>
        <v>17434940</v>
      </c>
      <c r="J399" s="55" t="e">
        <f>SUM(J397:J398)</f>
        <v>#REF!</v>
      </c>
      <c r="K399" s="55" t="e">
        <f>SUM(K397:K398)</f>
        <v>#REF!</v>
      </c>
      <c r="L399" s="55">
        <f>L695</f>
        <v>34600</v>
      </c>
      <c r="N399" s="70"/>
    </row>
    <row r="400" spans="1:14" s="6" customFormat="1" ht="12.75" customHeight="1" x14ac:dyDescent="0.2">
      <c r="A400" s="883" t="s">
        <v>698</v>
      </c>
      <c r="B400" s="884"/>
      <c r="C400" s="884"/>
      <c r="D400" s="884"/>
      <c r="E400" s="884"/>
      <c r="F400" s="884"/>
      <c r="G400" s="884"/>
      <c r="H400" s="884"/>
      <c r="I400" s="884"/>
      <c r="J400" s="884"/>
      <c r="K400" s="884"/>
      <c r="L400" s="884"/>
      <c r="N400" s="9"/>
    </row>
    <row r="401" spans="1:14" s="6" customFormat="1" ht="39" customHeight="1" x14ac:dyDescent="0.2">
      <c r="A401" s="10">
        <v>1</v>
      </c>
      <c r="B401" s="11" t="s">
        <v>655</v>
      </c>
      <c r="C401" s="8" t="e">
        <f>#REF!</f>
        <v>#REF!</v>
      </c>
      <c r="D401" s="45" t="s">
        <v>673</v>
      </c>
      <c r="E401" s="46" t="s">
        <v>673</v>
      </c>
      <c r="F401" s="8" t="e">
        <f>C401</f>
        <v>#REF!</v>
      </c>
      <c r="G401" s="8" t="e">
        <f>F401*L401</f>
        <v>#REF!</v>
      </c>
      <c r="H401" s="8" t="s">
        <v>673</v>
      </c>
      <c r="I401" s="8" t="s">
        <v>673</v>
      </c>
      <c r="J401" s="42" t="e">
        <f>G401</f>
        <v>#REF!</v>
      </c>
      <c r="K401" s="42" t="e">
        <f>J401*0.1</f>
        <v>#REF!</v>
      </c>
      <c r="L401" s="42">
        <v>34600</v>
      </c>
      <c r="N401" s="9"/>
    </row>
    <row r="402" spans="1:14" s="73" customFormat="1" ht="51" customHeight="1" x14ac:dyDescent="0.2">
      <c r="A402" s="892" t="s">
        <v>577</v>
      </c>
      <c r="B402" s="893"/>
      <c r="C402" s="19" t="e">
        <f>SUM(C401)</f>
        <v>#REF!</v>
      </c>
      <c r="D402" s="45" t="s">
        <v>673</v>
      </c>
      <c r="E402" s="46" t="s">
        <v>673</v>
      </c>
      <c r="F402" s="19" t="e">
        <f>SUM(F401)</f>
        <v>#REF!</v>
      </c>
      <c r="G402" s="19" t="e">
        <f>SUM(G401)</f>
        <v>#REF!</v>
      </c>
      <c r="H402" s="19" t="s">
        <v>673</v>
      </c>
      <c r="I402" s="19" t="s">
        <v>673</v>
      </c>
      <c r="J402" s="55" t="e">
        <f>SUM(J401)</f>
        <v>#REF!</v>
      </c>
      <c r="K402" s="55" t="e">
        <f>SUM(K401)</f>
        <v>#REF!</v>
      </c>
      <c r="L402" s="55">
        <v>34600</v>
      </c>
      <c r="N402" s="70"/>
    </row>
    <row r="403" spans="1:14" s="35" customFormat="1" x14ac:dyDescent="0.2">
      <c r="A403" s="881" t="s">
        <v>600</v>
      </c>
      <c r="B403" s="885"/>
      <c r="C403" s="885"/>
      <c r="D403" s="885"/>
      <c r="E403" s="885"/>
      <c r="F403" s="885"/>
      <c r="G403" s="885"/>
      <c r="H403" s="885"/>
      <c r="I403" s="885"/>
      <c r="J403" s="885"/>
      <c r="K403" s="885"/>
      <c r="L403" s="885"/>
      <c r="N403" s="36"/>
    </row>
    <row r="404" spans="1:14" s="35" customFormat="1" ht="25.5" x14ac:dyDescent="0.2">
      <c r="A404" s="4">
        <v>1</v>
      </c>
      <c r="B404" s="11" t="s">
        <v>580</v>
      </c>
      <c r="C404" s="12" t="e">
        <f>#REF!</f>
        <v>#REF!</v>
      </c>
      <c r="D404" s="12" t="s">
        <v>673</v>
      </c>
      <c r="E404" s="4" t="s">
        <v>673</v>
      </c>
      <c r="F404" s="4" t="s">
        <v>673</v>
      </c>
      <c r="G404" s="8" t="s">
        <v>673</v>
      </c>
      <c r="H404" s="4">
        <v>392</v>
      </c>
      <c r="I404" s="8">
        <f>H404*L404</f>
        <v>13563200</v>
      </c>
      <c r="J404" s="12">
        <f>I404</f>
        <v>13563200</v>
      </c>
      <c r="K404" s="12" t="e">
        <f>#REF!</f>
        <v>#REF!</v>
      </c>
      <c r="L404" s="12">
        <v>34600</v>
      </c>
      <c r="N404" s="36"/>
    </row>
    <row r="405" spans="1:14" s="35" customFormat="1" ht="25.5" x14ac:dyDescent="0.2">
      <c r="A405" s="4">
        <v>2</v>
      </c>
      <c r="B405" s="11" t="s">
        <v>581</v>
      </c>
      <c r="C405" s="12" t="e">
        <f>#REF!</f>
        <v>#REF!</v>
      </c>
      <c r="D405" s="12" t="s">
        <v>673</v>
      </c>
      <c r="E405" s="4" t="s">
        <v>673</v>
      </c>
      <c r="F405" s="4" t="s">
        <v>673</v>
      </c>
      <c r="G405" s="8" t="s">
        <v>673</v>
      </c>
      <c r="H405" s="4">
        <v>250</v>
      </c>
      <c r="I405" s="8" t="e">
        <f>#N/A</f>
        <v>#N/A</v>
      </c>
      <c r="J405" s="12" t="e">
        <f>#N/A</f>
        <v>#N/A</v>
      </c>
      <c r="K405" s="12" t="e">
        <f>#REF!</f>
        <v>#REF!</v>
      </c>
      <c r="L405" s="12">
        <v>34600</v>
      </c>
      <c r="N405" s="36"/>
    </row>
    <row r="406" spans="1:14" s="35" customFormat="1" ht="25.5" x14ac:dyDescent="0.2">
      <c r="A406" s="4">
        <v>3</v>
      </c>
      <c r="B406" s="11" t="s">
        <v>582</v>
      </c>
      <c r="C406" s="12" t="e">
        <f>#REF!</f>
        <v>#REF!</v>
      </c>
      <c r="D406" s="12" t="s">
        <v>673</v>
      </c>
      <c r="E406" s="4" t="s">
        <v>673</v>
      </c>
      <c r="F406" s="4" t="s">
        <v>673</v>
      </c>
      <c r="G406" s="8" t="s">
        <v>673</v>
      </c>
      <c r="H406" s="4">
        <v>499.3</v>
      </c>
      <c r="I406" s="8" t="e">
        <f>#N/A</f>
        <v>#N/A</v>
      </c>
      <c r="J406" s="12" t="e">
        <f>#N/A</f>
        <v>#N/A</v>
      </c>
      <c r="K406" s="12" t="e">
        <f>#REF!</f>
        <v>#REF!</v>
      </c>
      <c r="L406" s="12">
        <v>34600</v>
      </c>
      <c r="N406" s="36"/>
    </row>
    <row r="407" spans="1:14" s="35" customFormat="1" ht="25.5" x14ac:dyDescent="0.2">
      <c r="A407" s="4">
        <v>4</v>
      </c>
      <c r="B407" s="11" t="s">
        <v>583</v>
      </c>
      <c r="C407" s="12" t="e">
        <f>#REF!</f>
        <v>#REF!</v>
      </c>
      <c r="D407" s="12" t="s">
        <v>673</v>
      </c>
      <c r="E407" s="4" t="s">
        <v>673</v>
      </c>
      <c r="F407" s="4" t="s">
        <v>673</v>
      </c>
      <c r="G407" s="8" t="s">
        <v>673</v>
      </c>
      <c r="H407" s="4">
        <v>264.60000000000002</v>
      </c>
      <c r="I407" s="8" t="e">
        <f>#N/A</f>
        <v>#N/A</v>
      </c>
      <c r="J407" s="12" t="e">
        <f>#N/A</f>
        <v>#N/A</v>
      </c>
      <c r="K407" s="12" t="e">
        <f>#REF!</f>
        <v>#REF!</v>
      </c>
      <c r="L407" s="12">
        <v>34600</v>
      </c>
      <c r="N407" s="36"/>
    </row>
    <row r="408" spans="1:14" s="35" customFormat="1" ht="25.5" x14ac:dyDescent="0.2">
      <c r="A408" s="4">
        <v>5</v>
      </c>
      <c r="B408" s="11" t="s">
        <v>584</v>
      </c>
      <c r="C408" s="12" t="e">
        <f>#REF!</f>
        <v>#REF!</v>
      </c>
      <c r="D408" s="12" t="s">
        <v>673</v>
      </c>
      <c r="E408" s="4" t="s">
        <v>673</v>
      </c>
      <c r="F408" s="4" t="s">
        <v>673</v>
      </c>
      <c r="G408" s="8" t="s">
        <v>673</v>
      </c>
      <c r="H408" s="4">
        <v>515.4</v>
      </c>
      <c r="I408" s="8" t="e">
        <f>#N/A</f>
        <v>#N/A</v>
      </c>
      <c r="J408" s="12" t="e">
        <f>#N/A</f>
        <v>#N/A</v>
      </c>
      <c r="K408" s="12" t="e">
        <f>#REF!</f>
        <v>#REF!</v>
      </c>
      <c r="L408" s="12">
        <v>34600</v>
      </c>
      <c r="N408" s="36"/>
    </row>
    <row r="409" spans="1:14" s="35" customFormat="1" ht="25.5" x14ac:dyDescent="0.2">
      <c r="A409" s="4">
        <v>6</v>
      </c>
      <c r="B409" s="11" t="s">
        <v>585</v>
      </c>
      <c r="C409" s="12" t="e">
        <f>#REF!</f>
        <v>#REF!</v>
      </c>
      <c r="D409" s="12" t="s">
        <v>673</v>
      </c>
      <c r="E409" s="4" t="s">
        <v>673</v>
      </c>
      <c r="F409" s="4" t="s">
        <v>673</v>
      </c>
      <c r="G409" s="8" t="s">
        <v>673</v>
      </c>
      <c r="H409" s="4">
        <v>428.5</v>
      </c>
      <c r="I409" s="8" t="e">
        <f>#N/A</f>
        <v>#N/A</v>
      </c>
      <c r="J409" s="12" t="e">
        <f>#N/A</f>
        <v>#N/A</v>
      </c>
      <c r="K409" s="12" t="e">
        <f>#REF!</f>
        <v>#REF!</v>
      </c>
      <c r="L409" s="12">
        <v>34600</v>
      </c>
      <c r="N409" s="36"/>
    </row>
    <row r="410" spans="1:14" s="35" customFormat="1" ht="25.5" x14ac:dyDescent="0.2">
      <c r="A410" s="4">
        <v>7</v>
      </c>
      <c r="B410" s="11" t="s">
        <v>586</v>
      </c>
      <c r="C410" s="12" t="e">
        <f>#REF!</f>
        <v>#REF!</v>
      </c>
      <c r="D410" s="12" t="s">
        <v>673</v>
      </c>
      <c r="E410" s="4" t="s">
        <v>673</v>
      </c>
      <c r="F410" s="4" t="s">
        <v>673</v>
      </c>
      <c r="G410" s="8" t="s">
        <v>673</v>
      </c>
      <c r="H410" s="4">
        <v>520.4</v>
      </c>
      <c r="I410" s="8" t="e">
        <f>#N/A</f>
        <v>#N/A</v>
      </c>
      <c r="J410" s="12" t="e">
        <f>#N/A</f>
        <v>#N/A</v>
      </c>
      <c r="K410" s="12" t="e">
        <f>#REF!</f>
        <v>#REF!</v>
      </c>
      <c r="L410" s="12">
        <v>34600</v>
      </c>
      <c r="N410" s="36"/>
    </row>
    <row r="411" spans="1:14" s="35" customFormat="1" ht="25.5" x14ac:dyDescent="0.2">
      <c r="A411" s="4">
        <v>8</v>
      </c>
      <c r="B411" s="11" t="s">
        <v>587</v>
      </c>
      <c r="C411" s="12" t="e">
        <f>#REF!</f>
        <v>#REF!</v>
      </c>
      <c r="D411" s="12" t="s">
        <v>673</v>
      </c>
      <c r="E411" s="4" t="s">
        <v>673</v>
      </c>
      <c r="F411" s="4" t="s">
        <v>673</v>
      </c>
      <c r="G411" s="8" t="s">
        <v>673</v>
      </c>
      <c r="H411" s="4">
        <v>490.2</v>
      </c>
      <c r="I411" s="8" t="e">
        <f>#N/A</f>
        <v>#N/A</v>
      </c>
      <c r="J411" s="12" t="e">
        <f>#N/A</f>
        <v>#N/A</v>
      </c>
      <c r="K411" s="12" t="e">
        <f>#REF!</f>
        <v>#REF!</v>
      </c>
      <c r="L411" s="12">
        <v>34600</v>
      </c>
      <c r="N411" s="36"/>
    </row>
    <row r="412" spans="1:14" s="35" customFormat="1" ht="25.5" x14ac:dyDescent="0.2">
      <c r="A412" s="4">
        <v>9</v>
      </c>
      <c r="B412" s="11" t="s">
        <v>588</v>
      </c>
      <c r="C412" s="12" t="e">
        <f>#REF!</f>
        <v>#REF!</v>
      </c>
      <c r="D412" s="12" t="s">
        <v>673</v>
      </c>
      <c r="E412" s="4" t="s">
        <v>673</v>
      </c>
      <c r="F412" s="4" t="s">
        <v>673</v>
      </c>
      <c r="G412" s="8" t="s">
        <v>673</v>
      </c>
      <c r="H412" s="4">
        <v>503.8</v>
      </c>
      <c r="I412" s="8" t="e">
        <f>#N/A</f>
        <v>#N/A</v>
      </c>
      <c r="J412" s="12" t="e">
        <f>#N/A</f>
        <v>#N/A</v>
      </c>
      <c r="K412" s="12" t="e">
        <f>#REF!</f>
        <v>#REF!</v>
      </c>
      <c r="L412" s="12">
        <v>34600</v>
      </c>
      <c r="N412" s="36"/>
    </row>
    <row r="413" spans="1:14" s="35" customFormat="1" ht="25.5" x14ac:dyDescent="0.2">
      <c r="A413" s="4">
        <v>10</v>
      </c>
      <c r="B413" s="11" t="s">
        <v>377</v>
      </c>
      <c r="C413" s="12" t="e">
        <f>#REF!</f>
        <v>#REF!</v>
      </c>
      <c r="D413" s="12" t="s">
        <v>673</v>
      </c>
      <c r="E413" s="4" t="s">
        <v>673</v>
      </c>
      <c r="F413" s="4" t="s">
        <v>673</v>
      </c>
      <c r="G413" s="8" t="s">
        <v>673</v>
      </c>
      <c r="H413" s="4">
        <v>484.8</v>
      </c>
      <c r="I413" s="8" t="e">
        <f>#N/A</f>
        <v>#N/A</v>
      </c>
      <c r="J413" s="12" t="e">
        <f>#N/A</f>
        <v>#N/A</v>
      </c>
      <c r="K413" s="12" t="e">
        <f>#REF!</f>
        <v>#REF!</v>
      </c>
      <c r="L413" s="12">
        <v>34600</v>
      </c>
      <c r="N413" s="36"/>
    </row>
    <row r="414" spans="1:14" s="35" customFormat="1" ht="25.5" x14ac:dyDescent="0.2">
      <c r="A414" s="4">
        <v>11</v>
      </c>
      <c r="B414" s="11" t="s">
        <v>589</v>
      </c>
      <c r="C414" s="12" t="e">
        <f>#REF!</f>
        <v>#REF!</v>
      </c>
      <c r="D414" s="12" t="s">
        <v>673</v>
      </c>
      <c r="E414" s="4" t="s">
        <v>673</v>
      </c>
      <c r="F414" s="4" t="s">
        <v>673</v>
      </c>
      <c r="G414" s="8" t="s">
        <v>673</v>
      </c>
      <c r="H414" s="4">
        <v>431.3</v>
      </c>
      <c r="I414" s="8" t="e">
        <f>#N/A</f>
        <v>#N/A</v>
      </c>
      <c r="J414" s="12" t="e">
        <f>#N/A</f>
        <v>#N/A</v>
      </c>
      <c r="K414" s="12" t="e">
        <f>#REF!</f>
        <v>#REF!</v>
      </c>
      <c r="L414" s="12">
        <v>34600</v>
      </c>
      <c r="N414" s="36"/>
    </row>
    <row r="415" spans="1:14" s="35" customFormat="1" ht="25.5" x14ac:dyDescent="0.2">
      <c r="A415" s="4">
        <v>12</v>
      </c>
      <c r="B415" s="11" t="s">
        <v>590</v>
      </c>
      <c r="C415" s="12" t="e">
        <f>#REF!</f>
        <v>#REF!</v>
      </c>
      <c r="D415" s="12" t="s">
        <v>673</v>
      </c>
      <c r="E415" s="4" t="s">
        <v>673</v>
      </c>
      <c r="F415" s="4" t="s">
        <v>673</v>
      </c>
      <c r="G415" s="8" t="s">
        <v>673</v>
      </c>
      <c r="H415" s="4">
        <v>274.89999999999998</v>
      </c>
      <c r="I415" s="8" t="e">
        <f>#N/A</f>
        <v>#N/A</v>
      </c>
      <c r="J415" s="12" t="e">
        <f>#N/A</f>
        <v>#N/A</v>
      </c>
      <c r="K415" s="12" t="e">
        <f>#REF!</f>
        <v>#REF!</v>
      </c>
      <c r="L415" s="12">
        <v>34600</v>
      </c>
      <c r="N415" s="36"/>
    </row>
    <row r="416" spans="1:14" s="35" customFormat="1" ht="25.5" x14ac:dyDescent="0.2">
      <c r="A416" s="4">
        <v>13</v>
      </c>
      <c r="B416" s="11" t="s">
        <v>591</v>
      </c>
      <c r="C416" s="12" t="e">
        <f>#REF!</f>
        <v>#REF!</v>
      </c>
      <c r="D416" s="12" t="s">
        <v>673</v>
      </c>
      <c r="E416" s="4" t="s">
        <v>673</v>
      </c>
      <c r="F416" s="4" t="s">
        <v>673</v>
      </c>
      <c r="G416" s="8" t="s">
        <v>673</v>
      </c>
      <c r="H416" s="4">
        <v>388.4</v>
      </c>
      <c r="I416" s="8" t="e">
        <f>#N/A</f>
        <v>#N/A</v>
      </c>
      <c r="J416" s="12" t="e">
        <f>#N/A</f>
        <v>#N/A</v>
      </c>
      <c r="K416" s="12" t="e">
        <f>#REF!</f>
        <v>#REF!</v>
      </c>
      <c r="L416" s="12">
        <v>34600</v>
      </c>
      <c r="N416" s="36"/>
    </row>
    <row r="417" spans="1:14" s="35" customFormat="1" ht="25.5" x14ac:dyDescent="0.2">
      <c r="A417" s="4">
        <v>14</v>
      </c>
      <c r="B417" s="11" t="s">
        <v>592</v>
      </c>
      <c r="C417" s="12" t="e">
        <f>#REF!</f>
        <v>#REF!</v>
      </c>
      <c r="D417" s="12" t="s">
        <v>673</v>
      </c>
      <c r="E417" s="4" t="s">
        <v>673</v>
      </c>
      <c r="F417" s="4" t="s">
        <v>673</v>
      </c>
      <c r="G417" s="8" t="s">
        <v>673</v>
      </c>
      <c r="H417" s="4">
        <v>236.8</v>
      </c>
      <c r="I417" s="8" t="e">
        <f>#N/A</f>
        <v>#N/A</v>
      </c>
      <c r="J417" s="12" t="e">
        <f>#N/A</f>
        <v>#N/A</v>
      </c>
      <c r="K417" s="12" t="e">
        <f>#REF!</f>
        <v>#REF!</v>
      </c>
      <c r="L417" s="12">
        <v>34600</v>
      </c>
      <c r="N417" s="36"/>
    </row>
    <row r="418" spans="1:14" s="69" customFormat="1" ht="53.25" customHeight="1" x14ac:dyDescent="0.2">
      <c r="A418" s="886" t="s">
        <v>593</v>
      </c>
      <c r="B418" s="886"/>
      <c r="C418" s="19" t="e">
        <f>SUM(C404:C417)</f>
        <v>#REF!</v>
      </c>
      <c r="D418" s="12" t="s">
        <v>673</v>
      </c>
      <c r="E418" s="4" t="s">
        <v>673</v>
      </c>
      <c r="F418" s="19" t="s">
        <v>673</v>
      </c>
      <c r="G418" s="19" t="s">
        <v>673</v>
      </c>
      <c r="H418" s="19">
        <f>SUM(H404:H417)</f>
        <v>5680.4</v>
      </c>
      <c r="I418" s="19" t="e">
        <f>SUM(I404:I417)</f>
        <v>#N/A</v>
      </c>
      <c r="J418" s="19" t="e">
        <f>SUM(J404:J417)</f>
        <v>#N/A</v>
      </c>
      <c r="K418" s="19" t="e">
        <f>SUM(K404:K417)</f>
        <v>#REF!</v>
      </c>
      <c r="L418" s="19">
        <f>L417</f>
        <v>34600</v>
      </c>
      <c r="N418" s="70"/>
    </row>
    <row r="419" spans="1:14" x14ac:dyDescent="0.2">
      <c r="A419" s="894" t="s">
        <v>378</v>
      </c>
      <c r="B419" s="895"/>
      <c r="C419" s="895"/>
      <c r="D419" s="895"/>
      <c r="E419" s="895"/>
      <c r="F419" s="895"/>
      <c r="G419" s="895"/>
      <c r="H419" s="895"/>
      <c r="I419" s="895"/>
      <c r="J419" s="895"/>
      <c r="K419" s="895"/>
      <c r="L419" s="895"/>
      <c r="N419" s="9"/>
    </row>
    <row r="420" spans="1:14" ht="25.5" x14ac:dyDescent="0.2">
      <c r="A420" s="10">
        <v>1</v>
      </c>
      <c r="B420" s="11" t="s">
        <v>171</v>
      </c>
      <c r="C420" s="27">
        <v>410.1</v>
      </c>
      <c r="D420" s="27">
        <v>410.1</v>
      </c>
      <c r="E420" s="32">
        <f>D420*L420</f>
        <v>14189460</v>
      </c>
      <c r="F420" s="27" t="s">
        <v>673</v>
      </c>
      <c r="G420" s="27" t="s">
        <v>673</v>
      </c>
      <c r="H420" s="27" t="s">
        <v>673</v>
      </c>
      <c r="I420" s="27" t="s">
        <v>673</v>
      </c>
      <c r="J420" s="42">
        <f>E420</f>
        <v>14189460</v>
      </c>
      <c r="K420" s="43">
        <v>4342835</v>
      </c>
      <c r="L420" s="42">
        <v>34600</v>
      </c>
      <c r="N420" s="9"/>
    </row>
    <row r="421" spans="1:14" ht="25.5" x14ac:dyDescent="0.2">
      <c r="A421" s="10">
        <v>2</v>
      </c>
      <c r="B421" s="11" t="s">
        <v>172</v>
      </c>
      <c r="C421" s="27">
        <v>175.7</v>
      </c>
      <c r="D421" s="27">
        <v>175.7</v>
      </c>
      <c r="E421" s="32">
        <f>D421*L421</f>
        <v>6079220</v>
      </c>
      <c r="F421" s="27" t="s">
        <v>673</v>
      </c>
      <c r="G421" s="27" t="s">
        <v>673</v>
      </c>
      <c r="H421" s="27" t="s">
        <v>673</v>
      </c>
      <c r="I421" s="27" t="s">
        <v>673</v>
      </c>
      <c r="J421" s="42">
        <f>E421</f>
        <v>6079220</v>
      </c>
      <c r="K421" s="43">
        <v>2202995</v>
      </c>
      <c r="L421" s="42">
        <v>34600</v>
      </c>
      <c r="N421" s="9"/>
    </row>
    <row r="422" spans="1:14" ht="25.5" x14ac:dyDescent="0.2">
      <c r="A422" s="10">
        <v>3</v>
      </c>
      <c r="B422" s="11" t="s">
        <v>471</v>
      </c>
      <c r="C422" s="27">
        <v>39.700000000000003</v>
      </c>
      <c r="D422" s="27">
        <v>39.700000000000003</v>
      </c>
      <c r="E422" s="32">
        <f>D422*L422</f>
        <v>1373620</v>
      </c>
      <c r="F422" s="27" t="s">
        <v>673</v>
      </c>
      <c r="G422" s="27" t="s">
        <v>673</v>
      </c>
      <c r="H422" s="27" t="s">
        <v>673</v>
      </c>
      <c r="I422" s="27" t="s">
        <v>673</v>
      </c>
      <c r="J422" s="42">
        <f>E422</f>
        <v>1373620</v>
      </c>
      <c r="K422" s="43">
        <v>85445</v>
      </c>
      <c r="L422" s="42">
        <v>34600</v>
      </c>
      <c r="N422" s="9"/>
    </row>
    <row r="423" spans="1:14" s="69" customFormat="1" ht="31.5" customHeight="1" x14ac:dyDescent="0.2">
      <c r="A423" s="887" t="s">
        <v>621</v>
      </c>
      <c r="B423" s="888"/>
      <c r="C423" s="19">
        <f>SUM(C420:C422)</f>
        <v>625.5</v>
      </c>
      <c r="D423" s="19">
        <f>SUM(D420:D422)</f>
        <v>625.5</v>
      </c>
      <c r="E423" s="19">
        <f>SUM(E420:E422)</f>
        <v>21642300</v>
      </c>
      <c r="F423" s="27" t="s">
        <v>673</v>
      </c>
      <c r="G423" s="27" t="s">
        <v>673</v>
      </c>
      <c r="H423" s="27" t="s">
        <v>673</v>
      </c>
      <c r="I423" s="27" t="s">
        <v>673</v>
      </c>
      <c r="J423" s="55">
        <f>SUM(J420:J422)</f>
        <v>21642300</v>
      </c>
      <c r="K423" s="55">
        <f>SUM(K420:K422)</f>
        <v>6631275</v>
      </c>
      <c r="L423" s="55">
        <v>34600</v>
      </c>
      <c r="N423" s="70"/>
    </row>
    <row r="424" spans="1:14" x14ac:dyDescent="0.2">
      <c r="A424" s="881" t="s">
        <v>616</v>
      </c>
      <c r="B424" s="882"/>
      <c r="C424" s="882"/>
      <c r="D424" s="882"/>
      <c r="E424" s="882"/>
      <c r="F424" s="882"/>
      <c r="G424" s="882"/>
      <c r="H424" s="882"/>
      <c r="I424" s="882"/>
      <c r="J424" s="882"/>
      <c r="K424" s="882"/>
      <c r="L424" s="882"/>
      <c r="N424" s="9"/>
    </row>
    <row r="425" spans="1:14" ht="25.5" x14ac:dyDescent="0.2">
      <c r="A425" s="10">
        <v>1</v>
      </c>
      <c r="B425" s="11" t="s">
        <v>379</v>
      </c>
      <c r="C425" s="5">
        <v>461.4</v>
      </c>
      <c r="D425" s="5">
        <v>461.4</v>
      </c>
      <c r="E425" s="32">
        <f>D425*L425</f>
        <v>15964440</v>
      </c>
      <c r="F425" s="47" t="s">
        <v>673</v>
      </c>
      <c r="G425" s="47" t="s">
        <v>673</v>
      </c>
      <c r="H425" s="47" t="s">
        <v>673</v>
      </c>
      <c r="I425" s="47" t="s">
        <v>673</v>
      </c>
      <c r="J425" s="42">
        <f>E425</f>
        <v>15964440</v>
      </c>
      <c r="K425" s="43" t="e">
        <f>#N/A</f>
        <v>#N/A</v>
      </c>
      <c r="L425" s="42">
        <v>34600</v>
      </c>
      <c r="N425" s="9"/>
    </row>
    <row r="426" spans="1:14" ht="25.5" x14ac:dyDescent="0.2">
      <c r="A426" s="10">
        <v>2</v>
      </c>
      <c r="B426" s="11" t="s">
        <v>380</v>
      </c>
      <c r="C426" s="5">
        <v>218.3</v>
      </c>
      <c r="D426" s="5">
        <v>218.3</v>
      </c>
      <c r="E426" s="32">
        <f>D426*L426</f>
        <v>7553180</v>
      </c>
      <c r="F426" s="47" t="s">
        <v>673</v>
      </c>
      <c r="G426" s="47" t="s">
        <v>673</v>
      </c>
      <c r="H426" s="47" t="s">
        <v>673</v>
      </c>
      <c r="I426" s="47" t="s">
        <v>673</v>
      </c>
      <c r="J426" s="42">
        <f>E426</f>
        <v>7553180</v>
      </c>
      <c r="K426" s="43" t="e">
        <f>#N/A</f>
        <v>#N/A</v>
      </c>
      <c r="L426" s="42">
        <v>34600</v>
      </c>
      <c r="N426" s="9"/>
    </row>
    <row r="427" spans="1:14" ht="25.5" x14ac:dyDescent="0.2">
      <c r="A427" s="10">
        <v>3</v>
      </c>
      <c r="B427" s="11" t="s">
        <v>381</v>
      </c>
      <c r="C427" s="5">
        <v>488.4</v>
      </c>
      <c r="D427" s="5">
        <v>488.4</v>
      </c>
      <c r="E427" s="32">
        <f>D427*L427</f>
        <v>16898640</v>
      </c>
      <c r="F427" s="47" t="s">
        <v>673</v>
      </c>
      <c r="G427" s="47" t="s">
        <v>673</v>
      </c>
      <c r="H427" s="47" t="s">
        <v>673</v>
      </c>
      <c r="I427" s="47" t="s">
        <v>673</v>
      </c>
      <c r="J427" s="42">
        <f>E427</f>
        <v>16898640</v>
      </c>
      <c r="K427" s="43" t="e">
        <f>#N/A</f>
        <v>#N/A</v>
      </c>
      <c r="L427" s="42">
        <v>34600</v>
      </c>
      <c r="N427" s="9"/>
    </row>
    <row r="428" spans="1:14" ht="25.5" x14ac:dyDescent="0.2">
      <c r="A428" s="10">
        <v>4</v>
      </c>
      <c r="B428" s="11" t="s">
        <v>382</v>
      </c>
      <c r="C428" s="5">
        <v>101.2</v>
      </c>
      <c r="D428" s="5">
        <v>101.2</v>
      </c>
      <c r="E428" s="32">
        <f>D428*L428</f>
        <v>3501520</v>
      </c>
      <c r="F428" s="47" t="s">
        <v>673</v>
      </c>
      <c r="G428" s="47" t="s">
        <v>673</v>
      </c>
      <c r="H428" s="47" t="s">
        <v>673</v>
      </c>
      <c r="I428" s="47" t="s">
        <v>673</v>
      </c>
      <c r="J428" s="42">
        <f>E428</f>
        <v>3501520</v>
      </c>
      <c r="K428" s="43" t="e">
        <f>#N/A</f>
        <v>#N/A</v>
      </c>
      <c r="L428" s="42">
        <v>34600</v>
      </c>
      <c r="N428" s="9"/>
    </row>
    <row r="429" spans="1:14" ht="25.5" x14ac:dyDescent="0.2">
      <c r="A429" s="10">
        <v>5</v>
      </c>
      <c r="B429" s="11" t="s">
        <v>383</v>
      </c>
      <c r="C429" s="5">
        <v>256.7</v>
      </c>
      <c r="D429" s="5" t="s">
        <v>673</v>
      </c>
      <c r="E429" s="32" t="s">
        <v>673</v>
      </c>
      <c r="F429" s="32">
        <v>256.7</v>
      </c>
      <c r="G429" s="32">
        <f>F429*L429</f>
        <v>8881820</v>
      </c>
      <c r="H429" s="47" t="s">
        <v>673</v>
      </c>
      <c r="I429" s="47" t="s">
        <v>673</v>
      </c>
      <c r="J429" s="42">
        <f>G429</f>
        <v>8881820</v>
      </c>
      <c r="K429" s="43" t="e">
        <f>#N/A</f>
        <v>#N/A</v>
      </c>
      <c r="L429" s="42">
        <v>34600</v>
      </c>
      <c r="N429" s="9"/>
    </row>
    <row r="430" spans="1:14" ht="25.5" x14ac:dyDescent="0.2">
      <c r="A430" s="10">
        <v>6</v>
      </c>
      <c r="B430" s="11" t="s">
        <v>384</v>
      </c>
      <c r="C430" s="5">
        <v>92.6</v>
      </c>
      <c r="D430" s="5" t="s">
        <v>673</v>
      </c>
      <c r="E430" s="32" t="s">
        <v>673</v>
      </c>
      <c r="F430" s="32">
        <v>92.6</v>
      </c>
      <c r="G430" s="32" t="e">
        <f>#N/A</f>
        <v>#N/A</v>
      </c>
      <c r="H430" s="47" t="s">
        <v>673</v>
      </c>
      <c r="I430" s="47" t="s">
        <v>673</v>
      </c>
      <c r="J430" s="42" t="e">
        <f>#N/A</f>
        <v>#N/A</v>
      </c>
      <c r="K430" s="43" t="e">
        <f>#N/A</f>
        <v>#N/A</v>
      </c>
      <c r="L430" s="42">
        <v>34600</v>
      </c>
      <c r="N430" s="9"/>
    </row>
    <row r="431" spans="1:14" ht="25.5" x14ac:dyDescent="0.2">
      <c r="A431" s="10">
        <v>7</v>
      </c>
      <c r="B431" s="11" t="s">
        <v>385</v>
      </c>
      <c r="C431" s="5">
        <v>166.1</v>
      </c>
      <c r="D431" s="5" t="s">
        <v>673</v>
      </c>
      <c r="E431" s="32" t="s">
        <v>673</v>
      </c>
      <c r="F431" s="32">
        <v>166.1</v>
      </c>
      <c r="G431" s="32" t="e">
        <f>#N/A</f>
        <v>#N/A</v>
      </c>
      <c r="H431" s="47" t="s">
        <v>673</v>
      </c>
      <c r="I431" s="47" t="s">
        <v>673</v>
      </c>
      <c r="J431" s="42" t="e">
        <f>#N/A</f>
        <v>#N/A</v>
      </c>
      <c r="K431" s="43" t="e">
        <f>#N/A</f>
        <v>#N/A</v>
      </c>
      <c r="L431" s="42">
        <v>34600</v>
      </c>
      <c r="N431" s="9"/>
    </row>
    <row r="432" spans="1:14" ht="25.5" x14ac:dyDescent="0.2">
      <c r="A432" s="10">
        <v>8</v>
      </c>
      <c r="B432" s="11" t="s">
        <v>386</v>
      </c>
      <c r="C432" s="5">
        <v>193.7</v>
      </c>
      <c r="D432" s="5" t="s">
        <v>673</v>
      </c>
      <c r="E432" s="32" t="s">
        <v>673</v>
      </c>
      <c r="F432" s="32">
        <v>193.7</v>
      </c>
      <c r="G432" s="32" t="e">
        <f>#N/A</f>
        <v>#N/A</v>
      </c>
      <c r="H432" s="47" t="s">
        <v>673</v>
      </c>
      <c r="I432" s="47" t="s">
        <v>673</v>
      </c>
      <c r="J432" s="42" t="e">
        <f>#N/A</f>
        <v>#N/A</v>
      </c>
      <c r="K432" s="43" t="e">
        <f>#N/A</f>
        <v>#N/A</v>
      </c>
      <c r="L432" s="42">
        <v>34600</v>
      </c>
      <c r="N432" s="9"/>
    </row>
    <row r="433" spans="1:14" ht="25.5" x14ac:dyDescent="0.2">
      <c r="A433" s="10">
        <v>9</v>
      </c>
      <c r="B433" s="11" t="s">
        <v>387</v>
      </c>
      <c r="C433" s="5">
        <v>401.9</v>
      </c>
      <c r="D433" s="5" t="s">
        <v>673</v>
      </c>
      <c r="E433" s="32" t="s">
        <v>673</v>
      </c>
      <c r="F433" s="32">
        <v>401.9</v>
      </c>
      <c r="G433" s="32" t="e">
        <f>#N/A</f>
        <v>#N/A</v>
      </c>
      <c r="H433" s="47" t="s">
        <v>673</v>
      </c>
      <c r="I433" s="47" t="s">
        <v>673</v>
      </c>
      <c r="J433" s="42" t="e">
        <f>#N/A</f>
        <v>#N/A</v>
      </c>
      <c r="K433" s="43" t="e">
        <f>#N/A</f>
        <v>#N/A</v>
      </c>
      <c r="L433" s="42">
        <v>34600</v>
      </c>
      <c r="N433" s="9"/>
    </row>
    <row r="434" spans="1:14" ht="25.5" x14ac:dyDescent="0.2">
      <c r="A434" s="10">
        <v>10</v>
      </c>
      <c r="B434" s="11" t="s">
        <v>388</v>
      </c>
      <c r="C434" s="5">
        <v>159.19999999999999</v>
      </c>
      <c r="D434" s="5" t="s">
        <v>673</v>
      </c>
      <c r="E434" s="32" t="s">
        <v>673</v>
      </c>
      <c r="F434" s="32">
        <v>159.19999999999999</v>
      </c>
      <c r="G434" s="32" t="e">
        <f>#N/A</f>
        <v>#N/A</v>
      </c>
      <c r="H434" s="47" t="s">
        <v>673</v>
      </c>
      <c r="I434" s="47" t="s">
        <v>673</v>
      </c>
      <c r="J434" s="42" t="e">
        <f>#N/A</f>
        <v>#N/A</v>
      </c>
      <c r="K434" s="43" t="e">
        <f>#N/A</f>
        <v>#N/A</v>
      </c>
      <c r="L434" s="42">
        <v>34600</v>
      </c>
      <c r="N434" s="9"/>
    </row>
    <row r="435" spans="1:14" ht="25.5" x14ac:dyDescent="0.2">
      <c r="A435" s="10">
        <v>11</v>
      </c>
      <c r="B435" s="11" t="s">
        <v>389</v>
      </c>
      <c r="C435" s="5">
        <v>126.1</v>
      </c>
      <c r="D435" s="5" t="s">
        <v>673</v>
      </c>
      <c r="E435" s="32" t="s">
        <v>673</v>
      </c>
      <c r="F435" s="32">
        <v>126.1</v>
      </c>
      <c r="G435" s="32" t="e">
        <f>#N/A</f>
        <v>#N/A</v>
      </c>
      <c r="H435" s="47" t="s">
        <v>673</v>
      </c>
      <c r="I435" s="47" t="s">
        <v>673</v>
      </c>
      <c r="J435" s="42" t="e">
        <f>#N/A</f>
        <v>#N/A</v>
      </c>
      <c r="K435" s="43" t="e">
        <f>#N/A</f>
        <v>#N/A</v>
      </c>
      <c r="L435" s="42">
        <v>34600</v>
      </c>
      <c r="N435" s="9"/>
    </row>
    <row r="436" spans="1:14" s="69" customFormat="1" ht="52.5" customHeight="1" x14ac:dyDescent="0.2">
      <c r="A436" s="887" t="s">
        <v>477</v>
      </c>
      <c r="B436" s="888"/>
      <c r="C436" s="19">
        <f>SUM(C425:C435)</f>
        <v>2665.6</v>
      </c>
      <c r="D436" s="19">
        <f>SUM(D425:D428)</f>
        <v>1269.3</v>
      </c>
      <c r="E436" s="19">
        <f>SUM(E425:E428)</f>
        <v>43917780</v>
      </c>
      <c r="F436" s="19">
        <f>SUM(F429:F435)</f>
        <v>1396.3</v>
      </c>
      <c r="G436" s="19" t="e">
        <f>SUM(G429:G435)</f>
        <v>#N/A</v>
      </c>
      <c r="H436" s="19" t="s">
        <v>673</v>
      </c>
      <c r="I436" s="19" t="s">
        <v>673</v>
      </c>
      <c r="J436" s="55" t="e">
        <f>SUM(J425:J435)</f>
        <v>#N/A</v>
      </c>
      <c r="K436" s="55" t="e">
        <f>SUM(K425:K435)</f>
        <v>#N/A</v>
      </c>
      <c r="L436" s="55">
        <v>34600</v>
      </c>
      <c r="N436" s="70"/>
    </row>
    <row r="437" spans="1:14" x14ac:dyDescent="0.2">
      <c r="A437" s="881" t="s">
        <v>617</v>
      </c>
      <c r="B437" s="882"/>
      <c r="C437" s="882"/>
      <c r="D437" s="882"/>
      <c r="E437" s="882"/>
      <c r="F437" s="882"/>
      <c r="G437" s="882"/>
      <c r="H437" s="882"/>
      <c r="I437" s="882"/>
      <c r="J437" s="882"/>
      <c r="K437" s="882"/>
      <c r="L437" s="882"/>
      <c r="N437" s="9"/>
    </row>
    <row r="438" spans="1:14" ht="25.5" x14ac:dyDescent="0.2">
      <c r="A438" s="10">
        <v>1</v>
      </c>
      <c r="B438" s="30" t="s">
        <v>390</v>
      </c>
      <c r="C438" s="5">
        <v>175.1</v>
      </c>
      <c r="D438" s="5" t="s">
        <v>673</v>
      </c>
      <c r="E438" s="27" t="s">
        <v>673</v>
      </c>
      <c r="F438" s="27">
        <v>175.1</v>
      </c>
      <c r="G438" s="5">
        <f>F438*L438</f>
        <v>6058460</v>
      </c>
      <c r="H438" s="27" t="s">
        <v>673</v>
      </c>
      <c r="I438" s="5" t="s">
        <v>673</v>
      </c>
      <c r="J438" s="42" t="e">
        <f>#N/A</f>
        <v>#N/A</v>
      </c>
      <c r="K438" s="43" t="e">
        <f>#N/A</f>
        <v>#N/A</v>
      </c>
      <c r="L438" s="42">
        <v>34600</v>
      </c>
      <c r="N438" s="9"/>
    </row>
    <row r="439" spans="1:14" ht="25.5" x14ac:dyDescent="0.2">
      <c r="A439" s="10">
        <v>2</v>
      </c>
      <c r="B439" s="30" t="s">
        <v>391</v>
      </c>
      <c r="C439" s="5">
        <v>178.9</v>
      </c>
      <c r="D439" s="5" t="s">
        <v>673</v>
      </c>
      <c r="E439" s="27" t="s">
        <v>673</v>
      </c>
      <c r="F439" s="27">
        <v>178.9</v>
      </c>
      <c r="G439" s="5" t="e">
        <f>#N/A</f>
        <v>#N/A</v>
      </c>
      <c r="H439" s="27" t="s">
        <v>673</v>
      </c>
      <c r="I439" s="5" t="s">
        <v>673</v>
      </c>
      <c r="J439" s="42" t="e">
        <f>#N/A</f>
        <v>#N/A</v>
      </c>
      <c r="K439" s="43" t="e">
        <f>#N/A</f>
        <v>#N/A</v>
      </c>
      <c r="L439" s="42">
        <v>34600</v>
      </c>
      <c r="N439" s="9"/>
    </row>
    <row r="440" spans="1:14" ht="25.5" x14ac:dyDescent="0.2">
      <c r="A440" s="10">
        <v>3</v>
      </c>
      <c r="B440" s="30" t="s">
        <v>392</v>
      </c>
      <c r="C440" s="5">
        <v>170.7</v>
      </c>
      <c r="D440" s="5" t="s">
        <v>673</v>
      </c>
      <c r="E440" s="27" t="s">
        <v>673</v>
      </c>
      <c r="F440" s="27">
        <v>170.7</v>
      </c>
      <c r="G440" s="5" t="e">
        <f>#N/A</f>
        <v>#N/A</v>
      </c>
      <c r="H440" s="27" t="s">
        <v>673</v>
      </c>
      <c r="I440" s="5" t="s">
        <v>673</v>
      </c>
      <c r="J440" s="42" t="e">
        <f>#N/A</f>
        <v>#N/A</v>
      </c>
      <c r="K440" s="43" t="e">
        <f>#N/A</f>
        <v>#N/A</v>
      </c>
      <c r="L440" s="42">
        <v>34600</v>
      </c>
      <c r="N440" s="9"/>
    </row>
    <row r="441" spans="1:14" ht="25.5" x14ac:dyDescent="0.2">
      <c r="A441" s="10">
        <v>4</v>
      </c>
      <c r="B441" s="30" t="s">
        <v>393</v>
      </c>
      <c r="C441" s="5">
        <v>348.6</v>
      </c>
      <c r="D441" s="5" t="s">
        <v>673</v>
      </c>
      <c r="E441" s="27" t="s">
        <v>673</v>
      </c>
      <c r="F441" s="27">
        <v>348.6</v>
      </c>
      <c r="G441" s="5" t="e">
        <f>#N/A</f>
        <v>#N/A</v>
      </c>
      <c r="H441" s="27" t="s">
        <v>673</v>
      </c>
      <c r="I441" s="5" t="s">
        <v>673</v>
      </c>
      <c r="J441" s="42" t="e">
        <f>#N/A</f>
        <v>#N/A</v>
      </c>
      <c r="K441" s="43" t="e">
        <f>#N/A</f>
        <v>#N/A</v>
      </c>
      <c r="L441" s="42">
        <v>34600</v>
      </c>
      <c r="N441" s="9"/>
    </row>
    <row r="442" spans="1:14" ht="25.5" x14ac:dyDescent="0.2">
      <c r="A442" s="10">
        <v>5</v>
      </c>
      <c r="B442" s="30" t="s">
        <v>394</v>
      </c>
      <c r="C442" s="5">
        <v>56.3</v>
      </c>
      <c r="D442" s="5" t="s">
        <v>673</v>
      </c>
      <c r="E442" s="27" t="s">
        <v>673</v>
      </c>
      <c r="F442" s="27">
        <v>56.3</v>
      </c>
      <c r="G442" s="5" t="e">
        <f>#N/A</f>
        <v>#N/A</v>
      </c>
      <c r="H442" s="27" t="s">
        <v>673</v>
      </c>
      <c r="I442" s="5" t="s">
        <v>673</v>
      </c>
      <c r="J442" s="42" t="e">
        <f>#N/A</f>
        <v>#N/A</v>
      </c>
      <c r="K442" s="43" t="e">
        <f>#N/A</f>
        <v>#N/A</v>
      </c>
      <c r="L442" s="42">
        <v>34600</v>
      </c>
      <c r="N442" s="9"/>
    </row>
    <row r="443" spans="1:14" ht="25.5" x14ac:dyDescent="0.2">
      <c r="A443" s="10">
        <v>6</v>
      </c>
      <c r="B443" s="30" t="s">
        <v>395</v>
      </c>
      <c r="C443" s="5">
        <v>147.5</v>
      </c>
      <c r="D443" s="5" t="s">
        <v>673</v>
      </c>
      <c r="E443" s="27" t="s">
        <v>673</v>
      </c>
      <c r="F443" s="27">
        <v>147.5</v>
      </c>
      <c r="G443" s="5" t="e">
        <f>#N/A</f>
        <v>#N/A</v>
      </c>
      <c r="H443" s="27" t="s">
        <v>673</v>
      </c>
      <c r="I443" s="5" t="s">
        <v>673</v>
      </c>
      <c r="J443" s="42" t="e">
        <f>#N/A</f>
        <v>#N/A</v>
      </c>
      <c r="K443" s="43" t="e">
        <f>#N/A</f>
        <v>#N/A</v>
      </c>
      <c r="L443" s="42">
        <v>34600</v>
      </c>
      <c r="N443" s="9"/>
    </row>
    <row r="444" spans="1:14" ht="25.5" x14ac:dyDescent="0.2">
      <c r="A444" s="10">
        <v>7</v>
      </c>
      <c r="B444" s="30" t="s">
        <v>396</v>
      </c>
      <c r="C444" s="5">
        <v>178</v>
      </c>
      <c r="D444" s="5" t="s">
        <v>673</v>
      </c>
      <c r="E444" s="27" t="s">
        <v>673</v>
      </c>
      <c r="F444" s="27">
        <v>178</v>
      </c>
      <c r="G444" s="5" t="e">
        <f>#N/A</f>
        <v>#N/A</v>
      </c>
      <c r="H444" s="27" t="s">
        <v>673</v>
      </c>
      <c r="I444" s="5" t="s">
        <v>673</v>
      </c>
      <c r="J444" s="42" t="e">
        <f>#N/A</f>
        <v>#N/A</v>
      </c>
      <c r="K444" s="43" t="e">
        <f>#N/A</f>
        <v>#N/A</v>
      </c>
      <c r="L444" s="42">
        <v>34600</v>
      </c>
      <c r="N444" s="9"/>
    </row>
    <row r="445" spans="1:14" ht="25.5" x14ac:dyDescent="0.2">
      <c r="A445" s="10">
        <v>8</v>
      </c>
      <c r="B445" s="30" t="s">
        <v>397</v>
      </c>
      <c r="C445" s="5">
        <v>111.8</v>
      </c>
      <c r="D445" s="5" t="s">
        <v>673</v>
      </c>
      <c r="E445" s="27" t="s">
        <v>673</v>
      </c>
      <c r="F445" s="27">
        <v>111.8</v>
      </c>
      <c r="G445" s="5" t="e">
        <f>#N/A</f>
        <v>#N/A</v>
      </c>
      <c r="H445" s="27" t="s">
        <v>673</v>
      </c>
      <c r="I445" s="5" t="s">
        <v>673</v>
      </c>
      <c r="J445" s="42" t="e">
        <f>#N/A</f>
        <v>#N/A</v>
      </c>
      <c r="K445" s="43" t="e">
        <f>#N/A</f>
        <v>#N/A</v>
      </c>
      <c r="L445" s="42">
        <v>34600</v>
      </c>
      <c r="N445" s="9"/>
    </row>
    <row r="446" spans="1:14" ht="25.5" x14ac:dyDescent="0.2">
      <c r="A446" s="10">
        <v>9</v>
      </c>
      <c r="B446" s="30" t="s">
        <v>398</v>
      </c>
      <c r="C446" s="5">
        <v>155.19999999999999</v>
      </c>
      <c r="D446" s="5" t="s">
        <v>673</v>
      </c>
      <c r="E446" s="27" t="s">
        <v>673</v>
      </c>
      <c r="F446" s="27">
        <v>155.19999999999999</v>
      </c>
      <c r="G446" s="5" t="e">
        <f>#N/A</f>
        <v>#N/A</v>
      </c>
      <c r="H446" s="27" t="s">
        <v>673</v>
      </c>
      <c r="I446" s="5" t="s">
        <v>673</v>
      </c>
      <c r="J446" s="42" t="e">
        <f>#N/A</f>
        <v>#N/A</v>
      </c>
      <c r="K446" s="43" t="e">
        <f>#N/A</f>
        <v>#N/A</v>
      </c>
      <c r="L446" s="42">
        <v>34600</v>
      </c>
      <c r="N446" s="9"/>
    </row>
    <row r="447" spans="1:14" ht="25.5" x14ac:dyDescent="0.2">
      <c r="A447" s="10">
        <v>10</v>
      </c>
      <c r="B447" s="30" t="s">
        <v>399</v>
      </c>
      <c r="C447" s="5">
        <v>149.4</v>
      </c>
      <c r="D447" s="5" t="s">
        <v>673</v>
      </c>
      <c r="E447" s="27" t="s">
        <v>673</v>
      </c>
      <c r="F447" s="27">
        <v>149.4</v>
      </c>
      <c r="G447" s="5" t="e">
        <f>#N/A</f>
        <v>#N/A</v>
      </c>
      <c r="H447" s="27" t="s">
        <v>673</v>
      </c>
      <c r="I447" s="5" t="s">
        <v>673</v>
      </c>
      <c r="J447" s="42" t="e">
        <f>#N/A</f>
        <v>#N/A</v>
      </c>
      <c r="K447" s="43" t="e">
        <f>#N/A</f>
        <v>#N/A</v>
      </c>
      <c r="L447" s="42">
        <v>34600</v>
      </c>
      <c r="N447" s="9"/>
    </row>
    <row r="448" spans="1:14" s="69" customFormat="1" ht="53.25" customHeight="1" x14ac:dyDescent="0.2">
      <c r="A448" s="887" t="s">
        <v>478</v>
      </c>
      <c r="B448" s="888"/>
      <c r="C448" s="19">
        <f>SUM(C438:C447)</f>
        <v>1671.5</v>
      </c>
      <c r="D448" s="19" t="s">
        <v>673</v>
      </c>
      <c r="E448" s="18" t="s">
        <v>673</v>
      </c>
      <c r="F448" s="19">
        <f>SUM(F438:F447)</f>
        <v>1671.5</v>
      </c>
      <c r="G448" s="19" t="e">
        <f>SUM(G438:G447)</f>
        <v>#N/A</v>
      </c>
      <c r="H448" s="19" t="s">
        <v>673</v>
      </c>
      <c r="I448" s="19" t="s">
        <v>673</v>
      </c>
      <c r="J448" s="55" t="e">
        <f>SUM(J438:J447)</f>
        <v>#N/A</v>
      </c>
      <c r="K448" s="55" t="e">
        <f>SUM(K438:K447)</f>
        <v>#N/A</v>
      </c>
      <c r="L448" s="55">
        <v>34600</v>
      </c>
      <c r="N448" s="70"/>
    </row>
    <row r="449" spans="1:14" x14ac:dyDescent="0.2">
      <c r="A449" s="881" t="s">
        <v>348</v>
      </c>
      <c r="B449" s="882"/>
      <c r="C449" s="882"/>
      <c r="D449" s="882"/>
      <c r="E449" s="882"/>
      <c r="F449" s="882"/>
      <c r="G449" s="882"/>
      <c r="H449" s="882"/>
      <c r="I449" s="882"/>
      <c r="J449" s="882"/>
      <c r="K449" s="882"/>
      <c r="L449" s="882"/>
      <c r="N449" s="9"/>
    </row>
    <row r="450" spans="1:14" ht="25.5" x14ac:dyDescent="0.2">
      <c r="A450" s="10">
        <v>1</v>
      </c>
      <c r="B450" s="11" t="s">
        <v>479</v>
      </c>
      <c r="C450" s="5">
        <v>395.8</v>
      </c>
      <c r="D450" s="5" t="s">
        <v>673</v>
      </c>
      <c r="E450" s="27" t="s">
        <v>673</v>
      </c>
      <c r="F450" s="27">
        <v>395.8</v>
      </c>
      <c r="G450" s="5">
        <f>F450*L450</f>
        <v>13694680</v>
      </c>
      <c r="H450" s="27" t="s">
        <v>673</v>
      </c>
      <c r="I450" s="5" t="s">
        <v>673</v>
      </c>
      <c r="J450" s="42">
        <f>G450</f>
        <v>13694680</v>
      </c>
      <c r="K450" s="43">
        <f>J450*0.1</f>
        <v>1369468</v>
      </c>
      <c r="L450" s="42">
        <v>34600</v>
      </c>
      <c r="N450" s="9"/>
    </row>
    <row r="451" spans="1:14" ht="25.5" x14ac:dyDescent="0.2">
      <c r="A451" s="10">
        <v>2</v>
      </c>
      <c r="B451" s="11" t="s">
        <v>480</v>
      </c>
      <c r="C451" s="5">
        <v>174.9</v>
      </c>
      <c r="D451" s="5" t="s">
        <v>673</v>
      </c>
      <c r="E451" s="27" t="s">
        <v>673</v>
      </c>
      <c r="F451" s="27">
        <v>174.9</v>
      </c>
      <c r="G451" s="5">
        <f>F451*L451</f>
        <v>6051540</v>
      </c>
      <c r="H451" s="27" t="s">
        <v>673</v>
      </c>
      <c r="I451" s="5" t="s">
        <v>673</v>
      </c>
      <c r="J451" s="42">
        <f>G451</f>
        <v>6051540</v>
      </c>
      <c r="K451" s="43">
        <f>J451*0.1</f>
        <v>605154</v>
      </c>
      <c r="L451" s="42">
        <v>34600</v>
      </c>
      <c r="N451" s="9"/>
    </row>
    <row r="452" spans="1:14" ht="25.5" x14ac:dyDescent="0.2">
      <c r="A452" s="10">
        <v>3</v>
      </c>
      <c r="B452" s="11" t="s">
        <v>481</v>
      </c>
      <c r="C452" s="5">
        <v>225.8</v>
      </c>
      <c r="D452" s="5" t="s">
        <v>673</v>
      </c>
      <c r="E452" s="27" t="s">
        <v>673</v>
      </c>
      <c r="F452" s="27">
        <v>225.8</v>
      </c>
      <c r="G452" s="5">
        <f>F452*L452</f>
        <v>7812680</v>
      </c>
      <c r="H452" s="27" t="s">
        <v>673</v>
      </c>
      <c r="I452" s="5" t="s">
        <v>673</v>
      </c>
      <c r="J452" s="42">
        <f>G452</f>
        <v>7812680</v>
      </c>
      <c r="K452" s="43">
        <f>J452*0.1</f>
        <v>781268</v>
      </c>
      <c r="L452" s="42">
        <v>34600</v>
      </c>
      <c r="N452" s="9"/>
    </row>
    <row r="453" spans="1:14" ht="25.5" x14ac:dyDescent="0.2">
      <c r="A453" s="10">
        <v>4</v>
      </c>
      <c r="B453" s="11" t="s">
        <v>482</v>
      </c>
      <c r="C453" s="5">
        <v>442.69</v>
      </c>
      <c r="D453" s="5" t="s">
        <v>673</v>
      </c>
      <c r="E453" s="27" t="s">
        <v>673</v>
      </c>
      <c r="F453" s="27">
        <v>442.69</v>
      </c>
      <c r="G453" s="5">
        <f>F453*L453</f>
        <v>15317074</v>
      </c>
      <c r="H453" s="27" t="s">
        <v>673</v>
      </c>
      <c r="I453" s="5" t="s">
        <v>673</v>
      </c>
      <c r="J453" s="42">
        <f>G453</f>
        <v>15317074</v>
      </c>
      <c r="K453" s="43">
        <f>J453*0.1</f>
        <v>1531707.4</v>
      </c>
      <c r="L453" s="42">
        <v>34600</v>
      </c>
      <c r="N453" s="9"/>
    </row>
    <row r="454" spans="1:14" ht="25.5" x14ac:dyDescent="0.2">
      <c r="A454" s="10">
        <v>5</v>
      </c>
      <c r="B454" s="11" t="s">
        <v>483</v>
      </c>
      <c r="C454" s="5">
        <v>471.9</v>
      </c>
      <c r="D454" s="5" t="s">
        <v>673</v>
      </c>
      <c r="E454" s="27" t="s">
        <v>673</v>
      </c>
      <c r="F454" s="27">
        <v>471.9</v>
      </c>
      <c r="G454" s="5">
        <f>F454*L454</f>
        <v>16327740</v>
      </c>
      <c r="H454" s="27" t="s">
        <v>673</v>
      </c>
      <c r="I454" s="5" t="s">
        <v>673</v>
      </c>
      <c r="J454" s="42">
        <f>G454</f>
        <v>16327740</v>
      </c>
      <c r="K454" s="43">
        <f>J454*0.1</f>
        <v>1632774</v>
      </c>
      <c r="L454" s="42">
        <v>34600</v>
      </c>
      <c r="N454" s="9"/>
    </row>
    <row r="455" spans="1:14" s="69" customFormat="1" ht="54" customHeight="1" x14ac:dyDescent="0.2">
      <c r="A455" s="887" t="s">
        <v>488</v>
      </c>
      <c r="B455" s="888"/>
      <c r="C455" s="19">
        <f>SUM(C450:C454)</f>
        <v>1711.09</v>
      </c>
      <c r="D455" s="19" t="s">
        <v>673</v>
      </c>
      <c r="E455" s="18" t="s">
        <v>673</v>
      </c>
      <c r="F455" s="19">
        <f>SUM(F450:F454)</f>
        <v>1711.09</v>
      </c>
      <c r="G455" s="19">
        <f>SUM(G450:G454)</f>
        <v>59203714</v>
      </c>
      <c r="H455" s="19" t="s">
        <v>673</v>
      </c>
      <c r="I455" s="19" t="s">
        <v>673</v>
      </c>
      <c r="J455" s="55">
        <f>SUM(J450:J454)</f>
        <v>59203714</v>
      </c>
      <c r="K455" s="55">
        <f>SUM(K450:K454)</f>
        <v>5920371.4000000004</v>
      </c>
      <c r="L455" s="55">
        <v>34600</v>
      </c>
      <c r="N455" s="70"/>
    </row>
    <row r="456" spans="1:14" s="35" customFormat="1" x14ac:dyDescent="0.2">
      <c r="A456" s="881" t="s">
        <v>349</v>
      </c>
      <c r="B456" s="882"/>
      <c r="C456" s="882"/>
      <c r="D456" s="882"/>
      <c r="E456" s="882"/>
      <c r="F456" s="882"/>
      <c r="G456" s="882"/>
      <c r="H456" s="882"/>
      <c r="I456" s="882"/>
      <c r="J456" s="882"/>
      <c r="K456" s="882"/>
      <c r="L456" s="882"/>
      <c r="N456" s="36"/>
    </row>
    <row r="457" spans="1:14" s="35" customFormat="1" ht="25.5" x14ac:dyDescent="0.2">
      <c r="A457" s="10">
        <v>1</v>
      </c>
      <c r="B457" s="11" t="s">
        <v>3</v>
      </c>
      <c r="C457" s="5">
        <v>539.79999999999995</v>
      </c>
      <c r="D457" s="19" t="s">
        <v>673</v>
      </c>
      <c r="E457" s="19" t="s">
        <v>673</v>
      </c>
      <c r="F457" s="5">
        <v>539.79999999999995</v>
      </c>
      <c r="G457" s="32">
        <f>F457*L457</f>
        <v>18677080</v>
      </c>
      <c r="H457" s="5" t="s">
        <v>673</v>
      </c>
      <c r="I457" s="32" t="s">
        <v>673</v>
      </c>
      <c r="J457" s="42">
        <f>G457</f>
        <v>18677080</v>
      </c>
      <c r="K457" s="43">
        <v>252945</v>
      </c>
      <c r="L457" s="42">
        <v>34600</v>
      </c>
      <c r="N457" s="36"/>
    </row>
    <row r="458" spans="1:14" s="35" customFormat="1" ht="25.5" x14ac:dyDescent="0.2">
      <c r="A458" s="10">
        <v>2</v>
      </c>
      <c r="B458" s="11" t="s">
        <v>4</v>
      </c>
      <c r="C458" s="5">
        <v>1073.4000000000001</v>
      </c>
      <c r="D458" s="19" t="s">
        <v>673</v>
      </c>
      <c r="E458" s="19" t="s">
        <v>673</v>
      </c>
      <c r="F458" s="5">
        <v>1073.4000000000001</v>
      </c>
      <c r="G458" s="32">
        <f>F458*L458</f>
        <v>37139640</v>
      </c>
      <c r="H458" s="5" t="s">
        <v>673</v>
      </c>
      <c r="I458" s="32" t="s">
        <v>673</v>
      </c>
      <c r="J458" s="42">
        <f>G458</f>
        <v>37139640</v>
      </c>
      <c r="K458" s="43">
        <v>769230</v>
      </c>
      <c r="L458" s="42">
        <v>34600</v>
      </c>
      <c r="N458" s="36"/>
    </row>
    <row r="459" spans="1:14" s="69" customFormat="1" ht="31.5" customHeight="1" x14ac:dyDescent="0.2">
      <c r="A459" s="887" t="s">
        <v>622</v>
      </c>
      <c r="B459" s="888"/>
      <c r="C459" s="19">
        <f>SUM(C457:C458)</f>
        <v>1613.2</v>
      </c>
      <c r="D459" s="19" t="s">
        <v>673</v>
      </c>
      <c r="E459" s="19" t="s">
        <v>673</v>
      </c>
      <c r="F459" s="19">
        <f>SUM(F457:F458)</f>
        <v>1613.2</v>
      </c>
      <c r="G459" s="19">
        <f>SUM(G457:G458)</f>
        <v>55816720</v>
      </c>
      <c r="H459" s="19" t="s">
        <v>673</v>
      </c>
      <c r="I459" s="19" t="s">
        <v>673</v>
      </c>
      <c r="J459" s="55">
        <f>SUM(J457:J458)</f>
        <v>55816720</v>
      </c>
      <c r="K459" s="55">
        <f>SUM(K457:K458)</f>
        <v>1022175</v>
      </c>
      <c r="L459" s="55">
        <v>34600</v>
      </c>
      <c r="N459" s="70"/>
    </row>
    <row r="460" spans="1:14" x14ac:dyDescent="0.2">
      <c r="A460" s="881" t="s">
        <v>611</v>
      </c>
      <c r="B460" s="882"/>
      <c r="C460" s="882"/>
      <c r="D460" s="882"/>
      <c r="E460" s="882"/>
      <c r="F460" s="882"/>
      <c r="G460" s="882"/>
      <c r="H460" s="882"/>
      <c r="I460" s="882"/>
      <c r="J460" s="882"/>
      <c r="K460" s="882"/>
      <c r="L460" s="882"/>
      <c r="N460" s="9"/>
    </row>
    <row r="461" spans="1:14" ht="25.5" x14ac:dyDescent="0.2">
      <c r="A461" s="10">
        <v>1</v>
      </c>
      <c r="B461" s="30" t="s">
        <v>9</v>
      </c>
      <c r="C461" s="5">
        <v>556.1</v>
      </c>
      <c r="D461" s="5" t="s">
        <v>673</v>
      </c>
      <c r="E461" s="27" t="s">
        <v>673</v>
      </c>
      <c r="F461" s="27">
        <v>556.1</v>
      </c>
      <c r="G461" s="5">
        <f>F461*L461</f>
        <v>19241060</v>
      </c>
      <c r="H461" s="27" t="s">
        <v>673</v>
      </c>
      <c r="I461" s="5" t="s">
        <v>673</v>
      </c>
      <c r="J461" s="42" t="e">
        <f>#N/A</f>
        <v>#N/A</v>
      </c>
      <c r="K461" s="43">
        <v>635265</v>
      </c>
      <c r="L461" s="42">
        <v>34600</v>
      </c>
      <c r="N461" s="9"/>
    </row>
    <row r="462" spans="1:14" ht="25.5" x14ac:dyDescent="0.2">
      <c r="A462" s="10">
        <v>2</v>
      </c>
      <c r="B462" s="30" t="s">
        <v>10</v>
      </c>
      <c r="C462" s="5">
        <v>645</v>
      </c>
      <c r="D462" s="5" t="s">
        <v>673</v>
      </c>
      <c r="E462" s="27" t="s">
        <v>673</v>
      </c>
      <c r="F462" s="27">
        <v>645</v>
      </c>
      <c r="G462" s="5" t="e">
        <f>#N/A</f>
        <v>#N/A</v>
      </c>
      <c r="H462" s="27" t="s">
        <v>673</v>
      </c>
      <c r="I462" s="5" t="s">
        <v>673</v>
      </c>
      <c r="J462" s="42" t="e">
        <f>#N/A</f>
        <v>#N/A</v>
      </c>
      <c r="K462" s="43">
        <v>2607930</v>
      </c>
      <c r="L462" s="42">
        <v>34600</v>
      </c>
      <c r="N462" s="9"/>
    </row>
    <row r="463" spans="1:14" ht="25.5" x14ac:dyDescent="0.2">
      <c r="A463" s="10">
        <v>3</v>
      </c>
      <c r="B463" s="30" t="s">
        <v>11</v>
      </c>
      <c r="C463" s="5">
        <v>483</v>
      </c>
      <c r="D463" s="5" t="s">
        <v>673</v>
      </c>
      <c r="E463" s="27" t="s">
        <v>673</v>
      </c>
      <c r="F463" s="27">
        <v>483</v>
      </c>
      <c r="G463" s="5" t="e">
        <f>#N/A</f>
        <v>#N/A</v>
      </c>
      <c r="H463" s="27" t="s">
        <v>673</v>
      </c>
      <c r="I463" s="5" t="s">
        <v>673</v>
      </c>
      <c r="J463" s="42" t="e">
        <f>#N/A</f>
        <v>#N/A</v>
      </c>
      <c r="K463" s="43" t="e">
        <f>J463*0.1</f>
        <v>#N/A</v>
      </c>
      <c r="L463" s="42">
        <v>34600</v>
      </c>
      <c r="N463" s="9"/>
    </row>
    <row r="464" spans="1:14" ht="25.5" x14ac:dyDescent="0.2">
      <c r="A464" s="10">
        <v>4</v>
      </c>
      <c r="B464" s="30" t="s">
        <v>12</v>
      </c>
      <c r="C464" s="5">
        <v>338.8</v>
      </c>
      <c r="D464" s="5" t="s">
        <v>673</v>
      </c>
      <c r="E464" s="27" t="s">
        <v>673</v>
      </c>
      <c r="F464" s="27">
        <v>338.8</v>
      </c>
      <c r="G464" s="5" t="e">
        <f>#N/A</f>
        <v>#N/A</v>
      </c>
      <c r="H464" s="27" t="s">
        <v>673</v>
      </c>
      <c r="I464" s="5" t="s">
        <v>673</v>
      </c>
      <c r="J464" s="42" t="e">
        <f>#N/A</f>
        <v>#N/A</v>
      </c>
      <c r="K464" s="43">
        <v>6137180</v>
      </c>
      <c r="L464" s="42">
        <v>34600</v>
      </c>
      <c r="N464" s="9"/>
    </row>
    <row r="465" spans="1:14" ht="25.5" x14ac:dyDescent="0.2">
      <c r="A465" s="10">
        <v>5</v>
      </c>
      <c r="B465" s="30" t="s">
        <v>13</v>
      </c>
      <c r="C465" s="5">
        <v>257.2</v>
      </c>
      <c r="D465" s="5" t="s">
        <v>673</v>
      </c>
      <c r="E465" s="27" t="s">
        <v>673</v>
      </c>
      <c r="F465" s="27">
        <v>257.2</v>
      </c>
      <c r="G465" s="5" t="e">
        <f>#N/A</f>
        <v>#N/A</v>
      </c>
      <c r="H465" s="27" t="s">
        <v>673</v>
      </c>
      <c r="I465" s="5" t="s">
        <v>673</v>
      </c>
      <c r="J465" s="42" t="e">
        <f>#N/A</f>
        <v>#N/A</v>
      </c>
      <c r="K465" s="43">
        <v>1486000</v>
      </c>
      <c r="L465" s="42">
        <v>34600</v>
      </c>
      <c r="N465" s="9"/>
    </row>
    <row r="466" spans="1:14" ht="25.5" x14ac:dyDescent="0.2">
      <c r="A466" s="10">
        <v>6</v>
      </c>
      <c r="B466" s="30" t="s">
        <v>14</v>
      </c>
      <c r="C466" s="5">
        <v>624.1</v>
      </c>
      <c r="D466" s="5" t="s">
        <v>673</v>
      </c>
      <c r="E466" s="27" t="s">
        <v>673</v>
      </c>
      <c r="F466" s="27">
        <v>624.1</v>
      </c>
      <c r="G466" s="5" t="e">
        <f>#N/A</f>
        <v>#N/A</v>
      </c>
      <c r="H466" s="27" t="s">
        <v>673</v>
      </c>
      <c r="I466" s="5" t="s">
        <v>673</v>
      </c>
      <c r="J466" s="42" t="e">
        <f>#N/A</f>
        <v>#N/A</v>
      </c>
      <c r="K466" s="43">
        <v>6761300</v>
      </c>
      <c r="L466" s="42">
        <v>34600</v>
      </c>
      <c r="N466" s="9"/>
    </row>
    <row r="467" spans="1:14" ht="25.5" x14ac:dyDescent="0.2">
      <c r="A467" s="10">
        <v>7</v>
      </c>
      <c r="B467" s="30" t="s">
        <v>15</v>
      </c>
      <c r="C467" s="5">
        <v>543</v>
      </c>
      <c r="D467" s="5" t="s">
        <v>673</v>
      </c>
      <c r="E467" s="27" t="s">
        <v>673</v>
      </c>
      <c r="F467" s="27">
        <v>543</v>
      </c>
      <c r="G467" s="5" t="e">
        <f>#N/A</f>
        <v>#N/A</v>
      </c>
      <c r="H467" s="27" t="s">
        <v>673</v>
      </c>
      <c r="I467" s="5" t="s">
        <v>673</v>
      </c>
      <c r="J467" s="42" t="e">
        <f>#N/A</f>
        <v>#N/A</v>
      </c>
      <c r="K467" s="43">
        <v>6426950</v>
      </c>
      <c r="L467" s="42">
        <v>34600</v>
      </c>
      <c r="N467" s="9"/>
    </row>
    <row r="468" spans="1:14" ht="25.5" x14ac:dyDescent="0.2">
      <c r="A468" s="10">
        <v>8</v>
      </c>
      <c r="B468" s="30" t="s">
        <v>16</v>
      </c>
      <c r="C468" s="5">
        <v>380.1</v>
      </c>
      <c r="D468" s="5" t="s">
        <v>673</v>
      </c>
      <c r="E468" s="27" t="s">
        <v>673</v>
      </c>
      <c r="F468" s="27">
        <v>380.1</v>
      </c>
      <c r="G468" s="5" t="e">
        <f>#N/A</f>
        <v>#N/A</v>
      </c>
      <c r="H468" s="27" t="s">
        <v>673</v>
      </c>
      <c r="I468" s="5" t="s">
        <v>673</v>
      </c>
      <c r="J468" s="42" t="e">
        <f>#N/A</f>
        <v>#N/A</v>
      </c>
      <c r="K468" s="43">
        <v>5461050</v>
      </c>
      <c r="L468" s="42">
        <v>34600</v>
      </c>
      <c r="N468" s="9"/>
    </row>
    <row r="469" spans="1:14" ht="25.5" x14ac:dyDescent="0.2">
      <c r="A469" s="10">
        <v>9</v>
      </c>
      <c r="B469" s="30" t="s">
        <v>17</v>
      </c>
      <c r="C469" s="5">
        <v>252.2</v>
      </c>
      <c r="D469" s="5" t="s">
        <v>673</v>
      </c>
      <c r="E469" s="27" t="s">
        <v>673</v>
      </c>
      <c r="F469" s="27">
        <v>252.2</v>
      </c>
      <c r="G469" s="5" t="e">
        <f>#N/A</f>
        <v>#N/A</v>
      </c>
      <c r="H469" s="27" t="s">
        <v>673</v>
      </c>
      <c r="I469" s="5" t="s">
        <v>673</v>
      </c>
      <c r="J469" s="42" t="e">
        <f>#N/A</f>
        <v>#N/A</v>
      </c>
      <c r="K469" s="43" t="e">
        <f>J469*0.1</f>
        <v>#N/A</v>
      </c>
      <c r="L469" s="42">
        <v>34600</v>
      </c>
      <c r="N469" s="9"/>
    </row>
    <row r="470" spans="1:14" ht="25.5" x14ac:dyDescent="0.2">
      <c r="A470" s="10">
        <v>10</v>
      </c>
      <c r="B470" s="30" t="s">
        <v>511</v>
      </c>
      <c r="C470" s="5">
        <v>191.8</v>
      </c>
      <c r="D470" s="5" t="s">
        <v>673</v>
      </c>
      <c r="E470" s="27" t="s">
        <v>673</v>
      </c>
      <c r="F470" s="27">
        <v>191.8</v>
      </c>
      <c r="G470" s="5" t="e">
        <f>#N/A</f>
        <v>#N/A</v>
      </c>
      <c r="H470" s="27" t="s">
        <v>673</v>
      </c>
      <c r="I470" s="5" t="s">
        <v>673</v>
      </c>
      <c r="J470" s="42" t="e">
        <f>#N/A</f>
        <v>#N/A</v>
      </c>
      <c r="K470" s="43" t="e">
        <f>J470*0.1</f>
        <v>#N/A</v>
      </c>
      <c r="L470" s="42">
        <v>34600</v>
      </c>
      <c r="N470" s="9"/>
    </row>
    <row r="471" spans="1:14" ht="25.5" x14ac:dyDescent="0.2">
      <c r="A471" s="10">
        <v>11</v>
      </c>
      <c r="B471" s="30" t="s">
        <v>512</v>
      </c>
      <c r="C471" s="5">
        <v>540</v>
      </c>
      <c r="D471" s="5" t="s">
        <v>673</v>
      </c>
      <c r="E471" s="27" t="s">
        <v>673</v>
      </c>
      <c r="F471" s="27">
        <v>540</v>
      </c>
      <c r="G471" s="5" t="e">
        <f>#N/A</f>
        <v>#N/A</v>
      </c>
      <c r="H471" s="27" t="s">
        <v>673</v>
      </c>
      <c r="I471" s="5" t="s">
        <v>673</v>
      </c>
      <c r="J471" s="42" t="e">
        <f>#N/A</f>
        <v>#N/A</v>
      </c>
      <c r="K471" s="43" t="e">
        <f>J471*0.1</f>
        <v>#N/A</v>
      </c>
      <c r="L471" s="42">
        <v>34600</v>
      </c>
      <c r="N471" s="9"/>
    </row>
    <row r="472" spans="1:14" ht="25.5" x14ac:dyDescent="0.2">
      <c r="A472" s="10">
        <v>12</v>
      </c>
      <c r="B472" s="30" t="s">
        <v>513</v>
      </c>
      <c r="C472" s="5">
        <v>462.4</v>
      </c>
      <c r="D472" s="5" t="s">
        <v>673</v>
      </c>
      <c r="E472" s="27" t="s">
        <v>673</v>
      </c>
      <c r="F472" s="27">
        <v>462.4</v>
      </c>
      <c r="G472" s="5" t="e">
        <f>#N/A</f>
        <v>#N/A</v>
      </c>
      <c r="H472" s="27" t="s">
        <v>673</v>
      </c>
      <c r="I472" s="5" t="s">
        <v>673</v>
      </c>
      <c r="J472" s="42" t="e">
        <f>#N/A</f>
        <v>#N/A</v>
      </c>
      <c r="K472" s="43">
        <v>2362740</v>
      </c>
      <c r="L472" s="42">
        <v>34600</v>
      </c>
      <c r="N472" s="9"/>
    </row>
    <row r="473" spans="1:14" ht="25.5" x14ac:dyDescent="0.2">
      <c r="A473" s="10">
        <v>13</v>
      </c>
      <c r="B473" s="30" t="s">
        <v>514</v>
      </c>
      <c r="C473" s="5">
        <v>518.70000000000005</v>
      </c>
      <c r="D473" s="5" t="s">
        <v>673</v>
      </c>
      <c r="E473" s="27" t="s">
        <v>673</v>
      </c>
      <c r="F473" s="27">
        <v>518.70000000000005</v>
      </c>
      <c r="G473" s="5" t="e">
        <f>#N/A</f>
        <v>#N/A</v>
      </c>
      <c r="H473" s="27" t="s">
        <v>673</v>
      </c>
      <c r="I473" s="5" t="s">
        <v>673</v>
      </c>
      <c r="J473" s="42" t="e">
        <f>#N/A</f>
        <v>#N/A</v>
      </c>
      <c r="K473" s="43">
        <v>1980095</v>
      </c>
      <c r="L473" s="42">
        <v>34600</v>
      </c>
      <c r="N473" s="9"/>
    </row>
    <row r="474" spans="1:14" ht="25.5" x14ac:dyDescent="0.2">
      <c r="A474" s="10">
        <v>14</v>
      </c>
      <c r="B474" s="30" t="s">
        <v>515</v>
      </c>
      <c r="C474" s="5">
        <v>636.20000000000005</v>
      </c>
      <c r="D474" s="5" t="s">
        <v>673</v>
      </c>
      <c r="E474" s="27" t="s">
        <v>673</v>
      </c>
      <c r="F474" s="27">
        <v>636.20000000000005</v>
      </c>
      <c r="G474" s="5" t="e">
        <f>#N/A</f>
        <v>#N/A</v>
      </c>
      <c r="H474" s="27" t="s">
        <v>673</v>
      </c>
      <c r="I474" s="5" t="s">
        <v>673</v>
      </c>
      <c r="J474" s="42" t="e">
        <f>#N/A</f>
        <v>#N/A</v>
      </c>
      <c r="K474" s="43">
        <v>1562150</v>
      </c>
      <c r="L474" s="42">
        <v>34600</v>
      </c>
      <c r="N474" s="9"/>
    </row>
    <row r="475" spans="1:14" ht="25.5" x14ac:dyDescent="0.2">
      <c r="A475" s="10">
        <v>15</v>
      </c>
      <c r="B475" s="30" t="s">
        <v>516</v>
      </c>
      <c r="C475" s="5">
        <v>620</v>
      </c>
      <c r="D475" s="5" t="s">
        <v>673</v>
      </c>
      <c r="E475" s="27" t="s">
        <v>673</v>
      </c>
      <c r="F475" s="27">
        <v>620</v>
      </c>
      <c r="G475" s="5" t="e">
        <f>#N/A</f>
        <v>#N/A</v>
      </c>
      <c r="H475" s="27" t="s">
        <v>673</v>
      </c>
      <c r="I475" s="5" t="s">
        <v>673</v>
      </c>
      <c r="J475" s="42" t="e">
        <f>#N/A</f>
        <v>#N/A</v>
      </c>
      <c r="K475" s="43">
        <v>8713500</v>
      </c>
      <c r="L475" s="42">
        <v>34600</v>
      </c>
      <c r="N475" s="9"/>
    </row>
    <row r="476" spans="1:14" ht="25.5" x14ac:dyDescent="0.2">
      <c r="A476" s="10">
        <v>16</v>
      </c>
      <c r="B476" s="30" t="s">
        <v>517</v>
      </c>
      <c r="C476" s="5">
        <v>376.9</v>
      </c>
      <c r="D476" s="5" t="s">
        <v>673</v>
      </c>
      <c r="E476" s="27" t="s">
        <v>673</v>
      </c>
      <c r="F476" s="27">
        <v>376.9</v>
      </c>
      <c r="G476" s="5" t="e">
        <f>#N/A</f>
        <v>#N/A</v>
      </c>
      <c r="H476" s="27" t="s">
        <v>673</v>
      </c>
      <c r="I476" s="5" t="s">
        <v>673</v>
      </c>
      <c r="J476" s="42" t="e">
        <f>#N/A</f>
        <v>#N/A</v>
      </c>
      <c r="K476" s="43">
        <v>4242925</v>
      </c>
      <c r="L476" s="42">
        <v>34600</v>
      </c>
      <c r="N476" s="9"/>
    </row>
    <row r="477" spans="1:14" ht="25.5" x14ac:dyDescent="0.2">
      <c r="A477" s="10">
        <v>17</v>
      </c>
      <c r="B477" s="30" t="s">
        <v>518</v>
      </c>
      <c r="C477" s="5">
        <v>365.9</v>
      </c>
      <c r="D477" s="5" t="s">
        <v>673</v>
      </c>
      <c r="E477" s="27" t="s">
        <v>673</v>
      </c>
      <c r="F477" s="27">
        <v>365.9</v>
      </c>
      <c r="G477" s="5" t="e">
        <f>#N/A</f>
        <v>#N/A</v>
      </c>
      <c r="H477" s="27" t="s">
        <v>673</v>
      </c>
      <c r="I477" s="5" t="s">
        <v>673</v>
      </c>
      <c r="J477" s="42" t="e">
        <f>#N/A</f>
        <v>#N/A</v>
      </c>
      <c r="K477" s="43">
        <v>4792425</v>
      </c>
      <c r="L477" s="42">
        <v>34600</v>
      </c>
      <c r="N477" s="9"/>
    </row>
    <row r="478" spans="1:14" ht="25.5" x14ac:dyDescent="0.2">
      <c r="A478" s="10">
        <v>18</v>
      </c>
      <c r="B478" s="30" t="s">
        <v>519</v>
      </c>
      <c r="C478" s="5">
        <v>378.2</v>
      </c>
      <c r="D478" s="5" t="s">
        <v>673</v>
      </c>
      <c r="E478" s="27" t="s">
        <v>673</v>
      </c>
      <c r="F478" s="27">
        <v>378.2</v>
      </c>
      <c r="G478" s="5" t="e">
        <f>#N/A</f>
        <v>#N/A</v>
      </c>
      <c r="H478" s="27" t="s">
        <v>673</v>
      </c>
      <c r="I478" s="5" t="s">
        <v>673</v>
      </c>
      <c r="J478" s="42" t="e">
        <f>#N/A</f>
        <v>#N/A</v>
      </c>
      <c r="K478" s="43">
        <v>4034900</v>
      </c>
      <c r="L478" s="42">
        <v>34600</v>
      </c>
      <c r="N478" s="9"/>
    </row>
    <row r="479" spans="1:14" ht="25.5" x14ac:dyDescent="0.2">
      <c r="A479" s="10">
        <v>19</v>
      </c>
      <c r="B479" s="30" t="s">
        <v>520</v>
      </c>
      <c r="C479" s="5">
        <v>391.8</v>
      </c>
      <c r="D479" s="5" t="s">
        <v>673</v>
      </c>
      <c r="E479" s="27" t="s">
        <v>673</v>
      </c>
      <c r="F479" s="27">
        <v>391.8</v>
      </c>
      <c r="G479" s="5" t="e">
        <f>#N/A</f>
        <v>#N/A</v>
      </c>
      <c r="H479" s="27" t="s">
        <v>673</v>
      </c>
      <c r="I479" s="5" t="s">
        <v>673</v>
      </c>
      <c r="J479" s="42" t="e">
        <f>#N/A</f>
        <v>#N/A</v>
      </c>
      <c r="K479" s="43">
        <v>1342350</v>
      </c>
      <c r="L479" s="42">
        <v>34600</v>
      </c>
      <c r="N479" s="9"/>
    </row>
    <row r="480" spans="1:14" ht="25.5" x14ac:dyDescent="0.2">
      <c r="A480" s="10">
        <v>20</v>
      </c>
      <c r="B480" s="30" t="s">
        <v>521</v>
      </c>
      <c r="C480" s="5">
        <v>627.1</v>
      </c>
      <c r="D480" s="5" t="s">
        <v>673</v>
      </c>
      <c r="E480" s="27" t="s">
        <v>673</v>
      </c>
      <c r="F480" s="27">
        <v>627.1</v>
      </c>
      <c r="G480" s="5" t="e">
        <f>#N/A</f>
        <v>#N/A</v>
      </c>
      <c r="H480" s="27" t="s">
        <v>673</v>
      </c>
      <c r="I480" s="5" t="s">
        <v>673</v>
      </c>
      <c r="J480" s="42" t="e">
        <f>#N/A</f>
        <v>#N/A</v>
      </c>
      <c r="K480" s="43">
        <v>2076325</v>
      </c>
      <c r="L480" s="42">
        <v>34600</v>
      </c>
      <c r="N480" s="9"/>
    </row>
    <row r="481" spans="1:14" ht="25.5" x14ac:dyDescent="0.2">
      <c r="A481" s="10">
        <v>21</v>
      </c>
      <c r="B481" s="30" t="s">
        <v>522</v>
      </c>
      <c r="C481" s="5">
        <v>1197.7</v>
      </c>
      <c r="D481" s="5" t="s">
        <v>673</v>
      </c>
      <c r="E481" s="27" t="s">
        <v>673</v>
      </c>
      <c r="F481" s="27">
        <v>1197.7</v>
      </c>
      <c r="G481" s="5" t="e">
        <f>#N/A</f>
        <v>#N/A</v>
      </c>
      <c r="H481" s="27" t="s">
        <v>673</v>
      </c>
      <c r="I481" s="5" t="s">
        <v>673</v>
      </c>
      <c r="J481" s="42" t="e">
        <f>#N/A</f>
        <v>#N/A</v>
      </c>
      <c r="K481" s="43">
        <v>5977775</v>
      </c>
      <c r="L481" s="42">
        <v>34600</v>
      </c>
      <c r="N481" s="9"/>
    </row>
    <row r="482" spans="1:14" ht="25.5" x14ac:dyDescent="0.2">
      <c r="A482" s="10">
        <v>22</v>
      </c>
      <c r="B482" s="30" t="s">
        <v>400</v>
      </c>
      <c r="C482" s="5">
        <v>726.7</v>
      </c>
      <c r="D482" s="5" t="s">
        <v>673</v>
      </c>
      <c r="E482" s="27" t="s">
        <v>673</v>
      </c>
      <c r="F482" s="27">
        <v>726.7</v>
      </c>
      <c r="G482" s="5" t="e">
        <f>#N/A</f>
        <v>#N/A</v>
      </c>
      <c r="H482" s="27" t="s">
        <v>673</v>
      </c>
      <c r="I482" s="5" t="s">
        <v>673</v>
      </c>
      <c r="J482" s="42" t="e">
        <f>#N/A</f>
        <v>#N/A</v>
      </c>
      <c r="K482" s="43">
        <v>3006550</v>
      </c>
      <c r="L482" s="42">
        <v>34600</v>
      </c>
      <c r="N482" s="9"/>
    </row>
    <row r="483" spans="1:14" ht="25.5" x14ac:dyDescent="0.2">
      <c r="A483" s="10">
        <v>23</v>
      </c>
      <c r="B483" s="30" t="s">
        <v>401</v>
      </c>
      <c r="C483" s="5">
        <v>662.9</v>
      </c>
      <c r="D483" s="5" t="s">
        <v>673</v>
      </c>
      <c r="E483" s="27" t="s">
        <v>673</v>
      </c>
      <c r="F483" s="27">
        <v>662.9</v>
      </c>
      <c r="G483" s="5" t="e">
        <f>#N/A</f>
        <v>#N/A</v>
      </c>
      <c r="H483" s="27" t="s">
        <v>673</v>
      </c>
      <c r="I483" s="5" t="s">
        <v>673</v>
      </c>
      <c r="J483" s="42" t="e">
        <f>#N/A</f>
        <v>#N/A</v>
      </c>
      <c r="K483" s="43">
        <v>2712175</v>
      </c>
      <c r="L483" s="42">
        <v>34600</v>
      </c>
      <c r="N483" s="9"/>
    </row>
    <row r="484" spans="1:14" ht="25.5" x14ac:dyDescent="0.2">
      <c r="A484" s="10">
        <v>24</v>
      </c>
      <c r="B484" s="30" t="s">
        <v>402</v>
      </c>
      <c r="C484" s="5">
        <v>441.2</v>
      </c>
      <c r="D484" s="5" t="s">
        <v>673</v>
      </c>
      <c r="E484" s="27" t="s">
        <v>673</v>
      </c>
      <c r="F484" s="27">
        <v>441.2</v>
      </c>
      <c r="G484" s="5" t="e">
        <f>#N/A</f>
        <v>#N/A</v>
      </c>
      <c r="H484" s="27" t="s">
        <v>673</v>
      </c>
      <c r="I484" s="5" t="s">
        <v>673</v>
      </c>
      <c r="J484" s="42" t="e">
        <f>#N/A</f>
        <v>#N/A</v>
      </c>
      <c r="K484" s="43">
        <v>2739650</v>
      </c>
      <c r="L484" s="42">
        <v>34600</v>
      </c>
      <c r="N484" s="9"/>
    </row>
    <row r="485" spans="1:14" ht="25.5" x14ac:dyDescent="0.2">
      <c r="A485" s="10">
        <v>25</v>
      </c>
      <c r="B485" s="30" t="s">
        <v>403</v>
      </c>
      <c r="C485" s="5">
        <v>532.9</v>
      </c>
      <c r="D485" s="5" t="s">
        <v>673</v>
      </c>
      <c r="E485" s="27" t="s">
        <v>673</v>
      </c>
      <c r="F485" s="27">
        <v>532.9</v>
      </c>
      <c r="G485" s="5" t="e">
        <f>#N/A</f>
        <v>#N/A</v>
      </c>
      <c r="H485" s="27" t="s">
        <v>673</v>
      </c>
      <c r="I485" s="5" t="s">
        <v>673</v>
      </c>
      <c r="J485" s="42" t="e">
        <f>#N/A</f>
        <v>#N/A</v>
      </c>
      <c r="K485" s="43">
        <v>396425</v>
      </c>
      <c r="L485" s="42">
        <v>34600</v>
      </c>
      <c r="N485" s="9"/>
    </row>
    <row r="486" spans="1:14" ht="25.5" x14ac:dyDescent="0.2">
      <c r="A486" s="10">
        <v>26</v>
      </c>
      <c r="B486" s="30" t="s">
        <v>404</v>
      </c>
      <c r="C486" s="5">
        <v>717.9</v>
      </c>
      <c r="D486" s="5" t="s">
        <v>673</v>
      </c>
      <c r="E486" s="27" t="s">
        <v>673</v>
      </c>
      <c r="F486" s="27">
        <v>717.9</v>
      </c>
      <c r="G486" s="5" t="e">
        <f>#N/A</f>
        <v>#N/A</v>
      </c>
      <c r="H486" s="27" t="s">
        <v>673</v>
      </c>
      <c r="I486" s="5" t="s">
        <v>673</v>
      </c>
      <c r="J486" s="42" t="e">
        <f>#N/A</f>
        <v>#N/A</v>
      </c>
      <c r="K486" s="43">
        <v>3571750</v>
      </c>
      <c r="L486" s="42">
        <v>34600</v>
      </c>
      <c r="N486" s="9"/>
    </row>
    <row r="487" spans="1:14" ht="25.5" x14ac:dyDescent="0.2">
      <c r="A487" s="10">
        <v>27</v>
      </c>
      <c r="B487" s="30" t="s">
        <v>405</v>
      </c>
      <c r="C487" s="5">
        <v>328.6</v>
      </c>
      <c r="D487" s="5" t="s">
        <v>673</v>
      </c>
      <c r="E487" s="27" t="s">
        <v>673</v>
      </c>
      <c r="F487" s="27">
        <v>328.6</v>
      </c>
      <c r="G487" s="5" t="e">
        <f>#N/A</f>
        <v>#N/A</v>
      </c>
      <c r="H487" s="27" t="s">
        <v>673</v>
      </c>
      <c r="I487" s="5" t="s">
        <v>673</v>
      </c>
      <c r="J487" s="42" t="e">
        <f>#N/A</f>
        <v>#N/A</v>
      </c>
      <c r="K487" s="43">
        <v>2355000</v>
      </c>
      <c r="L487" s="42">
        <v>34600</v>
      </c>
      <c r="N487" s="9"/>
    </row>
    <row r="488" spans="1:14" ht="25.5" x14ac:dyDescent="0.2">
      <c r="A488" s="10">
        <v>28</v>
      </c>
      <c r="B488" s="30" t="s">
        <v>406</v>
      </c>
      <c r="C488" s="5">
        <v>215.1</v>
      </c>
      <c r="D488" s="5" t="s">
        <v>673</v>
      </c>
      <c r="E488" s="27" t="s">
        <v>673</v>
      </c>
      <c r="F488" s="27">
        <v>215.1</v>
      </c>
      <c r="G488" s="5" t="e">
        <f>#N/A</f>
        <v>#N/A</v>
      </c>
      <c r="H488" s="27" t="s">
        <v>673</v>
      </c>
      <c r="I488" s="5" t="s">
        <v>673</v>
      </c>
      <c r="J488" s="42" t="e">
        <f>#N/A</f>
        <v>#N/A</v>
      </c>
      <c r="K488" s="43">
        <v>2272575</v>
      </c>
      <c r="L488" s="42">
        <v>34600</v>
      </c>
      <c r="N488" s="9"/>
    </row>
    <row r="489" spans="1:14" ht="25.5" x14ac:dyDescent="0.2">
      <c r="A489" s="10">
        <v>29</v>
      </c>
      <c r="B489" s="30" t="s">
        <v>407</v>
      </c>
      <c r="C489" s="5">
        <v>218.5</v>
      </c>
      <c r="D489" s="5" t="s">
        <v>673</v>
      </c>
      <c r="E489" s="27" t="s">
        <v>673</v>
      </c>
      <c r="F489" s="27">
        <v>218.5</v>
      </c>
      <c r="G489" s="5" t="e">
        <f>#N/A</f>
        <v>#N/A</v>
      </c>
      <c r="H489" s="27" t="s">
        <v>673</v>
      </c>
      <c r="I489" s="5" t="s">
        <v>673</v>
      </c>
      <c r="J489" s="42" t="e">
        <f>#N/A</f>
        <v>#N/A</v>
      </c>
      <c r="K489" s="43">
        <v>2570875</v>
      </c>
      <c r="L489" s="42">
        <v>34600</v>
      </c>
      <c r="N489" s="9"/>
    </row>
    <row r="490" spans="1:14" ht="25.5" x14ac:dyDescent="0.2">
      <c r="A490" s="10">
        <v>30</v>
      </c>
      <c r="B490" s="30" t="s">
        <v>408</v>
      </c>
      <c r="C490" s="5">
        <v>217.4</v>
      </c>
      <c r="D490" s="5" t="s">
        <v>673</v>
      </c>
      <c r="E490" s="27" t="s">
        <v>673</v>
      </c>
      <c r="F490" s="27">
        <v>217.4</v>
      </c>
      <c r="G490" s="5" t="e">
        <f>#N/A</f>
        <v>#N/A</v>
      </c>
      <c r="H490" s="27" t="s">
        <v>673</v>
      </c>
      <c r="I490" s="5" t="s">
        <v>673</v>
      </c>
      <c r="J490" s="42" t="e">
        <f>#N/A</f>
        <v>#N/A</v>
      </c>
      <c r="K490" s="43">
        <v>4655050</v>
      </c>
      <c r="L490" s="42">
        <v>34600</v>
      </c>
      <c r="N490" s="9"/>
    </row>
    <row r="491" spans="1:14" ht="25.5" x14ac:dyDescent="0.2">
      <c r="A491" s="10">
        <v>31</v>
      </c>
      <c r="B491" s="30" t="s">
        <v>409</v>
      </c>
      <c r="C491" s="5">
        <v>218.1</v>
      </c>
      <c r="D491" s="5" t="s">
        <v>673</v>
      </c>
      <c r="E491" s="27" t="s">
        <v>673</v>
      </c>
      <c r="F491" s="27">
        <v>218.1</v>
      </c>
      <c r="G491" s="5" t="e">
        <f>#N/A</f>
        <v>#N/A</v>
      </c>
      <c r="H491" s="27" t="s">
        <v>673</v>
      </c>
      <c r="I491" s="5" t="s">
        <v>673</v>
      </c>
      <c r="J491" s="42" t="e">
        <f>#N/A</f>
        <v>#N/A</v>
      </c>
      <c r="K491" s="43">
        <v>2586575</v>
      </c>
      <c r="L491" s="42">
        <v>34600</v>
      </c>
      <c r="N491" s="9"/>
    </row>
    <row r="492" spans="1:14" ht="25.5" x14ac:dyDescent="0.2">
      <c r="A492" s="10">
        <v>32</v>
      </c>
      <c r="B492" s="30" t="s">
        <v>410</v>
      </c>
      <c r="C492" s="5">
        <v>217.6</v>
      </c>
      <c r="D492" s="5" t="s">
        <v>673</v>
      </c>
      <c r="E492" s="27" t="s">
        <v>673</v>
      </c>
      <c r="F492" s="27">
        <v>217.6</v>
      </c>
      <c r="G492" s="5" t="e">
        <f>#N/A</f>
        <v>#N/A</v>
      </c>
      <c r="H492" s="27" t="s">
        <v>673</v>
      </c>
      <c r="I492" s="5" t="s">
        <v>673</v>
      </c>
      <c r="J492" s="42" t="e">
        <f>#N/A</f>
        <v>#N/A</v>
      </c>
      <c r="K492" s="43">
        <v>2998700</v>
      </c>
      <c r="L492" s="42">
        <v>34600</v>
      </c>
      <c r="N492" s="9"/>
    </row>
    <row r="493" spans="1:14" ht="25.5" x14ac:dyDescent="0.2">
      <c r="A493" s="10">
        <v>33</v>
      </c>
      <c r="B493" s="30" t="s">
        <v>411</v>
      </c>
      <c r="C493" s="5">
        <v>219.1</v>
      </c>
      <c r="D493" s="5" t="s">
        <v>673</v>
      </c>
      <c r="E493" s="27" t="s">
        <v>673</v>
      </c>
      <c r="F493" s="27">
        <v>219.1</v>
      </c>
      <c r="G493" s="5" t="e">
        <f>#N/A</f>
        <v>#N/A</v>
      </c>
      <c r="H493" s="27" t="s">
        <v>673</v>
      </c>
      <c r="I493" s="5" t="s">
        <v>673</v>
      </c>
      <c r="J493" s="42" t="e">
        <f>#N/A</f>
        <v>#N/A</v>
      </c>
      <c r="K493" s="43">
        <v>3371575</v>
      </c>
      <c r="L493" s="42">
        <v>34600</v>
      </c>
      <c r="N493" s="9"/>
    </row>
    <row r="494" spans="1:14" ht="25.5" x14ac:dyDescent="0.2">
      <c r="A494" s="10">
        <v>34</v>
      </c>
      <c r="B494" s="30" t="s">
        <v>523</v>
      </c>
      <c r="C494" s="5">
        <v>218.7</v>
      </c>
      <c r="D494" s="5" t="s">
        <v>673</v>
      </c>
      <c r="E494" s="27" t="s">
        <v>673</v>
      </c>
      <c r="F494" s="27">
        <v>218.7</v>
      </c>
      <c r="G494" s="5" t="e">
        <f>#N/A</f>
        <v>#N/A</v>
      </c>
      <c r="H494" s="27" t="s">
        <v>673</v>
      </c>
      <c r="I494" s="5" t="s">
        <v>673</v>
      </c>
      <c r="J494" s="42" t="e">
        <f>#N/A</f>
        <v>#N/A</v>
      </c>
      <c r="K494" s="43">
        <v>2288275</v>
      </c>
      <c r="L494" s="42">
        <v>34600</v>
      </c>
      <c r="N494" s="9"/>
    </row>
    <row r="495" spans="1:14" ht="25.5" x14ac:dyDescent="0.2">
      <c r="A495" s="10">
        <v>35</v>
      </c>
      <c r="B495" s="30" t="s">
        <v>524</v>
      </c>
      <c r="C495" s="5">
        <v>377.2</v>
      </c>
      <c r="D495" s="5" t="s">
        <v>673</v>
      </c>
      <c r="E495" s="27" t="s">
        <v>673</v>
      </c>
      <c r="F495" s="27">
        <v>377.2</v>
      </c>
      <c r="G495" s="5" t="e">
        <f>#N/A</f>
        <v>#N/A</v>
      </c>
      <c r="H495" s="27" t="s">
        <v>673</v>
      </c>
      <c r="I495" s="5" t="s">
        <v>673</v>
      </c>
      <c r="J495" s="42" t="e">
        <f>#N/A</f>
        <v>#N/A</v>
      </c>
      <c r="K495" s="43">
        <v>4309650</v>
      </c>
      <c r="L495" s="42">
        <v>34600</v>
      </c>
      <c r="N495" s="9"/>
    </row>
    <row r="496" spans="1:14" ht="25.5" x14ac:dyDescent="0.2">
      <c r="A496" s="10">
        <v>36</v>
      </c>
      <c r="B496" s="30" t="s">
        <v>525</v>
      </c>
      <c r="C496" s="5">
        <v>383.6</v>
      </c>
      <c r="D496" s="5" t="s">
        <v>673</v>
      </c>
      <c r="E496" s="27" t="s">
        <v>673</v>
      </c>
      <c r="F496" s="27">
        <v>383.6</v>
      </c>
      <c r="G496" s="5" t="e">
        <f>#N/A</f>
        <v>#N/A</v>
      </c>
      <c r="H496" s="27" t="s">
        <v>673</v>
      </c>
      <c r="I496" s="5" t="s">
        <v>673</v>
      </c>
      <c r="J496" s="42" t="e">
        <f>#N/A</f>
        <v>#N/A</v>
      </c>
      <c r="K496" s="43">
        <v>6188950</v>
      </c>
      <c r="L496" s="42">
        <v>34600</v>
      </c>
      <c r="N496" s="9"/>
    </row>
    <row r="497" spans="1:14" ht="25.5" x14ac:dyDescent="0.2">
      <c r="A497" s="10">
        <v>37</v>
      </c>
      <c r="B497" s="30" t="s">
        <v>526</v>
      </c>
      <c r="C497" s="5">
        <v>327.10000000000002</v>
      </c>
      <c r="D497" s="5" t="s">
        <v>673</v>
      </c>
      <c r="E497" s="27" t="s">
        <v>673</v>
      </c>
      <c r="F497" s="27">
        <v>327.10000000000002</v>
      </c>
      <c r="G497" s="5" t="e">
        <f>#N/A</f>
        <v>#N/A</v>
      </c>
      <c r="H497" s="27" t="s">
        <v>673</v>
      </c>
      <c r="I497" s="5" t="s">
        <v>673</v>
      </c>
      <c r="J497" s="42" t="e">
        <f>#N/A</f>
        <v>#N/A</v>
      </c>
      <c r="K497" s="43">
        <v>624085</v>
      </c>
      <c r="L497" s="42">
        <v>34600</v>
      </c>
      <c r="N497" s="9"/>
    </row>
    <row r="498" spans="1:14" ht="25.5" x14ac:dyDescent="0.2">
      <c r="A498" s="10">
        <v>38</v>
      </c>
      <c r="B498" s="30" t="s">
        <v>527</v>
      </c>
      <c r="C498" s="5">
        <v>462.6</v>
      </c>
      <c r="D498" s="5" t="s">
        <v>673</v>
      </c>
      <c r="E498" s="27" t="s">
        <v>673</v>
      </c>
      <c r="F498" s="27">
        <v>462.6</v>
      </c>
      <c r="G498" s="5" t="e">
        <f>#N/A</f>
        <v>#N/A</v>
      </c>
      <c r="H498" s="27" t="s">
        <v>673</v>
      </c>
      <c r="I498" s="5" t="s">
        <v>673</v>
      </c>
      <c r="J498" s="42" t="e">
        <f>#N/A</f>
        <v>#N/A</v>
      </c>
      <c r="K498" s="43">
        <v>3116450</v>
      </c>
      <c r="L498" s="42">
        <v>34600</v>
      </c>
      <c r="N498" s="9"/>
    </row>
    <row r="499" spans="1:14" ht="25.5" x14ac:dyDescent="0.2">
      <c r="A499" s="10">
        <v>39</v>
      </c>
      <c r="B499" s="30" t="s">
        <v>528</v>
      </c>
      <c r="C499" s="5">
        <v>540</v>
      </c>
      <c r="D499" s="5" t="s">
        <v>673</v>
      </c>
      <c r="E499" s="27" t="s">
        <v>673</v>
      </c>
      <c r="F499" s="27">
        <v>540</v>
      </c>
      <c r="G499" s="5" t="e">
        <f>#N/A</f>
        <v>#N/A</v>
      </c>
      <c r="H499" s="27" t="s">
        <v>673</v>
      </c>
      <c r="I499" s="5" t="s">
        <v>673</v>
      </c>
      <c r="J499" s="42" t="e">
        <f>#N/A</f>
        <v>#N/A</v>
      </c>
      <c r="K499" s="43">
        <v>235500</v>
      </c>
      <c r="L499" s="42">
        <v>34600</v>
      </c>
      <c r="N499" s="9"/>
    </row>
    <row r="500" spans="1:14" s="69" customFormat="1" ht="30.75" customHeight="1" x14ac:dyDescent="0.2">
      <c r="A500" s="887" t="s">
        <v>623</v>
      </c>
      <c r="B500" s="888"/>
      <c r="C500" s="19">
        <f>SUM(C461:C499)</f>
        <v>17411.400000000001</v>
      </c>
      <c r="D500" s="19" t="s">
        <v>673</v>
      </c>
      <c r="E500" s="19" t="s">
        <v>673</v>
      </c>
      <c r="F500" s="19">
        <f>SUM(F461:F499)</f>
        <v>17411.400000000001</v>
      </c>
      <c r="G500" s="19" t="e">
        <f>SUM(G461:G499)</f>
        <v>#N/A</v>
      </c>
      <c r="H500" s="19" t="s">
        <v>673</v>
      </c>
      <c r="I500" s="19" t="s">
        <v>673</v>
      </c>
      <c r="J500" s="55" t="e">
        <f>SUM(J461:J499)</f>
        <v>#N/A</v>
      </c>
      <c r="K500" s="55" t="e">
        <f>SUM(K461:K499)</f>
        <v>#N/A</v>
      </c>
      <c r="L500" s="55">
        <v>34600</v>
      </c>
      <c r="N500" s="70"/>
    </row>
    <row r="501" spans="1:14" x14ac:dyDescent="0.2">
      <c r="A501" s="881" t="s">
        <v>448</v>
      </c>
      <c r="B501" s="882"/>
      <c r="C501" s="882"/>
      <c r="D501" s="882"/>
      <c r="E501" s="882"/>
      <c r="F501" s="882"/>
      <c r="G501" s="882"/>
      <c r="H501" s="882"/>
      <c r="I501" s="882"/>
      <c r="J501" s="882"/>
      <c r="K501" s="882"/>
      <c r="L501" s="882"/>
      <c r="N501" s="9"/>
    </row>
    <row r="502" spans="1:14" ht="25.5" x14ac:dyDescent="0.2">
      <c r="A502" s="10">
        <v>1</v>
      </c>
      <c r="B502" s="30" t="s">
        <v>18</v>
      </c>
      <c r="C502" s="5">
        <v>307.60000000000002</v>
      </c>
      <c r="D502" s="5">
        <v>307.60000000000002</v>
      </c>
      <c r="E502" s="5">
        <f>D502*L502</f>
        <v>10642960</v>
      </c>
      <c r="F502" s="27" t="s">
        <v>673</v>
      </c>
      <c r="G502" s="27" t="s">
        <v>673</v>
      </c>
      <c r="H502" s="27" t="s">
        <v>673</v>
      </c>
      <c r="I502" s="27" t="s">
        <v>673</v>
      </c>
      <c r="J502" s="42" t="e">
        <f>#N/A</f>
        <v>#N/A</v>
      </c>
      <c r="K502" s="43" t="e">
        <f>#N/A</f>
        <v>#N/A</v>
      </c>
      <c r="L502" s="42">
        <v>34600</v>
      </c>
      <c r="N502" s="9"/>
    </row>
    <row r="503" spans="1:14" ht="25.5" x14ac:dyDescent="0.2">
      <c r="A503" s="10">
        <v>2</v>
      </c>
      <c r="B503" s="30" t="s">
        <v>20</v>
      </c>
      <c r="C503" s="5">
        <v>234.2</v>
      </c>
      <c r="D503" s="5">
        <v>234.2</v>
      </c>
      <c r="E503" s="5" t="e">
        <f>#N/A</f>
        <v>#N/A</v>
      </c>
      <c r="F503" s="27" t="s">
        <v>673</v>
      </c>
      <c r="G503" s="27" t="s">
        <v>673</v>
      </c>
      <c r="H503" s="27" t="s">
        <v>673</v>
      </c>
      <c r="I503" s="27" t="s">
        <v>673</v>
      </c>
      <c r="J503" s="42" t="e">
        <f>#N/A</f>
        <v>#N/A</v>
      </c>
      <c r="K503" s="43" t="e">
        <f>#N/A</f>
        <v>#N/A</v>
      </c>
      <c r="L503" s="42">
        <v>34600</v>
      </c>
      <c r="N503" s="9"/>
    </row>
    <row r="504" spans="1:14" ht="25.5" x14ac:dyDescent="0.2">
      <c r="A504" s="10">
        <v>3</v>
      </c>
      <c r="B504" s="30" t="s">
        <v>21</v>
      </c>
      <c r="C504" s="5">
        <v>146.69999999999999</v>
      </c>
      <c r="D504" s="5">
        <v>146.69999999999999</v>
      </c>
      <c r="E504" s="5" t="e">
        <f>#N/A</f>
        <v>#N/A</v>
      </c>
      <c r="F504" s="27" t="s">
        <v>673</v>
      </c>
      <c r="G504" s="27" t="s">
        <v>673</v>
      </c>
      <c r="H504" s="27" t="s">
        <v>673</v>
      </c>
      <c r="I504" s="27" t="s">
        <v>673</v>
      </c>
      <c r="J504" s="42" t="e">
        <f>#N/A</f>
        <v>#N/A</v>
      </c>
      <c r="K504" s="43" t="e">
        <f>#N/A</f>
        <v>#N/A</v>
      </c>
      <c r="L504" s="42">
        <v>34600</v>
      </c>
      <c r="N504" s="9"/>
    </row>
    <row r="505" spans="1:14" ht="25.5" x14ac:dyDescent="0.2">
      <c r="A505" s="10">
        <v>4</v>
      </c>
      <c r="B505" s="30" t="s">
        <v>22</v>
      </c>
      <c r="C505" s="5">
        <v>411.4</v>
      </c>
      <c r="D505" s="5">
        <v>411.4</v>
      </c>
      <c r="E505" s="5" t="e">
        <f>#N/A</f>
        <v>#N/A</v>
      </c>
      <c r="F505" s="27" t="s">
        <v>673</v>
      </c>
      <c r="G505" s="27" t="s">
        <v>673</v>
      </c>
      <c r="H505" s="27" t="s">
        <v>673</v>
      </c>
      <c r="I505" s="27" t="s">
        <v>673</v>
      </c>
      <c r="J505" s="42" t="e">
        <f>#N/A</f>
        <v>#N/A</v>
      </c>
      <c r="K505" s="43" t="e">
        <f>#N/A</f>
        <v>#N/A</v>
      </c>
      <c r="L505" s="42">
        <v>34600</v>
      </c>
      <c r="N505" s="9"/>
    </row>
    <row r="506" spans="1:14" ht="25.5" x14ac:dyDescent="0.2">
      <c r="A506" s="10">
        <v>5</v>
      </c>
      <c r="B506" s="30" t="s">
        <v>23</v>
      </c>
      <c r="C506" s="5">
        <v>107.7</v>
      </c>
      <c r="D506" s="5">
        <v>107.7</v>
      </c>
      <c r="E506" s="5" t="e">
        <f>#N/A</f>
        <v>#N/A</v>
      </c>
      <c r="F506" s="27" t="s">
        <v>673</v>
      </c>
      <c r="G506" s="27" t="s">
        <v>673</v>
      </c>
      <c r="H506" s="27" t="s">
        <v>673</v>
      </c>
      <c r="I506" s="27" t="s">
        <v>673</v>
      </c>
      <c r="J506" s="42" t="e">
        <f>#N/A</f>
        <v>#N/A</v>
      </c>
      <c r="K506" s="43" t="e">
        <f>#N/A</f>
        <v>#N/A</v>
      </c>
      <c r="L506" s="42">
        <v>34600</v>
      </c>
      <c r="N506" s="9"/>
    </row>
    <row r="507" spans="1:14" ht="25.5" x14ac:dyDescent="0.2">
      <c r="A507" s="10">
        <v>6</v>
      </c>
      <c r="B507" s="30" t="s">
        <v>24</v>
      </c>
      <c r="C507" s="5">
        <v>142.5</v>
      </c>
      <c r="D507" s="5">
        <v>142.5</v>
      </c>
      <c r="E507" s="5" t="e">
        <f>#N/A</f>
        <v>#N/A</v>
      </c>
      <c r="F507" s="27" t="s">
        <v>673</v>
      </c>
      <c r="G507" s="27" t="s">
        <v>673</v>
      </c>
      <c r="H507" s="27" t="s">
        <v>673</v>
      </c>
      <c r="I507" s="27" t="s">
        <v>673</v>
      </c>
      <c r="J507" s="42" t="e">
        <f>#N/A</f>
        <v>#N/A</v>
      </c>
      <c r="K507" s="43" t="e">
        <f>#N/A</f>
        <v>#N/A</v>
      </c>
      <c r="L507" s="42">
        <v>34600</v>
      </c>
      <c r="N507" s="9"/>
    </row>
    <row r="508" spans="1:14" ht="25.5" x14ac:dyDescent="0.2">
      <c r="A508" s="10">
        <v>7</v>
      </c>
      <c r="B508" s="30" t="s">
        <v>25</v>
      </c>
      <c r="C508" s="5">
        <v>156.4</v>
      </c>
      <c r="D508" s="5">
        <v>156.4</v>
      </c>
      <c r="E508" s="5" t="e">
        <f>#N/A</f>
        <v>#N/A</v>
      </c>
      <c r="F508" s="27" t="s">
        <v>673</v>
      </c>
      <c r="G508" s="27" t="s">
        <v>673</v>
      </c>
      <c r="H508" s="27" t="s">
        <v>673</v>
      </c>
      <c r="I508" s="27" t="s">
        <v>673</v>
      </c>
      <c r="J508" s="42" t="e">
        <f>#N/A</f>
        <v>#N/A</v>
      </c>
      <c r="K508" s="43" t="e">
        <f>#N/A</f>
        <v>#N/A</v>
      </c>
      <c r="L508" s="42">
        <v>34600</v>
      </c>
      <c r="N508" s="9"/>
    </row>
    <row r="509" spans="1:14" ht="25.5" x14ac:dyDescent="0.2">
      <c r="A509" s="10">
        <v>8</v>
      </c>
      <c r="B509" s="30" t="s">
        <v>27</v>
      </c>
      <c r="C509" s="5">
        <v>396.6</v>
      </c>
      <c r="D509" s="5">
        <v>396.6</v>
      </c>
      <c r="E509" s="5" t="e">
        <f>#N/A</f>
        <v>#N/A</v>
      </c>
      <c r="F509" s="27" t="s">
        <v>673</v>
      </c>
      <c r="G509" s="27" t="s">
        <v>673</v>
      </c>
      <c r="H509" s="27" t="s">
        <v>673</v>
      </c>
      <c r="I509" s="27" t="s">
        <v>673</v>
      </c>
      <c r="J509" s="42" t="e">
        <f>#N/A</f>
        <v>#N/A</v>
      </c>
      <c r="K509" s="43" t="e">
        <f>#N/A</f>
        <v>#N/A</v>
      </c>
      <c r="L509" s="42">
        <v>34600</v>
      </c>
      <c r="N509" s="9"/>
    </row>
    <row r="510" spans="1:14" ht="25.5" x14ac:dyDescent="0.2">
      <c r="A510" s="10">
        <v>9</v>
      </c>
      <c r="B510" s="30" t="s">
        <v>28</v>
      </c>
      <c r="C510" s="5">
        <v>328.4</v>
      </c>
      <c r="D510" s="5">
        <v>328.4</v>
      </c>
      <c r="E510" s="5" t="e">
        <f>#N/A</f>
        <v>#N/A</v>
      </c>
      <c r="F510" s="27" t="s">
        <v>673</v>
      </c>
      <c r="G510" s="27" t="s">
        <v>673</v>
      </c>
      <c r="H510" s="27" t="s">
        <v>673</v>
      </c>
      <c r="I510" s="27" t="s">
        <v>673</v>
      </c>
      <c r="J510" s="42" t="e">
        <f>#N/A</f>
        <v>#N/A</v>
      </c>
      <c r="K510" s="43" t="e">
        <f>#N/A</f>
        <v>#N/A</v>
      </c>
      <c r="L510" s="42">
        <v>34600</v>
      </c>
      <c r="N510" s="9"/>
    </row>
    <row r="511" spans="1:14" ht="25.5" x14ac:dyDescent="0.2">
      <c r="A511" s="10">
        <v>10</v>
      </c>
      <c r="B511" s="30" t="s">
        <v>29</v>
      </c>
      <c r="C511" s="5">
        <v>314.39999999999998</v>
      </c>
      <c r="D511" s="5">
        <v>314.39999999999998</v>
      </c>
      <c r="E511" s="5" t="e">
        <f>#N/A</f>
        <v>#N/A</v>
      </c>
      <c r="F511" s="27" t="s">
        <v>673</v>
      </c>
      <c r="G511" s="27" t="s">
        <v>673</v>
      </c>
      <c r="H511" s="27" t="s">
        <v>673</v>
      </c>
      <c r="I511" s="27" t="s">
        <v>673</v>
      </c>
      <c r="J511" s="42" t="e">
        <f>#N/A</f>
        <v>#N/A</v>
      </c>
      <c r="K511" s="43" t="e">
        <f>#N/A</f>
        <v>#N/A</v>
      </c>
      <c r="L511" s="42">
        <v>34600</v>
      </c>
      <c r="N511" s="9"/>
    </row>
    <row r="512" spans="1:14" ht="25.5" x14ac:dyDescent="0.2">
      <c r="A512" s="10">
        <v>11</v>
      </c>
      <c r="B512" s="30" t="s">
        <v>30</v>
      </c>
      <c r="C512" s="5">
        <v>366.8</v>
      </c>
      <c r="D512" s="5">
        <v>366.8</v>
      </c>
      <c r="E512" s="5" t="e">
        <f>#N/A</f>
        <v>#N/A</v>
      </c>
      <c r="F512" s="27" t="s">
        <v>673</v>
      </c>
      <c r="G512" s="27" t="s">
        <v>673</v>
      </c>
      <c r="H512" s="27" t="s">
        <v>673</v>
      </c>
      <c r="I512" s="27" t="s">
        <v>673</v>
      </c>
      <c r="J512" s="42" t="e">
        <f>#N/A</f>
        <v>#N/A</v>
      </c>
      <c r="K512" s="43" t="e">
        <f>#N/A</f>
        <v>#N/A</v>
      </c>
      <c r="L512" s="42">
        <v>34600</v>
      </c>
      <c r="N512" s="9"/>
    </row>
    <row r="513" spans="1:14" ht="25.5" x14ac:dyDescent="0.2">
      <c r="A513" s="10">
        <v>12</v>
      </c>
      <c r="B513" s="30" t="s">
        <v>31</v>
      </c>
      <c r="C513" s="5">
        <v>323.8</v>
      </c>
      <c r="D513" s="5">
        <v>323.8</v>
      </c>
      <c r="E513" s="5" t="e">
        <f>#N/A</f>
        <v>#N/A</v>
      </c>
      <c r="F513" s="27" t="s">
        <v>673</v>
      </c>
      <c r="G513" s="27" t="s">
        <v>673</v>
      </c>
      <c r="H513" s="27" t="s">
        <v>673</v>
      </c>
      <c r="I513" s="27" t="s">
        <v>673</v>
      </c>
      <c r="J513" s="42" t="e">
        <f>#N/A</f>
        <v>#N/A</v>
      </c>
      <c r="K513" s="43" t="e">
        <f>#N/A</f>
        <v>#N/A</v>
      </c>
      <c r="L513" s="42">
        <v>34600</v>
      </c>
      <c r="N513" s="9"/>
    </row>
    <row r="514" spans="1:14" ht="25.5" x14ac:dyDescent="0.2">
      <c r="A514" s="10">
        <v>13</v>
      </c>
      <c r="B514" s="30" t="s">
        <v>38</v>
      </c>
      <c r="C514" s="5">
        <v>322.8</v>
      </c>
      <c r="D514" s="5">
        <v>322.8</v>
      </c>
      <c r="E514" s="5" t="e">
        <f>#N/A</f>
        <v>#N/A</v>
      </c>
      <c r="F514" s="27" t="s">
        <v>673</v>
      </c>
      <c r="G514" s="27" t="s">
        <v>673</v>
      </c>
      <c r="H514" s="27" t="s">
        <v>673</v>
      </c>
      <c r="I514" s="27" t="s">
        <v>673</v>
      </c>
      <c r="J514" s="42" t="e">
        <f>#N/A</f>
        <v>#N/A</v>
      </c>
      <c r="K514" s="43" t="e">
        <f>#N/A</f>
        <v>#N/A</v>
      </c>
      <c r="L514" s="42">
        <v>34600</v>
      </c>
      <c r="N514" s="9"/>
    </row>
    <row r="515" spans="1:14" ht="25.5" x14ac:dyDescent="0.2">
      <c r="A515" s="10">
        <v>14</v>
      </c>
      <c r="B515" s="30" t="s">
        <v>39</v>
      </c>
      <c r="C515" s="5">
        <v>320.89999999999998</v>
      </c>
      <c r="D515" s="5">
        <v>320.89999999999998</v>
      </c>
      <c r="E515" s="5" t="e">
        <f>#N/A</f>
        <v>#N/A</v>
      </c>
      <c r="F515" s="27" t="s">
        <v>673</v>
      </c>
      <c r="G515" s="27" t="s">
        <v>673</v>
      </c>
      <c r="H515" s="27" t="s">
        <v>673</v>
      </c>
      <c r="I515" s="27" t="s">
        <v>673</v>
      </c>
      <c r="J515" s="42" t="e">
        <f>#N/A</f>
        <v>#N/A</v>
      </c>
      <c r="K515" s="43" t="e">
        <f>#N/A</f>
        <v>#N/A</v>
      </c>
      <c r="L515" s="42">
        <v>34600</v>
      </c>
      <c r="N515" s="9"/>
    </row>
    <row r="516" spans="1:14" ht="25.5" x14ac:dyDescent="0.2">
      <c r="A516" s="10">
        <v>15</v>
      </c>
      <c r="B516" s="30" t="s">
        <v>40</v>
      </c>
      <c r="C516" s="5">
        <v>328.3</v>
      </c>
      <c r="D516" s="5">
        <v>328.3</v>
      </c>
      <c r="E516" s="5" t="e">
        <f>#N/A</f>
        <v>#N/A</v>
      </c>
      <c r="F516" s="27" t="s">
        <v>673</v>
      </c>
      <c r="G516" s="27" t="s">
        <v>673</v>
      </c>
      <c r="H516" s="27" t="s">
        <v>673</v>
      </c>
      <c r="I516" s="27" t="s">
        <v>673</v>
      </c>
      <c r="J516" s="42" t="e">
        <f>#N/A</f>
        <v>#N/A</v>
      </c>
      <c r="K516" s="43" t="e">
        <f>#N/A</f>
        <v>#N/A</v>
      </c>
      <c r="L516" s="42">
        <v>34600</v>
      </c>
      <c r="N516" s="9"/>
    </row>
    <row r="517" spans="1:14" ht="25.5" x14ac:dyDescent="0.2">
      <c r="A517" s="10">
        <v>16</v>
      </c>
      <c r="B517" s="30" t="s">
        <v>41</v>
      </c>
      <c r="C517" s="5">
        <v>366.1</v>
      </c>
      <c r="D517" s="5">
        <v>366.1</v>
      </c>
      <c r="E517" s="5" t="e">
        <f>#N/A</f>
        <v>#N/A</v>
      </c>
      <c r="F517" s="27" t="s">
        <v>673</v>
      </c>
      <c r="G517" s="27" t="s">
        <v>673</v>
      </c>
      <c r="H517" s="27" t="s">
        <v>673</v>
      </c>
      <c r="I517" s="27" t="s">
        <v>673</v>
      </c>
      <c r="J517" s="42" t="e">
        <f>#N/A</f>
        <v>#N/A</v>
      </c>
      <c r="K517" s="43" t="e">
        <f>#N/A</f>
        <v>#N/A</v>
      </c>
      <c r="L517" s="42">
        <v>34600</v>
      </c>
      <c r="N517" s="9"/>
    </row>
    <row r="518" spans="1:14" ht="25.5" x14ac:dyDescent="0.2">
      <c r="A518" s="10">
        <v>17</v>
      </c>
      <c r="B518" s="30" t="s">
        <v>42</v>
      </c>
      <c r="C518" s="5">
        <v>331.9</v>
      </c>
      <c r="D518" s="5">
        <v>331.9</v>
      </c>
      <c r="E518" s="5" t="e">
        <f>#N/A</f>
        <v>#N/A</v>
      </c>
      <c r="F518" s="27" t="s">
        <v>673</v>
      </c>
      <c r="G518" s="27" t="s">
        <v>673</v>
      </c>
      <c r="H518" s="27" t="s">
        <v>673</v>
      </c>
      <c r="I518" s="27" t="s">
        <v>673</v>
      </c>
      <c r="J518" s="42" t="e">
        <f>#N/A</f>
        <v>#N/A</v>
      </c>
      <c r="K518" s="43" t="e">
        <f>#N/A</f>
        <v>#N/A</v>
      </c>
      <c r="L518" s="42">
        <v>34600</v>
      </c>
      <c r="N518" s="9"/>
    </row>
    <row r="519" spans="1:14" ht="25.5" x14ac:dyDescent="0.2">
      <c r="A519" s="10">
        <v>18</v>
      </c>
      <c r="B519" s="30" t="s">
        <v>412</v>
      </c>
      <c r="C519" s="5">
        <v>323.89999999999998</v>
      </c>
      <c r="D519" s="5">
        <v>323.89999999999998</v>
      </c>
      <c r="E519" s="5" t="e">
        <f>#N/A</f>
        <v>#N/A</v>
      </c>
      <c r="F519" s="27" t="s">
        <v>673</v>
      </c>
      <c r="G519" s="27" t="s">
        <v>673</v>
      </c>
      <c r="H519" s="27" t="s">
        <v>673</v>
      </c>
      <c r="I519" s="27" t="s">
        <v>673</v>
      </c>
      <c r="J519" s="42" t="e">
        <f>#N/A</f>
        <v>#N/A</v>
      </c>
      <c r="K519" s="43" t="e">
        <f>#N/A</f>
        <v>#N/A</v>
      </c>
      <c r="L519" s="42">
        <v>34600</v>
      </c>
      <c r="N519" s="9"/>
    </row>
    <row r="520" spans="1:14" ht="25.5" x14ac:dyDescent="0.2">
      <c r="A520" s="10">
        <v>19</v>
      </c>
      <c r="B520" s="30" t="s">
        <v>413</v>
      </c>
      <c r="C520" s="5">
        <v>284.89999999999998</v>
      </c>
      <c r="D520" s="5">
        <v>284.89999999999998</v>
      </c>
      <c r="E520" s="5" t="e">
        <f>#N/A</f>
        <v>#N/A</v>
      </c>
      <c r="F520" s="27" t="s">
        <v>673</v>
      </c>
      <c r="G520" s="27" t="s">
        <v>673</v>
      </c>
      <c r="H520" s="27" t="s">
        <v>673</v>
      </c>
      <c r="I520" s="27" t="s">
        <v>673</v>
      </c>
      <c r="J520" s="42" t="e">
        <f>#N/A</f>
        <v>#N/A</v>
      </c>
      <c r="K520" s="43" t="e">
        <f>#N/A</f>
        <v>#N/A</v>
      </c>
      <c r="L520" s="42">
        <v>34600</v>
      </c>
      <c r="N520" s="9"/>
    </row>
    <row r="521" spans="1:14" ht="25.5" x14ac:dyDescent="0.2">
      <c r="A521" s="10">
        <v>20</v>
      </c>
      <c r="B521" s="30" t="s">
        <v>414</v>
      </c>
      <c r="C521" s="5">
        <v>254.5</v>
      </c>
      <c r="D521" s="5">
        <v>254.5</v>
      </c>
      <c r="E521" s="5" t="e">
        <f>#N/A</f>
        <v>#N/A</v>
      </c>
      <c r="F521" s="27" t="s">
        <v>673</v>
      </c>
      <c r="G521" s="27" t="s">
        <v>673</v>
      </c>
      <c r="H521" s="27" t="s">
        <v>673</v>
      </c>
      <c r="I521" s="27" t="s">
        <v>673</v>
      </c>
      <c r="J521" s="42" t="e">
        <f>#N/A</f>
        <v>#N/A</v>
      </c>
      <c r="K521" s="43" t="e">
        <f>#N/A</f>
        <v>#N/A</v>
      </c>
      <c r="L521" s="42">
        <v>34600</v>
      </c>
      <c r="N521" s="9"/>
    </row>
    <row r="522" spans="1:14" ht="25.5" x14ac:dyDescent="0.2">
      <c r="A522" s="10">
        <v>21</v>
      </c>
      <c r="B522" s="30" t="s">
        <v>415</v>
      </c>
      <c r="C522" s="5">
        <v>243.6</v>
      </c>
      <c r="D522" s="5">
        <v>243.6</v>
      </c>
      <c r="E522" s="5" t="e">
        <f>#N/A</f>
        <v>#N/A</v>
      </c>
      <c r="F522" s="27" t="s">
        <v>673</v>
      </c>
      <c r="G522" s="27" t="s">
        <v>673</v>
      </c>
      <c r="H522" s="27" t="s">
        <v>673</v>
      </c>
      <c r="I522" s="27" t="s">
        <v>673</v>
      </c>
      <c r="J522" s="42" t="e">
        <f>#N/A</f>
        <v>#N/A</v>
      </c>
      <c r="K522" s="43" t="e">
        <f>#N/A</f>
        <v>#N/A</v>
      </c>
      <c r="L522" s="42">
        <v>34600</v>
      </c>
      <c r="N522" s="9"/>
    </row>
    <row r="523" spans="1:14" ht="25.5" x14ac:dyDescent="0.2">
      <c r="A523" s="10">
        <v>22</v>
      </c>
      <c r="B523" s="30" t="s">
        <v>416</v>
      </c>
      <c r="C523" s="5">
        <v>243.2</v>
      </c>
      <c r="D523" s="5">
        <v>243.2</v>
      </c>
      <c r="E523" s="5" t="e">
        <f>#N/A</f>
        <v>#N/A</v>
      </c>
      <c r="F523" s="27" t="s">
        <v>673</v>
      </c>
      <c r="G523" s="27" t="s">
        <v>673</v>
      </c>
      <c r="H523" s="27" t="s">
        <v>673</v>
      </c>
      <c r="I523" s="27" t="s">
        <v>673</v>
      </c>
      <c r="J523" s="42" t="e">
        <f>#N/A</f>
        <v>#N/A</v>
      </c>
      <c r="K523" s="43" t="e">
        <f>#N/A</f>
        <v>#N/A</v>
      </c>
      <c r="L523" s="42">
        <v>34600</v>
      </c>
      <c r="N523" s="9"/>
    </row>
    <row r="524" spans="1:14" ht="25.5" x14ac:dyDescent="0.2">
      <c r="A524" s="10">
        <v>23</v>
      </c>
      <c r="B524" s="30" t="s">
        <v>417</v>
      </c>
      <c r="C524" s="5">
        <v>286.89999999999998</v>
      </c>
      <c r="D524" s="5">
        <v>286.89999999999998</v>
      </c>
      <c r="E524" s="5" t="e">
        <f>#N/A</f>
        <v>#N/A</v>
      </c>
      <c r="F524" s="27" t="s">
        <v>673</v>
      </c>
      <c r="G524" s="27" t="s">
        <v>673</v>
      </c>
      <c r="H524" s="27" t="s">
        <v>673</v>
      </c>
      <c r="I524" s="27" t="s">
        <v>673</v>
      </c>
      <c r="J524" s="42" t="e">
        <f>#N/A</f>
        <v>#N/A</v>
      </c>
      <c r="K524" s="43" t="e">
        <f>#N/A</f>
        <v>#N/A</v>
      </c>
      <c r="L524" s="42">
        <v>34600</v>
      </c>
      <c r="N524" s="9"/>
    </row>
    <row r="525" spans="1:14" ht="25.5" x14ac:dyDescent="0.2">
      <c r="A525" s="10">
        <v>24</v>
      </c>
      <c r="B525" s="30" t="s">
        <v>418</v>
      </c>
      <c r="C525" s="5">
        <v>255</v>
      </c>
      <c r="D525" s="5">
        <v>255</v>
      </c>
      <c r="E525" s="5" t="e">
        <f>#N/A</f>
        <v>#N/A</v>
      </c>
      <c r="F525" s="27" t="s">
        <v>673</v>
      </c>
      <c r="G525" s="27" t="s">
        <v>673</v>
      </c>
      <c r="H525" s="27" t="s">
        <v>673</v>
      </c>
      <c r="I525" s="27" t="s">
        <v>673</v>
      </c>
      <c r="J525" s="42" t="e">
        <f>#N/A</f>
        <v>#N/A</v>
      </c>
      <c r="K525" s="43" t="e">
        <f>#N/A</f>
        <v>#N/A</v>
      </c>
      <c r="L525" s="42">
        <v>34600</v>
      </c>
      <c r="N525" s="9"/>
    </row>
    <row r="526" spans="1:14" ht="25.5" x14ac:dyDescent="0.2">
      <c r="A526" s="10">
        <v>25</v>
      </c>
      <c r="B526" s="30" t="s">
        <v>419</v>
      </c>
      <c r="C526" s="5">
        <v>442.6</v>
      </c>
      <c r="D526" s="5">
        <v>442.6</v>
      </c>
      <c r="E526" s="5" t="e">
        <f>#N/A</f>
        <v>#N/A</v>
      </c>
      <c r="F526" s="27" t="s">
        <v>673</v>
      </c>
      <c r="G526" s="27" t="s">
        <v>673</v>
      </c>
      <c r="H526" s="27" t="s">
        <v>673</v>
      </c>
      <c r="I526" s="27" t="s">
        <v>673</v>
      </c>
      <c r="J526" s="42" t="e">
        <f>#N/A</f>
        <v>#N/A</v>
      </c>
      <c r="K526" s="43" t="e">
        <f>#N/A</f>
        <v>#N/A</v>
      </c>
      <c r="L526" s="42">
        <v>34600</v>
      </c>
      <c r="N526" s="9"/>
    </row>
    <row r="527" spans="1:14" ht="25.5" x14ac:dyDescent="0.2">
      <c r="A527" s="10">
        <v>26</v>
      </c>
      <c r="B527" s="30" t="s">
        <v>420</v>
      </c>
      <c r="C527" s="5">
        <v>283.2</v>
      </c>
      <c r="D527" s="5">
        <v>283.2</v>
      </c>
      <c r="E527" s="5" t="e">
        <f>#N/A</f>
        <v>#N/A</v>
      </c>
      <c r="F527" s="27" t="s">
        <v>673</v>
      </c>
      <c r="G527" s="27" t="s">
        <v>673</v>
      </c>
      <c r="H527" s="27" t="s">
        <v>673</v>
      </c>
      <c r="I527" s="27" t="s">
        <v>673</v>
      </c>
      <c r="J527" s="42" t="e">
        <f>#N/A</f>
        <v>#N/A</v>
      </c>
      <c r="K527" s="43" t="e">
        <f>#N/A</f>
        <v>#N/A</v>
      </c>
      <c r="L527" s="42">
        <v>34600</v>
      </c>
      <c r="N527" s="9"/>
    </row>
    <row r="528" spans="1:14" ht="25.5" x14ac:dyDescent="0.2">
      <c r="A528" s="10">
        <v>27</v>
      </c>
      <c r="B528" s="30" t="s">
        <v>421</v>
      </c>
      <c r="C528" s="5">
        <v>283.2</v>
      </c>
      <c r="D528" s="5">
        <v>283.2</v>
      </c>
      <c r="E528" s="5" t="e">
        <f>#N/A</f>
        <v>#N/A</v>
      </c>
      <c r="F528" s="27" t="s">
        <v>673</v>
      </c>
      <c r="G528" s="27" t="s">
        <v>673</v>
      </c>
      <c r="H528" s="27" t="s">
        <v>673</v>
      </c>
      <c r="I528" s="27" t="s">
        <v>673</v>
      </c>
      <c r="J528" s="42" t="e">
        <f>#N/A</f>
        <v>#N/A</v>
      </c>
      <c r="K528" s="43" t="e">
        <f>#N/A</f>
        <v>#N/A</v>
      </c>
      <c r="L528" s="42">
        <v>34600</v>
      </c>
      <c r="N528" s="9"/>
    </row>
    <row r="529" spans="1:14" ht="25.5" x14ac:dyDescent="0.2">
      <c r="A529" s="10">
        <v>28</v>
      </c>
      <c r="B529" s="30" t="s">
        <v>422</v>
      </c>
      <c r="C529" s="5">
        <v>300.3</v>
      </c>
      <c r="D529" s="5">
        <v>300.3</v>
      </c>
      <c r="E529" s="5" t="e">
        <f>#N/A</f>
        <v>#N/A</v>
      </c>
      <c r="F529" s="27" t="s">
        <v>673</v>
      </c>
      <c r="G529" s="27" t="s">
        <v>673</v>
      </c>
      <c r="H529" s="27" t="s">
        <v>673</v>
      </c>
      <c r="I529" s="27" t="s">
        <v>673</v>
      </c>
      <c r="J529" s="42" t="e">
        <f>#N/A</f>
        <v>#N/A</v>
      </c>
      <c r="K529" s="43" t="e">
        <f>#N/A</f>
        <v>#N/A</v>
      </c>
      <c r="L529" s="42">
        <v>34600</v>
      </c>
      <c r="N529" s="9"/>
    </row>
    <row r="530" spans="1:14" ht="25.5" x14ac:dyDescent="0.2">
      <c r="A530" s="10">
        <v>29</v>
      </c>
      <c r="B530" s="30" t="s">
        <v>423</v>
      </c>
      <c r="C530" s="5">
        <v>334.3</v>
      </c>
      <c r="D530" s="5">
        <v>334.3</v>
      </c>
      <c r="E530" s="5" t="e">
        <f>#N/A</f>
        <v>#N/A</v>
      </c>
      <c r="F530" s="27" t="s">
        <v>673</v>
      </c>
      <c r="G530" s="27" t="s">
        <v>673</v>
      </c>
      <c r="H530" s="27" t="s">
        <v>673</v>
      </c>
      <c r="I530" s="27" t="s">
        <v>673</v>
      </c>
      <c r="J530" s="42" t="e">
        <f>#N/A</f>
        <v>#N/A</v>
      </c>
      <c r="K530" s="43" t="e">
        <f>#N/A</f>
        <v>#N/A</v>
      </c>
      <c r="L530" s="42">
        <v>34600</v>
      </c>
      <c r="N530" s="9"/>
    </row>
    <row r="531" spans="1:14" ht="25.5" x14ac:dyDescent="0.2">
      <c r="A531" s="10">
        <v>30</v>
      </c>
      <c r="B531" s="30" t="s">
        <v>424</v>
      </c>
      <c r="C531" s="5">
        <v>386.1</v>
      </c>
      <c r="D531" s="5">
        <v>386.1</v>
      </c>
      <c r="E531" s="5" t="e">
        <f>#N/A</f>
        <v>#N/A</v>
      </c>
      <c r="F531" s="27" t="s">
        <v>673</v>
      </c>
      <c r="G531" s="27" t="s">
        <v>673</v>
      </c>
      <c r="H531" s="27" t="s">
        <v>673</v>
      </c>
      <c r="I531" s="27" t="s">
        <v>673</v>
      </c>
      <c r="J531" s="42" t="e">
        <f>#N/A</f>
        <v>#N/A</v>
      </c>
      <c r="K531" s="43" t="e">
        <f>#N/A</f>
        <v>#N/A</v>
      </c>
      <c r="L531" s="42">
        <v>34600</v>
      </c>
      <c r="N531" s="9"/>
    </row>
    <row r="532" spans="1:14" ht="25.5" x14ac:dyDescent="0.2">
      <c r="A532" s="10">
        <v>31</v>
      </c>
      <c r="B532" s="30" t="s">
        <v>425</v>
      </c>
      <c r="C532" s="5">
        <v>399.8</v>
      </c>
      <c r="D532" s="5">
        <v>399.8</v>
      </c>
      <c r="E532" s="5" t="e">
        <f>#N/A</f>
        <v>#N/A</v>
      </c>
      <c r="F532" s="27" t="s">
        <v>673</v>
      </c>
      <c r="G532" s="27" t="s">
        <v>673</v>
      </c>
      <c r="H532" s="27" t="s">
        <v>673</v>
      </c>
      <c r="I532" s="27" t="s">
        <v>673</v>
      </c>
      <c r="J532" s="42" t="e">
        <f>#N/A</f>
        <v>#N/A</v>
      </c>
      <c r="K532" s="43" t="e">
        <f>#N/A</f>
        <v>#N/A</v>
      </c>
      <c r="L532" s="42">
        <v>34600</v>
      </c>
      <c r="N532" s="9"/>
    </row>
    <row r="533" spans="1:14" ht="25.5" x14ac:dyDescent="0.2">
      <c r="A533" s="10">
        <v>32</v>
      </c>
      <c r="B533" s="30" t="s">
        <v>426</v>
      </c>
      <c r="C533" s="5">
        <v>318.3</v>
      </c>
      <c r="D533" s="5">
        <v>318.3</v>
      </c>
      <c r="E533" s="5" t="e">
        <f>#N/A</f>
        <v>#N/A</v>
      </c>
      <c r="F533" s="27" t="s">
        <v>673</v>
      </c>
      <c r="G533" s="27" t="s">
        <v>673</v>
      </c>
      <c r="H533" s="27" t="s">
        <v>673</v>
      </c>
      <c r="I533" s="27" t="s">
        <v>673</v>
      </c>
      <c r="J533" s="42" t="e">
        <f>#N/A</f>
        <v>#N/A</v>
      </c>
      <c r="K533" s="43" t="e">
        <f>#N/A</f>
        <v>#N/A</v>
      </c>
      <c r="L533" s="42">
        <v>34600</v>
      </c>
      <c r="N533" s="9"/>
    </row>
    <row r="534" spans="1:14" ht="25.5" x14ac:dyDescent="0.2">
      <c r="A534" s="10">
        <v>33</v>
      </c>
      <c r="B534" s="30" t="s">
        <v>427</v>
      </c>
      <c r="C534" s="5">
        <v>316.7</v>
      </c>
      <c r="D534" s="5">
        <v>316.7</v>
      </c>
      <c r="E534" s="5" t="e">
        <f>#N/A</f>
        <v>#N/A</v>
      </c>
      <c r="F534" s="27" t="s">
        <v>673</v>
      </c>
      <c r="G534" s="27" t="s">
        <v>673</v>
      </c>
      <c r="H534" s="27" t="s">
        <v>673</v>
      </c>
      <c r="I534" s="27" t="s">
        <v>673</v>
      </c>
      <c r="J534" s="42" t="e">
        <f>#N/A</f>
        <v>#N/A</v>
      </c>
      <c r="K534" s="43" t="e">
        <f>#N/A</f>
        <v>#N/A</v>
      </c>
      <c r="L534" s="42">
        <v>34600</v>
      </c>
      <c r="N534" s="9"/>
    </row>
    <row r="535" spans="1:14" ht="25.5" x14ac:dyDescent="0.2">
      <c r="A535" s="10">
        <v>34</v>
      </c>
      <c r="B535" s="30" t="s">
        <v>428</v>
      </c>
      <c r="C535" s="5">
        <v>311.7</v>
      </c>
      <c r="D535" s="5">
        <v>311.7</v>
      </c>
      <c r="E535" s="5" t="e">
        <f>#N/A</f>
        <v>#N/A</v>
      </c>
      <c r="F535" s="27" t="s">
        <v>673</v>
      </c>
      <c r="G535" s="27" t="s">
        <v>673</v>
      </c>
      <c r="H535" s="27" t="s">
        <v>673</v>
      </c>
      <c r="I535" s="27" t="s">
        <v>673</v>
      </c>
      <c r="J535" s="42" t="e">
        <f>#N/A</f>
        <v>#N/A</v>
      </c>
      <c r="K535" s="43" t="e">
        <f>#N/A</f>
        <v>#N/A</v>
      </c>
      <c r="L535" s="42">
        <v>34600</v>
      </c>
      <c r="N535" s="9"/>
    </row>
    <row r="536" spans="1:14" ht="25.5" x14ac:dyDescent="0.2">
      <c r="A536" s="10">
        <v>35</v>
      </c>
      <c r="B536" s="30" t="s">
        <v>429</v>
      </c>
      <c r="C536" s="5">
        <v>458.6</v>
      </c>
      <c r="D536" s="5">
        <v>458.6</v>
      </c>
      <c r="E536" s="5" t="e">
        <f>#N/A</f>
        <v>#N/A</v>
      </c>
      <c r="F536" s="27" t="s">
        <v>673</v>
      </c>
      <c r="G536" s="27" t="s">
        <v>673</v>
      </c>
      <c r="H536" s="27" t="s">
        <v>673</v>
      </c>
      <c r="I536" s="27" t="s">
        <v>673</v>
      </c>
      <c r="J536" s="42" t="e">
        <f>#N/A</f>
        <v>#N/A</v>
      </c>
      <c r="K536" s="43" t="e">
        <f>#N/A</f>
        <v>#N/A</v>
      </c>
      <c r="L536" s="42">
        <v>34600</v>
      </c>
      <c r="N536" s="9"/>
    </row>
    <row r="537" spans="1:14" ht="25.5" x14ac:dyDescent="0.2">
      <c r="A537" s="10">
        <v>36</v>
      </c>
      <c r="B537" s="30" t="s">
        <v>430</v>
      </c>
      <c r="C537" s="5">
        <v>261.7</v>
      </c>
      <c r="D537" s="5">
        <v>261.7</v>
      </c>
      <c r="E537" s="5" t="e">
        <f>#N/A</f>
        <v>#N/A</v>
      </c>
      <c r="F537" s="27" t="s">
        <v>673</v>
      </c>
      <c r="G537" s="27" t="s">
        <v>673</v>
      </c>
      <c r="H537" s="27" t="s">
        <v>673</v>
      </c>
      <c r="I537" s="27" t="s">
        <v>673</v>
      </c>
      <c r="J537" s="42" t="e">
        <f>#N/A</f>
        <v>#N/A</v>
      </c>
      <c r="K537" s="43" t="e">
        <f>#N/A</f>
        <v>#N/A</v>
      </c>
      <c r="L537" s="42">
        <v>34600</v>
      </c>
      <c r="N537" s="9"/>
    </row>
    <row r="538" spans="1:14" ht="25.5" x14ac:dyDescent="0.2">
      <c r="A538" s="10">
        <v>37</v>
      </c>
      <c r="B538" s="30" t="s">
        <v>431</v>
      </c>
      <c r="C538" s="5">
        <v>260.60000000000002</v>
      </c>
      <c r="D538" s="5">
        <v>260.60000000000002</v>
      </c>
      <c r="E538" s="5" t="e">
        <f>#N/A</f>
        <v>#N/A</v>
      </c>
      <c r="F538" s="27" t="s">
        <v>673</v>
      </c>
      <c r="G538" s="27" t="s">
        <v>673</v>
      </c>
      <c r="H538" s="27" t="s">
        <v>673</v>
      </c>
      <c r="I538" s="27" t="s">
        <v>673</v>
      </c>
      <c r="J538" s="42" t="e">
        <f>#N/A</f>
        <v>#N/A</v>
      </c>
      <c r="K538" s="43" t="e">
        <f>#N/A</f>
        <v>#N/A</v>
      </c>
      <c r="L538" s="42">
        <v>34600</v>
      </c>
      <c r="N538" s="9"/>
    </row>
    <row r="539" spans="1:14" ht="25.5" x14ac:dyDescent="0.2">
      <c r="A539" s="10">
        <v>38</v>
      </c>
      <c r="B539" s="30" t="s">
        <v>432</v>
      </c>
      <c r="C539" s="5">
        <v>258.89999999999998</v>
      </c>
      <c r="D539" s="5">
        <v>258.89999999999998</v>
      </c>
      <c r="E539" s="5" t="e">
        <f>#N/A</f>
        <v>#N/A</v>
      </c>
      <c r="F539" s="27" t="s">
        <v>673</v>
      </c>
      <c r="G539" s="27" t="s">
        <v>673</v>
      </c>
      <c r="H539" s="27" t="s">
        <v>673</v>
      </c>
      <c r="I539" s="27" t="s">
        <v>673</v>
      </c>
      <c r="J539" s="42" t="e">
        <f>#N/A</f>
        <v>#N/A</v>
      </c>
      <c r="K539" s="43" t="e">
        <f>#N/A</f>
        <v>#N/A</v>
      </c>
      <c r="L539" s="42">
        <v>34600</v>
      </c>
      <c r="N539" s="9"/>
    </row>
    <row r="540" spans="1:14" ht="25.5" x14ac:dyDescent="0.2">
      <c r="A540" s="10">
        <v>39</v>
      </c>
      <c r="B540" s="30" t="s">
        <v>433</v>
      </c>
      <c r="C540" s="5">
        <v>261.8</v>
      </c>
      <c r="D540" s="5">
        <v>261.8</v>
      </c>
      <c r="E540" s="5" t="e">
        <f>#N/A</f>
        <v>#N/A</v>
      </c>
      <c r="F540" s="27" t="s">
        <v>673</v>
      </c>
      <c r="G540" s="27" t="s">
        <v>673</v>
      </c>
      <c r="H540" s="27" t="s">
        <v>673</v>
      </c>
      <c r="I540" s="27" t="s">
        <v>673</v>
      </c>
      <c r="J540" s="42" t="e">
        <f>#N/A</f>
        <v>#N/A</v>
      </c>
      <c r="K540" s="43" t="e">
        <f>#N/A</f>
        <v>#N/A</v>
      </c>
      <c r="L540" s="42">
        <v>34600</v>
      </c>
      <c r="N540" s="9"/>
    </row>
    <row r="541" spans="1:14" ht="25.5" x14ac:dyDescent="0.2">
      <c r="A541" s="10">
        <v>40</v>
      </c>
      <c r="B541" s="30" t="s">
        <v>434</v>
      </c>
      <c r="C541" s="5">
        <v>317.89999999999998</v>
      </c>
      <c r="D541" s="5">
        <v>317.89999999999998</v>
      </c>
      <c r="E541" s="5" t="e">
        <f>#N/A</f>
        <v>#N/A</v>
      </c>
      <c r="F541" s="27" t="s">
        <v>673</v>
      </c>
      <c r="G541" s="27" t="s">
        <v>673</v>
      </c>
      <c r="H541" s="27" t="s">
        <v>673</v>
      </c>
      <c r="I541" s="27" t="s">
        <v>673</v>
      </c>
      <c r="J541" s="42" t="e">
        <f>#N/A</f>
        <v>#N/A</v>
      </c>
      <c r="K541" s="43" t="e">
        <f>#N/A</f>
        <v>#N/A</v>
      </c>
      <c r="L541" s="42">
        <v>34600</v>
      </c>
      <c r="N541" s="9"/>
    </row>
    <row r="542" spans="1:14" ht="25.5" x14ac:dyDescent="0.2">
      <c r="A542" s="10">
        <v>41</v>
      </c>
      <c r="B542" s="30" t="s">
        <v>43</v>
      </c>
      <c r="C542" s="5">
        <v>319.89999999999998</v>
      </c>
      <c r="D542" s="5">
        <v>319.89999999999998</v>
      </c>
      <c r="E542" s="5" t="e">
        <f>#N/A</f>
        <v>#N/A</v>
      </c>
      <c r="F542" s="27" t="s">
        <v>673</v>
      </c>
      <c r="G542" s="27" t="s">
        <v>673</v>
      </c>
      <c r="H542" s="27" t="s">
        <v>673</v>
      </c>
      <c r="I542" s="27" t="s">
        <v>673</v>
      </c>
      <c r="J542" s="42" t="e">
        <f>#N/A</f>
        <v>#N/A</v>
      </c>
      <c r="K542" s="43" t="e">
        <f>#N/A</f>
        <v>#N/A</v>
      </c>
      <c r="L542" s="42">
        <v>34600</v>
      </c>
      <c r="N542" s="9"/>
    </row>
    <row r="543" spans="1:14" ht="25.5" x14ac:dyDescent="0.2">
      <c r="A543" s="10">
        <v>42</v>
      </c>
      <c r="B543" s="30" t="s">
        <v>44</v>
      </c>
      <c r="C543" s="5">
        <v>318.2</v>
      </c>
      <c r="D543" s="5">
        <v>318.2</v>
      </c>
      <c r="E543" s="5" t="e">
        <f>#N/A</f>
        <v>#N/A</v>
      </c>
      <c r="F543" s="27" t="s">
        <v>673</v>
      </c>
      <c r="G543" s="27" t="s">
        <v>673</v>
      </c>
      <c r="H543" s="27" t="s">
        <v>673</v>
      </c>
      <c r="I543" s="27" t="s">
        <v>673</v>
      </c>
      <c r="J543" s="42" t="e">
        <f>#N/A</f>
        <v>#N/A</v>
      </c>
      <c r="K543" s="43" t="e">
        <f>#N/A</f>
        <v>#N/A</v>
      </c>
      <c r="L543" s="42">
        <v>34600</v>
      </c>
      <c r="N543" s="9"/>
    </row>
    <row r="544" spans="1:14" ht="25.5" x14ac:dyDescent="0.2">
      <c r="A544" s="10">
        <v>43</v>
      </c>
      <c r="B544" s="30" t="s">
        <v>45</v>
      </c>
      <c r="C544" s="5">
        <v>327.10000000000002</v>
      </c>
      <c r="D544" s="5">
        <v>327.10000000000002</v>
      </c>
      <c r="E544" s="5" t="e">
        <f>#N/A</f>
        <v>#N/A</v>
      </c>
      <c r="F544" s="27" t="s">
        <v>673</v>
      </c>
      <c r="G544" s="27" t="s">
        <v>673</v>
      </c>
      <c r="H544" s="27" t="s">
        <v>673</v>
      </c>
      <c r="I544" s="27" t="s">
        <v>673</v>
      </c>
      <c r="J544" s="42" t="e">
        <f>#N/A</f>
        <v>#N/A</v>
      </c>
      <c r="K544" s="43" t="e">
        <f>#N/A</f>
        <v>#N/A</v>
      </c>
      <c r="L544" s="42">
        <v>34600</v>
      </c>
      <c r="N544" s="9"/>
    </row>
    <row r="545" spans="1:14" ht="25.5" x14ac:dyDescent="0.2">
      <c r="A545" s="10">
        <v>44</v>
      </c>
      <c r="B545" s="30" t="s">
        <v>46</v>
      </c>
      <c r="C545" s="5">
        <v>411</v>
      </c>
      <c r="D545" s="5">
        <v>411</v>
      </c>
      <c r="E545" s="5" t="e">
        <f>#N/A</f>
        <v>#N/A</v>
      </c>
      <c r="F545" s="27" t="s">
        <v>673</v>
      </c>
      <c r="G545" s="27" t="s">
        <v>673</v>
      </c>
      <c r="H545" s="27" t="s">
        <v>673</v>
      </c>
      <c r="I545" s="27" t="s">
        <v>673</v>
      </c>
      <c r="J545" s="42" t="e">
        <f>#N/A</f>
        <v>#N/A</v>
      </c>
      <c r="K545" s="43" t="e">
        <f>#N/A</f>
        <v>#N/A</v>
      </c>
      <c r="L545" s="42">
        <v>34600</v>
      </c>
      <c r="N545" s="9"/>
    </row>
    <row r="546" spans="1:14" ht="25.5" x14ac:dyDescent="0.2">
      <c r="A546" s="10">
        <v>45</v>
      </c>
      <c r="B546" s="30" t="s">
        <v>47</v>
      </c>
      <c r="C546" s="5">
        <v>315.2</v>
      </c>
      <c r="D546" s="5">
        <v>315.2</v>
      </c>
      <c r="E546" s="5" t="e">
        <f>#N/A</f>
        <v>#N/A</v>
      </c>
      <c r="F546" s="27" t="s">
        <v>673</v>
      </c>
      <c r="G546" s="27" t="s">
        <v>673</v>
      </c>
      <c r="H546" s="27" t="s">
        <v>673</v>
      </c>
      <c r="I546" s="27" t="s">
        <v>673</v>
      </c>
      <c r="J546" s="42" t="e">
        <f>#N/A</f>
        <v>#N/A</v>
      </c>
      <c r="K546" s="43" t="e">
        <f>#N/A</f>
        <v>#N/A</v>
      </c>
      <c r="L546" s="42">
        <v>34600</v>
      </c>
      <c r="N546" s="9"/>
    </row>
    <row r="547" spans="1:14" ht="25.5" x14ac:dyDescent="0.2">
      <c r="A547" s="10">
        <v>46</v>
      </c>
      <c r="B547" s="30" t="s">
        <v>48</v>
      </c>
      <c r="C547" s="5">
        <v>465.6</v>
      </c>
      <c r="D547" s="5">
        <v>465.6</v>
      </c>
      <c r="E547" s="5" t="e">
        <f>#N/A</f>
        <v>#N/A</v>
      </c>
      <c r="F547" s="27" t="s">
        <v>673</v>
      </c>
      <c r="G547" s="27" t="s">
        <v>673</v>
      </c>
      <c r="H547" s="27" t="s">
        <v>673</v>
      </c>
      <c r="I547" s="27" t="s">
        <v>673</v>
      </c>
      <c r="J547" s="42" t="e">
        <f>#N/A</f>
        <v>#N/A</v>
      </c>
      <c r="K547" s="43" t="e">
        <f>#N/A</f>
        <v>#N/A</v>
      </c>
      <c r="L547" s="42">
        <v>34600</v>
      </c>
      <c r="N547" s="9"/>
    </row>
    <row r="548" spans="1:14" ht="25.5" x14ac:dyDescent="0.2">
      <c r="A548" s="10">
        <v>47</v>
      </c>
      <c r="B548" s="30" t="s">
        <v>49</v>
      </c>
      <c r="C548" s="5">
        <v>310.8</v>
      </c>
      <c r="D548" s="5">
        <v>310.8</v>
      </c>
      <c r="E548" s="5" t="e">
        <f>#N/A</f>
        <v>#N/A</v>
      </c>
      <c r="F548" s="27" t="s">
        <v>673</v>
      </c>
      <c r="G548" s="27" t="s">
        <v>673</v>
      </c>
      <c r="H548" s="27" t="s">
        <v>673</v>
      </c>
      <c r="I548" s="27" t="s">
        <v>673</v>
      </c>
      <c r="J548" s="42" t="e">
        <f>#N/A</f>
        <v>#N/A</v>
      </c>
      <c r="K548" s="43" t="e">
        <f>#N/A</f>
        <v>#N/A</v>
      </c>
      <c r="L548" s="42">
        <v>34600</v>
      </c>
      <c r="N548" s="9"/>
    </row>
    <row r="549" spans="1:14" ht="25.5" x14ac:dyDescent="0.2">
      <c r="A549" s="10">
        <v>48</v>
      </c>
      <c r="B549" s="30" t="s">
        <v>50</v>
      </c>
      <c r="C549" s="5">
        <v>327.3</v>
      </c>
      <c r="D549" s="5">
        <v>327.3</v>
      </c>
      <c r="E549" s="5" t="e">
        <f>#N/A</f>
        <v>#N/A</v>
      </c>
      <c r="F549" s="27" t="s">
        <v>673</v>
      </c>
      <c r="G549" s="27" t="s">
        <v>673</v>
      </c>
      <c r="H549" s="27" t="s">
        <v>673</v>
      </c>
      <c r="I549" s="27" t="s">
        <v>673</v>
      </c>
      <c r="J549" s="42" t="e">
        <f>#N/A</f>
        <v>#N/A</v>
      </c>
      <c r="K549" s="43" t="e">
        <f>#N/A</f>
        <v>#N/A</v>
      </c>
      <c r="L549" s="42">
        <v>34600</v>
      </c>
      <c r="N549" s="9"/>
    </row>
    <row r="550" spans="1:14" ht="25.5" x14ac:dyDescent="0.2">
      <c r="A550" s="10">
        <v>49</v>
      </c>
      <c r="B550" s="30" t="s">
        <v>51</v>
      </c>
      <c r="C550" s="5">
        <v>415.1</v>
      </c>
      <c r="D550" s="5">
        <v>415.1</v>
      </c>
      <c r="E550" s="5" t="e">
        <f>#N/A</f>
        <v>#N/A</v>
      </c>
      <c r="F550" s="27" t="s">
        <v>673</v>
      </c>
      <c r="G550" s="27" t="s">
        <v>673</v>
      </c>
      <c r="H550" s="27" t="s">
        <v>673</v>
      </c>
      <c r="I550" s="27" t="s">
        <v>673</v>
      </c>
      <c r="J550" s="42" t="e">
        <f>#N/A</f>
        <v>#N/A</v>
      </c>
      <c r="K550" s="43" t="e">
        <f>#N/A</f>
        <v>#N/A</v>
      </c>
      <c r="L550" s="42">
        <v>34600</v>
      </c>
      <c r="N550" s="9"/>
    </row>
    <row r="551" spans="1:14" ht="25.5" x14ac:dyDescent="0.2">
      <c r="A551" s="10">
        <v>50</v>
      </c>
      <c r="B551" s="30" t="s">
        <v>52</v>
      </c>
      <c r="C551" s="5">
        <v>651.5</v>
      </c>
      <c r="D551" s="5">
        <v>651.5</v>
      </c>
      <c r="E551" s="5" t="e">
        <f>#N/A</f>
        <v>#N/A</v>
      </c>
      <c r="F551" s="27" t="s">
        <v>673</v>
      </c>
      <c r="G551" s="27" t="s">
        <v>673</v>
      </c>
      <c r="H551" s="27" t="s">
        <v>673</v>
      </c>
      <c r="I551" s="27" t="s">
        <v>673</v>
      </c>
      <c r="J551" s="42" t="e">
        <f>#N/A</f>
        <v>#N/A</v>
      </c>
      <c r="K551" s="43" t="e">
        <f>#N/A</f>
        <v>#N/A</v>
      </c>
      <c r="L551" s="42">
        <v>34600</v>
      </c>
      <c r="N551" s="9"/>
    </row>
    <row r="552" spans="1:14" s="69" customFormat="1" ht="63.75" customHeight="1" x14ac:dyDescent="0.2">
      <c r="A552" s="887" t="s">
        <v>53</v>
      </c>
      <c r="B552" s="888"/>
      <c r="C552" s="19">
        <f>SUM(C502:C551)</f>
        <v>15855.9</v>
      </c>
      <c r="D552" s="19">
        <f>SUM(D502:D551)</f>
        <v>15855.9</v>
      </c>
      <c r="E552" s="19" t="e">
        <f>SUM(E502:E551)</f>
        <v>#N/A</v>
      </c>
      <c r="F552" s="18" t="s">
        <v>673</v>
      </c>
      <c r="G552" s="18" t="s">
        <v>673</v>
      </c>
      <c r="H552" s="18" t="s">
        <v>673</v>
      </c>
      <c r="I552" s="18" t="s">
        <v>673</v>
      </c>
      <c r="J552" s="55" t="e">
        <f>SUM(J502:J551)</f>
        <v>#N/A</v>
      </c>
      <c r="K552" s="55" t="e">
        <f>SUM(K502:K551)</f>
        <v>#N/A</v>
      </c>
      <c r="L552" s="55">
        <v>34600</v>
      </c>
      <c r="N552" s="70"/>
    </row>
    <row r="553" spans="1:14" x14ac:dyDescent="0.2">
      <c r="A553" s="881" t="s">
        <v>446</v>
      </c>
      <c r="B553" s="882"/>
      <c r="C553" s="882"/>
      <c r="D553" s="882"/>
      <c r="E553" s="882"/>
      <c r="F553" s="882"/>
      <c r="G553" s="882"/>
      <c r="H553" s="882"/>
      <c r="I553" s="882"/>
      <c r="J553" s="882"/>
      <c r="K553" s="882"/>
      <c r="L553" s="882"/>
      <c r="N553" s="9"/>
    </row>
    <row r="554" spans="1:14" ht="25.5" x14ac:dyDescent="0.2">
      <c r="A554" s="10">
        <v>1</v>
      </c>
      <c r="B554" s="30" t="s">
        <v>435</v>
      </c>
      <c r="C554" s="5">
        <v>83.11</v>
      </c>
      <c r="D554" s="5" t="s">
        <v>673</v>
      </c>
      <c r="E554" s="27" t="s">
        <v>673</v>
      </c>
      <c r="F554" s="27">
        <v>83.11</v>
      </c>
      <c r="G554" s="5">
        <f>F554*L554</f>
        <v>2875606</v>
      </c>
      <c r="H554" s="27" t="s">
        <v>673</v>
      </c>
      <c r="I554" s="5" t="s">
        <v>673</v>
      </c>
      <c r="J554" s="42" t="e">
        <f>#N/A</f>
        <v>#N/A</v>
      </c>
      <c r="K554" s="43" t="e">
        <f>#N/A</f>
        <v>#N/A</v>
      </c>
      <c r="L554" s="42">
        <v>34600</v>
      </c>
      <c r="N554" s="9"/>
    </row>
    <row r="555" spans="1:14" ht="25.5" x14ac:dyDescent="0.2">
      <c r="A555" s="10">
        <v>2</v>
      </c>
      <c r="B555" s="30" t="s">
        <v>436</v>
      </c>
      <c r="C555" s="5">
        <v>820.9</v>
      </c>
      <c r="D555" s="5" t="s">
        <v>673</v>
      </c>
      <c r="E555" s="27" t="s">
        <v>673</v>
      </c>
      <c r="F555" s="27">
        <v>820.9</v>
      </c>
      <c r="G555" s="5" t="e">
        <f>#N/A</f>
        <v>#N/A</v>
      </c>
      <c r="H555" s="27" t="s">
        <v>673</v>
      </c>
      <c r="I555" s="5" t="s">
        <v>673</v>
      </c>
      <c r="J555" s="42" t="e">
        <f>#N/A</f>
        <v>#N/A</v>
      </c>
      <c r="K555" s="43" t="e">
        <f>#N/A</f>
        <v>#N/A</v>
      </c>
      <c r="L555" s="42">
        <v>34600</v>
      </c>
      <c r="N555" s="9"/>
    </row>
    <row r="556" spans="1:14" ht="25.5" x14ac:dyDescent="0.2">
      <c r="A556" s="10">
        <v>3</v>
      </c>
      <c r="B556" s="30" t="s">
        <v>437</v>
      </c>
      <c r="C556" s="5">
        <v>643.29999999999995</v>
      </c>
      <c r="D556" s="5" t="s">
        <v>673</v>
      </c>
      <c r="E556" s="27" t="s">
        <v>673</v>
      </c>
      <c r="F556" s="27">
        <v>643.29999999999995</v>
      </c>
      <c r="G556" s="5" t="e">
        <f>#N/A</f>
        <v>#N/A</v>
      </c>
      <c r="H556" s="27" t="s">
        <v>673</v>
      </c>
      <c r="I556" s="5" t="s">
        <v>673</v>
      </c>
      <c r="J556" s="42" t="e">
        <f>#N/A</f>
        <v>#N/A</v>
      </c>
      <c r="K556" s="43" t="e">
        <f>#N/A</f>
        <v>#N/A</v>
      </c>
      <c r="L556" s="42">
        <v>34600</v>
      </c>
      <c r="N556" s="9"/>
    </row>
    <row r="557" spans="1:14" ht="25.5" x14ac:dyDescent="0.2">
      <c r="A557" s="10">
        <v>4</v>
      </c>
      <c r="B557" s="30" t="s">
        <v>438</v>
      </c>
      <c r="C557" s="5">
        <v>373.9</v>
      </c>
      <c r="D557" s="5" t="s">
        <v>673</v>
      </c>
      <c r="E557" s="27" t="s">
        <v>673</v>
      </c>
      <c r="F557" s="27">
        <v>373.9</v>
      </c>
      <c r="G557" s="5" t="e">
        <f>#N/A</f>
        <v>#N/A</v>
      </c>
      <c r="H557" s="27" t="s">
        <v>673</v>
      </c>
      <c r="I557" s="5" t="s">
        <v>673</v>
      </c>
      <c r="J557" s="42" t="e">
        <f>#N/A</f>
        <v>#N/A</v>
      </c>
      <c r="K557" s="43" t="e">
        <f>#N/A</f>
        <v>#N/A</v>
      </c>
      <c r="L557" s="42">
        <v>34600</v>
      </c>
      <c r="N557" s="9"/>
    </row>
    <row r="558" spans="1:14" ht="25.5" x14ac:dyDescent="0.2">
      <c r="A558" s="10">
        <v>5</v>
      </c>
      <c r="B558" s="30" t="s">
        <v>439</v>
      </c>
      <c r="C558" s="5">
        <v>654.1</v>
      </c>
      <c r="D558" s="5" t="s">
        <v>673</v>
      </c>
      <c r="E558" s="27" t="s">
        <v>673</v>
      </c>
      <c r="F558" s="27">
        <v>654.1</v>
      </c>
      <c r="G558" s="5" t="e">
        <f>#N/A</f>
        <v>#N/A</v>
      </c>
      <c r="H558" s="27" t="s">
        <v>673</v>
      </c>
      <c r="I558" s="5" t="s">
        <v>673</v>
      </c>
      <c r="J558" s="42" t="e">
        <f>#N/A</f>
        <v>#N/A</v>
      </c>
      <c r="K558" s="43" t="e">
        <f>#N/A</f>
        <v>#N/A</v>
      </c>
      <c r="L558" s="42">
        <v>34600</v>
      </c>
      <c r="N558" s="9"/>
    </row>
    <row r="559" spans="1:14" ht="25.5" x14ac:dyDescent="0.2">
      <c r="A559" s="10">
        <v>6</v>
      </c>
      <c r="B559" s="30" t="s">
        <v>440</v>
      </c>
      <c r="C559" s="5">
        <v>408.2</v>
      </c>
      <c r="D559" s="5" t="s">
        <v>673</v>
      </c>
      <c r="E559" s="27" t="s">
        <v>673</v>
      </c>
      <c r="F559" s="27">
        <v>408.2</v>
      </c>
      <c r="G559" s="5" t="e">
        <f>#N/A</f>
        <v>#N/A</v>
      </c>
      <c r="H559" s="27" t="s">
        <v>673</v>
      </c>
      <c r="I559" s="5" t="s">
        <v>673</v>
      </c>
      <c r="J559" s="42" t="e">
        <f>#N/A</f>
        <v>#N/A</v>
      </c>
      <c r="K559" s="43" t="e">
        <f>#N/A</f>
        <v>#N/A</v>
      </c>
      <c r="L559" s="42">
        <v>34600</v>
      </c>
      <c r="N559" s="9"/>
    </row>
    <row r="560" spans="1:14" ht="25.5" x14ac:dyDescent="0.2">
      <c r="A560" s="10">
        <v>7</v>
      </c>
      <c r="B560" s="30" t="s">
        <v>441</v>
      </c>
      <c r="C560" s="5">
        <v>383.2</v>
      </c>
      <c r="D560" s="5" t="s">
        <v>673</v>
      </c>
      <c r="E560" s="27" t="s">
        <v>673</v>
      </c>
      <c r="F560" s="27">
        <v>383.2</v>
      </c>
      <c r="G560" s="5" t="e">
        <f>#N/A</f>
        <v>#N/A</v>
      </c>
      <c r="H560" s="27" t="s">
        <v>673</v>
      </c>
      <c r="I560" s="5" t="s">
        <v>673</v>
      </c>
      <c r="J560" s="42" t="e">
        <f>#N/A</f>
        <v>#N/A</v>
      </c>
      <c r="K560" s="43" t="e">
        <f>#N/A</f>
        <v>#N/A</v>
      </c>
      <c r="L560" s="42">
        <v>34600</v>
      </c>
      <c r="N560" s="9"/>
    </row>
    <row r="561" spans="1:14" ht="25.5" x14ac:dyDescent="0.2">
      <c r="A561" s="10">
        <v>8</v>
      </c>
      <c r="B561" s="30" t="s">
        <v>442</v>
      </c>
      <c r="C561" s="5">
        <v>401.2</v>
      </c>
      <c r="D561" s="5" t="s">
        <v>673</v>
      </c>
      <c r="E561" s="27" t="s">
        <v>673</v>
      </c>
      <c r="F561" s="27">
        <v>401.2</v>
      </c>
      <c r="G561" s="5" t="e">
        <f>#N/A</f>
        <v>#N/A</v>
      </c>
      <c r="H561" s="27" t="s">
        <v>673</v>
      </c>
      <c r="I561" s="5" t="s">
        <v>673</v>
      </c>
      <c r="J561" s="42" t="e">
        <f>#N/A</f>
        <v>#N/A</v>
      </c>
      <c r="K561" s="43" t="e">
        <f>#N/A</f>
        <v>#N/A</v>
      </c>
      <c r="L561" s="42">
        <v>34600</v>
      </c>
      <c r="N561" s="9"/>
    </row>
    <row r="562" spans="1:14" ht="25.5" x14ac:dyDescent="0.2">
      <c r="A562" s="10">
        <v>9</v>
      </c>
      <c r="B562" s="30" t="s">
        <v>443</v>
      </c>
      <c r="C562" s="5">
        <v>386.9</v>
      </c>
      <c r="D562" s="5" t="s">
        <v>673</v>
      </c>
      <c r="E562" s="27" t="s">
        <v>673</v>
      </c>
      <c r="F562" s="27">
        <v>386.9</v>
      </c>
      <c r="G562" s="5" t="e">
        <f>#N/A</f>
        <v>#N/A</v>
      </c>
      <c r="H562" s="27" t="s">
        <v>673</v>
      </c>
      <c r="I562" s="5" t="s">
        <v>673</v>
      </c>
      <c r="J562" s="42" t="e">
        <f>#N/A</f>
        <v>#N/A</v>
      </c>
      <c r="K562" s="43" t="e">
        <f>#N/A</f>
        <v>#N/A</v>
      </c>
      <c r="L562" s="42">
        <v>34600</v>
      </c>
      <c r="N562" s="9"/>
    </row>
    <row r="563" spans="1:14" ht="25.5" x14ac:dyDescent="0.2">
      <c r="A563" s="10">
        <v>10</v>
      </c>
      <c r="B563" s="30" t="s">
        <v>444</v>
      </c>
      <c r="C563" s="5">
        <v>713.3</v>
      </c>
      <c r="D563" s="5" t="s">
        <v>673</v>
      </c>
      <c r="E563" s="27" t="s">
        <v>673</v>
      </c>
      <c r="F563" s="27">
        <v>713.3</v>
      </c>
      <c r="G563" s="5" t="e">
        <f>#N/A</f>
        <v>#N/A</v>
      </c>
      <c r="H563" s="27" t="s">
        <v>673</v>
      </c>
      <c r="I563" s="5" t="s">
        <v>673</v>
      </c>
      <c r="J563" s="42" t="e">
        <f>#N/A</f>
        <v>#N/A</v>
      </c>
      <c r="K563" s="43" t="e">
        <f>#N/A</f>
        <v>#N/A</v>
      </c>
      <c r="L563" s="42">
        <v>34600</v>
      </c>
      <c r="N563" s="9"/>
    </row>
    <row r="564" spans="1:14" ht="25.5" x14ac:dyDescent="0.2">
      <c r="A564" s="10">
        <v>11</v>
      </c>
      <c r="B564" s="30" t="s">
        <v>445</v>
      </c>
      <c r="C564" s="5">
        <v>714.9</v>
      </c>
      <c r="D564" s="5" t="s">
        <v>673</v>
      </c>
      <c r="E564" s="27" t="s">
        <v>673</v>
      </c>
      <c r="F564" s="27">
        <v>714.9</v>
      </c>
      <c r="G564" s="5" t="e">
        <f>#N/A</f>
        <v>#N/A</v>
      </c>
      <c r="H564" s="27" t="s">
        <v>673</v>
      </c>
      <c r="I564" s="5" t="s">
        <v>673</v>
      </c>
      <c r="J564" s="42" t="e">
        <f>#N/A</f>
        <v>#N/A</v>
      </c>
      <c r="K564" s="43" t="e">
        <f>#N/A</f>
        <v>#N/A</v>
      </c>
      <c r="L564" s="42">
        <v>34600</v>
      </c>
      <c r="N564" s="9"/>
    </row>
    <row r="565" spans="1:14" s="69" customFormat="1" ht="51.75" customHeight="1" x14ac:dyDescent="0.2">
      <c r="A565" s="887" t="s">
        <v>60</v>
      </c>
      <c r="B565" s="888"/>
      <c r="C565" s="19">
        <f>SUM(C554:C564)</f>
        <v>5583.01</v>
      </c>
      <c r="D565" s="19" t="s">
        <v>673</v>
      </c>
      <c r="E565" s="18" t="s">
        <v>673</v>
      </c>
      <c r="F565" s="19">
        <f>SUM(F554:F564)</f>
        <v>5583.01</v>
      </c>
      <c r="G565" s="19" t="e">
        <f>SUM(G554:G564)</f>
        <v>#N/A</v>
      </c>
      <c r="H565" s="19" t="s">
        <v>673</v>
      </c>
      <c r="I565" s="19" t="s">
        <v>673</v>
      </c>
      <c r="J565" s="55" t="e">
        <f>SUM(J554:J564)</f>
        <v>#N/A</v>
      </c>
      <c r="K565" s="55" t="e">
        <f>SUM(K554:K564)</f>
        <v>#N/A</v>
      </c>
      <c r="L565" s="55">
        <v>34600</v>
      </c>
      <c r="N565" s="70"/>
    </row>
    <row r="566" spans="1:14" x14ac:dyDescent="0.2">
      <c r="A566" s="881" t="s">
        <v>447</v>
      </c>
      <c r="B566" s="882"/>
      <c r="C566" s="882"/>
      <c r="D566" s="882"/>
      <c r="E566" s="882"/>
      <c r="F566" s="882"/>
      <c r="G566" s="882"/>
      <c r="H566" s="882"/>
      <c r="I566" s="882"/>
      <c r="J566" s="882"/>
      <c r="K566" s="882"/>
      <c r="L566" s="882"/>
      <c r="N566" s="9"/>
    </row>
    <row r="567" spans="1:14" ht="25.5" x14ac:dyDescent="0.2">
      <c r="A567" s="10">
        <v>1</v>
      </c>
      <c r="B567" s="11" t="s">
        <v>66</v>
      </c>
      <c r="C567" s="5">
        <v>66.8</v>
      </c>
      <c r="D567" s="5">
        <v>66.8</v>
      </c>
      <c r="E567" s="5">
        <f>D567*L567</f>
        <v>2311280</v>
      </c>
      <c r="F567" s="27" t="s">
        <v>673</v>
      </c>
      <c r="G567" s="27" t="s">
        <v>673</v>
      </c>
      <c r="H567" s="27" t="s">
        <v>673</v>
      </c>
      <c r="I567" s="27" t="s">
        <v>673</v>
      </c>
      <c r="J567" s="42" t="e">
        <f>#N/A</f>
        <v>#N/A</v>
      </c>
      <c r="K567" s="43">
        <v>638980</v>
      </c>
      <c r="L567" s="42">
        <v>34600</v>
      </c>
      <c r="N567" s="9"/>
    </row>
    <row r="568" spans="1:14" ht="25.5" x14ac:dyDescent="0.2">
      <c r="A568" s="10">
        <v>2</v>
      </c>
      <c r="B568" s="11" t="s">
        <v>67</v>
      </c>
      <c r="C568" s="5">
        <v>81.3</v>
      </c>
      <c r="D568" s="5">
        <v>81.3</v>
      </c>
      <c r="E568" s="5" t="e">
        <f>#N/A</f>
        <v>#N/A</v>
      </c>
      <c r="F568" s="27" t="s">
        <v>673</v>
      </c>
      <c r="G568" s="27" t="s">
        <v>673</v>
      </c>
      <c r="H568" s="27" t="s">
        <v>673</v>
      </c>
      <c r="I568" s="27" t="s">
        <v>673</v>
      </c>
      <c r="J568" s="42" t="e">
        <f>#N/A</f>
        <v>#N/A</v>
      </c>
      <c r="K568" s="43">
        <v>174605</v>
      </c>
      <c r="L568" s="42">
        <v>34600</v>
      </c>
      <c r="N568" s="9"/>
    </row>
    <row r="569" spans="1:14" ht="25.5" x14ac:dyDescent="0.2">
      <c r="A569" s="10">
        <v>3</v>
      </c>
      <c r="B569" s="11" t="s">
        <v>68</v>
      </c>
      <c r="C569" s="5">
        <v>127.4</v>
      </c>
      <c r="D569" s="5">
        <v>127.4</v>
      </c>
      <c r="E569" s="5" t="e">
        <f>#N/A</f>
        <v>#N/A</v>
      </c>
      <c r="F569" s="27" t="s">
        <v>673</v>
      </c>
      <c r="G569" s="27" t="s">
        <v>673</v>
      </c>
      <c r="H569" s="27" t="s">
        <v>673</v>
      </c>
      <c r="I569" s="27" t="s">
        <v>673</v>
      </c>
      <c r="J569" s="42" t="e">
        <f>#N/A</f>
        <v>#N/A</v>
      </c>
      <c r="K569" s="43">
        <v>1805490</v>
      </c>
      <c r="L569" s="42">
        <v>34600</v>
      </c>
      <c r="N569" s="9"/>
    </row>
    <row r="570" spans="1:14" ht="25.5" x14ac:dyDescent="0.2">
      <c r="A570" s="10">
        <v>4</v>
      </c>
      <c r="B570" s="11" t="s">
        <v>69</v>
      </c>
      <c r="C570" s="5">
        <v>81.5</v>
      </c>
      <c r="D570" s="5">
        <v>81.5</v>
      </c>
      <c r="E570" s="5" t="e">
        <f>#N/A</f>
        <v>#N/A</v>
      </c>
      <c r="F570" s="27" t="s">
        <v>673</v>
      </c>
      <c r="G570" s="27" t="s">
        <v>673</v>
      </c>
      <c r="H570" s="27" t="s">
        <v>673</v>
      </c>
      <c r="I570" s="27" t="s">
        <v>673</v>
      </c>
      <c r="J570" s="42" t="e">
        <f>#N/A</f>
        <v>#N/A</v>
      </c>
      <c r="K570" s="43">
        <v>1207375</v>
      </c>
      <c r="L570" s="42">
        <v>34600</v>
      </c>
      <c r="N570" s="9"/>
    </row>
    <row r="571" spans="1:14" ht="25.5" x14ac:dyDescent="0.2">
      <c r="A571" s="10">
        <v>5</v>
      </c>
      <c r="B571" s="11" t="s">
        <v>70</v>
      </c>
      <c r="C571" s="5">
        <v>118.3</v>
      </c>
      <c r="D571" s="5">
        <v>118.3</v>
      </c>
      <c r="E571" s="5" t="e">
        <f>#N/A</f>
        <v>#N/A</v>
      </c>
      <c r="F571" s="27" t="s">
        <v>673</v>
      </c>
      <c r="G571" s="27" t="s">
        <v>673</v>
      </c>
      <c r="H571" s="27" t="s">
        <v>673</v>
      </c>
      <c r="I571" s="27" t="s">
        <v>673</v>
      </c>
      <c r="J571" s="42" t="e">
        <f>#N/A</f>
        <v>#N/A</v>
      </c>
      <c r="K571" s="43">
        <v>1549155</v>
      </c>
      <c r="L571" s="42">
        <v>34600</v>
      </c>
      <c r="N571" s="9"/>
    </row>
    <row r="572" spans="1:14" ht="25.5" x14ac:dyDescent="0.2">
      <c r="A572" s="10">
        <v>6</v>
      </c>
      <c r="B572" s="11" t="s">
        <v>71</v>
      </c>
      <c r="C572" s="5">
        <v>204.9</v>
      </c>
      <c r="D572" s="5">
        <v>204.9</v>
      </c>
      <c r="E572" s="5" t="e">
        <f>#N/A</f>
        <v>#N/A</v>
      </c>
      <c r="F572" s="27" t="s">
        <v>673</v>
      </c>
      <c r="G572" s="27" t="s">
        <v>673</v>
      </c>
      <c r="H572" s="27" t="s">
        <v>673</v>
      </c>
      <c r="I572" s="27" t="s">
        <v>673</v>
      </c>
      <c r="J572" s="42" t="e">
        <f>#N/A</f>
        <v>#N/A</v>
      </c>
      <c r="K572" s="43">
        <v>746715</v>
      </c>
      <c r="L572" s="42">
        <v>34600</v>
      </c>
      <c r="N572" s="9"/>
    </row>
    <row r="573" spans="1:14" ht="25.5" x14ac:dyDescent="0.2">
      <c r="A573" s="10">
        <v>7</v>
      </c>
      <c r="B573" s="11" t="s">
        <v>72</v>
      </c>
      <c r="C573" s="5">
        <v>95.6</v>
      </c>
      <c r="D573" s="5">
        <v>95.6</v>
      </c>
      <c r="E573" s="5" t="e">
        <f>#N/A</f>
        <v>#N/A</v>
      </c>
      <c r="F573" s="27" t="s">
        <v>673</v>
      </c>
      <c r="G573" s="27" t="s">
        <v>673</v>
      </c>
      <c r="H573" s="27" t="s">
        <v>673</v>
      </c>
      <c r="I573" s="27" t="s">
        <v>673</v>
      </c>
      <c r="J573" s="42" t="e">
        <f>#N/A</f>
        <v>#N/A</v>
      </c>
      <c r="K573" s="43">
        <v>757860</v>
      </c>
      <c r="L573" s="42">
        <v>34600</v>
      </c>
      <c r="N573" s="9"/>
    </row>
    <row r="574" spans="1:14" ht="25.5" x14ac:dyDescent="0.2">
      <c r="A574" s="10">
        <v>8</v>
      </c>
      <c r="B574" s="11" t="s">
        <v>73</v>
      </c>
      <c r="C574" s="5">
        <v>130.1</v>
      </c>
      <c r="D574" s="5">
        <v>130.1</v>
      </c>
      <c r="E574" s="5" t="e">
        <f>#N/A</f>
        <v>#N/A</v>
      </c>
      <c r="F574" s="27" t="s">
        <v>673</v>
      </c>
      <c r="G574" s="27" t="s">
        <v>673</v>
      </c>
      <c r="H574" s="27" t="s">
        <v>673</v>
      </c>
      <c r="I574" s="27" t="s">
        <v>673</v>
      </c>
      <c r="J574" s="42" t="e">
        <f>#N/A</f>
        <v>#N/A</v>
      </c>
      <c r="K574" s="43">
        <v>1110785</v>
      </c>
      <c r="L574" s="42">
        <v>34600</v>
      </c>
      <c r="N574" s="9"/>
    </row>
    <row r="575" spans="1:14" ht="25.5" x14ac:dyDescent="0.2">
      <c r="A575" s="10">
        <v>9</v>
      </c>
      <c r="B575" s="11" t="s">
        <v>74</v>
      </c>
      <c r="C575" s="5">
        <v>79.7</v>
      </c>
      <c r="D575" s="5">
        <v>79.7</v>
      </c>
      <c r="E575" s="5" t="e">
        <f>#N/A</f>
        <v>#N/A</v>
      </c>
      <c r="F575" s="27" t="s">
        <v>673</v>
      </c>
      <c r="G575" s="27" t="s">
        <v>673</v>
      </c>
      <c r="H575" s="27" t="s">
        <v>673</v>
      </c>
      <c r="I575" s="27" t="s">
        <v>673</v>
      </c>
      <c r="J575" s="42" t="e">
        <f>#N/A</f>
        <v>#N/A</v>
      </c>
      <c r="K575" s="43">
        <v>1348545</v>
      </c>
      <c r="L575" s="42">
        <v>34600</v>
      </c>
      <c r="N575" s="9"/>
    </row>
    <row r="576" spans="1:14" ht="25.5" x14ac:dyDescent="0.2">
      <c r="A576" s="10">
        <v>10</v>
      </c>
      <c r="B576" s="11" t="s">
        <v>75</v>
      </c>
      <c r="C576" s="5">
        <v>216</v>
      </c>
      <c r="D576" s="5">
        <v>216</v>
      </c>
      <c r="E576" s="5" t="e">
        <f>#N/A</f>
        <v>#N/A</v>
      </c>
      <c r="F576" s="27" t="s">
        <v>673</v>
      </c>
      <c r="G576" s="27" t="s">
        <v>673</v>
      </c>
      <c r="H576" s="27" t="s">
        <v>673</v>
      </c>
      <c r="I576" s="27" t="s">
        <v>673</v>
      </c>
      <c r="J576" s="42" t="e">
        <f>#N/A</f>
        <v>#N/A</v>
      </c>
      <c r="K576" s="43">
        <v>3640700</v>
      </c>
      <c r="L576" s="42">
        <v>34600</v>
      </c>
      <c r="N576" s="9"/>
    </row>
    <row r="577" spans="1:14" s="69" customFormat="1" ht="52.5" customHeight="1" x14ac:dyDescent="0.2">
      <c r="A577" s="887" t="s">
        <v>89</v>
      </c>
      <c r="B577" s="888"/>
      <c r="C577" s="19">
        <f>SUM(C567:C576)</f>
        <v>1201.5999999999999</v>
      </c>
      <c r="D577" s="19">
        <f>SUM(D567:D576)</f>
        <v>1201.5999999999999</v>
      </c>
      <c r="E577" s="19" t="e">
        <f>SUM(E567:E576)</f>
        <v>#N/A</v>
      </c>
      <c r="F577" s="18" t="s">
        <v>673</v>
      </c>
      <c r="G577" s="18" t="s">
        <v>673</v>
      </c>
      <c r="H577" s="18" t="s">
        <v>673</v>
      </c>
      <c r="I577" s="18" t="s">
        <v>673</v>
      </c>
      <c r="J577" s="55" t="e">
        <f>SUM(J567:J576)</f>
        <v>#N/A</v>
      </c>
      <c r="K577" s="55">
        <f>SUM(K567:K576)</f>
        <v>12980210</v>
      </c>
      <c r="L577" s="55">
        <v>34600</v>
      </c>
      <c r="N577" s="70"/>
    </row>
    <row r="578" spans="1:14" s="35" customFormat="1" x14ac:dyDescent="0.2">
      <c r="A578" s="881" t="s">
        <v>619</v>
      </c>
      <c r="B578" s="882"/>
      <c r="C578" s="882"/>
      <c r="D578" s="882"/>
      <c r="E578" s="882"/>
      <c r="F578" s="882"/>
      <c r="G578" s="882"/>
      <c r="H578" s="882"/>
      <c r="I578" s="882"/>
      <c r="J578" s="882"/>
      <c r="K578" s="882"/>
      <c r="L578" s="882"/>
      <c r="N578" s="36"/>
    </row>
    <row r="579" spans="1:14" s="35" customFormat="1" ht="25.5" x14ac:dyDescent="0.2">
      <c r="A579" s="10">
        <v>1</v>
      </c>
      <c r="B579" s="11" t="s">
        <v>369</v>
      </c>
      <c r="C579" s="5">
        <v>539.6</v>
      </c>
      <c r="D579" s="5" t="s">
        <v>673</v>
      </c>
      <c r="E579" s="5" t="s">
        <v>673</v>
      </c>
      <c r="F579" s="27" t="s">
        <v>673</v>
      </c>
      <c r="G579" s="27" t="s">
        <v>673</v>
      </c>
      <c r="H579" s="5">
        <v>539.6</v>
      </c>
      <c r="I579" s="5">
        <v>18670160</v>
      </c>
      <c r="J579" s="42">
        <v>18670160</v>
      </c>
      <c r="K579" s="43">
        <v>1867016</v>
      </c>
      <c r="L579" s="42">
        <v>34600</v>
      </c>
      <c r="N579" s="36"/>
    </row>
    <row r="580" spans="1:14" s="35" customFormat="1" ht="25.5" x14ac:dyDescent="0.2">
      <c r="A580" s="10">
        <v>2</v>
      </c>
      <c r="B580" s="11" t="s">
        <v>450</v>
      </c>
      <c r="C580" s="5">
        <v>1388.3</v>
      </c>
      <c r="D580" s="5" t="s">
        <v>673</v>
      </c>
      <c r="E580" s="5" t="s">
        <v>673</v>
      </c>
      <c r="F580" s="27" t="s">
        <v>673</v>
      </c>
      <c r="G580" s="27" t="s">
        <v>673</v>
      </c>
      <c r="H580" s="5">
        <v>1388.3</v>
      </c>
      <c r="I580" s="5">
        <f>H580*L580</f>
        <v>48035180</v>
      </c>
      <c r="J580" s="42">
        <f>I580</f>
        <v>48035180</v>
      </c>
      <c r="K580" s="43">
        <f>J580*0.1</f>
        <v>4803518</v>
      </c>
      <c r="L580" s="42">
        <v>34600</v>
      </c>
      <c r="N580" s="36"/>
    </row>
    <row r="581" spans="1:14" s="69" customFormat="1" ht="33" customHeight="1" x14ac:dyDescent="0.2">
      <c r="A581" s="887" t="s">
        <v>624</v>
      </c>
      <c r="B581" s="888"/>
      <c r="C581" s="19">
        <f>SUM(C579:C580)</f>
        <v>1927.9</v>
      </c>
      <c r="D581" s="19" t="s">
        <v>673</v>
      </c>
      <c r="E581" s="19" t="s">
        <v>673</v>
      </c>
      <c r="F581" s="18" t="s">
        <v>673</v>
      </c>
      <c r="G581" s="18" t="s">
        <v>673</v>
      </c>
      <c r="H581" s="19">
        <f>SUM(H579:H580)</f>
        <v>1927.9</v>
      </c>
      <c r="I581" s="19">
        <f>SUM(I579:I580)</f>
        <v>66705340</v>
      </c>
      <c r="J581" s="19">
        <f>SUM(J579:J580)</f>
        <v>66705340</v>
      </c>
      <c r="K581" s="19">
        <f>SUM(K579:K580)</f>
        <v>6670534</v>
      </c>
      <c r="L581" s="55">
        <v>34600</v>
      </c>
      <c r="N581" s="70"/>
    </row>
    <row r="582" spans="1:14" s="35" customFormat="1" x14ac:dyDescent="0.2">
      <c r="A582" s="881" t="s">
        <v>620</v>
      </c>
      <c r="B582" s="882"/>
      <c r="C582" s="882"/>
      <c r="D582" s="882"/>
      <c r="E582" s="882"/>
      <c r="F582" s="882"/>
      <c r="G582" s="882"/>
      <c r="H582" s="882"/>
      <c r="I582" s="882"/>
      <c r="J582" s="882"/>
      <c r="K582" s="882"/>
      <c r="L582" s="882"/>
      <c r="N582" s="36"/>
    </row>
    <row r="583" spans="1:14" s="35" customFormat="1" ht="25.5" x14ac:dyDescent="0.2">
      <c r="A583" s="10">
        <v>1</v>
      </c>
      <c r="B583" s="11" t="s">
        <v>90</v>
      </c>
      <c r="C583" s="5">
        <v>1326.69</v>
      </c>
      <c r="D583" s="5">
        <v>1326.69</v>
      </c>
      <c r="E583" s="5">
        <f>D583*L583</f>
        <v>45903474</v>
      </c>
      <c r="F583" s="27" t="s">
        <v>673</v>
      </c>
      <c r="G583" s="27" t="s">
        <v>673</v>
      </c>
      <c r="H583" s="27" t="s">
        <v>673</v>
      </c>
      <c r="I583" s="27" t="s">
        <v>673</v>
      </c>
      <c r="J583" s="42">
        <f>E583</f>
        <v>45903474</v>
      </c>
      <c r="K583" s="43">
        <f>J583*0.1</f>
        <v>4590347.4000000004</v>
      </c>
      <c r="L583" s="42">
        <v>34600</v>
      </c>
      <c r="N583" s="36"/>
    </row>
    <row r="584" spans="1:14" s="35" customFormat="1" ht="25.5" x14ac:dyDescent="0.2">
      <c r="A584" s="10">
        <v>2</v>
      </c>
      <c r="B584" s="11" t="s">
        <v>91</v>
      </c>
      <c r="C584" s="5">
        <v>590.6</v>
      </c>
      <c r="D584" s="5">
        <v>590.6</v>
      </c>
      <c r="E584" s="5">
        <f>D584*L584</f>
        <v>20434760</v>
      </c>
      <c r="F584" s="27" t="s">
        <v>673</v>
      </c>
      <c r="G584" s="27" t="s">
        <v>673</v>
      </c>
      <c r="H584" s="27" t="s">
        <v>673</v>
      </c>
      <c r="I584" s="27" t="s">
        <v>673</v>
      </c>
      <c r="J584" s="42">
        <f>E584</f>
        <v>20434760</v>
      </c>
      <c r="K584" s="43">
        <f>J584*0.1</f>
        <v>2043476</v>
      </c>
      <c r="L584" s="42">
        <v>34600</v>
      </c>
      <c r="N584" s="36"/>
    </row>
    <row r="585" spans="1:14" s="69" customFormat="1" ht="32.25" customHeight="1" x14ac:dyDescent="0.2">
      <c r="A585" s="887" t="s">
        <v>625</v>
      </c>
      <c r="B585" s="888"/>
      <c r="C585" s="19">
        <f>SUM(C583:C584)</f>
        <v>1917.29</v>
      </c>
      <c r="D585" s="19">
        <f>SUM(D583:D584)</f>
        <v>1917.29</v>
      </c>
      <c r="E585" s="19">
        <f>SUM(E583:E584)</f>
        <v>66338234</v>
      </c>
      <c r="F585" s="18" t="s">
        <v>673</v>
      </c>
      <c r="G585" s="18" t="s">
        <v>673</v>
      </c>
      <c r="H585" s="18" t="s">
        <v>673</v>
      </c>
      <c r="I585" s="18" t="s">
        <v>673</v>
      </c>
      <c r="J585" s="55">
        <f>SUM(J583:J584)</f>
        <v>66338234</v>
      </c>
      <c r="K585" s="55">
        <f>SUM(K583:K584)</f>
        <v>6633823.4000000004</v>
      </c>
      <c r="L585" s="55">
        <v>34600</v>
      </c>
      <c r="N585" s="70"/>
    </row>
    <row r="586" spans="1:14" s="35" customFormat="1" x14ac:dyDescent="0.2">
      <c r="A586" s="881" t="s">
        <v>347</v>
      </c>
      <c r="B586" s="882"/>
      <c r="C586" s="882"/>
      <c r="D586" s="882"/>
      <c r="E586" s="882"/>
      <c r="F586" s="882"/>
      <c r="G586" s="882"/>
      <c r="H586" s="882"/>
      <c r="I586" s="882"/>
      <c r="J586" s="882"/>
      <c r="K586" s="882"/>
      <c r="L586" s="882"/>
      <c r="N586" s="36"/>
    </row>
    <row r="587" spans="1:14" s="35" customFormat="1" ht="25.5" x14ac:dyDescent="0.2">
      <c r="A587" s="27">
        <v>1</v>
      </c>
      <c r="B587" s="11" t="s">
        <v>92</v>
      </c>
      <c r="C587" s="12" t="e">
        <f>#REF!</f>
        <v>#REF!</v>
      </c>
      <c r="D587" s="12" t="s">
        <v>673</v>
      </c>
      <c r="E587" s="4" t="s">
        <v>673</v>
      </c>
      <c r="F587" s="4" t="e">
        <f>C587</f>
        <v>#REF!</v>
      </c>
      <c r="G587" s="12" t="e">
        <f>F587*L587</f>
        <v>#REF!</v>
      </c>
      <c r="H587" s="4" t="str">
        <f>E587</f>
        <v>-</v>
      </c>
      <c r="I587" s="12" t="s">
        <v>673</v>
      </c>
      <c r="J587" s="12" t="e">
        <f>G587</f>
        <v>#REF!</v>
      </c>
      <c r="K587" s="5">
        <v>1048380</v>
      </c>
      <c r="L587" s="12">
        <v>34600</v>
      </c>
      <c r="N587" s="36"/>
    </row>
    <row r="588" spans="1:14" s="35" customFormat="1" ht="25.5" x14ac:dyDescent="0.2">
      <c r="A588" s="27">
        <v>2</v>
      </c>
      <c r="B588" s="11" t="s">
        <v>93</v>
      </c>
      <c r="C588" s="12" t="e">
        <f>#REF!</f>
        <v>#REF!</v>
      </c>
      <c r="D588" s="12" t="s">
        <v>673</v>
      </c>
      <c r="E588" s="4" t="s">
        <v>673</v>
      </c>
      <c r="F588" s="4" t="e">
        <f>C588</f>
        <v>#REF!</v>
      </c>
      <c r="G588" s="12" t="e">
        <f>F588*L588</f>
        <v>#REF!</v>
      </c>
      <c r="H588" s="4" t="str">
        <f>E588</f>
        <v>-</v>
      </c>
      <c r="I588" s="12" t="s">
        <v>673</v>
      </c>
      <c r="J588" s="12" t="e">
        <f>G588</f>
        <v>#REF!</v>
      </c>
      <c r="K588" s="5">
        <v>1727578</v>
      </c>
      <c r="L588" s="12">
        <v>34600</v>
      </c>
      <c r="N588" s="36"/>
    </row>
    <row r="589" spans="1:14" s="35" customFormat="1" ht="25.5" x14ac:dyDescent="0.2">
      <c r="A589" s="27">
        <v>3</v>
      </c>
      <c r="B589" s="11" t="s">
        <v>94</v>
      </c>
      <c r="C589" s="12" t="e">
        <f>#REF!</f>
        <v>#REF!</v>
      </c>
      <c r="D589" s="12" t="s">
        <v>673</v>
      </c>
      <c r="E589" s="4" t="s">
        <v>673</v>
      </c>
      <c r="F589" s="4" t="e">
        <f>C589</f>
        <v>#REF!</v>
      </c>
      <c r="G589" s="12" t="e">
        <f>F589*L589</f>
        <v>#REF!</v>
      </c>
      <c r="H589" s="4" t="str">
        <f>E589</f>
        <v>-</v>
      </c>
      <c r="I589" s="12" t="s">
        <v>673</v>
      </c>
      <c r="J589" s="12" t="e">
        <f>G589</f>
        <v>#REF!</v>
      </c>
      <c r="K589" s="5">
        <v>465370</v>
      </c>
      <c r="L589" s="12">
        <v>34600</v>
      </c>
      <c r="N589" s="36"/>
    </row>
    <row r="590" spans="1:14" s="35" customFormat="1" ht="25.5" x14ac:dyDescent="0.2">
      <c r="A590" s="27">
        <v>4</v>
      </c>
      <c r="B590" s="11" t="s">
        <v>95</v>
      </c>
      <c r="C590" s="12" t="e">
        <f>#REF!</f>
        <v>#REF!</v>
      </c>
      <c r="D590" s="12" t="s">
        <v>673</v>
      </c>
      <c r="E590" s="4" t="s">
        <v>673</v>
      </c>
      <c r="F590" s="4" t="e">
        <f>C590</f>
        <v>#REF!</v>
      </c>
      <c r="G590" s="12" t="e">
        <f>F590*L590</f>
        <v>#REF!</v>
      </c>
      <c r="H590" s="4" t="str">
        <f>E590</f>
        <v>-</v>
      </c>
      <c r="I590" s="12" t="s">
        <v>673</v>
      </c>
      <c r="J590" s="12" t="e">
        <f>G590</f>
        <v>#REF!</v>
      </c>
      <c r="K590" s="5">
        <v>561212</v>
      </c>
      <c r="L590" s="12">
        <v>34600</v>
      </c>
      <c r="N590" s="36"/>
    </row>
    <row r="591" spans="1:14" s="69" customFormat="1" ht="53.25" customHeight="1" x14ac:dyDescent="0.2">
      <c r="A591" s="887" t="s">
        <v>96</v>
      </c>
      <c r="B591" s="888"/>
      <c r="C591" s="19" t="e">
        <f>SUM(C587:C590)</f>
        <v>#REF!</v>
      </c>
      <c r="D591" s="12" t="s">
        <v>673</v>
      </c>
      <c r="E591" s="4" t="s">
        <v>673</v>
      </c>
      <c r="F591" s="19" t="e">
        <f>SUM(F587:F590)</f>
        <v>#REF!</v>
      </c>
      <c r="G591" s="19" t="e">
        <f>SUM(G587:G590)</f>
        <v>#REF!</v>
      </c>
      <c r="H591" s="19" t="s">
        <v>673</v>
      </c>
      <c r="I591" s="19" t="s">
        <v>673</v>
      </c>
      <c r="J591" s="19" t="e">
        <f>SUM(J587:J590)</f>
        <v>#REF!</v>
      </c>
      <c r="K591" s="19">
        <f>SUM(K587:K590)</f>
        <v>3802540</v>
      </c>
      <c r="L591" s="19">
        <v>34600</v>
      </c>
      <c r="N591" s="70"/>
    </row>
    <row r="592" spans="1:14" s="35" customFormat="1" ht="15" customHeight="1" x14ac:dyDescent="0.2">
      <c r="A592" s="881" t="s">
        <v>627</v>
      </c>
      <c r="B592" s="882"/>
      <c r="C592" s="882"/>
      <c r="D592" s="882"/>
      <c r="E592" s="882"/>
      <c r="F592" s="882"/>
      <c r="G592" s="882"/>
      <c r="H592" s="882"/>
      <c r="I592" s="882"/>
      <c r="J592" s="882"/>
      <c r="K592" s="882"/>
      <c r="L592" s="882"/>
      <c r="N592" s="36"/>
    </row>
    <row r="593" spans="1:14" s="35" customFormat="1" ht="25.5" x14ac:dyDescent="0.2">
      <c r="A593" s="27">
        <v>1</v>
      </c>
      <c r="B593" s="30" t="s">
        <v>452</v>
      </c>
      <c r="C593" s="12" t="e">
        <f>#REF!</f>
        <v>#REF!</v>
      </c>
      <c r="D593" s="12" t="s">
        <v>673</v>
      </c>
      <c r="E593" s="4" t="s">
        <v>673</v>
      </c>
      <c r="F593" s="4" t="e">
        <f>C593</f>
        <v>#REF!</v>
      </c>
      <c r="G593" s="12" t="e">
        <f>F593*L593</f>
        <v>#REF!</v>
      </c>
      <c r="H593" s="4" t="s">
        <v>673</v>
      </c>
      <c r="I593" s="12" t="s">
        <v>673</v>
      </c>
      <c r="J593" s="12" t="e">
        <f>G593</f>
        <v>#REF!</v>
      </c>
      <c r="K593" s="5" t="e">
        <f>J593*0.1</f>
        <v>#REF!</v>
      </c>
      <c r="L593" s="12">
        <v>34600</v>
      </c>
      <c r="N593" s="36"/>
    </row>
    <row r="594" spans="1:14" s="35" customFormat="1" ht="25.5" x14ac:dyDescent="0.2">
      <c r="A594" s="27">
        <v>2</v>
      </c>
      <c r="B594" s="30" t="s">
        <v>453</v>
      </c>
      <c r="C594" s="12" t="e">
        <f>#REF!</f>
        <v>#REF!</v>
      </c>
      <c r="D594" s="12" t="s">
        <v>673</v>
      </c>
      <c r="E594" s="4" t="s">
        <v>673</v>
      </c>
      <c r="F594" s="4" t="e">
        <f>C594</f>
        <v>#REF!</v>
      </c>
      <c r="G594" s="12" t="e">
        <f>F594*L594</f>
        <v>#REF!</v>
      </c>
      <c r="H594" s="4" t="s">
        <v>673</v>
      </c>
      <c r="I594" s="12" t="s">
        <v>673</v>
      </c>
      <c r="J594" s="12" t="e">
        <f>G594</f>
        <v>#REF!</v>
      </c>
      <c r="K594" s="5" t="e">
        <f>J594*0.1</f>
        <v>#REF!</v>
      </c>
      <c r="L594" s="12">
        <v>34600</v>
      </c>
      <c r="N594" s="36"/>
    </row>
    <row r="595" spans="1:14" s="35" customFormat="1" ht="25.5" x14ac:dyDescent="0.2">
      <c r="A595" s="27">
        <v>3</v>
      </c>
      <c r="B595" s="30" t="s">
        <v>454</v>
      </c>
      <c r="C595" s="12" t="e">
        <f>#REF!</f>
        <v>#REF!</v>
      </c>
      <c r="D595" s="12" t="s">
        <v>673</v>
      </c>
      <c r="E595" s="4" t="s">
        <v>673</v>
      </c>
      <c r="F595" s="4" t="e">
        <f>C595</f>
        <v>#REF!</v>
      </c>
      <c r="G595" s="12" t="e">
        <f>F595*L595</f>
        <v>#REF!</v>
      </c>
      <c r="H595" s="4" t="s">
        <v>673</v>
      </c>
      <c r="I595" s="12" t="s">
        <v>673</v>
      </c>
      <c r="J595" s="12" t="e">
        <f>G595</f>
        <v>#REF!</v>
      </c>
      <c r="K595" s="5" t="e">
        <f>J595*0.1</f>
        <v>#REF!</v>
      </c>
      <c r="L595" s="12">
        <v>34600</v>
      </c>
      <c r="N595" s="36"/>
    </row>
    <row r="596" spans="1:14" s="35" customFormat="1" ht="25.5" x14ac:dyDescent="0.2">
      <c r="A596" s="27">
        <v>4</v>
      </c>
      <c r="B596" s="30" t="s">
        <v>455</v>
      </c>
      <c r="C596" s="12" t="e">
        <f>#REF!</f>
        <v>#REF!</v>
      </c>
      <c r="D596" s="12" t="s">
        <v>673</v>
      </c>
      <c r="E596" s="4" t="s">
        <v>673</v>
      </c>
      <c r="F596" s="4" t="e">
        <f>C596</f>
        <v>#REF!</v>
      </c>
      <c r="G596" s="12" t="e">
        <f>F596*L596</f>
        <v>#REF!</v>
      </c>
      <c r="H596" s="4" t="s">
        <v>673</v>
      </c>
      <c r="I596" s="12" t="s">
        <v>673</v>
      </c>
      <c r="J596" s="12" t="e">
        <f>G596</f>
        <v>#REF!</v>
      </c>
      <c r="K596" s="5" t="e">
        <f>J596*0.1</f>
        <v>#REF!</v>
      </c>
      <c r="L596" s="12">
        <v>34600</v>
      </c>
      <c r="N596" s="36"/>
    </row>
    <row r="597" spans="1:14" s="35" customFormat="1" ht="25.5" x14ac:dyDescent="0.2">
      <c r="A597" s="27">
        <v>5</v>
      </c>
      <c r="B597" s="30" t="s">
        <v>456</v>
      </c>
      <c r="C597" s="12" t="e">
        <f>#REF!</f>
        <v>#REF!</v>
      </c>
      <c r="D597" s="12" t="s">
        <v>673</v>
      </c>
      <c r="E597" s="4" t="s">
        <v>673</v>
      </c>
      <c r="F597" s="4" t="e">
        <f>C597</f>
        <v>#REF!</v>
      </c>
      <c r="G597" s="12" t="e">
        <f>F597*L597</f>
        <v>#REF!</v>
      </c>
      <c r="H597" s="4" t="s">
        <v>673</v>
      </c>
      <c r="I597" s="12" t="s">
        <v>673</v>
      </c>
      <c r="J597" s="12" t="e">
        <f>G597</f>
        <v>#REF!</v>
      </c>
      <c r="K597" s="5" t="e">
        <f>J597*0.1</f>
        <v>#REF!</v>
      </c>
      <c r="L597" s="12">
        <v>34600</v>
      </c>
      <c r="N597" s="36"/>
    </row>
    <row r="598" spans="1:14" s="69" customFormat="1" ht="52.5" customHeight="1" x14ac:dyDescent="0.2">
      <c r="A598" s="896" t="s">
        <v>111</v>
      </c>
      <c r="B598" s="897"/>
      <c r="C598" s="19" t="e">
        <f>SUM(C593:C597)</f>
        <v>#REF!</v>
      </c>
      <c r="D598" s="19" t="s">
        <v>673</v>
      </c>
      <c r="E598" s="18" t="s">
        <v>673</v>
      </c>
      <c r="F598" s="19" t="e">
        <f>SUM(F593:F597)</f>
        <v>#REF!</v>
      </c>
      <c r="G598" s="19" t="e">
        <f>SUM(G593:G597)</f>
        <v>#REF!</v>
      </c>
      <c r="H598" s="19" t="s">
        <v>673</v>
      </c>
      <c r="I598" s="19" t="s">
        <v>673</v>
      </c>
      <c r="J598" s="19" t="e">
        <f>SUM(J593:J597)</f>
        <v>#REF!</v>
      </c>
      <c r="K598" s="19" t="e">
        <f>SUM(K593:K597)</f>
        <v>#REF!</v>
      </c>
      <c r="L598" s="19">
        <v>34600</v>
      </c>
      <c r="N598" s="70"/>
    </row>
    <row r="599" spans="1:14" x14ac:dyDescent="0.2">
      <c r="A599" s="881" t="s">
        <v>112</v>
      </c>
      <c r="B599" s="882"/>
      <c r="C599" s="882"/>
      <c r="D599" s="882"/>
      <c r="E599" s="882"/>
      <c r="F599" s="882"/>
      <c r="G599" s="882"/>
      <c r="H599" s="882"/>
      <c r="I599" s="882"/>
      <c r="J599" s="882"/>
      <c r="K599" s="882"/>
      <c r="L599" s="882"/>
      <c r="N599" s="9"/>
    </row>
    <row r="600" spans="1:14" ht="25.5" x14ac:dyDescent="0.2">
      <c r="A600" s="4">
        <v>1</v>
      </c>
      <c r="B600" s="30" t="s">
        <v>113</v>
      </c>
      <c r="C600" s="5">
        <v>2562.5</v>
      </c>
      <c r="D600" s="45" t="s">
        <v>673</v>
      </c>
      <c r="E600" s="45" t="s">
        <v>673</v>
      </c>
      <c r="F600" s="5" t="s">
        <v>673</v>
      </c>
      <c r="G600" s="32" t="s">
        <v>673</v>
      </c>
      <c r="H600" s="5">
        <v>2562.5</v>
      </c>
      <c r="I600" s="32">
        <f>H600*L600</f>
        <v>88662500</v>
      </c>
      <c r="J600" s="42">
        <f>I600</f>
        <v>88662500</v>
      </c>
      <c r="K600" s="43">
        <f>J600*0.1</f>
        <v>8866250</v>
      </c>
      <c r="L600" s="42">
        <v>34600</v>
      </c>
      <c r="N600" s="9"/>
    </row>
    <row r="601" spans="1:14" ht="25.5" x14ac:dyDescent="0.2">
      <c r="A601" s="4">
        <v>2</v>
      </c>
      <c r="B601" s="30" t="s">
        <v>114</v>
      </c>
      <c r="C601" s="5">
        <v>630.1</v>
      </c>
      <c r="D601" s="45" t="s">
        <v>673</v>
      </c>
      <c r="E601" s="45" t="s">
        <v>673</v>
      </c>
      <c r="F601" s="5" t="s">
        <v>673</v>
      </c>
      <c r="G601" s="32" t="s">
        <v>673</v>
      </c>
      <c r="H601" s="5">
        <v>630.1</v>
      </c>
      <c r="I601" s="32">
        <f>H601*L601</f>
        <v>21801460</v>
      </c>
      <c r="J601" s="42">
        <f>I601</f>
        <v>21801460</v>
      </c>
      <c r="K601" s="43">
        <f>J601*0.1</f>
        <v>2180146</v>
      </c>
      <c r="L601" s="42">
        <v>34600</v>
      </c>
      <c r="N601" s="9"/>
    </row>
    <row r="602" spans="1:14" ht="25.5" x14ac:dyDescent="0.2">
      <c r="A602" s="4">
        <v>3</v>
      </c>
      <c r="B602" s="30" t="s">
        <v>115</v>
      </c>
      <c r="C602" s="5">
        <v>618.4</v>
      </c>
      <c r="D602" s="45" t="s">
        <v>673</v>
      </c>
      <c r="E602" s="45" t="s">
        <v>673</v>
      </c>
      <c r="F602" s="5" t="s">
        <v>673</v>
      </c>
      <c r="G602" s="32" t="s">
        <v>673</v>
      </c>
      <c r="H602" s="5">
        <v>618.4</v>
      </c>
      <c r="I602" s="32">
        <f>H602*L602</f>
        <v>21396640</v>
      </c>
      <c r="J602" s="42">
        <f>I602</f>
        <v>21396640</v>
      </c>
      <c r="K602" s="43">
        <f>J602*0.1</f>
        <v>2139664</v>
      </c>
      <c r="L602" s="42">
        <v>34600</v>
      </c>
      <c r="N602" s="9"/>
    </row>
    <row r="603" spans="1:14" ht="25.5" x14ac:dyDescent="0.2">
      <c r="A603" s="4">
        <v>4</v>
      </c>
      <c r="B603" s="30" t="s">
        <v>116</v>
      </c>
      <c r="C603" s="5">
        <v>510.4</v>
      </c>
      <c r="D603" s="45" t="s">
        <v>673</v>
      </c>
      <c r="E603" s="45" t="s">
        <v>673</v>
      </c>
      <c r="F603" s="5" t="s">
        <v>673</v>
      </c>
      <c r="G603" s="32" t="s">
        <v>673</v>
      </c>
      <c r="H603" s="5">
        <v>510.4</v>
      </c>
      <c r="I603" s="32">
        <f>H603*L603</f>
        <v>17659840</v>
      </c>
      <c r="J603" s="42">
        <f>I603</f>
        <v>17659840</v>
      </c>
      <c r="K603" s="43">
        <f>J603*0.1</f>
        <v>1765984</v>
      </c>
      <c r="L603" s="42">
        <v>34600</v>
      </c>
      <c r="N603" s="9"/>
    </row>
    <row r="604" spans="1:14" ht="25.5" x14ac:dyDescent="0.2">
      <c r="A604" s="4">
        <v>5</v>
      </c>
      <c r="B604" s="30" t="s">
        <v>117</v>
      </c>
      <c r="C604" s="5">
        <v>516.70000000000005</v>
      </c>
      <c r="D604" s="45" t="s">
        <v>673</v>
      </c>
      <c r="E604" s="45" t="s">
        <v>673</v>
      </c>
      <c r="F604" s="5" t="s">
        <v>673</v>
      </c>
      <c r="G604" s="32" t="s">
        <v>673</v>
      </c>
      <c r="H604" s="5">
        <v>516.70000000000005</v>
      </c>
      <c r="I604" s="32">
        <f>H604*L604</f>
        <v>17877820</v>
      </c>
      <c r="J604" s="42">
        <f>I604</f>
        <v>17877820</v>
      </c>
      <c r="K604" s="43">
        <f>J604*0.1</f>
        <v>1787782</v>
      </c>
      <c r="L604" s="42">
        <v>34600</v>
      </c>
      <c r="N604" s="9"/>
    </row>
    <row r="605" spans="1:14" s="69" customFormat="1" ht="29.25" customHeight="1" x14ac:dyDescent="0.2">
      <c r="A605" s="887" t="s">
        <v>696</v>
      </c>
      <c r="B605" s="888"/>
      <c r="C605" s="19">
        <f>SUM(C600:C604)</f>
        <v>4838.1000000000004</v>
      </c>
      <c r="D605" s="45" t="s">
        <v>673</v>
      </c>
      <c r="E605" s="45" t="s">
        <v>673</v>
      </c>
      <c r="F605" s="45" t="s">
        <v>673</v>
      </c>
      <c r="G605" s="45" t="s">
        <v>673</v>
      </c>
      <c r="H605" s="45">
        <f>SUM(H600:H604)</f>
        <v>4838.1000000000004</v>
      </c>
      <c r="I605" s="45">
        <f>SUM(I600:I604)</f>
        <v>167398260</v>
      </c>
      <c r="J605" s="55">
        <f>SUM(J600:J604)</f>
        <v>167398260</v>
      </c>
      <c r="K605" s="55">
        <f>SUM(K600:K604)</f>
        <v>16739826</v>
      </c>
      <c r="L605" s="55">
        <v>34600</v>
      </c>
      <c r="N605" s="70"/>
    </row>
    <row r="606" spans="1:14" x14ac:dyDescent="0.2">
      <c r="A606" s="911" t="s">
        <v>122</v>
      </c>
      <c r="B606" s="912"/>
      <c r="C606" s="912"/>
      <c r="D606" s="912"/>
      <c r="E606" s="912"/>
      <c r="F606" s="912"/>
      <c r="G606" s="912"/>
      <c r="H606" s="912"/>
      <c r="I606" s="912"/>
      <c r="J606" s="912"/>
      <c r="K606" s="912"/>
      <c r="L606" s="912"/>
      <c r="N606" s="9"/>
    </row>
    <row r="607" spans="1:14" ht="30" customHeight="1" x14ac:dyDescent="0.2">
      <c r="A607" s="4">
        <v>1</v>
      </c>
      <c r="B607" s="30" t="s">
        <v>123</v>
      </c>
      <c r="C607" s="5">
        <v>719.3</v>
      </c>
      <c r="D607" s="45" t="s">
        <v>673</v>
      </c>
      <c r="E607" s="45" t="s">
        <v>673</v>
      </c>
      <c r="F607" s="5">
        <v>719.3</v>
      </c>
      <c r="G607" s="32">
        <f>F607*L607</f>
        <v>24887780</v>
      </c>
      <c r="H607" s="5" t="s">
        <v>673</v>
      </c>
      <c r="I607" s="32" t="s">
        <v>673</v>
      </c>
      <c r="J607" s="42">
        <f>G607</f>
        <v>24887780</v>
      </c>
      <c r="K607" s="43">
        <v>465370</v>
      </c>
      <c r="L607" s="42">
        <v>34600</v>
      </c>
      <c r="N607" s="9"/>
    </row>
    <row r="608" spans="1:14" ht="32.25" customHeight="1" x14ac:dyDescent="0.2">
      <c r="A608" s="4">
        <v>2</v>
      </c>
      <c r="B608" s="30" t="s">
        <v>124</v>
      </c>
      <c r="C608" s="5">
        <v>722.9</v>
      </c>
      <c r="D608" s="45" t="s">
        <v>673</v>
      </c>
      <c r="E608" s="45" t="s">
        <v>673</v>
      </c>
      <c r="F608" s="5">
        <v>722.9</v>
      </c>
      <c r="G608" s="32">
        <f>F608*L608</f>
        <v>25012340</v>
      </c>
      <c r="H608" s="5" t="s">
        <v>673</v>
      </c>
      <c r="I608" s="32" t="s">
        <v>673</v>
      </c>
      <c r="J608" s="42">
        <f>G608</f>
        <v>25012340</v>
      </c>
      <c r="K608" s="43">
        <v>561212</v>
      </c>
      <c r="L608" s="42">
        <v>34600</v>
      </c>
      <c r="N608" s="9"/>
    </row>
    <row r="609" spans="1:14" ht="30.75" customHeight="1" x14ac:dyDescent="0.2">
      <c r="A609" s="4">
        <v>3</v>
      </c>
      <c r="B609" s="30" t="s">
        <v>125</v>
      </c>
      <c r="C609" s="5">
        <v>220.4</v>
      </c>
      <c r="D609" s="45" t="s">
        <v>673</v>
      </c>
      <c r="E609" s="45" t="s">
        <v>673</v>
      </c>
      <c r="F609" s="5">
        <v>220.4</v>
      </c>
      <c r="G609" s="32">
        <f>F609*L609</f>
        <v>7625840</v>
      </c>
      <c r="H609" s="5" t="s">
        <v>673</v>
      </c>
      <c r="I609" s="32" t="s">
        <v>673</v>
      </c>
      <c r="J609" s="42">
        <f>G609</f>
        <v>7625840</v>
      </c>
      <c r="K609" s="43" t="e">
        <f>#REF!</f>
        <v>#REF!</v>
      </c>
      <c r="L609" s="42">
        <v>34600</v>
      </c>
      <c r="N609" s="9"/>
    </row>
    <row r="610" spans="1:14" s="69" customFormat="1" ht="69" customHeight="1" x14ac:dyDescent="0.2">
      <c r="A610" s="887" t="s">
        <v>126</v>
      </c>
      <c r="B610" s="888"/>
      <c r="C610" s="19">
        <f>SUM(C607:C609)</f>
        <v>1662.6</v>
      </c>
      <c r="D610" s="45" t="s">
        <v>673</v>
      </c>
      <c r="E610" s="45" t="s">
        <v>673</v>
      </c>
      <c r="F610" s="45">
        <f>SUM(F607:F609)</f>
        <v>1662.6</v>
      </c>
      <c r="G610" s="45">
        <f>SUM(G607:G609)</f>
        <v>57525960</v>
      </c>
      <c r="H610" s="45" t="s">
        <v>673</v>
      </c>
      <c r="I610" s="45" t="s">
        <v>673</v>
      </c>
      <c r="J610" s="55">
        <f>SUM(J607:J609)</f>
        <v>57525960</v>
      </c>
      <c r="K610" s="55" t="e">
        <f>SUM(K607:K609)</f>
        <v>#REF!</v>
      </c>
      <c r="L610" s="55">
        <v>34600</v>
      </c>
      <c r="N610" s="70"/>
    </row>
    <row r="611" spans="1:14" s="35" customFormat="1" x14ac:dyDescent="0.2">
      <c r="A611" s="905" t="s">
        <v>628</v>
      </c>
      <c r="B611" s="913"/>
      <c r="C611" s="913"/>
      <c r="D611" s="913"/>
      <c r="E611" s="913"/>
      <c r="F611" s="913"/>
      <c r="G611" s="913"/>
      <c r="H611" s="913"/>
      <c r="I611" s="913"/>
      <c r="J611" s="913"/>
      <c r="K611" s="913"/>
      <c r="L611" s="913"/>
      <c r="N611" s="36"/>
    </row>
    <row r="612" spans="1:14" s="35" customFormat="1" ht="25.5" x14ac:dyDescent="0.2">
      <c r="A612" s="4">
        <v>1</v>
      </c>
      <c r="B612" s="30" t="s">
        <v>130</v>
      </c>
      <c r="C612" s="5">
        <v>73.8</v>
      </c>
      <c r="D612" s="45" t="s">
        <v>673</v>
      </c>
      <c r="E612" s="45" t="s">
        <v>673</v>
      </c>
      <c r="F612" s="5">
        <v>73.8</v>
      </c>
      <c r="G612" s="32">
        <f>F612*L612</f>
        <v>2553480</v>
      </c>
      <c r="H612" s="5" t="s">
        <v>673</v>
      </c>
      <c r="I612" s="32" t="s">
        <v>673</v>
      </c>
      <c r="J612" s="42">
        <f>G612</f>
        <v>2553480</v>
      </c>
      <c r="K612" s="43" t="e">
        <f>#REF!</f>
        <v>#REF!</v>
      </c>
      <c r="L612" s="42">
        <v>34600</v>
      </c>
      <c r="N612" s="36"/>
    </row>
    <row r="613" spans="1:14" s="35" customFormat="1" x14ac:dyDescent="0.2">
      <c r="A613" s="4">
        <v>2</v>
      </c>
      <c r="B613" s="30" t="s">
        <v>128</v>
      </c>
      <c r="C613" s="5">
        <v>96.6</v>
      </c>
      <c r="D613" s="45" t="s">
        <v>673</v>
      </c>
      <c r="E613" s="45" t="s">
        <v>673</v>
      </c>
      <c r="F613" s="5">
        <v>96.6</v>
      </c>
      <c r="G613" s="32">
        <f>F613*L613</f>
        <v>3342360</v>
      </c>
      <c r="H613" s="5" t="s">
        <v>673</v>
      </c>
      <c r="I613" s="32" t="s">
        <v>673</v>
      </c>
      <c r="J613" s="42">
        <f>G613</f>
        <v>3342360</v>
      </c>
      <c r="K613" s="43" t="e">
        <f>#REF!</f>
        <v>#REF!</v>
      </c>
      <c r="L613" s="42">
        <v>34600</v>
      </c>
      <c r="N613" s="36"/>
    </row>
    <row r="614" spans="1:14" s="35" customFormat="1" x14ac:dyDescent="0.2">
      <c r="A614" s="27">
        <v>3</v>
      </c>
      <c r="B614" s="30" t="s">
        <v>746</v>
      </c>
      <c r="C614" s="27">
        <v>218.5</v>
      </c>
      <c r="D614" s="45" t="s">
        <v>673</v>
      </c>
      <c r="E614" s="45" t="s">
        <v>673</v>
      </c>
      <c r="F614" s="27">
        <v>218.5</v>
      </c>
      <c r="G614" s="32">
        <f>F614*L614</f>
        <v>7560100</v>
      </c>
      <c r="H614" s="27" t="s">
        <v>673</v>
      </c>
      <c r="I614" s="32" t="s">
        <v>673</v>
      </c>
      <c r="J614" s="42">
        <f>G614</f>
        <v>7560100</v>
      </c>
      <c r="K614" s="43" t="e">
        <f>#REF!</f>
        <v>#REF!</v>
      </c>
      <c r="L614" s="42">
        <v>34600</v>
      </c>
      <c r="N614" s="36"/>
    </row>
    <row r="615" spans="1:14" s="69" customFormat="1" ht="52.5" customHeight="1" x14ac:dyDescent="0.2">
      <c r="A615" s="887" t="s">
        <v>133</v>
      </c>
      <c r="B615" s="888"/>
      <c r="C615" s="19">
        <f>SUM(C612:C614)</f>
        <v>388.9</v>
      </c>
      <c r="D615" s="45" t="s">
        <v>673</v>
      </c>
      <c r="E615" s="45" t="s">
        <v>673</v>
      </c>
      <c r="F615" s="45">
        <f>SUM(F612:F614)</f>
        <v>388.9</v>
      </c>
      <c r="G615" s="45">
        <f>SUM(G612:G614)</f>
        <v>13455940</v>
      </c>
      <c r="H615" s="45" t="s">
        <v>673</v>
      </c>
      <c r="I615" s="45" t="s">
        <v>673</v>
      </c>
      <c r="J615" s="55">
        <f>SUM(J612:J614)</f>
        <v>13455940</v>
      </c>
      <c r="K615" s="55" t="e">
        <f>SUM(K612:K614)</f>
        <v>#REF!</v>
      </c>
      <c r="L615" s="55">
        <v>34600</v>
      </c>
      <c r="N615" s="70"/>
    </row>
    <row r="616" spans="1:14" s="35" customFormat="1" x14ac:dyDescent="0.2">
      <c r="A616" s="905" t="s">
        <v>629</v>
      </c>
      <c r="B616" s="906"/>
      <c r="C616" s="906"/>
      <c r="D616" s="906"/>
      <c r="E616" s="906"/>
      <c r="F616" s="906"/>
      <c r="G616" s="906"/>
      <c r="H616" s="906"/>
      <c r="I616" s="906"/>
      <c r="J616" s="906"/>
      <c r="K616" s="906"/>
      <c r="L616" s="906"/>
      <c r="N616" s="36"/>
    </row>
    <row r="617" spans="1:14" s="35" customFormat="1" ht="25.5" x14ac:dyDescent="0.2">
      <c r="A617" s="27">
        <v>1</v>
      </c>
      <c r="B617" s="30" t="s">
        <v>134</v>
      </c>
      <c r="C617" s="5">
        <v>632.20000000000005</v>
      </c>
      <c r="D617" s="5">
        <v>632.20000000000005</v>
      </c>
      <c r="E617" s="12" t="e">
        <f>#N/A</f>
        <v>#N/A</v>
      </c>
      <c r="F617" s="4" t="s">
        <v>673</v>
      </c>
      <c r="G617" s="4" t="s">
        <v>673</v>
      </c>
      <c r="H617" s="4" t="s">
        <v>673</v>
      </c>
      <c r="I617" s="4" t="s">
        <v>673</v>
      </c>
      <c r="J617" s="42" t="e">
        <f>#N/A</f>
        <v>#N/A</v>
      </c>
      <c r="K617" s="42" t="e">
        <f>#REF!</f>
        <v>#REF!</v>
      </c>
      <c r="L617" s="42">
        <v>34600</v>
      </c>
      <c r="N617" s="36"/>
    </row>
    <row r="618" spans="1:14" s="35" customFormat="1" ht="25.5" x14ac:dyDescent="0.2">
      <c r="A618" s="27">
        <v>2</v>
      </c>
      <c r="B618" s="30" t="s">
        <v>135</v>
      </c>
      <c r="C618" s="5">
        <v>421.8</v>
      </c>
      <c r="D618" s="5">
        <v>421.8</v>
      </c>
      <c r="E618" s="12" t="e">
        <f>#N/A</f>
        <v>#N/A</v>
      </c>
      <c r="F618" s="4" t="s">
        <v>673</v>
      </c>
      <c r="G618" s="4" t="s">
        <v>673</v>
      </c>
      <c r="H618" s="4" t="s">
        <v>673</v>
      </c>
      <c r="I618" s="4" t="s">
        <v>673</v>
      </c>
      <c r="J618" s="42" t="e">
        <f>#N/A</f>
        <v>#N/A</v>
      </c>
      <c r="K618" s="42" t="e">
        <f>#REF!</f>
        <v>#REF!</v>
      </c>
      <c r="L618" s="42">
        <v>34600</v>
      </c>
      <c r="N618" s="36"/>
    </row>
    <row r="619" spans="1:14" s="35" customFormat="1" ht="25.5" x14ac:dyDescent="0.2">
      <c r="A619" s="27">
        <v>3</v>
      </c>
      <c r="B619" s="30" t="s">
        <v>140</v>
      </c>
      <c r="C619" s="5">
        <v>316.7</v>
      </c>
      <c r="D619" s="5">
        <v>316.7</v>
      </c>
      <c r="E619" s="12" t="e">
        <f>#N/A</f>
        <v>#N/A</v>
      </c>
      <c r="F619" s="4" t="s">
        <v>673</v>
      </c>
      <c r="G619" s="4" t="s">
        <v>673</v>
      </c>
      <c r="H619" s="4" t="s">
        <v>673</v>
      </c>
      <c r="I619" s="4" t="s">
        <v>673</v>
      </c>
      <c r="J619" s="42" t="e">
        <f>#N/A</f>
        <v>#N/A</v>
      </c>
      <c r="K619" s="42" t="e">
        <f>#REF!</f>
        <v>#REF!</v>
      </c>
      <c r="L619" s="42">
        <v>34600</v>
      </c>
      <c r="N619" s="36"/>
    </row>
    <row r="620" spans="1:14" s="35" customFormat="1" ht="25.5" x14ac:dyDescent="0.2">
      <c r="A620" s="27">
        <v>4</v>
      </c>
      <c r="B620" s="30" t="s">
        <v>136</v>
      </c>
      <c r="C620" s="5">
        <v>313.7</v>
      </c>
      <c r="D620" s="5">
        <v>313.7</v>
      </c>
      <c r="E620" s="12" t="e">
        <f>#N/A</f>
        <v>#N/A</v>
      </c>
      <c r="F620" s="4" t="s">
        <v>673</v>
      </c>
      <c r="G620" s="4" t="s">
        <v>673</v>
      </c>
      <c r="H620" s="4" t="s">
        <v>673</v>
      </c>
      <c r="I620" s="4" t="s">
        <v>673</v>
      </c>
      <c r="J620" s="42" t="e">
        <f>#N/A</f>
        <v>#N/A</v>
      </c>
      <c r="K620" s="42" t="e">
        <f>#REF!</f>
        <v>#REF!</v>
      </c>
      <c r="L620" s="42">
        <v>34600</v>
      </c>
      <c r="N620" s="36"/>
    </row>
    <row r="621" spans="1:14" s="35" customFormat="1" ht="25.5" x14ac:dyDescent="0.2">
      <c r="A621" s="27">
        <v>5</v>
      </c>
      <c r="B621" s="30" t="s">
        <v>136</v>
      </c>
      <c r="C621" s="5">
        <v>324.10000000000002</v>
      </c>
      <c r="D621" s="5">
        <v>324.10000000000002</v>
      </c>
      <c r="E621" s="12" t="e">
        <f>#N/A</f>
        <v>#N/A</v>
      </c>
      <c r="F621" s="4" t="s">
        <v>673</v>
      </c>
      <c r="G621" s="4" t="s">
        <v>673</v>
      </c>
      <c r="H621" s="4" t="s">
        <v>673</v>
      </c>
      <c r="I621" s="4" t="s">
        <v>673</v>
      </c>
      <c r="J621" s="42" t="e">
        <f>#N/A</f>
        <v>#N/A</v>
      </c>
      <c r="K621" s="42" t="e">
        <f>#REF!</f>
        <v>#REF!</v>
      </c>
      <c r="L621" s="42">
        <v>34600</v>
      </c>
      <c r="N621" s="36"/>
    </row>
    <row r="622" spans="1:14" s="35" customFormat="1" ht="25.5" x14ac:dyDescent="0.2">
      <c r="A622" s="27">
        <v>6</v>
      </c>
      <c r="B622" s="30" t="s">
        <v>137</v>
      </c>
      <c r="C622" s="5">
        <v>380.7</v>
      </c>
      <c r="D622" s="5">
        <v>380.7</v>
      </c>
      <c r="E622" s="12" t="e">
        <f>#N/A</f>
        <v>#N/A</v>
      </c>
      <c r="F622" s="4" t="s">
        <v>673</v>
      </c>
      <c r="G622" s="4" t="s">
        <v>673</v>
      </c>
      <c r="H622" s="4" t="s">
        <v>673</v>
      </c>
      <c r="I622" s="4" t="s">
        <v>673</v>
      </c>
      <c r="J622" s="42" t="e">
        <f>#N/A</f>
        <v>#N/A</v>
      </c>
      <c r="K622" s="42" t="e">
        <f>#REF!</f>
        <v>#REF!</v>
      </c>
      <c r="L622" s="42">
        <v>34600</v>
      </c>
      <c r="N622" s="36"/>
    </row>
    <row r="623" spans="1:14" s="69" customFormat="1" ht="29.25" customHeight="1" x14ac:dyDescent="0.2">
      <c r="A623" s="887" t="s">
        <v>631</v>
      </c>
      <c r="B623" s="888"/>
      <c r="C623" s="19">
        <f>SUM(C617:C622)</f>
        <v>2389.1999999999998</v>
      </c>
      <c r="D623" s="19">
        <f>SUM(D617:D622)</f>
        <v>2389.1999999999998</v>
      </c>
      <c r="E623" s="19" t="e">
        <f>SUM(E617:E622)</f>
        <v>#N/A</v>
      </c>
      <c r="F623" s="18" t="s">
        <v>673</v>
      </c>
      <c r="G623" s="18" t="s">
        <v>673</v>
      </c>
      <c r="H623" s="18" t="s">
        <v>673</v>
      </c>
      <c r="I623" s="18" t="s">
        <v>673</v>
      </c>
      <c r="J623" s="55" t="e">
        <f>SUM(J617:J622)</f>
        <v>#N/A</v>
      </c>
      <c r="K623" s="55" t="e">
        <f>SUM(K617:K622)</f>
        <v>#REF!</v>
      </c>
      <c r="L623" s="55">
        <v>34600</v>
      </c>
      <c r="N623" s="70"/>
    </row>
    <row r="624" spans="1:14" s="35" customFormat="1" x14ac:dyDescent="0.2">
      <c r="A624" s="905" t="s">
        <v>630</v>
      </c>
      <c r="B624" s="906"/>
      <c r="C624" s="906"/>
      <c r="D624" s="906"/>
      <c r="E624" s="906"/>
      <c r="F624" s="906"/>
      <c r="G624" s="906"/>
      <c r="H624" s="906"/>
      <c r="I624" s="906"/>
      <c r="J624" s="906"/>
      <c r="K624" s="906"/>
      <c r="L624" s="906"/>
      <c r="N624" s="36"/>
    </row>
    <row r="625" spans="1:14" s="35" customFormat="1" x14ac:dyDescent="0.2">
      <c r="A625" s="4">
        <v>1</v>
      </c>
      <c r="B625" s="30" t="s">
        <v>142</v>
      </c>
      <c r="C625" s="32">
        <v>167.5</v>
      </c>
      <c r="D625" s="32">
        <v>167.5</v>
      </c>
      <c r="E625" s="32">
        <f>D625*L625</f>
        <v>5795500</v>
      </c>
      <c r="F625" s="32" t="s">
        <v>673</v>
      </c>
      <c r="G625" s="32" t="s">
        <v>673</v>
      </c>
      <c r="H625" s="32" t="s">
        <v>673</v>
      </c>
      <c r="I625" s="32" t="s">
        <v>673</v>
      </c>
      <c r="J625" s="42">
        <f>E625</f>
        <v>5795500</v>
      </c>
      <c r="K625" s="43">
        <v>1048380</v>
      </c>
      <c r="L625" s="42">
        <v>34600</v>
      </c>
      <c r="N625" s="36"/>
    </row>
    <row r="626" spans="1:14" s="35" customFormat="1" x14ac:dyDescent="0.2">
      <c r="A626" s="10">
        <v>2</v>
      </c>
      <c r="B626" s="30" t="s">
        <v>143</v>
      </c>
      <c r="C626" s="32">
        <v>152.19999999999999</v>
      </c>
      <c r="D626" s="32">
        <v>152.19999999999999</v>
      </c>
      <c r="E626" s="32" t="e">
        <f>#N/A</f>
        <v>#N/A</v>
      </c>
      <c r="F626" s="32" t="s">
        <v>673</v>
      </c>
      <c r="G626" s="32" t="s">
        <v>673</v>
      </c>
      <c r="H626" s="32" t="s">
        <v>673</v>
      </c>
      <c r="I626" s="32" t="s">
        <v>673</v>
      </c>
      <c r="J626" s="42" t="e">
        <f>#N/A</f>
        <v>#N/A</v>
      </c>
      <c r="K626" s="43">
        <v>1066026</v>
      </c>
      <c r="L626" s="42">
        <v>34600</v>
      </c>
      <c r="N626" s="36"/>
    </row>
    <row r="627" spans="1:14" s="35" customFormat="1" x14ac:dyDescent="0.2">
      <c r="A627" s="4">
        <v>3</v>
      </c>
      <c r="B627" s="30" t="s">
        <v>144</v>
      </c>
      <c r="C627" s="32">
        <v>150.30000000000001</v>
      </c>
      <c r="D627" s="32">
        <v>150.30000000000001</v>
      </c>
      <c r="E627" s="32" t="e">
        <f>#N/A</f>
        <v>#N/A</v>
      </c>
      <c r="F627" s="32" t="s">
        <v>673</v>
      </c>
      <c r="G627" s="32" t="s">
        <v>673</v>
      </c>
      <c r="H627" s="32" t="s">
        <v>673</v>
      </c>
      <c r="I627" s="32" t="s">
        <v>673</v>
      </c>
      <c r="J627" s="42" t="e">
        <f>#N/A</f>
        <v>#N/A</v>
      </c>
      <c r="K627" s="43">
        <v>1727578</v>
      </c>
      <c r="L627" s="42">
        <v>34600</v>
      </c>
      <c r="N627" s="36"/>
    </row>
    <row r="628" spans="1:14" s="35" customFormat="1" x14ac:dyDescent="0.2">
      <c r="A628" s="4">
        <v>4</v>
      </c>
      <c r="B628" s="30" t="s">
        <v>145</v>
      </c>
      <c r="C628" s="32">
        <v>183.2</v>
      </c>
      <c r="D628" s="32">
        <v>183.2</v>
      </c>
      <c r="E628" s="32" t="e">
        <f>#N/A</f>
        <v>#N/A</v>
      </c>
      <c r="F628" s="32" t="s">
        <v>673</v>
      </c>
      <c r="G628" s="32" t="s">
        <v>673</v>
      </c>
      <c r="H628" s="32" t="s">
        <v>673</v>
      </c>
      <c r="I628" s="32" t="s">
        <v>673</v>
      </c>
      <c r="J628" s="42" t="e">
        <f>#N/A</f>
        <v>#N/A</v>
      </c>
      <c r="K628" s="43">
        <v>465370</v>
      </c>
      <c r="L628" s="42">
        <v>34600</v>
      </c>
      <c r="N628" s="36"/>
    </row>
    <row r="629" spans="1:14" s="35" customFormat="1" x14ac:dyDescent="0.2">
      <c r="A629" s="4">
        <v>5</v>
      </c>
      <c r="B629" s="30" t="s">
        <v>146</v>
      </c>
      <c r="C629" s="32">
        <v>115.1</v>
      </c>
      <c r="D629" s="32">
        <v>115.1</v>
      </c>
      <c r="E629" s="32" t="e">
        <f>#N/A</f>
        <v>#N/A</v>
      </c>
      <c r="F629" s="32" t="s">
        <v>673</v>
      </c>
      <c r="G629" s="32" t="s">
        <v>673</v>
      </c>
      <c r="H629" s="32" t="s">
        <v>673</v>
      </c>
      <c r="I629" s="32" t="s">
        <v>673</v>
      </c>
      <c r="J629" s="42" t="e">
        <f>#N/A</f>
        <v>#N/A</v>
      </c>
      <c r="K629" s="43">
        <v>561212</v>
      </c>
      <c r="L629" s="42">
        <v>34600</v>
      </c>
      <c r="N629" s="36"/>
    </row>
    <row r="630" spans="1:14" s="35" customFormat="1" x14ac:dyDescent="0.2">
      <c r="A630" s="4">
        <v>6</v>
      </c>
      <c r="B630" s="30" t="s">
        <v>147</v>
      </c>
      <c r="C630" s="32">
        <v>131.19999999999999</v>
      </c>
      <c r="D630" s="32">
        <v>131.19999999999999</v>
      </c>
      <c r="E630" s="32" t="e">
        <f>#N/A</f>
        <v>#N/A</v>
      </c>
      <c r="F630" s="32" t="s">
        <v>673</v>
      </c>
      <c r="G630" s="32" t="s">
        <v>673</v>
      </c>
      <c r="H630" s="32" t="s">
        <v>673</v>
      </c>
      <c r="I630" s="32" t="s">
        <v>673</v>
      </c>
      <c r="J630" s="42" t="e">
        <f>#N/A</f>
        <v>#N/A</v>
      </c>
      <c r="K630" s="43">
        <v>522114</v>
      </c>
      <c r="L630" s="42">
        <v>34600</v>
      </c>
      <c r="N630" s="36"/>
    </row>
    <row r="631" spans="1:14" s="35" customFormat="1" x14ac:dyDescent="0.2">
      <c r="A631" s="4">
        <v>7</v>
      </c>
      <c r="B631" s="30" t="s">
        <v>148</v>
      </c>
      <c r="C631" s="32">
        <v>313.2</v>
      </c>
      <c r="D631" s="32">
        <v>313.2</v>
      </c>
      <c r="E631" s="32" t="e">
        <f>#N/A</f>
        <v>#N/A</v>
      </c>
      <c r="F631" s="32" t="s">
        <v>673</v>
      </c>
      <c r="G631" s="32" t="s">
        <v>673</v>
      </c>
      <c r="H631" s="32" t="s">
        <v>673</v>
      </c>
      <c r="I631" s="32" t="s">
        <v>673</v>
      </c>
      <c r="J631" s="42" t="e">
        <f>#N/A</f>
        <v>#N/A</v>
      </c>
      <c r="K631" s="43">
        <v>523844</v>
      </c>
      <c r="L631" s="42">
        <v>34600</v>
      </c>
      <c r="N631" s="36"/>
    </row>
    <row r="632" spans="1:14" s="35" customFormat="1" x14ac:dyDescent="0.2">
      <c r="A632" s="4">
        <v>8</v>
      </c>
      <c r="B632" s="30" t="s">
        <v>149</v>
      </c>
      <c r="C632" s="32">
        <v>400.9</v>
      </c>
      <c r="D632" s="32">
        <v>400.9</v>
      </c>
      <c r="E632" s="32" t="e">
        <f>#N/A</f>
        <v>#N/A</v>
      </c>
      <c r="F632" s="32" t="s">
        <v>673</v>
      </c>
      <c r="G632" s="32" t="s">
        <v>673</v>
      </c>
      <c r="H632" s="32" t="s">
        <v>673</v>
      </c>
      <c r="I632" s="32" t="s">
        <v>673</v>
      </c>
      <c r="J632" s="42" t="e">
        <f>#N/A</f>
        <v>#N/A</v>
      </c>
      <c r="K632" s="43">
        <v>519692</v>
      </c>
      <c r="L632" s="42">
        <v>34600</v>
      </c>
      <c r="N632" s="36"/>
    </row>
    <row r="633" spans="1:14" s="69" customFormat="1" ht="45" customHeight="1" x14ac:dyDescent="0.2">
      <c r="A633" s="887" t="s">
        <v>150</v>
      </c>
      <c r="B633" s="888"/>
      <c r="C633" s="19">
        <f>SUM(C625:C632)</f>
        <v>1613.6</v>
      </c>
      <c r="D633" s="19">
        <f>SUM(D625:D632)</f>
        <v>1613.6</v>
      </c>
      <c r="E633" s="19" t="e">
        <f>SUM(E625:E632)</f>
        <v>#N/A</v>
      </c>
      <c r="F633" s="45" t="s">
        <v>673</v>
      </c>
      <c r="G633" s="45" t="s">
        <v>673</v>
      </c>
      <c r="H633" s="45" t="s">
        <v>673</v>
      </c>
      <c r="I633" s="45" t="s">
        <v>673</v>
      </c>
      <c r="J633" s="55" t="e">
        <f>SUM(J625:J632)</f>
        <v>#N/A</v>
      </c>
      <c r="K633" s="55">
        <f>SUM(K625:K632)</f>
        <v>6434216</v>
      </c>
      <c r="L633" s="55">
        <v>34600</v>
      </c>
      <c r="N633" s="70"/>
    </row>
    <row r="634" spans="1:14" s="35" customFormat="1" x14ac:dyDescent="0.2">
      <c r="A634" s="905" t="s">
        <v>635</v>
      </c>
      <c r="B634" s="906"/>
      <c r="C634" s="906"/>
      <c r="D634" s="906"/>
      <c r="E634" s="906"/>
      <c r="F634" s="906"/>
      <c r="G634" s="906"/>
      <c r="H634" s="906"/>
      <c r="I634" s="906"/>
      <c r="J634" s="906"/>
      <c r="K634" s="906"/>
      <c r="L634" s="906"/>
      <c r="N634" s="36"/>
    </row>
    <row r="635" spans="1:14" s="35" customFormat="1" ht="25.5" x14ac:dyDescent="0.2">
      <c r="A635" s="10">
        <v>1</v>
      </c>
      <c r="B635" s="11" t="s">
        <v>632</v>
      </c>
      <c r="C635" s="20">
        <v>469.8</v>
      </c>
      <c r="D635" s="12">
        <v>469.8</v>
      </c>
      <c r="E635" s="12">
        <f>D635*L635</f>
        <v>16255080</v>
      </c>
      <c r="F635" s="13" t="s">
        <v>673</v>
      </c>
      <c r="G635" s="12" t="s">
        <v>673</v>
      </c>
      <c r="H635" s="13" t="s">
        <v>673</v>
      </c>
      <c r="I635" s="12" t="s">
        <v>673</v>
      </c>
      <c r="J635" s="12">
        <f>E635</f>
        <v>16255080</v>
      </c>
      <c r="K635" s="12" t="e">
        <f>#REF!</f>
        <v>#REF!</v>
      </c>
      <c r="L635" s="12">
        <v>34600</v>
      </c>
      <c r="N635" s="36"/>
    </row>
    <row r="636" spans="1:14" s="35" customFormat="1" ht="25.5" x14ac:dyDescent="0.2">
      <c r="A636" s="10">
        <v>2</v>
      </c>
      <c r="B636" s="11" t="s">
        <v>633</v>
      </c>
      <c r="C636" s="20">
        <v>422.7</v>
      </c>
      <c r="D636" s="12">
        <v>422.7</v>
      </c>
      <c r="E636" s="12">
        <f>D636*L636</f>
        <v>14625420</v>
      </c>
      <c r="F636" s="13" t="s">
        <v>673</v>
      </c>
      <c r="G636" s="12" t="s">
        <v>673</v>
      </c>
      <c r="H636" s="13" t="s">
        <v>673</v>
      </c>
      <c r="I636" s="12" t="s">
        <v>673</v>
      </c>
      <c r="J636" s="12">
        <f>E636</f>
        <v>14625420</v>
      </c>
      <c r="K636" s="12" t="e">
        <f>#REF!</f>
        <v>#REF!</v>
      </c>
      <c r="L636" s="12">
        <v>34600</v>
      </c>
      <c r="N636" s="36"/>
    </row>
    <row r="637" spans="1:14" s="35" customFormat="1" ht="25.5" x14ac:dyDescent="0.2">
      <c r="A637" s="10">
        <v>3</v>
      </c>
      <c r="B637" s="11" t="s">
        <v>634</v>
      </c>
      <c r="C637" s="20">
        <v>699.9</v>
      </c>
      <c r="D637" s="12">
        <v>699.9</v>
      </c>
      <c r="E637" s="12">
        <f>D637*L637</f>
        <v>24216540</v>
      </c>
      <c r="F637" s="13" t="s">
        <v>673</v>
      </c>
      <c r="G637" s="12" t="s">
        <v>673</v>
      </c>
      <c r="H637" s="13" t="s">
        <v>673</v>
      </c>
      <c r="I637" s="12" t="s">
        <v>673</v>
      </c>
      <c r="J637" s="12">
        <f>E637</f>
        <v>24216540</v>
      </c>
      <c r="K637" s="12" t="e">
        <f>#REF!</f>
        <v>#REF!</v>
      </c>
      <c r="L637" s="12">
        <v>34600</v>
      </c>
      <c r="N637" s="36"/>
    </row>
    <row r="638" spans="1:14" s="61" customFormat="1" ht="51.75" customHeight="1" x14ac:dyDescent="0.2">
      <c r="A638" s="887" t="s">
        <v>151</v>
      </c>
      <c r="B638" s="888"/>
      <c r="C638" s="19">
        <f>SUM(C635:C637)</f>
        <v>1592.4</v>
      </c>
      <c r="D638" s="19">
        <f>SUM(D635:D637)</f>
        <v>1592.4</v>
      </c>
      <c r="E638" s="19">
        <f>SUM(E635:E637)</f>
        <v>55097040</v>
      </c>
      <c r="F638" s="19" t="s">
        <v>673</v>
      </c>
      <c r="G638" s="19" t="s">
        <v>673</v>
      </c>
      <c r="H638" s="19" t="s">
        <v>673</v>
      </c>
      <c r="I638" s="19" t="s">
        <v>673</v>
      </c>
      <c r="J638" s="19">
        <f>SUM(J635:J637)</f>
        <v>55097040</v>
      </c>
      <c r="K638" s="19" t="e">
        <f>SUM(K635:K637)</f>
        <v>#REF!</v>
      </c>
      <c r="L638" s="19">
        <v>34600</v>
      </c>
      <c r="N638" s="70"/>
    </row>
    <row r="639" spans="1:14" s="35" customFormat="1" x14ac:dyDescent="0.2">
      <c r="A639" s="905" t="s">
        <v>636</v>
      </c>
      <c r="B639" s="906"/>
      <c r="C639" s="906"/>
      <c r="D639" s="906"/>
      <c r="E639" s="906"/>
      <c r="F639" s="906"/>
      <c r="G639" s="906"/>
      <c r="H639" s="906"/>
      <c r="I639" s="906"/>
      <c r="J639" s="906"/>
      <c r="K639" s="906"/>
      <c r="L639" s="906"/>
      <c r="N639" s="36"/>
    </row>
    <row r="640" spans="1:14" s="35" customFormat="1" ht="25.5" x14ac:dyDescent="0.2">
      <c r="A640" s="4">
        <v>1</v>
      </c>
      <c r="B640" s="11" t="s">
        <v>493</v>
      </c>
      <c r="C640" s="20">
        <v>691.1</v>
      </c>
      <c r="D640" s="12">
        <v>691.1</v>
      </c>
      <c r="E640" s="12" t="e">
        <f>#N/A</f>
        <v>#N/A</v>
      </c>
      <c r="F640" s="13" t="s">
        <v>673</v>
      </c>
      <c r="G640" s="20" t="s">
        <v>673</v>
      </c>
      <c r="H640" s="13" t="s">
        <v>673</v>
      </c>
      <c r="I640" s="20" t="s">
        <v>673</v>
      </c>
      <c r="J640" s="20" t="e">
        <f>#N/A</f>
        <v>#N/A</v>
      </c>
      <c r="K640" s="12" t="e">
        <f>#REF!</f>
        <v>#REF!</v>
      </c>
      <c r="L640" s="12">
        <v>34600</v>
      </c>
      <c r="N640" s="36"/>
    </row>
    <row r="641" spans="1:14" s="35" customFormat="1" ht="25.5" x14ac:dyDescent="0.2">
      <c r="A641" s="4">
        <v>2</v>
      </c>
      <c r="B641" s="11" t="s">
        <v>494</v>
      </c>
      <c r="C641" s="20">
        <v>668.9</v>
      </c>
      <c r="D641" s="12">
        <v>668.9</v>
      </c>
      <c r="E641" s="12" t="e">
        <f>#N/A</f>
        <v>#N/A</v>
      </c>
      <c r="F641" s="13" t="s">
        <v>673</v>
      </c>
      <c r="G641" s="20" t="s">
        <v>673</v>
      </c>
      <c r="H641" s="13" t="s">
        <v>673</v>
      </c>
      <c r="I641" s="20" t="s">
        <v>673</v>
      </c>
      <c r="J641" s="20" t="e">
        <f>#N/A</f>
        <v>#N/A</v>
      </c>
      <c r="K641" s="12" t="e">
        <f>#REF!</f>
        <v>#REF!</v>
      </c>
      <c r="L641" s="12">
        <v>34600</v>
      </c>
      <c r="N641" s="36"/>
    </row>
    <row r="642" spans="1:14" s="35" customFormat="1" ht="25.5" x14ac:dyDescent="0.2">
      <c r="A642" s="4">
        <v>3</v>
      </c>
      <c r="B642" s="11" t="s">
        <v>495</v>
      </c>
      <c r="C642" s="20">
        <v>521.79999999999995</v>
      </c>
      <c r="D642" s="12">
        <v>521.79999999999995</v>
      </c>
      <c r="E642" s="12" t="e">
        <f>#N/A</f>
        <v>#N/A</v>
      </c>
      <c r="F642" s="13" t="s">
        <v>673</v>
      </c>
      <c r="G642" s="20" t="s">
        <v>673</v>
      </c>
      <c r="H642" s="13" t="s">
        <v>673</v>
      </c>
      <c r="I642" s="20" t="s">
        <v>673</v>
      </c>
      <c r="J642" s="20" t="e">
        <f>#N/A</f>
        <v>#N/A</v>
      </c>
      <c r="K642" s="12" t="e">
        <f>#REF!</f>
        <v>#REF!</v>
      </c>
      <c r="L642" s="12">
        <v>34600</v>
      </c>
      <c r="N642" s="36"/>
    </row>
    <row r="643" spans="1:14" s="35" customFormat="1" ht="25.5" x14ac:dyDescent="0.2">
      <c r="A643" s="4">
        <v>4</v>
      </c>
      <c r="B643" s="11" t="s">
        <v>496</v>
      </c>
      <c r="C643" s="20">
        <v>538.70000000000005</v>
      </c>
      <c r="D643" s="12">
        <v>538.70000000000005</v>
      </c>
      <c r="E643" s="12" t="e">
        <f>#N/A</f>
        <v>#N/A</v>
      </c>
      <c r="F643" s="13" t="s">
        <v>673</v>
      </c>
      <c r="G643" s="20" t="s">
        <v>673</v>
      </c>
      <c r="H643" s="13" t="s">
        <v>673</v>
      </c>
      <c r="I643" s="20" t="s">
        <v>673</v>
      </c>
      <c r="J643" s="20" t="e">
        <f>#N/A</f>
        <v>#N/A</v>
      </c>
      <c r="K643" s="12" t="e">
        <f>#REF!</f>
        <v>#REF!</v>
      </c>
      <c r="L643" s="12">
        <v>34600</v>
      </c>
      <c r="N643" s="36"/>
    </row>
    <row r="644" spans="1:14" s="35" customFormat="1" ht="25.5" x14ac:dyDescent="0.2">
      <c r="A644" s="4">
        <v>5</v>
      </c>
      <c r="B644" s="11" t="s">
        <v>497</v>
      </c>
      <c r="C644" s="20">
        <v>145.1</v>
      </c>
      <c r="D644" s="12">
        <v>145.1</v>
      </c>
      <c r="E644" s="12" t="e">
        <f>#N/A</f>
        <v>#N/A</v>
      </c>
      <c r="F644" s="13" t="s">
        <v>673</v>
      </c>
      <c r="G644" s="20" t="s">
        <v>673</v>
      </c>
      <c r="H644" s="13" t="s">
        <v>673</v>
      </c>
      <c r="I644" s="20" t="s">
        <v>673</v>
      </c>
      <c r="J644" s="20" t="e">
        <f>#N/A</f>
        <v>#N/A</v>
      </c>
      <c r="K644" s="12" t="e">
        <f>#REF!</f>
        <v>#REF!</v>
      </c>
      <c r="L644" s="12">
        <v>34600</v>
      </c>
      <c r="N644" s="36"/>
    </row>
    <row r="645" spans="1:14" s="35" customFormat="1" ht="25.5" x14ac:dyDescent="0.2">
      <c r="A645" s="4">
        <v>6</v>
      </c>
      <c r="B645" s="11" t="s">
        <v>498</v>
      </c>
      <c r="C645" s="20">
        <v>530.5</v>
      </c>
      <c r="D645" s="12">
        <v>530.5</v>
      </c>
      <c r="E645" s="12" t="e">
        <f>#N/A</f>
        <v>#N/A</v>
      </c>
      <c r="F645" s="13" t="s">
        <v>673</v>
      </c>
      <c r="G645" s="20" t="s">
        <v>673</v>
      </c>
      <c r="H645" s="13" t="s">
        <v>673</v>
      </c>
      <c r="I645" s="20" t="s">
        <v>673</v>
      </c>
      <c r="J645" s="20" t="e">
        <f>#N/A</f>
        <v>#N/A</v>
      </c>
      <c r="K645" s="12" t="e">
        <f>#REF!</f>
        <v>#REF!</v>
      </c>
      <c r="L645" s="12">
        <v>34600</v>
      </c>
      <c r="N645" s="36"/>
    </row>
    <row r="646" spans="1:14" s="61" customFormat="1" ht="67.5" customHeight="1" x14ac:dyDescent="0.2">
      <c r="A646" s="887" t="s">
        <v>152</v>
      </c>
      <c r="B646" s="888"/>
      <c r="C646" s="19">
        <f>SUM(C640:C645)</f>
        <v>3096.1</v>
      </c>
      <c r="D646" s="19">
        <f>SUM(D640:D645)</f>
        <v>3096.1</v>
      </c>
      <c r="E646" s="19" t="e">
        <f>SUM(E640:E645)</f>
        <v>#N/A</v>
      </c>
      <c r="F646" s="19" t="s">
        <v>673</v>
      </c>
      <c r="G646" s="19" t="s">
        <v>673</v>
      </c>
      <c r="H646" s="19" t="s">
        <v>673</v>
      </c>
      <c r="I646" s="19" t="s">
        <v>673</v>
      </c>
      <c r="J646" s="19" t="e">
        <f>SUM(J640:J645)</f>
        <v>#N/A</v>
      </c>
      <c r="K646" s="19" t="e">
        <f>SUM(K640:K645)</f>
        <v>#REF!</v>
      </c>
      <c r="L646" s="19">
        <v>34600</v>
      </c>
      <c r="N646" s="70"/>
    </row>
    <row r="647" spans="1:14" s="35" customFormat="1" x14ac:dyDescent="0.2">
      <c r="A647" s="905" t="s">
        <v>701</v>
      </c>
      <c r="B647" s="906"/>
      <c r="C647" s="906"/>
      <c r="D647" s="906"/>
      <c r="E647" s="906"/>
      <c r="F647" s="906"/>
      <c r="G647" s="906"/>
      <c r="H647" s="906"/>
      <c r="I647" s="906"/>
      <c r="J647" s="906"/>
      <c r="K647" s="906"/>
      <c r="L647" s="906"/>
      <c r="N647" s="36"/>
    </row>
    <row r="648" spans="1:14" s="35" customFormat="1" x14ac:dyDescent="0.2">
      <c r="A648" s="10">
        <v>1</v>
      </c>
      <c r="B648" s="11" t="s">
        <v>595</v>
      </c>
      <c r="C648" s="20">
        <v>187.6</v>
      </c>
      <c r="D648" s="12">
        <v>187.6</v>
      </c>
      <c r="E648" s="12">
        <f>D648*L648</f>
        <v>6490960</v>
      </c>
      <c r="F648" s="13" t="s">
        <v>673</v>
      </c>
      <c r="G648" s="12" t="s">
        <v>673</v>
      </c>
      <c r="H648" s="13" t="s">
        <v>673</v>
      </c>
      <c r="I648" s="12" t="s">
        <v>673</v>
      </c>
      <c r="J648" s="12">
        <f>E648</f>
        <v>6490960</v>
      </c>
      <c r="K648" s="12" t="e">
        <f>#REF!</f>
        <v>#REF!</v>
      </c>
      <c r="L648" s="12">
        <v>34600</v>
      </c>
      <c r="N648" s="36"/>
    </row>
    <row r="649" spans="1:14" s="35" customFormat="1" ht="25.5" x14ac:dyDescent="0.2">
      <c r="A649" s="10">
        <v>2</v>
      </c>
      <c r="B649" s="11" t="s">
        <v>508</v>
      </c>
      <c r="C649" s="20">
        <v>305.60000000000002</v>
      </c>
      <c r="D649" s="12">
        <v>305.60000000000002</v>
      </c>
      <c r="E649" s="12">
        <f>D649*L649</f>
        <v>10573760</v>
      </c>
      <c r="F649" s="13" t="s">
        <v>673</v>
      </c>
      <c r="G649" s="12" t="s">
        <v>673</v>
      </c>
      <c r="H649" s="13" t="s">
        <v>673</v>
      </c>
      <c r="I649" s="12" t="s">
        <v>673</v>
      </c>
      <c r="J649" s="12">
        <f>E649</f>
        <v>10573760</v>
      </c>
      <c r="K649" s="12" t="e">
        <f>#REF!</f>
        <v>#REF!</v>
      </c>
      <c r="L649" s="12">
        <v>34600</v>
      </c>
      <c r="N649" s="36"/>
    </row>
    <row r="650" spans="1:14" s="35" customFormat="1" ht="25.5" x14ac:dyDescent="0.2">
      <c r="A650" s="10">
        <v>3</v>
      </c>
      <c r="B650" s="11" t="s">
        <v>509</v>
      </c>
      <c r="C650" s="20">
        <v>486.6</v>
      </c>
      <c r="D650" s="12">
        <v>486.6</v>
      </c>
      <c r="E650" s="12">
        <f>D650*L650</f>
        <v>16836360</v>
      </c>
      <c r="F650" s="13" t="s">
        <v>673</v>
      </c>
      <c r="G650" s="12" t="s">
        <v>673</v>
      </c>
      <c r="H650" s="13" t="s">
        <v>673</v>
      </c>
      <c r="I650" s="12" t="s">
        <v>673</v>
      </c>
      <c r="J650" s="12">
        <f>E650</f>
        <v>16836360</v>
      </c>
      <c r="K650" s="12" t="e">
        <f>#REF!</f>
        <v>#REF!</v>
      </c>
      <c r="L650" s="12">
        <v>34600</v>
      </c>
      <c r="N650" s="36"/>
    </row>
    <row r="651" spans="1:14" s="35" customFormat="1" ht="25.5" x14ac:dyDescent="0.2">
      <c r="A651" s="10">
        <v>4</v>
      </c>
      <c r="B651" s="11" t="s">
        <v>510</v>
      </c>
      <c r="C651" s="20">
        <v>172</v>
      </c>
      <c r="D651" s="12">
        <v>172</v>
      </c>
      <c r="E651" s="12">
        <f>D651*L651</f>
        <v>5951200</v>
      </c>
      <c r="F651" s="13" t="s">
        <v>673</v>
      </c>
      <c r="G651" s="12" t="s">
        <v>673</v>
      </c>
      <c r="H651" s="13" t="s">
        <v>673</v>
      </c>
      <c r="I651" s="12" t="s">
        <v>673</v>
      </c>
      <c r="J651" s="12">
        <f>E651</f>
        <v>5951200</v>
      </c>
      <c r="K651" s="12" t="e">
        <f>#REF!</f>
        <v>#REF!</v>
      </c>
      <c r="L651" s="12">
        <v>34600</v>
      </c>
      <c r="N651" s="36"/>
    </row>
    <row r="652" spans="1:14" s="35" customFormat="1" ht="25.5" x14ac:dyDescent="0.2">
      <c r="A652" s="10">
        <v>5</v>
      </c>
      <c r="B652" s="11" t="s">
        <v>529</v>
      </c>
      <c r="C652" s="20">
        <v>201.3</v>
      </c>
      <c r="D652" s="12">
        <v>201.3</v>
      </c>
      <c r="E652" s="12">
        <f>D652*L652</f>
        <v>6964980</v>
      </c>
      <c r="F652" s="13" t="s">
        <v>673</v>
      </c>
      <c r="G652" s="12" t="s">
        <v>673</v>
      </c>
      <c r="H652" s="13" t="s">
        <v>673</v>
      </c>
      <c r="I652" s="12" t="s">
        <v>673</v>
      </c>
      <c r="J652" s="12">
        <f>E652</f>
        <v>6964980</v>
      </c>
      <c r="K652" s="12" t="e">
        <f>#REF!</f>
        <v>#REF!</v>
      </c>
      <c r="L652" s="12">
        <v>34600</v>
      </c>
      <c r="N652" s="36"/>
    </row>
    <row r="653" spans="1:14" s="61" customFormat="1" ht="53.25" customHeight="1" x14ac:dyDescent="0.2">
      <c r="A653" s="887" t="s">
        <v>154</v>
      </c>
      <c r="B653" s="888"/>
      <c r="C653" s="19">
        <f>SUM(C648:C652)</f>
        <v>1353.1</v>
      </c>
      <c r="D653" s="19">
        <f>SUM(D648:D652)</f>
        <v>1353.1</v>
      </c>
      <c r="E653" s="19">
        <f>SUM(E648:E652)</f>
        <v>46817260</v>
      </c>
      <c r="F653" s="19" t="s">
        <v>673</v>
      </c>
      <c r="G653" s="19" t="s">
        <v>673</v>
      </c>
      <c r="H653" s="19" t="s">
        <v>673</v>
      </c>
      <c r="I653" s="19" t="s">
        <v>673</v>
      </c>
      <c r="J653" s="19">
        <f>SUM(J648:J652)</f>
        <v>46817260</v>
      </c>
      <c r="K653" s="19" t="e">
        <f>SUM(K648:K652)</f>
        <v>#REF!</v>
      </c>
      <c r="L653" s="19">
        <v>34600</v>
      </c>
      <c r="N653" s="70"/>
    </row>
    <row r="654" spans="1:14" s="35" customFormat="1" x14ac:dyDescent="0.2">
      <c r="A654" s="905" t="s">
        <v>610</v>
      </c>
      <c r="B654" s="906"/>
      <c r="C654" s="906"/>
      <c r="D654" s="906"/>
      <c r="E654" s="906"/>
      <c r="F654" s="906"/>
      <c r="G654" s="906"/>
      <c r="H654" s="906"/>
      <c r="I654" s="906"/>
      <c r="J654" s="906"/>
      <c r="K654" s="906"/>
      <c r="L654" s="906"/>
      <c r="N654" s="36"/>
    </row>
    <row r="655" spans="1:14" s="35" customFormat="1" ht="25.5" x14ac:dyDescent="0.2">
      <c r="A655" s="10">
        <v>1</v>
      </c>
      <c r="B655" s="11" t="s">
        <v>155</v>
      </c>
      <c r="C655" s="20">
        <v>225.7</v>
      </c>
      <c r="D655" s="12">
        <v>225.7</v>
      </c>
      <c r="E655" s="12">
        <f>D655*L655</f>
        <v>7809220</v>
      </c>
      <c r="F655" s="13" t="s">
        <v>673</v>
      </c>
      <c r="G655" s="20" t="s">
        <v>673</v>
      </c>
      <c r="H655" s="13" t="s">
        <v>673</v>
      </c>
      <c r="I655" s="20" t="s">
        <v>673</v>
      </c>
      <c r="J655" s="12">
        <f>E655</f>
        <v>7809220</v>
      </c>
      <c r="K655" s="12" t="e">
        <f>#REF!</f>
        <v>#REF!</v>
      </c>
      <c r="L655" s="12">
        <v>34600</v>
      </c>
      <c r="N655" s="36"/>
    </row>
    <row r="656" spans="1:14" s="35" customFormat="1" ht="25.5" x14ac:dyDescent="0.2">
      <c r="A656" s="10">
        <v>2</v>
      </c>
      <c r="B656" s="11" t="s">
        <v>156</v>
      </c>
      <c r="C656" s="20">
        <v>226.6</v>
      </c>
      <c r="D656" s="12">
        <v>226.6</v>
      </c>
      <c r="E656" s="12">
        <f>D656*L656</f>
        <v>7840360</v>
      </c>
      <c r="F656" s="13" t="s">
        <v>673</v>
      </c>
      <c r="G656" s="20" t="s">
        <v>673</v>
      </c>
      <c r="H656" s="13" t="s">
        <v>673</v>
      </c>
      <c r="I656" s="20" t="s">
        <v>673</v>
      </c>
      <c r="J656" s="12">
        <f>E656</f>
        <v>7840360</v>
      </c>
      <c r="K656" s="12" t="e">
        <f>#REF!</f>
        <v>#REF!</v>
      </c>
      <c r="L656" s="12">
        <v>34600</v>
      </c>
      <c r="N656" s="36"/>
    </row>
    <row r="657" spans="1:14" s="35" customFormat="1" ht="25.5" x14ac:dyDescent="0.2">
      <c r="A657" s="10">
        <v>3</v>
      </c>
      <c r="B657" s="11" t="s">
        <v>596</v>
      </c>
      <c r="C657" s="20">
        <v>255.05</v>
      </c>
      <c r="D657" s="12">
        <v>255.05</v>
      </c>
      <c r="E657" s="12">
        <f>D657*L657</f>
        <v>8824730</v>
      </c>
      <c r="F657" s="13" t="s">
        <v>673</v>
      </c>
      <c r="G657" s="20" t="s">
        <v>673</v>
      </c>
      <c r="H657" s="13" t="s">
        <v>673</v>
      </c>
      <c r="I657" s="20" t="s">
        <v>673</v>
      </c>
      <c r="J657" s="12">
        <f>E657</f>
        <v>8824730</v>
      </c>
      <c r="K657" s="12" t="e">
        <f>#REF!</f>
        <v>#REF!</v>
      </c>
      <c r="L657" s="12">
        <v>34600</v>
      </c>
      <c r="N657" s="36"/>
    </row>
    <row r="658" spans="1:14" s="35" customFormat="1" x14ac:dyDescent="0.2">
      <c r="A658" s="10">
        <v>4</v>
      </c>
      <c r="B658" s="11" t="s">
        <v>597</v>
      </c>
      <c r="C658" s="20">
        <v>386.65</v>
      </c>
      <c r="D658" s="12">
        <v>386.65</v>
      </c>
      <c r="E658" s="12">
        <f>D658*L658</f>
        <v>13378090</v>
      </c>
      <c r="F658" s="20" t="s">
        <v>673</v>
      </c>
      <c r="G658" s="20" t="s">
        <v>673</v>
      </c>
      <c r="H658" s="20" t="s">
        <v>673</v>
      </c>
      <c r="I658" s="20" t="s">
        <v>673</v>
      </c>
      <c r="J658" s="12">
        <f>E658</f>
        <v>13378090</v>
      </c>
      <c r="K658" s="12" t="e">
        <f>#REF!</f>
        <v>#REF!</v>
      </c>
      <c r="L658" s="12">
        <v>34600</v>
      </c>
      <c r="N658" s="36"/>
    </row>
    <row r="659" spans="1:14" s="61" customFormat="1" ht="54.75" customHeight="1" x14ac:dyDescent="0.2">
      <c r="A659" s="887" t="s">
        <v>157</v>
      </c>
      <c r="B659" s="888"/>
      <c r="C659" s="19">
        <f>SUM(C655:C658)</f>
        <v>1094</v>
      </c>
      <c r="D659" s="19">
        <f>SUM(D655:D658)</f>
        <v>1094</v>
      </c>
      <c r="E659" s="19">
        <f>SUM(E655:E658)</f>
        <v>37852400</v>
      </c>
      <c r="F659" s="19" t="s">
        <v>673</v>
      </c>
      <c r="G659" s="19" t="s">
        <v>673</v>
      </c>
      <c r="H659" s="19" t="s">
        <v>673</v>
      </c>
      <c r="I659" s="19" t="s">
        <v>673</v>
      </c>
      <c r="J659" s="19">
        <f>SUM(J655:J658)</f>
        <v>37852400</v>
      </c>
      <c r="K659" s="19" t="e">
        <f>SUM(K655:K658)</f>
        <v>#REF!</v>
      </c>
      <c r="L659" s="19">
        <v>34600</v>
      </c>
      <c r="N659" s="70"/>
    </row>
    <row r="660" spans="1:14" x14ac:dyDescent="0.2">
      <c r="A660" s="883" t="s">
        <v>598</v>
      </c>
      <c r="B660" s="884"/>
      <c r="C660" s="884"/>
      <c r="D660" s="884"/>
      <c r="E660" s="884"/>
      <c r="F660" s="884"/>
      <c r="G660" s="884"/>
      <c r="H660" s="884"/>
      <c r="I660" s="884"/>
      <c r="J660" s="884"/>
      <c r="K660" s="884"/>
      <c r="L660" s="884"/>
      <c r="N660" s="9"/>
    </row>
    <row r="661" spans="1:14" x14ac:dyDescent="0.2">
      <c r="A661" s="10">
        <v>1</v>
      </c>
      <c r="B661" s="15" t="s">
        <v>159</v>
      </c>
      <c r="C661" s="12">
        <v>3632.9</v>
      </c>
      <c r="D661" s="12" t="s">
        <v>673</v>
      </c>
      <c r="E661" s="4" t="s">
        <v>673</v>
      </c>
      <c r="F661" s="12" t="s">
        <v>673</v>
      </c>
      <c r="G661" s="42" t="s">
        <v>673</v>
      </c>
      <c r="H661" s="12">
        <v>3632.9</v>
      </c>
      <c r="I661" s="57">
        <f>H661*L661</f>
        <v>125698340</v>
      </c>
      <c r="J661" s="42">
        <v>125698340</v>
      </c>
      <c r="K661" s="42" t="e">
        <f>#REF!</f>
        <v>#REF!</v>
      </c>
      <c r="L661" s="42">
        <v>34600</v>
      </c>
      <c r="N661" s="9"/>
    </row>
    <row r="662" spans="1:14" s="69" customFormat="1" ht="57.75" customHeight="1" x14ac:dyDescent="0.2">
      <c r="A662" s="886" t="s">
        <v>160</v>
      </c>
      <c r="B662" s="902"/>
      <c r="C662" s="19">
        <f>SUM(C661)</f>
        <v>3632.9</v>
      </c>
      <c r="D662" s="19" t="s">
        <v>673</v>
      </c>
      <c r="E662" s="18" t="s">
        <v>673</v>
      </c>
      <c r="F662" s="18" t="s">
        <v>673</v>
      </c>
      <c r="G662" s="55" t="s">
        <v>673</v>
      </c>
      <c r="H662" s="19">
        <f>SUM(H661)</f>
        <v>3632.9</v>
      </c>
      <c r="I662" s="58">
        <f>SUM(I661)</f>
        <v>125698340</v>
      </c>
      <c r="J662" s="55">
        <f>SUM(J661)</f>
        <v>125698340</v>
      </c>
      <c r="K662" s="55" t="e">
        <f>SUM(K661)</f>
        <v>#REF!</v>
      </c>
      <c r="L662" s="55">
        <v>34600</v>
      </c>
      <c r="N662" s="70"/>
    </row>
    <row r="663" spans="1:14" s="35" customFormat="1" x14ac:dyDescent="0.2">
      <c r="A663" s="883" t="s">
        <v>603</v>
      </c>
      <c r="B663" s="884"/>
      <c r="C663" s="884"/>
      <c r="D663" s="884"/>
      <c r="E663" s="884"/>
      <c r="F663" s="884"/>
      <c r="G663" s="884"/>
      <c r="H663" s="884"/>
      <c r="I663" s="884"/>
      <c r="J663" s="884"/>
      <c r="K663" s="884"/>
      <c r="L663" s="884"/>
      <c r="N663" s="36"/>
    </row>
    <row r="664" spans="1:14" s="35" customFormat="1" ht="25.5" x14ac:dyDescent="0.2">
      <c r="A664" s="4">
        <v>1</v>
      </c>
      <c r="B664" s="15" t="s">
        <v>535</v>
      </c>
      <c r="C664" s="12">
        <v>51.5</v>
      </c>
      <c r="D664" s="12" t="s">
        <v>673</v>
      </c>
      <c r="E664" s="4" t="s">
        <v>673</v>
      </c>
      <c r="F664" s="4" t="s">
        <v>673</v>
      </c>
      <c r="G664" s="42" t="s">
        <v>673</v>
      </c>
      <c r="H664" s="4">
        <v>51.5</v>
      </c>
      <c r="I664" s="42">
        <f>H664*L664</f>
        <v>1781900</v>
      </c>
      <c r="J664" s="42">
        <v>1781900</v>
      </c>
      <c r="K664" s="42" t="e">
        <f>#REF!</f>
        <v>#REF!</v>
      </c>
      <c r="L664" s="42">
        <v>34600</v>
      </c>
      <c r="N664" s="36"/>
    </row>
    <row r="665" spans="1:14" s="69" customFormat="1" ht="54" customHeight="1" x14ac:dyDescent="0.2">
      <c r="A665" s="886" t="s">
        <v>161</v>
      </c>
      <c r="B665" s="902"/>
      <c r="C665" s="19">
        <f>SUM(C664)</f>
        <v>51.5</v>
      </c>
      <c r="D665" s="19" t="s">
        <v>673</v>
      </c>
      <c r="E665" s="18" t="s">
        <v>673</v>
      </c>
      <c r="F665" s="18" t="s">
        <v>673</v>
      </c>
      <c r="G665" s="55" t="s">
        <v>673</v>
      </c>
      <c r="H665" s="18">
        <f>SUM(H664)</f>
        <v>51.5</v>
      </c>
      <c r="I665" s="55">
        <f>SUM(I664)</f>
        <v>1781900</v>
      </c>
      <c r="J665" s="55">
        <f>SUM(J664)</f>
        <v>1781900</v>
      </c>
      <c r="K665" s="55" t="e">
        <f>SUM(K664)</f>
        <v>#REF!</v>
      </c>
      <c r="L665" s="55">
        <v>34600</v>
      </c>
      <c r="N665" s="70"/>
    </row>
    <row r="666" spans="1:14" x14ac:dyDescent="0.2">
      <c r="A666" s="900" t="s">
        <v>609</v>
      </c>
      <c r="B666" s="901"/>
      <c r="C666" s="901"/>
      <c r="D666" s="901"/>
      <c r="E666" s="901"/>
      <c r="F666" s="901"/>
      <c r="G666" s="901"/>
      <c r="H666" s="901"/>
      <c r="I666" s="901"/>
      <c r="J666" s="901"/>
      <c r="K666" s="901"/>
      <c r="L666" s="901"/>
      <c r="N666" s="9"/>
    </row>
    <row r="667" spans="1:14" ht="25.5" x14ac:dyDescent="0.2">
      <c r="A667" s="4">
        <v>1</v>
      </c>
      <c r="B667" s="11" t="s">
        <v>542</v>
      </c>
      <c r="C667" s="12">
        <v>375</v>
      </c>
      <c r="D667" s="20" t="s">
        <v>673</v>
      </c>
      <c r="E667" s="10" t="s">
        <v>673</v>
      </c>
      <c r="F667" s="10" t="s">
        <v>673</v>
      </c>
      <c r="G667" s="20" t="s">
        <v>673</v>
      </c>
      <c r="H667" s="10">
        <v>375</v>
      </c>
      <c r="I667" s="20">
        <f>H667*L667</f>
        <v>12975000</v>
      </c>
      <c r="J667" s="12">
        <f>I667</f>
        <v>12975000</v>
      </c>
      <c r="K667" s="12" t="e">
        <f>#REF!</f>
        <v>#REF!</v>
      </c>
      <c r="L667" s="12">
        <v>34600</v>
      </c>
      <c r="N667" s="9"/>
    </row>
    <row r="668" spans="1:14" ht="25.5" x14ac:dyDescent="0.2">
      <c r="A668" s="4">
        <v>2</v>
      </c>
      <c r="B668" s="11" t="s">
        <v>543</v>
      </c>
      <c r="C668" s="12">
        <v>519.70000000000005</v>
      </c>
      <c r="D668" s="20" t="s">
        <v>673</v>
      </c>
      <c r="E668" s="10" t="s">
        <v>673</v>
      </c>
      <c r="F668" s="10" t="s">
        <v>673</v>
      </c>
      <c r="G668" s="20" t="s">
        <v>673</v>
      </c>
      <c r="H668" s="10">
        <v>519.70000000000005</v>
      </c>
      <c r="I668" s="20">
        <f>H668*L668</f>
        <v>17981620</v>
      </c>
      <c r="J668" s="12">
        <f>I668</f>
        <v>17981620</v>
      </c>
      <c r="K668" s="12" t="e">
        <f>#REF!</f>
        <v>#REF!</v>
      </c>
      <c r="L668" s="12">
        <v>34600</v>
      </c>
      <c r="N668" s="9"/>
    </row>
    <row r="669" spans="1:14" ht="25.5" x14ac:dyDescent="0.2">
      <c r="A669" s="4">
        <v>3</v>
      </c>
      <c r="B669" s="11" t="s">
        <v>544</v>
      </c>
      <c r="C669" s="12">
        <v>90.3</v>
      </c>
      <c r="D669" s="20" t="s">
        <v>673</v>
      </c>
      <c r="E669" s="10" t="s">
        <v>673</v>
      </c>
      <c r="F669" s="10" t="s">
        <v>673</v>
      </c>
      <c r="G669" s="20" t="s">
        <v>673</v>
      </c>
      <c r="H669" s="10">
        <v>90.3</v>
      </c>
      <c r="I669" s="20">
        <f>H669*L669</f>
        <v>3124380</v>
      </c>
      <c r="J669" s="12">
        <f>I669</f>
        <v>3124380</v>
      </c>
      <c r="K669" s="12" t="e">
        <f>#REF!</f>
        <v>#REF!</v>
      </c>
      <c r="L669" s="12">
        <v>34600</v>
      </c>
      <c r="N669" s="9"/>
    </row>
    <row r="670" spans="1:14" s="69" customFormat="1" ht="54.75" customHeight="1" x14ac:dyDescent="0.2">
      <c r="A670" s="886" t="s">
        <v>164</v>
      </c>
      <c r="B670" s="902"/>
      <c r="C670" s="19">
        <f>SUM(C667:C669)</f>
        <v>985</v>
      </c>
      <c r="D670" s="56" t="s">
        <v>673</v>
      </c>
      <c r="E670" s="49" t="s">
        <v>673</v>
      </c>
      <c r="F670" s="19" t="s">
        <v>673</v>
      </c>
      <c r="G670" s="19" t="s">
        <v>673</v>
      </c>
      <c r="H670" s="19">
        <f>SUM(H667:H669)</f>
        <v>985</v>
      </c>
      <c r="I670" s="19">
        <f>SUM(I667:I669)</f>
        <v>34081000</v>
      </c>
      <c r="J670" s="19">
        <f>SUM(J667:J669)</f>
        <v>34081000</v>
      </c>
      <c r="K670" s="19" t="e">
        <f>SUM(K667:K669)</f>
        <v>#REF!</v>
      </c>
      <c r="L670" s="19">
        <v>34600</v>
      </c>
      <c r="N670" s="70"/>
    </row>
    <row r="671" spans="1:14" x14ac:dyDescent="0.2">
      <c r="A671" s="881" t="s">
        <v>551</v>
      </c>
      <c r="B671" s="882"/>
      <c r="C671" s="882"/>
      <c r="D671" s="882"/>
      <c r="E671" s="882"/>
      <c r="F671" s="882"/>
      <c r="G671" s="882"/>
      <c r="H671" s="882"/>
      <c r="I671" s="882"/>
      <c r="J671" s="882"/>
      <c r="K671" s="882"/>
      <c r="L671" s="882"/>
      <c r="N671" s="9"/>
    </row>
    <row r="672" spans="1:14" ht="25.5" x14ac:dyDescent="0.2">
      <c r="A672" s="31">
        <v>1</v>
      </c>
      <c r="B672" s="28" t="s">
        <v>457</v>
      </c>
      <c r="C672" s="50">
        <v>211.8</v>
      </c>
      <c r="D672" s="50" t="s">
        <v>673</v>
      </c>
      <c r="E672" s="31" t="s">
        <v>673</v>
      </c>
      <c r="F672" s="31" t="s">
        <v>673</v>
      </c>
      <c r="G672" s="50" t="s">
        <v>673</v>
      </c>
      <c r="H672" s="31">
        <v>211.8</v>
      </c>
      <c r="I672" s="50">
        <f>H672*L672</f>
        <v>7328280</v>
      </c>
      <c r="J672" s="50">
        <v>7328280</v>
      </c>
      <c r="K672" s="50" t="e">
        <f>#REF!</f>
        <v>#REF!</v>
      </c>
      <c r="L672" s="50">
        <v>34600</v>
      </c>
      <c r="N672" s="9"/>
    </row>
    <row r="673" spans="1:23" ht="25.5" x14ac:dyDescent="0.2">
      <c r="A673" s="31">
        <v>2</v>
      </c>
      <c r="B673" s="28" t="s">
        <v>458</v>
      </c>
      <c r="C673" s="50">
        <v>159.80000000000001</v>
      </c>
      <c r="D673" s="50" t="s">
        <v>673</v>
      </c>
      <c r="E673" s="31" t="s">
        <v>673</v>
      </c>
      <c r="F673" s="31" t="s">
        <v>673</v>
      </c>
      <c r="G673" s="50" t="s">
        <v>673</v>
      </c>
      <c r="H673" s="31">
        <v>159.80000000000001</v>
      </c>
      <c r="I673" s="50">
        <f>H673*L673</f>
        <v>5529080</v>
      </c>
      <c r="J673" s="50">
        <v>5529080</v>
      </c>
      <c r="K673" s="50" t="e">
        <f>#REF!</f>
        <v>#REF!</v>
      </c>
      <c r="L673" s="50">
        <v>34600</v>
      </c>
      <c r="N673" s="9"/>
    </row>
    <row r="674" spans="1:23" s="33" customFormat="1" ht="50.25" customHeight="1" x14ac:dyDescent="0.2">
      <c r="A674" s="887" t="s">
        <v>169</v>
      </c>
      <c r="B674" s="888"/>
      <c r="C674" s="19">
        <f>SUM(C672:C673)</f>
        <v>371.6</v>
      </c>
      <c r="D674" s="19" t="s">
        <v>673</v>
      </c>
      <c r="E674" s="19" t="s">
        <v>673</v>
      </c>
      <c r="F674" s="19" t="s">
        <v>673</v>
      </c>
      <c r="G674" s="19" t="s">
        <v>673</v>
      </c>
      <c r="H674" s="19">
        <f>SUM(H672:H673)</f>
        <v>371.6</v>
      </c>
      <c r="I674" s="19">
        <f>SUM(I672:I673)</f>
        <v>12857360</v>
      </c>
      <c r="J674" s="19">
        <f>SUM(J672:J673)</f>
        <v>12857360</v>
      </c>
      <c r="K674" s="19" t="e">
        <f>SUM(K672:K673)</f>
        <v>#REF!</v>
      </c>
      <c r="L674" s="51">
        <v>34600</v>
      </c>
      <c r="N674" s="70"/>
    </row>
    <row r="675" spans="1:23" x14ac:dyDescent="0.2">
      <c r="A675" s="900" t="s">
        <v>745</v>
      </c>
      <c r="B675" s="901"/>
      <c r="C675" s="901"/>
      <c r="D675" s="901"/>
      <c r="E675" s="901"/>
      <c r="F675" s="901"/>
      <c r="G675" s="901"/>
      <c r="H675" s="901"/>
      <c r="I675" s="901"/>
      <c r="J675" s="901"/>
      <c r="K675" s="901"/>
      <c r="L675" s="901"/>
      <c r="N675" s="9"/>
    </row>
    <row r="676" spans="1:23" ht="25.5" x14ac:dyDescent="0.2">
      <c r="A676" s="31">
        <v>1</v>
      </c>
      <c r="B676" s="28" t="s">
        <v>547</v>
      </c>
      <c r="C676" s="31">
        <v>301.60000000000002</v>
      </c>
      <c r="D676" s="31">
        <v>301.60000000000002</v>
      </c>
      <c r="E676" s="12">
        <f>D676*L676</f>
        <v>10435360</v>
      </c>
      <c r="F676" s="59" t="s">
        <v>673</v>
      </c>
      <c r="G676" s="59" t="s">
        <v>673</v>
      </c>
      <c r="H676" s="59" t="s">
        <v>673</v>
      </c>
      <c r="I676" s="59" t="s">
        <v>673</v>
      </c>
      <c r="J676" s="12">
        <f>E676</f>
        <v>10435360</v>
      </c>
      <c r="K676" s="12" t="e">
        <f>#REF!</f>
        <v>#REF!</v>
      </c>
      <c r="L676" s="50">
        <v>34600</v>
      </c>
      <c r="N676" s="9"/>
    </row>
    <row r="677" spans="1:23" s="33" customFormat="1" ht="53.25" customHeight="1" x14ac:dyDescent="0.2">
      <c r="A677" s="887" t="s">
        <v>170</v>
      </c>
      <c r="B677" s="888"/>
      <c r="C677" s="19">
        <f>SUM(C676)</f>
        <v>301.60000000000002</v>
      </c>
      <c r="D677" s="19">
        <f>SUM(D676)</f>
        <v>301.60000000000002</v>
      </c>
      <c r="E677" s="19">
        <f>SUM(E676)</f>
        <v>10435360</v>
      </c>
      <c r="F677" s="19" t="s">
        <v>673</v>
      </c>
      <c r="G677" s="19" t="s">
        <v>673</v>
      </c>
      <c r="H677" s="19" t="s">
        <v>673</v>
      </c>
      <c r="I677" s="19" t="s">
        <v>673</v>
      </c>
      <c r="J677" s="19">
        <f>SUM(J676)</f>
        <v>10435360</v>
      </c>
      <c r="K677" s="19" t="e">
        <f>SUM(K676)</f>
        <v>#REF!</v>
      </c>
      <c r="L677" s="51">
        <v>34600</v>
      </c>
      <c r="N677" s="70"/>
    </row>
    <row r="678" spans="1:23" s="1" customFormat="1" ht="88.5" customHeight="1" x14ac:dyDescent="0.2">
      <c r="A678" s="903" t="s">
        <v>346</v>
      </c>
      <c r="B678" s="904"/>
      <c r="C678" s="68" t="e">
        <f>C681+C686+C691+C696+C703+C706+C710+C724+C739+C742+C767+C773+C779+C784+C790+C795+C799+C803+C806+C809+C814+C817+C820</f>
        <v>#REF!</v>
      </c>
      <c r="D678" s="68">
        <f>D739+D784+D795+D799+D806+D820</f>
        <v>5772.3</v>
      </c>
      <c r="E678" s="68" t="e">
        <f>E739+E784+E795+E799+E806+E820</f>
        <v>#N/A</v>
      </c>
      <c r="F678" s="68" t="e">
        <f>F681+F686+F691+F703+F710+F724+F767+F779+F790</f>
        <v>#N/A</v>
      </c>
      <c r="G678" s="68" t="e">
        <f>G681+G686+G691+G703+G710+G724+G767+G779+G790</f>
        <v>#N/A</v>
      </c>
      <c r="H678" s="68">
        <f>H696+H703+H706+H742+H773+H803+H809+H814+H817</f>
        <v>6341.45</v>
      </c>
      <c r="I678" s="68">
        <f>I696+I703+I706+I742+I773+I803+I809+I814+I817</f>
        <v>219414170</v>
      </c>
      <c r="J678" s="68" t="e">
        <f>J681+J686+J691+J696+J703+J706+J710+J724+J739+J742+J767+J773+J779+J784+J790+J795+J799+J803+J806+J809+J814+J817+J820</f>
        <v>#N/A</v>
      </c>
      <c r="K678" s="68" t="e">
        <f>K681+K686+K691+K696+K703+K706+K710+K724+K739+K742+K767+K773+K779+K784+K790+K795+K799+K803+K806+K809+K814+K817+K820</f>
        <v>#N/A</v>
      </c>
      <c r="L678" s="68">
        <v>34600</v>
      </c>
      <c r="M678" s="64"/>
      <c r="N678" s="64"/>
      <c r="O678" s="64"/>
      <c r="P678" s="64"/>
      <c r="Q678" s="64"/>
      <c r="R678" s="64"/>
      <c r="S678" s="64"/>
      <c r="T678" s="64"/>
      <c r="U678" s="63"/>
      <c r="V678" s="23"/>
      <c r="W678" s="23"/>
    </row>
    <row r="679" spans="1:23" ht="12.75" customHeight="1" x14ac:dyDescent="0.2">
      <c r="A679" s="883" t="s">
        <v>680</v>
      </c>
      <c r="B679" s="884"/>
      <c r="C679" s="884"/>
      <c r="D679" s="884"/>
      <c r="E679" s="884"/>
      <c r="F679" s="884"/>
      <c r="G679" s="884"/>
      <c r="H679" s="884"/>
      <c r="I679" s="884"/>
      <c r="J679" s="884"/>
      <c r="K679" s="884"/>
      <c r="L679" s="884"/>
      <c r="N679" s="9"/>
    </row>
    <row r="680" spans="1:23" ht="26.25" customHeight="1" x14ac:dyDescent="0.2">
      <c r="A680" s="77">
        <v>1</v>
      </c>
      <c r="B680" s="11" t="s">
        <v>638</v>
      </c>
      <c r="C680" s="4">
        <v>530.29999999999995</v>
      </c>
      <c r="D680" s="12" t="s">
        <v>674</v>
      </c>
      <c r="E680" s="12" t="s">
        <v>674</v>
      </c>
      <c r="F680" s="12">
        <v>530.29999999999995</v>
      </c>
      <c r="G680" s="52">
        <f>F680*L680</f>
        <v>18348380</v>
      </c>
      <c r="H680" s="12" t="s">
        <v>674</v>
      </c>
      <c r="I680" s="52" t="s">
        <v>674</v>
      </c>
      <c r="J680" s="20">
        <f>G680</f>
        <v>18348380</v>
      </c>
      <c r="K680" s="20">
        <v>1837489.5</v>
      </c>
      <c r="L680" s="20">
        <v>34600</v>
      </c>
      <c r="N680" s="9"/>
    </row>
    <row r="681" spans="1:23" s="71" customFormat="1" ht="51" customHeight="1" x14ac:dyDescent="0.2">
      <c r="A681" s="886" t="s">
        <v>684</v>
      </c>
      <c r="B681" s="886"/>
      <c r="C681" s="19">
        <f>SUM(C680)</f>
        <v>530.29999999999995</v>
      </c>
      <c r="D681" s="12" t="s">
        <v>674</v>
      </c>
      <c r="E681" s="12" t="s">
        <v>674</v>
      </c>
      <c r="F681" s="19" t="e">
        <f>#N/A</f>
        <v>#N/A</v>
      </c>
      <c r="G681" s="19" t="e">
        <f>#N/A</f>
        <v>#N/A</v>
      </c>
      <c r="H681" s="19" t="s">
        <v>674</v>
      </c>
      <c r="I681" s="19" t="s">
        <v>674</v>
      </c>
      <c r="J681" s="19" t="e">
        <f>#N/A</f>
        <v>#N/A</v>
      </c>
      <c r="K681" s="19" t="e">
        <f>#N/A</f>
        <v>#N/A</v>
      </c>
      <c r="L681" s="19">
        <v>34600</v>
      </c>
      <c r="N681" s="72"/>
    </row>
    <row r="682" spans="1:23" x14ac:dyDescent="0.2">
      <c r="A682" s="907" t="s">
        <v>682</v>
      </c>
      <c r="B682" s="908"/>
      <c r="C682" s="908"/>
      <c r="D682" s="908"/>
      <c r="E682" s="908"/>
      <c r="F682" s="908"/>
      <c r="G682" s="908"/>
      <c r="H682" s="908"/>
      <c r="I682" s="908"/>
      <c r="J682" s="908"/>
      <c r="K682" s="908"/>
      <c r="L682" s="908"/>
      <c r="N682" s="9"/>
    </row>
    <row r="683" spans="1:23" ht="25.5" x14ac:dyDescent="0.2">
      <c r="A683" s="10">
        <v>1</v>
      </c>
      <c r="B683" s="11" t="s">
        <v>568</v>
      </c>
      <c r="C683" s="12">
        <v>986.1</v>
      </c>
      <c r="D683" s="12" t="s">
        <v>673</v>
      </c>
      <c r="E683" s="4" t="s">
        <v>673</v>
      </c>
      <c r="F683" s="12">
        <v>986.1</v>
      </c>
      <c r="G683" s="12">
        <f>F683*L683</f>
        <v>34119060</v>
      </c>
      <c r="H683" s="12" t="s">
        <v>673</v>
      </c>
      <c r="I683" s="12" t="s">
        <v>673</v>
      </c>
      <c r="J683" s="20">
        <f>G683</f>
        <v>34119060</v>
      </c>
      <c r="K683" s="20" t="e">
        <f>#REF!</f>
        <v>#REF!</v>
      </c>
      <c r="L683" s="20">
        <v>34600</v>
      </c>
      <c r="N683" s="9"/>
    </row>
    <row r="684" spans="1:23" ht="25.5" x14ac:dyDescent="0.2">
      <c r="A684" s="10">
        <v>2</v>
      </c>
      <c r="B684" s="11" t="s">
        <v>569</v>
      </c>
      <c r="C684" s="12">
        <v>214</v>
      </c>
      <c r="D684" s="12" t="s">
        <v>673</v>
      </c>
      <c r="E684" s="4" t="s">
        <v>673</v>
      </c>
      <c r="F684" s="12">
        <v>214</v>
      </c>
      <c r="G684" s="12">
        <f>F684*L684</f>
        <v>7404400</v>
      </c>
      <c r="H684" s="12" t="s">
        <v>673</v>
      </c>
      <c r="I684" s="12" t="s">
        <v>673</v>
      </c>
      <c r="J684" s="20">
        <f>G684</f>
        <v>7404400</v>
      </c>
      <c r="K684" s="20" t="e">
        <f>#REF!</f>
        <v>#REF!</v>
      </c>
      <c r="L684" s="20">
        <v>34600</v>
      </c>
      <c r="N684" s="9"/>
    </row>
    <row r="685" spans="1:23" ht="25.5" x14ac:dyDescent="0.2">
      <c r="A685" s="10">
        <v>3</v>
      </c>
      <c r="B685" s="11" t="s">
        <v>570</v>
      </c>
      <c r="C685" s="12">
        <v>337.1</v>
      </c>
      <c r="D685" s="12" t="s">
        <v>673</v>
      </c>
      <c r="E685" s="4" t="s">
        <v>673</v>
      </c>
      <c r="F685" s="12">
        <v>337.1</v>
      </c>
      <c r="G685" s="12">
        <f>F685*L685</f>
        <v>11663660</v>
      </c>
      <c r="H685" s="12" t="s">
        <v>673</v>
      </c>
      <c r="I685" s="12" t="s">
        <v>673</v>
      </c>
      <c r="J685" s="20">
        <f>G685</f>
        <v>11663660</v>
      </c>
      <c r="K685" s="20" t="e">
        <f>#REF!</f>
        <v>#REF!</v>
      </c>
      <c r="L685" s="20">
        <v>34600</v>
      </c>
      <c r="N685" s="9"/>
    </row>
    <row r="686" spans="1:23" s="71" customFormat="1" ht="51" customHeight="1" x14ac:dyDescent="0.2">
      <c r="A686" s="886" t="s">
        <v>685</v>
      </c>
      <c r="B686" s="886"/>
      <c r="C686" s="19">
        <f>SUM(C683:C685)</f>
        <v>1537.2</v>
      </c>
      <c r="D686" s="12" t="s">
        <v>673</v>
      </c>
      <c r="E686" s="12" t="s">
        <v>673</v>
      </c>
      <c r="F686" s="19">
        <f>SUM(F683:F685)</f>
        <v>1537.2</v>
      </c>
      <c r="G686" s="19">
        <f>SUM(G683:G685)</f>
        <v>53187120</v>
      </c>
      <c r="H686" s="19" t="s">
        <v>673</v>
      </c>
      <c r="I686" s="19" t="s">
        <v>673</v>
      </c>
      <c r="J686" s="19">
        <f>SUM(J683:J685)</f>
        <v>53187120</v>
      </c>
      <c r="K686" s="19" t="e">
        <f>SUM(K683:K685)</f>
        <v>#REF!</v>
      </c>
      <c r="L686" s="19">
        <v>34600</v>
      </c>
      <c r="N686" s="72"/>
    </row>
    <row r="687" spans="1:23" s="6" customFormat="1" ht="12.75" customHeight="1" x14ac:dyDescent="0.2">
      <c r="A687" s="883" t="s">
        <v>690</v>
      </c>
      <c r="B687" s="884"/>
      <c r="C687" s="884"/>
      <c r="D687" s="884"/>
      <c r="E687" s="884"/>
      <c r="F687" s="884"/>
      <c r="G687" s="884"/>
      <c r="H687" s="884"/>
      <c r="I687" s="884"/>
      <c r="J687" s="884"/>
      <c r="K687" s="884"/>
      <c r="L687" s="884"/>
      <c r="N687" s="9"/>
    </row>
    <row r="688" spans="1:23" ht="35.25" customHeight="1" x14ac:dyDescent="0.2">
      <c r="A688" s="27">
        <v>1</v>
      </c>
      <c r="B688" s="11" t="s">
        <v>647</v>
      </c>
      <c r="C688" s="27">
        <v>650.5</v>
      </c>
      <c r="D688" s="12" t="s">
        <v>673</v>
      </c>
      <c r="E688" s="4" t="s">
        <v>673</v>
      </c>
      <c r="F688" s="4">
        <f>C688</f>
        <v>650.5</v>
      </c>
      <c r="G688" s="8">
        <f>F688*L688</f>
        <v>22507300</v>
      </c>
      <c r="H688" s="4" t="s">
        <v>673</v>
      </c>
      <c r="I688" s="8" t="s">
        <v>673</v>
      </c>
      <c r="J688" s="42">
        <f>G688</f>
        <v>22507300</v>
      </c>
      <c r="K688" s="42">
        <f>J688*0.1</f>
        <v>2250730</v>
      </c>
      <c r="L688" s="42">
        <v>34600</v>
      </c>
      <c r="N688" s="9"/>
    </row>
    <row r="689" spans="1:14" ht="35.25" customHeight="1" x14ac:dyDescent="0.2">
      <c r="A689" s="27">
        <v>2</v>
      </c>
      <c r="B689" s="11" t="s">
        <v>648</v>
      </c>
      <c r="C689" s="27">
        <v>210</v>
      </c>
      <c r="D689" s="12" t="s">
        <v>673</v>
      </c>
      <c r="E689" s="4" t="s">
        <v>673</v>
      </c>
      <c r="F689" s="4">
        <f>C689</f>
        <v>210</v>
      </c>
      <c r="G689" s="8">
        <f>F689*L689</f>
        <v>7266000</v>
      </c>
      <c r="H689" s="4" t="s">
        <v>673</v>
      </c>
      <c r="I689" s="8" t="s">
        <v>673</v>
      </c>
      <c r="J689" s="42">
        <f>G689</f>
        <v>7266000</v>
      </c>
      <c r="K689" s="42">
        <f>J689*0.1</f>
        <v>726600</v>
      </c>
      <c r="L689" s="42">
        <v>34600</v>
      </c>
      <c r="N689" s="9"/>
    </row>
    <row r="690" spans="1:14" ht="35.25" customHeight="1" x14ac:dyDescent="0.2">
      <c r="A690" s="27">
        <v>3</v>
      </c>
      <c r="B690" s="11" t="s">
        <v>649</v>
      </c>
      <c r="C690" s="27">
        <v>93.6</v>
      </c>
      <c r="D690" s="12" t="s">
        <v>673</v>
      </c>
      <c r="E690" s="4" t="s">
        <v>673</v>
      </c>
      <c r="F690" s="4">
        <f>C690</f>
        <v>93.6</v>
      </c>
      <c r="G690" s="8">
        <f>F690*L690</f>
        <v>3238560</v>
      </c>
      <c r="H690" s="4" t="s">
        <v>673</v>
      </c>
      <c r="I690" s="8" t="s">
        <v>673</v>
      </c>
      <c r="J690" s="42">
        <f>G690</f>
        <v>3238560</v>
      </c>
      <c r="K690" s="42">
        <f>J690*0.1</f>
        <v>323856</v>
      </c>
      <c r="L690" s="42">
        <v>34600</v>
      </c>
      <c r="N690" s="9"/>
    </row>
    <row r="691" spans="1:14" s="71" customFormat="1" ht="54" customHeight="1" x14ac:dyDescent="0.2">
      <c r="A691" s="887" t="s">
        <v>574</v>
      </c>
      <c r="B691" s="888"/>
      <c r="C691" s="19">
        <f>SUM(C688:C690)</f>
        <v>954.1</v>
      </c>
      <c r="D691" s="32" t="s">
        <v>673</v>
      </c>
      <c r="E691" s="32" t="s">
        <v>673</v>
      </c>
      <c r="F691" s="45">
        <f>SUM(F688:F690)</f>
        <v>954.1</v>
      </c>
      <c r="G691" s="45">
        <f>SUM(G688:G690)</f>
        <v>33011860</v>
      </c>
      <c r="H691" s="45" t="s">
        <v>673</v>
      </c>
      <c r="I691" s="45" t="s">
        <v>673</v>
      </c>
      <c r="J691" s="55">
        <f>SUM(J688:J690)</f>
        <v>33011860</v>
      </c>
      <c r="K691" s="55">
        <f>SUM(K688:K690)</f>
        <v>3301186</v>
      </c>
      <c r="L691" s="60">
        <v>34600</v>
      </c>
      <c r="N691" s="72"/>
    </row>
    <row r="692" spans="1:14" s="6" customFormat="1" ht="12.75" customHeight="1" x14ac:dyDescent="0.2">
      <c r="A692" s="894" t="s">
        <v>693</v>
      </c>
      <c r="B692" s="894"/>
      <c r="C692" s="894"/>
      <c r="D692" s="894"/>
      <c r="E692" s="894"/>
      <c r="F692" s="894"/>
      <c r="G692" s="894"/>
      <c r="H692" s="894"/>
      <c r="I692" s="894"/>
      <c r="J692" s="894"/>
      <c r="K692" s="894"/>
      <c r="L692" s="894"/>
      <c r="N692" s="9"/>
    </row>
    <row r="693" spans="1:14" s="6" customFormat="1" ht="29.25" customHeight="1" x14ac:dyDescent="0.2">
      <c r="A693" s="10">
        <v>1</v>
      </c>
      <c r="B693" s="11" t="s">
        <v>652</v>
      </c>
      <c r="C693" s="8" t="e">
        <f>#REF!</f>
        <v>#REF!</v>
      </c>
      <c r="D693" s="8" t="s">
        <v>673</v>
      </c>
      <c r="E693" s="7" t="s">
        <v>673</v>
      </c>
      <c r="F693" s="8" t="s">
        <v>673</v>
      </c>
      <c r="G693" s="8" t="s">
        <v>673</v>
      </c>
      <c r="H693" s="8">
        <v>505.5</v>
      </c>
      <c r="I693" s="8">
        <f>H693*L693</f>
        <v>17490300</v>
      </c>
      <c r="J693" s="42">
        <f>I693</f>
        <v>17490300</v>
      </c>
      <c r="K693" s="42">
        <f>J693*0.1</f>
        <v>1749030</v>
      </c>
      <c r="L693" s="42">
        <v>34600</v>
      </c>
      <c r="N693" s="9"/>
    </row>
    <row r="694" spans="1:14" s="6" customFormat="1" ht="26.25" customHeight="1" x14ac:dyDescent="0.2">
      <c r="A694" s="10">
        <v>2</v>
      </c>
      <c r="B694" s="11" t="s">
        <v>653</v>
      </c>
      <c r="C694" s="8" t="e">
        <f>#REF!</f>
        <v>#REF!</v>
      </c>
      <c r="D694" s="8" t="s">
        <v>673</v>
      </c>
      <c r="E694" s="7" t="s">
        <v>673</v>
      </c>
      <c r="F694" s="8" t="s">
        <v>673</v>
      </c>
      <c r="G694" s="8" t="s">
        <v>673</v>
      </c>
      <c r="H694" s="8">
        <v>508.9</v>
      </c>
      <c r="I694" s="8">
        <f>H694*L694</f>
        <v>17607940</v>
      </c>
      <c r="J694" s="42">
        <f>I694</f>
        <v>17607940</v>
      </c>
      <c r="K694" s="42">
        <f>J694*0.1</f>
        <v>1760794</v>
      </c>
      <c r="L694" s="42">
        <v>34600</v>
      </c>
      <c r="N694" s="9"/>
    </row>
    <row r="695" spans="1:14" s="6" customFormat="1" ht="30" customHeight="1" x14ac:dyDescent="0.2">
      <c r="A695" s="10">
        <v>3</v>
      </c>
      <c r="B695" s="11" t="s">
        <v>654</v>
      </c>
      <c r="C695" s="8" t="e">
        <f>#REF!</f>
        <v>#REF!</v>
      </c>
      <c r="D695" s="8" t="s">
        <v>673</v>
      </c>
      <c r="E695" s="7" t="s">
        <v>673</v>
      </c>
      <c r="F695" s="8" t="s">
        <v>673</v>
      </c>
      <c r="G695" s="8" t="s">
        <v>673</v>
      </c>
      <c r="H695" s="8">
        <v>520.20000000000005</v>
      </c>
      <c r="I695" s="8">
        <f>H695*L695</f>
        <v>17998920</v>
      </c>
      <c r="J695" s="42">
        <f>I695</f>
        <v>17998920</v>
      </c>
      <c r="K695" s="42">
        <f>J695*0.1</f>
        <v>1799892</v>
      </c>
      <c r="L695" s="42">
        <v>34600</v>
      </c>
      <c r="N695" s="9"/>
    </row>
    <row r="696" spans="1:14" s="71" customFormat="1" ht="51.75" customHeight="1" x14ac:dyDescent="0.2">
      <c r="A696" s="892" t="s">
        <v>576</v>
      </c>
      <c r="B696" s="893"/>
      <c r="C696" s="19" t="e">
        <f>SUM(C693:C695)</f>
        <v>#REF!</v>
      </c>
      <c r="D696" s="45" t="s">
        <v>673</v>
      </c>
      <c r="E696" s="46" t="s">
        <v>673</v>
      </c>
      <c r="F696" s="19" t="s">
        <v>673</v>
      </c>
      <c r="G696" s="19" t="s">
        <v>673</v>
      </c>
      <c r="H696" s="19">
        <f>SUM(H693:H695)</f>
        <v>1534.6</v>
      </c>
      <c r="I696" s="19">
        <f>SUM(I693:I695)</f>
        <v>53097160</v>
      </c>
      <c r="J696" s="55">
        <f>SUM(J693:J695)</f>
        <v>53097160</v>
      </c>
      <c r="K696" s="55">
        <f>SUM(K693:K695)</f>
        <v>5309716</v>
      </c>
      <c r="L696" s="55">
        <f>L1211</f>
        <v>0</v>
      </c>
      <c r="N696" s="72"/>
    </row>
    <row r="697" spans="1:14" s="6" customFormat="1" ht="12.75" customHeight="1" x14ac:dyDescent="0.2">
      <c r="A697" s="894" t="s">
        <v>698</v>
      </c>
      <c r="B697" s="894"/>
      <c r="C697" s="894"/>
      <c r="D697" s="894"/>
      <c r="E697" s="894"/>
      <c r="F697" s="894"/>
      <c r="G697" s="894"/>
      <c r="H697" s="894"/>
      <c r="I697" s="894"/>
      <c r="J697" s="894"/>
      <c r="K697" s="894"/>
      <c r="L697" s="894"/>
      <c r="N697" s="9"/>
    </row>
    <row r="698" spans="1:14" s="6" customFormat="1" ht="39" customHeight="1" x14ac:dyDescent="0.2">
      <c r="A698" s="10">
        <v>1</v>
      </c>
      <c r="B698" s="11" t="s">
        <v>656</v>
      </c>
      <c r="C698" s="8" t="e">
        <f>#REF!</f>
        <v>#REF!</v>
      </c>
      <c r="D698" s="45" t="s">
        <v>673</v>
      </c>
      <c r="E698" s="46" t="s">
        <v>673</v>
      </c>
      <c r="F698" s="8" t="e">
        <f>C698</f>
        <v>#REF!</v>
      </c>
      <c r="G698" s="8" t="e">
        <f>F698*L698</f>
        <v>#REF!</v>
      </c>
      <c r="H698" s="8" t="str">
        <f>E698</f>
        <v>-</v>
      </c>
      <c r="I698" s="8" t="s">
        <v>673</v>
      </c>
      <c r="J698" s="42" t="e">
        <f>G698</f>
        <v>#REF!</v>
      </c>
      <c r="K698" s="42" t="e">
        <f>J698*0.1</f>
        <v>#REF!</v>
      </c>
      <c r="L698" s="42">
        <v>34600</v>
      </c>
      <c r="N698" s="9"/>
    </row>
    <row r="699" spans="1:14" s="6" customFormat="1" ht="39" customHeight="1" x14ac:dyDescent="0.2">
      <c r="A699" s="10">
        <v>2</v>
      </c>
      <c r="B699" s="11" t="s">
        <v>657</v>
      </c>
      <c r="C699" s="8" t="e">
        <f>#REF!</f>
        <v>#REF!</v>
      </c>
      <c r="D699" s="45" t="s">
        <v>673</v>
      </c>
      <c r="E699" s="46" t="s">
        <v>673</v>
      </c>
      <c r="F699" s="8" t="e">
        <f>C699</f>
        <v>#REF!</v>
      </c>
      <c r="G699" s="8" t="e">
        <f>F699*L699</f>
        <v>#REF!</v>
      </c>
      <c r="H699" s="8" t="str">
        <f>E699</f>
        <v>-</v>
      </c>
      <c r="I699" s="8" t="s">
        <v>673</v>
      </c>
      <c r="J699" s="42" t="e">
        <f>G699</f>
        <v>#REF!</v>
      </c>
      <c r="K699" s="42" t="e">
        <f>J699*0.1</f>
        <v>#REF!</v>
      </c>
      <c r="L699" s="42">
        <v>34600</v>
      </c>
      <c r="N699" s="9"/>
    </row>
    <row r="700" spans="1:14" s="6" customFormat="1" ht="39" customHeight="1" x14ac:dyDescent="0.2">
      <c r="A700" s="10">
        <v>3</v>
      </c>
      <c r="B700" s="11" t="s">
        <v>658</v>
      </c>
      <c r="C700" s="8" t="e">
        <f>#REF!</f>
        <v>#REF!</v>
      </c>
      <c r="D700" s="45" t="s">
        <v>673</v>
      </c>
      <c r="E700" s="46" t="s">
        <v>673</v>
      </c>
      <c r="F700" s="8" t="s">
        <v>673</v>
      </c>
      <c r="G700" s="8" t="s">
        <v>673</v>
      </c>
      <c r="H700" s="8">
        <v>279.7</v>
      </c>
      <c r="I700" s="8">
        <f>H700*L700</f>
        <v>9677620</v>
      </c>
      <c r="J700" s="42">
        <f>I700</f>
        <v>9677620</v>
      </c>
      <c r="K700" s="42">
        <f>J700*0.1</f>
        <v>967762</v>
      </c>
      <c r="L700" s="42">
        <v>34600</v>
      </c>
      <c r="N700" s="9"/>
    </row>
    <row r="701" spans="1:14" s="6" customFormat="1" ht="39" customHeight="1" x14ac:dyDescent="0.2">
      <c r="A701" s="10">
        <v>4</v>
      </c>
      <c r="B701" s="11" t="s">
        <v>659</v>
      </c>
      <c r="C701" s="8" t="e">
        <f>#REF!</f>
        <v>#REF!</v>
      </c>
      <c r="D701" s="45" t="s">
        <v>673</v>
      </c>
      <c r="E701" s="46" t="s">
        <v>673</v>
      </c>
      <c r="F701" s="8" t="s">
        <v>673</v>
      </c>
      <c r="G701" s="8" t="s">
        <v>673</v>
      </c>
      <c r="H701" s="8">
        <v>338.55</v>
      </c>
      <c r="I701" s="8">
        <f>H701*L701</f>
        <v>11713830</v>
      </c>
      <c r="J701" s="42">
        <f>I701</f>
        <v>11713830</v>
      </c>
      <c r="K701" s="42">
        <f>J701*0.1</f>
        <v>1171383</v>
      </c>
      <c r="L701" s="42">
        <v>34600</v>
      </c>
      <c r="N701" s="9"/>
    </row>
    <row r="702" spans="1:14" s="6" customFormat="1" ht="39" customHeight="1" x14ac:dyDescent="0.2">
      <c r="A702" s="10">
        <v>5</v>
      </c>
      <c r="B702" s="11" t="s">
        <v>660</v>
      </c>
      <c r="C702" s="8" t="e">
        <f>#REF!</f>
        <v>#REF!</v>
      </c>
      <c r="D702" s="45" t="s">
        <v>673</v>
      </c>
      <c r="E702" s="46" t="s">
        <v>673</v>
      </c>
      <c r="F702" s="8" t="s">
        <v>673</v>
      </c>
      <c r="G702" s="8" t="s">
        <v>673</v>
      </c>
      <c r="H702" s="8">
        <v>276.7</v>
      </c>
      <c r="I702" s="8">
        <f>H702*L702</f>
        <v>9573820</v>
      </c>
      <c r="J702" s="42">
        <f>I702</f>
        <v>9573820</v>
      </c>
      <c r="K702" s="42">
        <f>J702*0.1</f>
        <v>957382</v>
      </c>
      <c r="L702" s="42">
        <v>34600</v>
      </c>
      <c r="N702" s="9"/>
    </row>
    <row r="703" spans="1:14" s="74" customFormat="1" ht="51" customHeight="1" x14ac:dyDescent="0.2">
      <c r="A703" s="892" t="s">
        <v>577</v>
      </c>
      <c r="B703" s="893"/>
      <c r="C703" s="19" t="e">
        <f>SUM(C698:C702)</f>
        <v>#REF!</v>
      </c>
      <c r="D703" s="45" t="s">
        <v>673</v>
      </c>
      <c r="E703" s="46" t="s">
        <v>673</v>
      </c>
      <c r="F703" s="19" t="e">
        <f>SUM(F698:F702)</f>
        <v>#REF!</v>
      </c>
      <c r="G703" s="19" t="e">
        <f>SUM(G698:G702)</f>
        <v>#REF!</v>
      </c>
      <c r="H703" s="19">
        <f>SUM(H700:H702)</f>
        <v>894.95</v>
      </c>
      <c r="I703" s="19">
        <f>SUM(I700:I702)</f>
        <v>30965270</v>
      </c>
      <c r="J703" s="55" t="e">
        <f>SUM(J698:J702)</f>
        <v>#REF!</v>
      </c>
      <c r="K703" s="55" t="e">
        <f>SUM(K698:K702)</f>
        <v>#REF!</v>
      </c>
      <c r="L703" s="55">
        <v>34600</v>
      </c>
      <c r="N703" s="72"/>
    </row>
    <row r="704" spans="1:14" s="6" customFormat="1" ht="12" customHeight="1" x14ac:dyDescent="0.2">
      <c r="A704" s="894" t="s">
        <v>694</v>
      </c>
      <c r="B704" s="894"/>
      <c r="C704" s="894"/>
      <c r="D704" s="894"/>
      <c r="E704" s="894"/>
      <c r="F704" s="894"/>
      <c r="G704" s="894"/>
      <c r="H704" s="894"/>
      <c r="I704" s="894"/>
      <c r="J704" s="894"/>
      <c r="K704" s="894"/>
      <c r="L704" s="894"/>
      <c r="N704" s="9"/>
    </row>
    <row r="705" spans="1:14" s="6" customFormat="1" ht="53.25" customHeight="1" x14ac:dyDescent="0.2">
      <c r="A705" s="10">
        <v>1</v>
      </c>
      <c r="B705" s="11" t="s">
        <v>56</v>
      </c>
      <c r="C705" s="8" t="e">
        <f>#REF!</f>
        <v>#REF!</v>
      </c>
      <c r="D705" s="8" t="s">
        <v>673</v>
      </c>
      <c r="E705" s="8" t="s">
        <v>673</v>
      </c>
      <c r="F705" s="8" t="s">
        <v>673</v>
      </c>
      <c r="G705" s="8" t="s">
        <v>673</v>
      </c>
      <c r="H705" s="8">
        <v>220.5</v>
      </c>
      <c r="I705" s="8">
        <f>H705*L705</f>
        <v>7629300</v>
      </c>
      <c r="J705" s="42">
        <f>I705</f>
        <v>7629300</v>
      </c>
      <c r="K705" s="42">
        <f>J705*0.1</f>
        <v>762930</v>
      </c>
      <c r="L705" s="42">
        <v>34600</v>
      </c>
      <c r="N705" s="9"/>
    </row>
    <row r="706" spans="1:14" s="71" customFormat="1" ht="55.5" customHeight="1" x14ac:dyDescent="0.2">
      <c r="A706" s="886" t="s">
        <v>578</v>
      </c>
      <c r="B706" s="886"/>
      <c r="C706" s="19" t="e">
        <f>SUM(C705)</f>
        <v>#REF!</v>
      </c>
      <c r="D706" s="19" t="s">
        <v>673</v>
      </c>
      <c r="E706" s="19" t="s">
        <v>673</v>
      </c>
      <c r="F706" s="8" t="s">
        <v>673</v>
      </c>
      <c r="G706" s="8" t="s">
        <v>673</v>
      </c>
      <c r="H706" s="8">
        <f>H705</f>
        <v>220.5</v>
      </c>
      <c r="I706" s="8">
        <f>I705</f>
        <v>7629300</v>
      </c>
      <c r="J706" s="55">
        <f>SUM(J705)</f>
        <v>7629300</v>
      </c>
      <c r="K706" s="55">
        <f>SUM(K705)</f>
        <v>762930</v>
      </c>
      <c r="L706" s="55">
        <f>SUM(L705)</f>
        <v>34600</v>
      </c>
      <c r="N706" s="72"/>
    </row>
    <row r="707" spans="1:14" s="6" customFormat="1" ht="12" customHeight="1" x14ac:dyDescent="0.2">
      <c r="A707" s="894" t="s">
        <v>699</v>
      </c>
      <c r="B707" s="894"/>
      <c r="C707" s="894"/>
      <c r="D707" s="894"/>
      <c r="E707" s="894"/>
      <c r="F707" s="894"/>
      <c r="G707" s="894"/>
      <c r="H707" s="894"/>
      <c r="I707" s="894"/>
      <c r="J707" s="894"/>
      <c r="K707" s="894"/>
      <c r="L707" s="894"/>
      <c r="N707" s="9"/>
    </row>
    <row r="708" spans="1:14" s="6" customFormat="1" ht="37.5" customHeight="1" x14ac:dyDescent="0.2">
      <c r="A708" s="10">
        <v>1</v>
      </c>
      <c r="B708" s="11" t="s">
        <v>741</v>
      </c>
      <c r="C708" s="8" t="e">
        <f>#REF!</f>
        <v>#REF!</v>
      </c>
      <c r="D708" s="8" t="s">
        <v>673</v>
      </c>
      <c r="E708" s="7" t="s">
        <v>673</v>
      </c>
      <c r="F708" s="8" t="e">
        <f>C708</f>
        <v>#REF!</v>
      </c>
      <c r="G708" s="8" t="e">
        <f>F708*L708</f>
        <v>#REF!</v>
      </c>
      <c r="H708" s="8" t="s">
        <v>673</v>
      </c>
      <c r="I708" s="8" t="s">
        <v>673</v>
      </c>
      <c r="J708" s="42">
        <v>4688300</v>
      </c>
      <c r="K708" s="42">
        <v>1048380</v>
      </c>
      <c r="L708" s="42">
        <v>34600</v>
      </c>
      <c r="N708" s="9"/>
    </row>
    <row r="709" spans="1:14" s="6" customFormat="1" ht="37.5" customHeight="1" x14ac:dyDescent="0.2">
      <c r="A709" s="10">
        <v>2</v>
      </c>
      <c r="B709" s="11" t="s">
        <v>742</v>
      </c>
      <c r="C709" s="8" t="e">
        <f>#REF!</f>
        <v>#REF!</v>
      </c>
      <c r="D709" s="8" t="s">
        <v>673</v>
      </c>
      <c r="E709" s="7" t="s">
        <v>673</v>
      </c>
      <c r="F709" s="8" t="e">
        <f>C709</f>
        <v>#REF!</v>
      </c>
      <c r="G709" s="8" t="e">
        <f>F709*L709</f>
        <v>#REF!</v>
      </c>
      <c r="H709" s="8" t="s">
        <v>673</v>
      </c>
      <c r="I709" s="8" t="s">
        <v>673</v>
      </c>
      <c r="J709" s="42">
        <v>14619192</v>
      </c>
      <c r="K709" s="42">
        <v>1066026</v>
      </c>
      <c r="L709" s="42">
        <v>34600</v>
      </c>
      <c r="N709" s="9"/>
    </row>
    <row r="710" spans="1:14" s="71" customFormat="1" ht="52.5" customHeight="1" x14ac:dyDescent="0.2">
      <c r="A710" s="886" t="s">
        <v>579</v>
      </c>
      <c r="B710" s="886"/>
      <c r="C710" s="19" t="e">
        <f>SUM(C708:C709)</f>
        <v>#REF!</v>
      </c>
      <c r="D710" s="45" t="s">
        <v>673</v>
      </c>
      <c r="E710" s="46" t="s">
        <v>673</v>
      </c>
      <c r="F710" s="19" t="e">
        <f>#N/A</f>
        <v>#N/A</v>
      </c>
      <c r="G710" s="19" t="e">
        <f>#N/A</f>
        <v>#N/A</v>
      </c>
      <c r="H710" s="19" t="s">
        <v>673</v>
      </c>
      <c r="I710" s="19" t="s">
        <v>673</v>
      </c>
      <c r="J710" s="55" t="e">
        <f>#N/A</f>
        <v>#N/A</v>
      </c>
      <c r="K710" s="55" t="e">
        <f>#N/A</f>
        <v>#N/A</v>
      </c>
      <c r="L710" s="55">
        <v>34600</v>
      </c>
      <c r="N710" s="72"/>
    </row>
    <row r="711" spans="1:14" x14ac:dyDescent="0.2">
      <c r="A711" s="898" t="s">
        <v>617</v>
      </c>
      <c r="B711" s="899"/>
      <c r="C711" s="899"/>
      <c r="D711" s="899"/>
      <c r="E711" s="899"/>
      <c r="F711" s="899"/>
      <c r="G711" s="899"/>
      <c r="H711" s="899"/>
      <c r="I711" s="899"/>
      <c r="J711" s="899"/>
      <c r="K711" s="899"/>
      <c r="L711" s="899"/>
      <c r="N711" s="9"/>
    </row>
    <row r="712" spans="1:14" ht="25.5" x14ac:dyDescent="0.2">
      <c r="A712" s="10">
        <v>1</v>
      </c>
      <c r="B712" s="30" t="s">
        <v>459</v>
      </c>
      <c r="C712" s="5">
        <v>177</v>
      </c>
      <c r="D712" s="5" t="s">
        <v>673</v>
      </c>
      <c r="E712" s="27" t="s">
        <v>673</v>
      </c>
      <c r="F712" s="27">
        <v>177</v>
      </c>
      <c r="G712" s="5">
        <f>F712*L712</f>
        <v>6124200</v>
      </c>
      <c r="H712" s="27" t="s">
        <v>673</v>
      </c>
      <c r="I712" s="5" t="s">
        <v>673</v>
      </c>
      <c r="J712" s="42" t="e">
        <f>#N/A</f>
        <v>#N/A</v>
      </c>
      <c r="K712" s="43" t="e">
        <f>#N/A</f>
        <v>#N/A</v>
      </c>
      <c r="L712" s="42">
        <v>34600</v>
      </c>
      <c r="N712" s="9"/>
    </row>
    <row r="713" spans="1:14" ht="25.5" x14ac:dyDescent="0.2">
      <c r="A713" s="10">
        <v>2</v>
      </c>
      <c r="B713" s="30" t="s">
        <v>460</v>
      </c>
      <c r="C713" s="5">
        <v>206</v>
      </c>
      <c r="D713" s="5" t="s">
        <v>673</v>
      </c>
      <c r="E713" s="27" t="s">
        <v>673</v>
      </c>
      <c r="F713" s="27">
        <v>206</v>
      </c>
      <c r="G713" s="5" t="e">
        <f>#N/A</f>
        <v>#N/A</v>
      </c>
      <c r="H713" s="27" t="s">
        <v>673</v>
      </c>
      <c r="I713" s="5" t="s">
        <v>673</v>
      </c>
      <c r="J713" s="42" t="e">
        <f>#N/A</f>
        <v>#N/A</v>
      </c>
      <c r="K713" s="43" t="e">
        <f>#N/A</f>
        <v>#N/A</v>
      </c>
      <c r="L713" s="42">
        <v>34600</v>
      </c>
      <c r="N713" s="9"/>
    </row>
    <row r="714" spans="1:14" ht="25.5" x14ac:dyDescent="0.2">
      <c r="A714" s="10">
        <v>3</v>
      </c>
      <c r="B714" s="30" t="s">
        <v>461</v>
      </c>
      <c r="C714" s="5">
        <v>162.5</v>
      </c>
      <c r="D714" s="5" t="s">
        <v>673</v>
      </c>
      <c r="E714" s="27" t="s">
        <v>673</v>
      </c>
      <c r="F714" s="27">
        <v>162.5</v>
      </c>
      <c r="G714" s="5" t="e">
        <f>#N/A</f>
        <v>#N/A</v>
      </c>
      <c r="H714" s="27" t="s">
        <v>673</v>
      </c>
      <c r="I714" s="5" t="s">
        <v>673</v>
      </c>
      <c r="J714" s="42" t="e">
        <f>#N/A</f>
        <v>#N/A</v>
      </c>
      <c r="K714" s="43" t="e">
        <f>#N/A</f>
        <v>#N/A</v>
      </c>
      <c r="L714" s="42">
        <v>34600</v>
      </c>
      <c r="N714" s="9"/>
    </row>
    <row r="715" spans="1:14" ht="25.5" x14ac:dyDescent="0.2">
      <c r="A715" s="10">
        <v>4</v>
      </c>
      <c r="B715" s="30" t="s">
        <v>462</v>
      </c>
      <c r="C715" s="5">
        <v>108.8</v>
      </c>
      <c r="D715" s="5" t="s">
        <v>673</v>
      </c>
      <c r="E715" s="27" t="s">
        <v>673</v>
      </c>
      <c r="F715" s="27">
        <v>108.8</v>
      </c>
      <c r="G715" s="5" t="e">
        <f>#N/A</f>
        <v>#N/A</v>
      </c>
      <c r="H715" s="27" t="s">
        <v>673</v>
      </c>
      <c r="I715" s="5" t="s">
        <v>673</v>
      </c>
      <c r="J715" s="42" t="e">
        <f>#N/A</f>
        <v>#N/A</v>
      </c>
      <c r="K715" s="43" t="e">
        <f>#N/A</f>
        <v>#N/A</v>
      </c>
      <c r="L715" s="42">
        <v>34600</v>
      </c>
      <c r="N715" s="9"/>
    </row>
    <row r="716" spans="1:14" ht="25.5" x14ac:dyDescent="0.2">
      <c r="A716" s="10">
        <v>5</v>
      </c>
      <c r="B716" s="30" t="s">
        <v>463</v>
      </c>
      <c r="C716" s="5">
        <v>105.6</v>
      </c>
      <c r="D716" s="5" t="s">
        <v>673</v>
      </c>
      <c r="E716" s="27" t="s">
        <v>673</v>
      </c>
      <c r="F716" s="27">
        <v>105.6</v>
      </c>
      <c r="G716" s="5" t="e">
        <f>#N/A</f>
        <v>#N/A</v>
      </c>
      <c r="H716" s="27" t="s">
        <v>673</v>
      </c>
      <c r="I716" s="5" t="s">
        <v>673</v>
      </c>
      <c r="J716" s="42" t="e">
        <f>#N/A</f>
        <v>#N/A</v>
      </c>
      <c r="K716" s="43" t="e">
        <f>#N/A</f>
        <v>#N/A</v>
      </c>
      <c r="L716" s="42">
        <v>34600</v>
      </c>
      <c r="N716" s="9"/>
    </row>
    <row r="717" spans="1:14" ht="25.5" x14ac:dyDescent="0.2">
      <c r="A717" s="10">
        <v>6</v>
      </c>
      <c r="B717" s="30" t="s">
        <v>464</v>
      </c>
      <c r="C717" s="5">
        <v>118.3</v>
      </c>
      <c r="D717" s="5" t="s">
        <v>673</v>
      </c>
      <c r="E717" s="27" t="s">
        <v>673</v>
      </c>
      <c r="F717" s="27">
        <v>118.3</v>
      </c>
      <c r="G717" s="5" t="e">
        <f>#N/A</f>
        <v>#N/A</v>
      </c>
      <c r="H717" s="27" t="s">
        <v>673</v>
      </c>
      <c r="I717" s="5" t="s">
        <v>673</v>
      </c>
      <c r="J717" s="42" t="e">
        <f>#N/A</f>
        <v>#N/A</v>
      </c>
      <c r="K717" s="43" t="e">
        <f>#N/A</f>
        <v>#N/A</v>
      </c>
      <c r="L717" s="42">
        <v>34600</v>
      </c>
      <c r="N717" s="9"/>
    </row>
    <row r="718" spans="1:14" ht="25.5" x14ac:dyDescent="0.2">
      <c r="A718" s="10">
        <v>7</v>
      </c>
      <c r="B718" s="30" t="s">
        <v>465</v>
      </c>
      <c r="C718" s="5">
        <v>92.2</v>
      </c>
      <c r="D718" s="5" t="s">
        <v>673</v>
      </c>
      <c r="E718" s="27" t="s">
        <v>673</v>
      </c>
      <c r="F718" s="27">
        <v>92.2</v>
      </c>
      <c r="G718" s="5" t="e">
        <f>#N/A</f>
        <v>#N/A</v>
      </c>
      <c r="H718" s="27" t="s">
        <v>673</v>
      </c>
      <c r="I718" s="5" t="s">
        <v>673</v>
      </c>
      <c r="J718" s="42" t="e">
        <f>#N/A</f>
        <v>#N/A</v>
      </c>
      <c r="K718" s="43" t="e">
        <f>#N/A</f>
        <v>#N/A</v>
      </c>
      <c r="L718" s="42">
        <v>34600</v>
      </c>
      <c r="N718" s="9"/>
    </row>
    <row r="719" spans="1:14" ht="25.5" x14ac:dyDescent="0.2">
      <c r="A719" s="10">
        <v>8</v>
      </c>
      <c r="B719" s="30" t="s">
        <v>466</v>
      </c>
      <c r="C719" s="5">
        <v>69.400000000000006</v>
      </c>
      <c r="D719" s="5" t="s">
        <v>673</v>
      </c>
      <c r="E719" s="27" t="s">
        <v>673</v>
      </c>
      <c r="F719" s="27">
        <v>69.400000000000006</v>
      </c>
      <c r="G719" s="5" t="e">
        <f>#N/A</f>
        <v>#N/A</v>
      </c>
      <c r="H719" s="27" t="s">
        <v>673</v>
      </c>
      <c r="I719" s="5" t="s">
        <v>673</v>
      </c>
      <c r="J719" s="42" t="e">
        <f>#N/A</f>
        <v>#N/A</v>
      </c>
      <c r="K719" s="43" t="e">
        <f>#N/A</f>
        <v>#N/A</v>
      </c>
      <c r="L719" s="42">
        <v>34600</v>
      </c>
      <c r="N719" s="9"/>
    </row>
    <row r="720" spans="1:14" ht="25.5" x14ac:dyDescent="0.2">
      <c r="A720" s="10">
        <v>9</v>
      </c>
      <c r="B720" s="30" t="s">
        <v>467</v>
      </c>
      <c r="C720" s="5">
        <v>283.8</v>
      </c>
      <c r="D720" s="5" t="s">
        <v>673</v>
      </c>
      <c r="E720" s="27" t="s">
        <v>673</v>
      </c>
      <c r="F720" s="27">
        <v>283.8</v>
      </c>
      <c r="G720" s="5" t="e">
        <f>#N/A</f>
        <v>#N/A</v>
      </c>
      <c r="H720" s="27" t="s">
        <v>673</v>
      </c>
      <c r="I720" s="5" t="s">
        <v>673</v>
      </c>
      <c r="J720" s="42" t="e">
        <f>#N/A</f>
        <v>#N/A</v>
      </c>
      <c r="K720" s="43" t="e">
        <f>#N/A</f>
        <v>#N/A</v>
      </c>
      <c r="L720" s="42">
        <v>34600</v>
      </c>
      <c r="N720" s="9"/>
    </row>
    <row r="721" spans="1:14" ht="25.5" x14ac:dyDescent="0.2">
      <c r="A721" s="10">
        <v>10</v>
      </c>
      <c r="B721" s="30" t="s">
        <v>468</v>
      </c>
      <c r="C721" s="5">
        <v>187.1</v>
      </c>
      <c r="D721" s="5" t="s">
        <v>673</v>
      </c>
      <c r="E721" s="27" t="s">
        <v>673</v>
      </c>
      <c r="F721" s="27">
        <v>187.1</v>
      </c>
      <c r="G721" s="5" t="e">
        <f>#N/A</f>
        <v>#N/A</v>
      </c>
      <c r="H721" s="27" t="s">
        <v>673</v>
      </c>
      <c r="I721" s="5" t="s">
        <v>673</v>
      </c>
      <c r="J721" s="42" t="e">
        <f>#N/A</f>
        <v>#N/A</v>
      </c>
      <c r="K721" s="43" t="e">
        <f>#N/A</f>
        <v>#N/A</v>
      </c>
      <c r="L721" s="42">
        <v>34600</v>
      </c>
      <c r="N721" s="9"/>
    </row>
    <row r="722" spans="1:14" ht="25.5" x14ac:dyDescent="0.2">
      <c r="A722" s="10">
        <v>11</v>
      </c>
      <c r="B722" s="30" t="s">
        <v>469</v>
      </c>
      <c r="C722" s="5">
        <v>144.5</v>
      </c>
      <c r="D722" s="5" t="s">
        <v>673</v>
      </c>
      <c r="E722" s="27" t="s">
        <v>673</v>
      </c>
      <c r="F722" s="27">
        <v>144.5</v>
      </c>
      <c r="G722" s="5" t="e">
        <f>#N/A</f>
        <v>#N/A</v>
      </c>
      <c r="H722" s="27" t="s">
        <v>673</v>
      </c>
      <c r="I722" s="5" t="s">
        <v>673</v>
      </c>
      <c r="J722" s="42" t="e">
        <f>#N/A</f>
        <v>#N/A</v>
      </c>
      <c r="K722" s="43" t="e">
        <f>#N/A</f>
        <v>#N/A</v>
      </c>
      <c r="L722" s="42">
        <v>34600</v>
      </c>
      <c r="N722" s="9"/>
    </row>
    <row r="723" spans="1:14" ht="25.5" x14ac:dyDescent="0.2">
      <c r="A723" s="10">
        <v>12</v>
      </c>
      <c r="B723" s="30" t="s">
        <v>470</v>
      </c>
      <c r="C723" s="5">
        <v>149.30000000000001</v>
      </c>
      <c r="D723" s="5" t="s">
        <v>673</v>
      </c>
      <c r="E723" s="27" t="s">
        <v>673</v>
      </c>
      <c r="F723" s="27">
        <v>149.30000000000001</v>
      </c>
      <c r="G723" s="5" t="e">
        <f>#N/A</f>
        <v>#N/A</v>
      </c>
      <c r="H723" s="27" t="s">
        <v>673</v>
      </c>
      <c r="I723" s="5" t="s">
        <v>673</v>
      </c>
      <c r="J723" s="42" t="e">
        <f>#N/A</f>
        <v>#N/A</v>
      </c>
      <c r="K723" s="43" t="e">
        <f>#N/A</f>
        <v>#N/A</v>
      </c>
      <c r="L723" s="42">
        <v>34600</v>
      </c>
      <c r="N723" s="9"/>
    </row>
    <row r="724" spans="1:14" s="71" customFormat="1" ht="53.25" customHeight="1" x14ac:dyDescent="0.2">
      <c r="A724" s="887" t="s">
        <v>478</v>
      </c>
      <c r="B724" s="888"/>
      <c r="C724" s="19">
        <f>SUM(C712:C723)</f>
        <v>1804.5</v>
      </c>
      <c r="D724" s="19" t="s">
        <v>673</v>
      </c>
      <c r="E724" s="18" t="s">
        <v>673</v>
      </c>
      <c r="F724" s="19">
        <f>SUM(F712:F723)</f>
        <v>1804.5</v>
      </c>
      <c r="G724" s="19" t="e">
        <f>SUM(G712:G723)</f>
        <v>#N/A</v>
      </c>
      <c r="H724" s="19" t="s">
        <v>673</v>
      </c>
      <c r="I724" s="19" t="s">
        <v>673</v>
      </c>
      <c r="J724" s="55" t="e">
        <f>SUM(J712:J723)</f>
        <v>#N/A</v>
      </c>
      <c r="K724" s="55" t="e">
        <f>SUM(K712:K723)</f>
        <v>#N/A</v>
      </c>
      <c r="L724" s="55">
        <v>34600</v>
      </c>
      <c r="N724" s="72"/>
    </row>
    <row r="725" spans="1:14" x14ac:dyDescent="0.2">
      <c r="A725" s="898" t="s">
        <v>447</v>
      </c>
      <c r="B725" s="899"/>
      <c r="C725" s="899"/>
      <c r="D725" s="899"/>
      <c r="E725" s="899"/>
      <c r="F725" s="899"/>
      <c r="G725" s="899"/>
      <c r="H725" s="899"/>
      <c r="I725" s="899"/>
      <c r="J725" s="899"/>
      <c r="K725" s="899"/>
      <c r="L725" s="899"/>
      <c r="N725" s="9"/>
    </row>
    <row r="726" spans="1:14" ht="25.5" x14ac:dyDescent="0.2">
      <c r="A726" s="10">
        <v>1</v>
      </c>
      <c r="B726" s="11" t="s">
        <v>76</v>
      </c>
      <c r="C726" s="5">
        <v>208.1</v>
      </c>
      <c r="D726" s="5">
        <v>208.1</v>
      </c>
      <c r="E726" s="5">
        <f>D726*L726</f>
        <v>7200260</v>
      </c>
      <c r="F726" s="27" t="s">
        <v>673</v>
      </c>
      <c r="G726" s="27" t="s">
        <v>673</v>
      </c>
      <c r="H726" s="27" t="s">
        <v>673</v>
      </c>
      <c r="I726" s="27" t="s">
        <v>673</v>
      </c>
      <c r="J726" s="42" t="e">
        <f>#N/A</f>
        <v>#N/A</v>
      </c>
      <c r="K726" s="43">
        <v>1880075</v>
      </c>
      <c r="L726" s="42">
        <v>34600</v>
      </c>
      <c r="N726" s="9"/>
    </row>
    <row r="727" spans="1:14" ht="25.5" x14ac:dyDescent="0.2">
      <c r="A727" s="10">
        <v>2</v>
      </c>
      <c r="B727" s="11" t="s">
        <v>77</v>
      </c>
      <c r="C727" s="5">
        <v>115.2</v>
      </c>
      <c r="D727" s="5">
        <v>115.2</v>
      </c>
      <c r="E727" s="5" t="e">
        <f>#N/A</f>
        <v>#N/A</v>
      </c>
      <c r="F727" s="27" t="s">
        <v>673</v>
      </c>
      <c r="G727" s="27" t="s">
        <v>673</v>
      </c>
      <c r="H727" s="27" t="s">
        <v>673</v>
      </c>
      <c r="I727" s="27" t="s">
        <v>673</v>
      </c>
      <c r="J727" s="42" t="e">
        <f>#N/A</f>
        <v>#N/A</v>
      </c>
      <c r="K727" s="43">
        <v>1208900</v>
      </c>
      <c r="L727" s="42">
        <v>34600</v>
      </c>
      <c r="N727" s="9"/>
    </row>
    <row r="728" spans="1:14" ht="25.5" x14ac:dyDescent="0.2">
      <c r="A728" s="10">
        <v>3</v>
      </c>
      <c r="B728" s="11" t="s">
        <v>78</v>
      </c>
      <c r="C728" s="5">
        <v>71.599999999999994</v>
      </c>
      <c r="D728" s="5">
        <v>71.599999999999994</v>
      </c>
      <c r="E728" s="5" t="e">
        <f>#N/A</f>
        <v>#N/A</v>
      </c>
      <c r="F728" s="27" t="s">
        <v>673</v>
      </c>
      <c r="G728" s="27" t="s">
        <v>673</v>
      </c>
      <c r="H728" s="27" t="s">
        <v>673</v>
      </c>
      <c r="I728" s="27" t="s">
        <v>673</v>
      </c>
      <c r="J728" s="42" t="e">
        <f>#N/A</f>
        <v>#N/A</v>
      </c>
      <c r="K728" s="43">
        <v>1742700</v>
      </c>
      <c r="L728" s="42">
        <v>34600</v>
      </c>
      <c r="N728" s="9"/>
    </row>
    <row r="729" spans="1:14" ht="25.5" x14ac:dyDescent="0.2">
      <c r="A729" s="10">
        <v>4</v>
      </c>
      <c r="B729" s="11" t="s">
        <v>79</v>
      </c>
      <c r="C729" s="5">
        <v>36.6</v>
      </c>
      <c r="D729" s="5">
        <v>36.6</v>
      </c>
      <c r="E729" s="5" t="e">
        <f>#N/A</f>
        <v>#N/A</v>
      </c>
      <c r="F729" s="27" t="s">
        <v>673</v>
      </c>
      <c r="G729" s="27" t="s">
        <v>673</v>
      </c>
      <c r="H729" s="27" t="s">
        <v>673</v>
      </c>
      <c r="I729" s="27" t="s">
        <v>673</v>
      </c>
      <c r="J729" s="42" t="e">
        <f>#N/A</f>
        <v>#N/A</v>
      </c>
      <c r="K729" s="43">
        <v>761450</v>
      </c>
      <c r="L729" s="42">
        <v>34600</v>
      </c>
      <c r="N729" s="9"/>
    </row>
    <row r="730" spans="1:14" ht="25.5" x14ac:dyDescent="0.2">
      <c r="A730" s="10">
        <v>5</v>
      </c>
      <c r="B730" s="11" t="s">
        <v>80</v>
      </c>
      <c r="C730" s="5">
        <v>108.6</v>
      </c>
      <c r="D730" s="5">
        <v>108.6</v>
      </c>
      <c r="E730" s="5" t="e">
        <f>#N/A</f>
        <v>#N/A</v>
      </c>
      <c r="F730" s="27" t="s">
        <v>673</v>
      </c>
      <c r="G730" s="27" t="s">
        <v>673</v>
      </c>
      <c r="H730" s="27" t="s">
        <v>673</v>
      </c>
      <c r="I730" s="27" t="s">
        <v>673</v>
      </c>
      <c r="J730" s="42" t="e">
        <f>#N/A</f>
        <v>#N/A</v>
      </c>
      <c r="K730" s="43">
        <v>2488450</v>
      </c>
      <c r="L730" s="42">
        <v>34600</v>
      </c>
      <c r="N730" s="9"/>
    </row>
    <row r="731" spans="1:14" ht="25.5" x14ac:dyDescent="0.2">
      <c r="A731" s="10">
        <v>6</v>
      </c>
      <c r="B731" s="11" t="s">
        <v>81</v>
      </c>
      <c r="C731" s="5">
        <v>145.4</v>
      </c>
      <c r="D731" s="5">
        <v>145.4</v>
      </c>
      <c r="E731" s="5" t="e">
        <f>#N/A</f>
        <v>#N/A</v>
      </c>
      <c r="F731" s="27" t="s">
        <v>673</v>
      </c>
      <c r="G731" s="27" t="s">
        <v>673</v>
      </c>
      <c r="H731" s="27" t="s">
        <v>673</v>
      </c>
      <c r="I731" s="27" t="s">
        <v>673</v>
      </c>
      <c r="J731" s="42" t="e">
        <f>#N/A</f>
        <v>#N/A</v>
      </c>
      <c r="K731" s="43">
        <v>1515050</v>
      </c>
      <c r="L731" s="42">
        <v>34600</v>
      </c>
      <c r="N731" s="9"/>
    </row>
    <row r="732" spans="1:14" ht="25.5" x14ac:dyDescent="0.2">
      <c r="A732" s="10">
        <v>7</v>
      </c>
      <c r="B732" s="11" t="s">
        <v>82</v>
      </c>
      <c r="C732" s="5">
        <v>95.6</v>
      </c>
      <c r="D732" s="5">
        <v>95.6</v>
      </c>
      <c r="E732" s="5" t="e">
        <f>#N/A</f>
        <v>#N/A</v>
      </c>
      <c r="F732" s="27" t="s">
        <v>673</v>
      </c>
      <c r="G732" s="27" t="s">
        <v>673</v>
      </c>
      <c r="H732" s="27" t="s">
        <v>673</v>
      </c>
      <c r="I732" s="27" t="s">
        <v>673</v>
      </c>
      <c r="J732" s="42" t="e">
        <f>#N/A</f>
        <v>#N/A</v>
      </c>
      <c r="K732" s="43">
        <v>800700</v>
      </c>
      <c r="L732" s="42">
        <v>34600</v>
      </c>
      <c r="N732" s="9"/>
    </row>
    <row r="733" spans="1:14" ht="25.5" x14ac:dyDescent="0.2">
      <c r="A733" s="10">
        <v>8</v>
      </c>
      <c r="B733" s="11" t="s">
        <v>83</v>
      </c>
      <c r="C733" s="5">
        <v>71.2</v>
      </c>
      <c r="D733" s="5">
        <v>71.2</v>
      </c>
      <c r="E733" s="5" t="e">
        <f>#N/A</f>
        <v>#N/A</v>
      </c>
      <c r="F733" s="27" t="s">
        <v>673</v>
      </c>
      <c r="G733" s="27" t="s">
        <v>673</v>
      </c>
      <c r="H733" s="27" t="s">
        <v>673</v>
      </c>
      <c r="I733" s="27" t="s">
        <v>673</v>
      </c>
      <c r="J733" s="42" t="e">
        <f>#N/A</f>
        <v>#N/A</v>
      </c>
      <c r="K733" s="43">
        <v>737900</v>
      </c>
      <c r="L733" s="42">
        <v>34600</v>
      </c>
      <c r="N733" s="9"/>
    </row>
    <row r="734" spans="1:14" ht="25.5" x14ac:dyDescent="0.2">
      <c r="A734" s="10">
        <v>9</v>
      </c>
      <c r="B734" s="11" t="s">
        <v>84</v>
      </c>
      <c r="C734" s="5">
        <v>166.1</v>
      </c>
      <c r="D734" s="5">
        <v>166.1</v>
      </c>
      <c r="E734" s="5" t="e">
        <f>#N/A</f>
        <v>#N/A</v>
      </c>
      <c r="F734" s="27" t="s">
        <v>673</v>
      </c>
      <c r="G734" s="27" t="s">
        <v>673</v>
      </c>
      <c r="H734" s="27" t="s">
        <v>673</v>
      </c>
      <c r="I734" s="27" t="s">
        <v>673</v>
      </c>
      <c r="J734" s="42" t="e">
        <f>#N/A</f>
        <v>#N/A</v>
      </c>
      <c r="K734" s="43">
        <v>702575</v>
      </c>
      <c r="L734" s="42">
        <v>34600</v>
      </c>
      <c r="N734" s="9"/>
    </row>
    <row r="735" spans="1:14" ht="25.5" x14ac:dyDescent="0.2">
      <c r="A735" s="10">
        <v>10</v>
      </c>
      <c r="B735" s="11" t="s">
        <v>85</v>
      </c>
      <c r="C735" s="5">
        <v>287.5</v>
      </c>
      <c r="D735" s="5">
        <v>287.5</v>
      </c>
      <c r="E735" s="5" t="e">
        <f>#N/A</f>
        <v>#N/A</v>
      </c>
      <c r="F735" s="27" t="s">
        <v>673</v>
      </c>
      <c r="G735" s="27" t="s">
        <v>673</v>
      </c>
      <c r="H735" s="27" t="s">
        <v>673</v>
      </c>
      <c r="I735" s="27" t="s">
        <v>673</v>
      </c>
      <c r="J735" s="42" t="e">
        <f>#N/A</f>
        <v>#N/A</v>
      </c>
      <c r="K735" s="43">
        <v>1236375</v>
      </c>
      <c r="L735" s="42">
        <v>34600</v>
      </c>
      <c r="N735" s="9"/>
    </row>
    <row r="736" spans="1:14" ht="25.5" x14ac:dyDescent="0.2">
      <c r="A736" s="10">
        <v>11</v>
      </c>
      <c r="B736" s="11" t="s">
        <v>86</v>
      </c>
      <c r="C736" s="5">
        <v>145.1</v>
      </c>
      <c r="D736" s="5">
        <v>145.1</v>
      </c>
      <c r="E736" s="5" t="e">
        <f>#N/A</f>
        <v>#N/A</v>
      </c>
      <c r="F736" s="27" t="s">
        <v>673</v>
      </c>
      <c r="G736" s="27" t="s">
        <v>673</v>
      </c>
      <c r="H736" s="27" t="s">
        <v>673</v>
      </c>
      <c r="I736" s="27" t="s">
        <v>673</v>
      </c>
      <c r="J736" s="42" t="e">
        <f>#N/A</f>
        <v>#N/A</v>
      </c>
      <c r="K736" s="43">
        <v>506325</v>
      </c>
      <c r="L736" s="42">
        <v>34600</v>
      </c>
      <c r="N736" s="9"/>
    </row>
    <row r="737" spans="1:14" ht="25.5" x14ac:dyDescent="0.2">
      <c r="A737" s="10">
        <v>12</v>
      </c>
      <c r="B737" s="11" t="s">
        <v>87</v>
      </c>
      <c r="C737" s="5">
        <v>171.1</v>
      </c>
      <c r="D737" s="5">
        <v>171.1</v>
      </c>
      <c r="E737" s="5" t="e">
        <f>#N/A</f>
        <v>#N/A</v>
      </c>
      <c r="F737" s="27" t="s">
        <v>673</v>
      </c>
      <c r="G737" s="27" t="s">
        <v>673</v>
      </c>
      <c r="H737" s="27" t="s">
        <v>673</v>
      </c>
      <c r="I737" s="27" t="s">
        <v>673</v>
      </c>
      <c r="J737" s="42" t="e">
        <f>#N/A</f>
        <v>#N/A</v>
      </c>
      <c r="K737" s="43">
        <v>349325</v>
      </c>
      <c r="L737" s="42">
        <v>34600</v>
      </c>
      <c r="N737" s="9"/>
    </row>
    <row r="738" spans="1:14" ht="25.5" x14ac:dyDescent="0.2">
      <c r="A738" s="10">
        <v>13</v>
      </c>
      <c r="B738" s="11" t="s">
        <v>88</v>
      </c>
      <c r="C738" s="5">
        <v>158.1</v>
      </c>
      <c r="D738" s="5">
        <v>158.1</v>
      </c>
      <c r="E738" s="5" t="e">
        <f>#N/A</f>
        <v>#N/A</v>
      </c>
      <c r="F738" s="27" t="s">
        <v>673</v>
      </c>
      <c r="G738" s="27" t="s">
        <v>673</v>
      </c>
      <c r="H738" s="27" t="s">
        <v>673</v>
      </c>
      <c r="I738" s="27" t="s">
        <v>673</v>
      </c>
      <c r="J738" s="42" t="e">
        <f>#N/A</f>
        <v>#N/A</v>
      </c>
      <c r="K738" s="43">
        <v>1644575</v>
      </c>
      <c r="L738" s="42">
        <v>34600</v>
      </c>
      <c r="N738" s="9"/>
    </row>
    <row r="739" spans="1:14" s="71" customFormat="1" ht="52.5" customHeight="1" x14ac:dyDescent="0.2">
      <c r="A739" s="887" t="s">
        <v>89</v>
      </c>
      <c r="B739" s="888"/>
      <c r="C739" s="19">
        <f>SUM(C726:C738)</f>
        <v>1780.2</v>
      </c>
      <c r="D739" s="19">
        <f>SUM(D726:D738)</f>
        <v>1780.2</v>
      </c>
      <c r="E739" s="19" t="e">
        <f>SUM(E726:E738)</f>
        <v>#N/A</v>
      </c>
      <c r="F739" s="18" t="s">
        <v>673</v>
      </c>
      <c r="G739" s="18" t="s">
        <v>673</v>
      </c>
      <c r="H739" s="18" t="s">
        <v>673</v>
      </c>
      <c r="I739" s="18" t="s">
        <v>673</v>
      </c>
      <c r="J739" s="55" t="e">
        <f>SUM(J726:J738)</f>
        <v>#N/A</v>
      </c>
      <c r="K739" s="55">
        <f>SUM(K726:K738)</f>
        <v>15574400</v>
      </c>
      <c r="L739" s="55">
        <v>34600</v>
      </c>
      <c r="N739" s="72"/>
    </row>
    <row r="740" spans="1:14" s="35" customFormat="1" x14ac:dyDescent="0.2">
      <c r="A740" s="898" t="s">
        <v>619</v>
      </c>
      <c r="B740" s="899"/>
      <c r="C740" s="899"/>
      <c r="D740" s="899"/>
      <c r="E740" s="899"/>
      <c r="F740" s="899"/>
      <c r="G740" s="899"/>
      <c r="H740" s="899"/>
      <c r="I740" s="899"/>
      <c r="J740" s="899"/>
      <c r="K740" s="899"/>
      <c r="L740" s="899"/>
      <c r="N740" s="36"/>
    </row>
    <row r="741" spans="1:14" s="35" customFormat="1" ht="25.5" x14ac:dyDescent="0.2">
      <c r="A741" s="10">
        <v>1</v>
      </c>
      <c r="B741" s="11" t="s">
        <v>451</v>
      </c>
      <c r="C741" s="5">
        <v>503.8</v>
      </c>
      <c r="D741" s="5" t="s">
        <v>673</v>
      </c>
      <c r="E741" s="5" t="s">
        <v>673</v>
      </c>
      <c r="F741" s="27" t="s">
        <v>673</v>
      </c>
      <c r="G741" s="27" t="s">
        <v>673</v>
      </c>
      <c r="H741" s="27">
        <v>503.8</v>
      </c>
      <c r="I741" s="5">
        <v>17431480</v>
      </c>
      <c r="J741" s="42">
        <v>17431480</v>
      </c>
      <c r="K741" s="43">
        <v>1743148</v>
      </c>
      <c r="L741" s="42">
        <v>34600</v>
      </c>
      <c r="N741" s="36"/>
    </row>
    <row r="742" spans="1:14" s="71" customFormat="1" ht="33" customHeight="1" x14ac:dyDescent="0.2">
      <c r="A742" s="887" t="s">
        <v>624</v>
      </c>
      <c r="B742" s="888"/>
      <c r="C742" s="19">
        <f>SUM(C741)</f>
        <v>503.8</v>
      </c>
      <c r="D742" s="19" t="s">
        <v>673</v>
      </c>
      <c r="E742" s="19" t="s">
        <v>673</v>
      </c>
      <c r="F742" s="18" t="s">
        <v>673</v>
      </c>
      <c r="G742" s="18" t="s">
        <v>673</v>
      </c>
      <c r="H742" s="18">
        <f>SUM(H741)</f>
        <v>503.8</v>
      </c>
      <c r="I742" s="19">
        <f>SUM(I741)</f>
        <v>17431480</v>
      </c>
      <c r="J742" s="55">
        <f>SUM(J741)</f>
        <v>17431480</v>
      </c>
      <c r="K742" s="55">
        <f>SUM(K741)</f>
        <v>1743148</v>
      </c>
      <c r="L742" s="55">
        <v>34600</v>
      </c>
      <c r="N742" s="72"/>
    </row>
    <row r="743" spans="1:14" s="35" customFormat="1" ht="15" customHeight="1" x14ac:dyDescent="0.2">
      <c r="A743" s="898" t="s">
        <v>627</v>
      </c>
      <c r="B743" s="899"/>
      <c r="C743" s="899"/>
      <c r="D743" s="899"/>
      <c r="E743" s="899"/>
      <c r="F743" s="899"/>
      <c r="G743" s="899"/>
      <c r="H743" s="899"/>
      <c r="I743" s="899"/>
      <c r="J743" s="899"/>
      <c r="K743" s="899"/>
      <c r="L743" s="899"/>
      <c r="N743" s="36"/>
    </row>
    <row r="744" spans="1:14" s="35" customFormat="1" ht="25.5" x14ac:dyDescent="0.2">
      <c r="A744" s="27">
        <v>1</v>
      </c>
      <c r="B744" s="30" t="s">
        <v>97</v>
      </c>
      <c r="C744" s="12" t="e">
        <f>#REF!</f>
        <v>#REF!</v>
      </c>
      <c r="D744" s="12" t="s">
        <v>673</v>
      </c>
      <c r="E744" s="4" t="s">
        <v>673</v>
      </c>
      <c r="F744" s="4" t="e">
        <f>#N/A</f>
        <v>#N/A</v>
      </c>
      <c r="G744" s="12" t="e">
        <f>F744*L744</f>
        <v>#N/A</v>
      </c>
      <c r="H744" s="4" t="e">
        <f>#N/A</f>
        <v>#N/A</v>
      </c>
      <c r="I744" s="12" t="s">
        <v>673</v>
      </c>
      <c r="J744" s="12" t="e">
        <f>#N/A</f>
        <v>#N/A</v>
      </c>
      <c r="K744" s="5" t="e">
        <f>#N/A</f>
        <v>#N/A</v>
      </c>
      <c r="L744" s="12">
        <v>34600</v>
      </c>
      <c r="N744" s="36"/>
    </row>
    <row r="745" spans="1:14" s="35" customFormat="1" ht="25.5" x14ac:dyDescent="0.2">
      <c r="A745" s="27">
        <v>2</v>
      </c>
      <c r="B745" s="30" t="s">
        <v>98</v>
      </c>
      <c r="C745" s="12" t="e">
        <f>#REF!</f>
        <v>#REF!</v>
      </c>
      <c r="D745" s="12" t="s">
        <v>673</v>
      </c>
      <c r="E745" s="4" t="s">
        <v>673</v>
      </c>
      <c r="F745" s="4" t="e">
        <f>#N/A</f>
        <v>#N/A</v>
      </c>
      <c r="G745" s="12" t="e">
        <f>#N/A</f>
        <v>#N/A</v>
      </c>
      <c r="H745" s="4" t="e">
        <f>#N/A</f>
        <v>#N/A</v>
      </c>
      <c r="I745" s="12" t="s">
        <v>673</v>
      </c>
      <c r="J745" s="12" t="e">
        <f>#N/A</f>
        <v>#N/A</v>
      </c>
      <c r="K745" s="5" t="e">
        <f>#N/A</f>
        <v>#N/A</v>
      </c>
      <c r="L745" s="12">
        <v>34600</v>
      </c>
      <c r="N745" s="36"/>
    </row>
    <row r="746" spans="1:14" s="35" customFormat="1" ht="25.5" x14ac:dyDescent="0.2">
      <c r="A746" s="27">
        <v>3</v>
      </c>
      <c r="B746" s="30" t="s">
        <v>99</v>
      </c>
      <c r="C746" s="12" t="e">
        <f>#REF!</f>
        <v>#REF!</v>
      </c>
      <c r="D746" s="12" t="s">
        <v>673</v>
      </c>
      <c r="E746" s="4" t="s">
        <v>673</v>
      </c>
      <c r="F746" s="4" t="e">
        <f>#N/A</f>
        <v>#N/A</v>
      </c>
      <c r="G746" s="12" t="e">
        <f>#N/A</f>
        <v>#N/A</v>
      </c>
      <c r="H746" s="4" t="e">
        <f>#N/A</f>
        <v>#N/A</v>
      </c>
      <c r="I746" s="12" t="s">
        <v>673</v>
      </c>
      <c r="J746" s="12" t="e">
        <f>#N/A</f>
        <v>#N/A</v>
      </c>
      <c r="K746" s="5" t="e">
        <f>#N/A</f>
        <v>#N/A</v>
      </c>
      <c r="L746" s="12">
        <v>34600</v>
      </c>
      <c r="N746" s="36"/>
    </row>
    <row r="747" spans="1:14" s="35" customFormat="1" ht="25.5" x14ac:dyDescent="0.2">
      <c r="A747" s="27">
        <v>4</v>
      </c>
      <c r="B747" s="30" t="s">
        <v>100</v>
      </c>
      <c r="C747" s="12" t="e">
        <f>#REF!</f>
        <v>#REF!</v>
      </c>
      <c r="D747" s="12" t="s">
        <v>673</v>
      </c>
      <c r="E747" s="4" t="s">
        <v>673</v>
      </c>
      <c r="F747" s="4" t="e">
        <f>#N/A</f>
        <v>#N/A</v>
      </c>
      <c r="G747" s="12" t="e">
        <f>#N/A</f>
        <v>#N/A</v>
      </c>
      <c r="H747" s="4" t="e">
        <f>#N/A</f>
        <v>#N/A</v>
      </c>
      <c r="I747" s="12" t="s">
        <v>673</v>
      </c>
      <c r="J747" s="12" t="e">
        <f>#N/A</f>
        <v>#N/A</v>
      </c>
      <c r="K747" s="5" t="e">
        <f>#N/A</f>
        <v>#N/A</v>
      </c>
      <c r="L747" s="12">
        <v>34600</v>
      </c>
      <c r="N747" s="36"/>
    </row>
    <row r="748" spans="1:14" s="35" customFormat="1" ht="25.5" x14ac:dyDescent="0.2">
      <c r="A748" s="27">
        <v>5</v>
      </c>
      <c r="B748" s="30" t="s">
        <v>101</v>
      </c>
      <c r="C748" s="12" t="e">
        <f>#REF!</f>
        <v>#REF!</v>
      </c>
      <c r="D748" s="12" t="s">
        <v>673</v>
      </c>
      <c r="E748" s="4" t="s">
        <v>673</v>
      </c>
      <c r="F748" s="4" t="e">
        <f>#N/A</f>
        <v>#N/A</v>
      </c>
      <c r="G748" s="12" t="e">
        <f>#N/A</f>
        <v>#N/A</v>
      </c>
      <c r="H748" s="4" t="e">
        <f>#N/A</f>
        <v>#N/A</v>
      </c>
      <c r="I748" s="12" t="s">
        <v>673</v>
      </c>
      <c r="J748" s="12" t="e">
        <f>#N/A</f>
        <v>#N/A</v>
      </c>
      <c r="K748" s="5" t="e">
        <f>#N/A</f>
        <v>#N/A</v>
      </c>
      <c r="L748" s="12">
        <v>34600</v>
      </c>
      <c r="N748" s="36"/>
    </row>
    <row r="749" spans="1:14" s="35" customFormat="1" ht="25.5" x14ac:dyDescent="0.2">
      <c r="A749" s="27">
        <v>6</v>
      </c>
      <c r="B749" s="30" t="s">
        <v>102</v>
      </c>
      <c r="C749" s="12" t="e">
        <f>#REF!</f>
        <v>#REF!</v>
      </c>
      <c r="D749" s="12" t="s">
        <v>673</v>
      </c>
      <c r="E749" s="4" t="s">
        <v>673</v>
      </c>
      <c r="F749" s="4" t="e">
        <f>#N/A</f>
        <v>#N/A</v>
      </c>
      <c r="G749" s="12" t="e">
        <f>#N/A</f>
        <v>#N/A</v>
      </c>
      <c r="H749" s="4" t="e">
        <f>#N/A</f>
        <v>#N/A</v>
      </c>
      <c r="I749" s="12" t="s">
        <v>673</v>
      </c>
      <c r="J749" s="12" t="e">
        <f>#N/A</f>
        <v>#N/A</v>
      </c>
      <c r="K749" s="5" t="e">
        <f>#N/A</f>
        <v>#N/A</v>
      </c>
      <c r="L749" s="12">
        <v>34600</v>
      </c>
      <c r="N749" s="36"/>
    </row>
    <row r="750" spans="1:14" s="35" customFormat="1" ht="25.5" x14ac:dyDescent="0.2">
      <c r="A750" s="27">
        <v>7</v>
      </c>
      <c r="B750" s="30" t="s">
        <v>103</v>
      </c>
      <c r="C750" s="12" t="e">
        <f>#REF!</f>
        <v>#REF!</v>
      </c>
      <c r="D750" s="12" t="s">
        <v>673</v>
      </c>
      <c r="E750" s="4" t="s">
        <v>673</v>
      </c>
      <c r="F750" s="4" t="e">
        <f>#N/A</f>
        <v>#N/A</v>
      </c>
      <c r="G750" s="12" t="e">
        <f>#N/A</f>
        <v>#N/A</v>
      </c>
      <c r="H750" s="4" t="e">
        <f>#N/A</f>
        <v>#N/A</v>
      </c>
      <c r="I750" s="12" t="s">
        <v>673</v>
      </c>
      <c r="J750" s="12" t="e">
        <f>#N/A</f>
        <v>#N/A</v>
      </c>
      <c r="K750" s="5" t="e">
        <f>#N/A</f>
        <v>#N/A</v>
      </c>
      <c r="L750" s="12">
        <v>34600</v>
      </c>
      <c r="N750" s="36"/>
    </row>
    <row r="751" spans="1:14" s="35" customFormat="1" ht="25.5" x14ac:dyDescent="0.2">
      <c r="A751" s="27">
        <v>8</v>
      </c>
      <c r="B751" s="30" t="s">
        <v>104</v>
      </c>
      <c r="C751" s="12" t="e">
        <f>#REF!</f>
        <v>#REF!</v>
      </c>
      <c r="D751" s="12" t="s">
        <v>673</v>
      </c>
      <c r="E751" s="4" t="s">
        <v>673</v>
      </c>
      <c r="F751" s="4" t="e">
        <f>#N/A</f>
        <v>#N/A</v>
      </c>
      <c r="G751" s="12" t="e">
        <f>#N/A</f>
        <v>#N/A</v>
      </c>
      <c r="H751" s="4" t="e">
        <f>#N/A</f>
        <v>#N/A</v>
      </c>
      <c r="I751" s="12" t="s">
        <v>673</v>
      </c>
      <c r="J751" s="12" t="e">
        <f>#N/A</f>
        <v>#N/A</v>
      </c>
      <c r="K751" s="5" t="e">
        <f>#N/A</f>
        <v>#N/A</v>
      </c>
      <c r="L751" s="12">
        <v>34600</v>
      </c>
      <c r="N751" s="36"/>
    </row>
    <row r="752" spans="1:14" s="35" customFormat="1" ht="25.5" x14ac:dyDescent="0.2">
      <c r="A752" s="27">
        <v>9</v>
      </c>
      <c r="B752" s="30" t="s">
        <v>105</v>
      </c>
      <c r="C752" s="12" t="e">
        <f>#REF!</f>
        <v>#REF!</v>
      </c>
      <c r="D752" s="12" t="s">
        <v>673</v>
      </c>
      <c r="E752" s="4" t="s">
        <v>673</v>
      </c>
      <c r="F752" s="4" t="e">
        <f>#N/A</f>
        <v>#N/A</v>
      </c>
      <c r="G752" s="12" t="e">
        <f>#N/A</f>
        <v>#N/A</v>
      </c>
      <c r="H752" s="4" t="e">
        <f>#N/A</f>
        <v>#N/A</v>
      </c>
      <c r="I752" s="12" t="s">
        <v>673</v>
      </c>
      <c r="J752" s="12" t="e">
        <f>#N/A</f>
        <v>#N/A</v>
      </c>
      <c r="K752" s="5" t="e">
        <f>#N/A</f>
        <v>#N/A</v>
      </c>
      <c r="L752" s="12">
        <v>34600</v>
      </c>
      <c r="N752" s="36"/>
    </row>
    <row r="753" spans="1:14" s="35" customFormat="1" ht="25.5" x14ac:dyDescent="0.2">
      <c r="A753" s="27">
        <v>10</v>
      </c>
      <c r="B753" s="30" t="s">
        <v>106</v>
      </c>
      <c r="C753" s="12" t="e">
        <f>#REF!</f>
        <v>#REF!</v>
      </c>
      <c r="D753" s="12" t="s">
        <v>673</v>
      </c>
      <c r="E753" s="4" t="s">
        <v>673</v>
      </c>
      <c r="F753" s="4" t="e">
        <f>#N/A</f>
        <v>#N/A</v>
      </c>
      <c r="G753" s="12" t="e">
        <f>#N/A</f>
        <v>#N/A</v>
      </c>
      <c r="H753" s="4" t="e">
        <f>#N/A</f>
        <v>#N/A</v>
      </c>
      <c r="I753" s="12" t="s">
        <v>673</v>
      </c>
      <c r="J753" s="12" t="e">
        <f>#N/A</f>
        <v>#N/A</v>
      </c>
      <c r="K753" s="5" t="e">
        <f>#N/A</f>
        <v>#N/A</v>
      </c>
      <c r="L753" s="12">
        <v>34600</v>
      </c>
      <c r="N753" s="36"/>
    </row>
    <row r="754" spans="1:14" s="35" customFormat="1" ht="25.5" x14ac:dyDescent="0.2">
      <c r="A754" s="27">
        <v>11</v>
      </c>
      <c r="B754" s="30" t="s">
        <v>107</v>
      </c>
      <c r="C754" s="12" t="e">
        <f>#REF!</f>
        <v>#REF!</v>
      </c>
      <c r="D754" s="12" t="s">
        <v>673</v>
      </c>
      <c r="E754" s="4" t="s">
        <v>673</v>
      </c>
      <c r="F754" s="4" t="e">
        <f>#N/A</f>
        <v>#N/A</v>
      </c>
      <c r="G754" s="12" t="e">
        <f>#N/A</f>
        <v>#N/A</v>
      </c>
      <c r="H754" s="4" t="e">
        <f>#N/A</f>
        <v>#N/A</v>
      </c>
      <c r="I754" s="12" t="s">
        <v>673</v>
      </c>
      <c r="J754" s="12" t="e">
        <f>#N/A</f>
        <v>#N/A</v>
      </c>
      <c r="K754" s="5" t="e">
        <f>#N/A</f>
        <v>#N/A</v>
      </c>
      <c r="L754" s="12">
        <v>34600</v>
      </c>
      <c r="N754" s="36"/>
    </row>
    <row r="755" spans="1:14" s="35" customFormat="1" ht="25.5" x14ac:dyDescent="0.2">
      <c r="A755" s="27">
        <v>12</v>
      </c>
      <c r="B755" s="30" t="s">
        <v>555</v>
      </c>
      <c r="C755" s="12" t="e">
        <f>#REF!</f>
        <v>#REF!</v>
      </c>
      <c r="D755" s="12" t="s">
        <v>673</v>
      </c>
      <c r="E755" s="4" t="s">
        <v>673</v>
      </c>
      <c r="F755" s="4" t="e">
        <f>#N/A</f>
        <v>#N/A</v>
      </c>
      <c r="G755" s="12" t="e">
        <f>#N/A</f>
        <v>#N/A</v>
      </c>
      <c r="H755" s="4" t="e">
        <f>#N/A</f>
        <v>#N/A</v>
      </c>
      <c r="I755" s="12" t="s">
        <v>673</v>
      </c>
      <c r="J755" s="12" t="e">
        <f>#N/A</f>
        <v>#N/A</v>
      </c>
      <c r="K755" s="5" t="e">
        <f>#N/A</f>
        <v>#N/A</v>
      </c>
      <c r="L755" s="12">
        <v>34600</v>
      </c>
      <c r="N755" s="36"/>
    </row>
    <row r="756" spans="1:14" s="35" customFormat="1" ht="25.5" x14ac:dyDescent="0.2">
      <c r="A756" s="27">
        <v>13</v>
      </c>
      <c r="B756" s="30" t="s">
        <v>556</v>
      </c>
      <c r="C756" s="12" t="e">
        <f>#REF!</f>
        <v>#REF!</v>
      </c>
      <c r="D756" s="12" t="s">
        <v>673</v>
      </c>
      <c r="E756" s="4" t="s">
        <v>673</v>
      </c>
      <c r="F756" s="4" t="e">
        <f>#N/A</f>
        <v>#N/A</v>
      </c>
      <c r="G756" s="12" t="e">
        <f>#N/A</f>
        <v>#N/A</v>
      </c>
      <c r="H756" s="4" t="e">
        <f>#N/A</f>
        <v>#N/A</v>
      </c>
      <c r="I756" s="12" t="s">
        <v>673</v>
      </c>
      <c r="J756" s="12" t="e">
        <f>#N/A</f>
        <v>#N/A</v>
      </c>
      <c r="K756" s="5" t="e">
        <f>#N/A</f>
        <v>#N/A</v>
      </c>
      <c r="L756" s="12">
        <v>34600</v>
      </c>
      <c r="N756" s="36"/>
    </row>
    <row r="757" spans="1:14" s="35" customFormat="1" ht="25.5" x14ac:dyDescent="0.2">
      <c r="A757" s="27">
        <v>14</v>
      </c>
      <c r="B757" s="30" t="s">
        <v>557</v>
      </c>
      <c r="C757" s="12" t="e">
        <f>#REF!</f>
        <v>#REF!</v>
      </c>
      <c r="D757" s="12" t="s">
        <v>673</v>
      </c>
      <c r="E757" s="4" t="s">
        <v>673</v>
      </c>
      <c r="F757" s="4" t="e">
        <f>#N/A</f>
        <v>#N/A</v>
      </c>
      <c r="G757" s="12" t="e">
        <f>#N/A</f>
        <v>#N/A</v>
      </c>
      <c r="H757" s="4" t="e">
        <f>#N/A</f>
        <v>#N/A</v>
      </c>
      <c r="I757" s="12" t="s">
        <v>673</v>
      </c>
      <c r="J757" s="12" t="e">
        <f>#N/A</f>
        <v>#N/A</v>
      </c>
      <c r="K757" s="5" t="e">
        <f>#N/A</f>
        <v>#N/A</v>
      </c>
      <c r="L757" s="12">
        <v>34600</v>
      </c>
      <c r="N757" s="36"/>
    </row>
    <row r="758" spans="1:14" s="35" customFormat="1" ht="25.5" x14ac:dyDescent="0.2">
      <c r="A758" s="27">
        <v>15</v>
      </c>
      <c r="B758" s="30" t="s">
        <v>108</v>
      </c>
      <c r="C758" s="12" t="e">
        <f>#REF!</f>
        <v>#REF!</v>
      </c>
      <c r="D758" s="12" t="s">
        <v>673</v>
      </c>
      <c r="E758" s="4" t="s">
        <v>673</v>
      </c>
      <c r="F758" s="4" t="e">
        <f>#N/A</f>
        <v>#N/A</v>
      </c>
      <c r="G758" s="12" t="e">
        <f>#N/A</f>
        <v>#N/A</v>
      </c>
      <c r="H758" s="4" t="e">
        <f>#N/A</f>
        <v>#N/A</v>
      </c>
      <c r="I758" s="12" t="s">
        <v>673</v>
      </c>
      <c r="J758" s="12" t="e">
        <f>#N/A</f>
        <v>#N/A</v>
      </c>
      <c r="K758" s="5" t="e">
        <f>#N/A</f>
        <v>#N/A</v>
      </c>
      <c r="L758" s="12">
        <v>34600</v>
      </c>
      <c r="N758" s="36"/>
    </row>
    <row r="759" spans="1:14" s="35" customFormat="1" ht="25.5" x14ac:dyDescent="0.2">
      <c r="A759" s="27">
        <v>16</v>
      </c>
      <c r="B759" s="30" t="s">
        <v>562</v>
      </c>
      <c r="C759" s="12" t="e">
        <f>#REF!</f>
        <v>#REF!</v>
      </c>
      <c r="D759" s="12" t="s">
        <v>673</v>
      </c>
      <c r="E759" s="4" t="s">
        <v>673</v>
      </c>
      <c r="F759" s="4" t="e">
        <f>#N/A</f>
        <v>#N/A</v>
      </c>
      <c r="G759" s="12" t="e">
        <f>#N/A</f>
        <v>#N/A</v>
      </c>
      <c r="H759" s="4" t="e">
        <f>#N/A</f>
        <v>#N/A</v>
      </c>
      <c r="I759" s="12" t="s">
        <v>673</v>
      </c>
      <c r="J759" s="12" t="e">
        <f>#N/A</f>
        <v>#N/A</v>
      </c>
      <c r="K759" s="5" t="e">
        <f>#N/A</f>
        <v>#N/A</v>
      </c>
      <c r="L759" s="12">
        <v>34600</v>
      </c>
      <c r="N759" s="36"/>
    </row>
    <row r="760" spans="1:14" s="35" customFormat="1" ht="25.5" x14ac:dyDescent="0.2">
      <c r="A760" s="27">
        <v>17</v>
      </c>
      <c r="B760" s="30" t="s">
        <v>109</v>
      </c>
      <c r="C760" s="12" t="e">
        <f>#REF!</f>
        <v>#REF!</v>
      </c>
      <c r="D760" s="12" t="s">
        <v>673</v>
      </c>
      <c r="E760" s="4" t="s">
        <v>673</v>
      </c>
      <c r="F760" s="4" t="e">
        <f>#N/A</f>
        <v>#N/A</v>
      </c>
      <c r="G760" s="12" t="e">
        <f>#N/A</f>
        <v>#N/A</v>
      </c>
      <c r="H760" s="4" t="e">
        <f>#N/A</f>
        <v>#N/A</v>
      </c>
      <c r="I760" s="12" t="s">
        <v>673</v>
      </c>
      <c r="J760" s="12" t="e">
        <f>#N/A</f>
        <v>#N/A</v>
      </c>
      <c r="K760" s="5" t="e">
        <f>#N/A</f>
        <v>#N/A</v>
      </c>
      <c r="L760" s="12">
        <v>34600</v>
      </c>
      <c r="N760" s="36"/>
    </row>
    <row r="761" spans="1:14" s="35" customFormat="1" ht="25.5" x14ac:dyDescent="0.2">
      <c r="A761" s="27">
        <v>18</v>
      </c>
      <c r="B761" s="30" t="s">
        <v>563</v>
      </c>
      <c r="C761" s="12" t="e">
        <f>#REF!</f>
        <v>#REF!</v>
      </c>
      <c r="D761" s="12" t="s">
        <v>673</v>
      </c>
      <c r="E761" s="4" t="s">
        <v>673</v>
      </c>
      <c r="F761" s="4" t="e">
        <f>#N/A</f>
        <v>#N/A</v>
      </c>
      <c r="G761" s="12" t="e">
        <f>#N/A</f>
        <v>#N/A</v>
      </c>
      <c r="H761" s="4" t="e">
        <f>#N/A</f>
        <v>#N/A</v>
      </c>
      <c r="I761" s="12" t="s">
        <v>673</v>
      </c>
      <c r="J761" s="12" t="e">
        <f>#N/A</f>
        <v>#N/A</v>
      </c>
      <c r="K761" s="5" t="e">
        <f>#N/A</f>
        <v>#N/A</v>
      </c>
      <c r="L761" s="12">
        <v>34600</v>
      </c>
      <c r="N761" s="36"/>
    </row>
    <row r="762" spans="1:14" s="35" customFormat="1" ht="25.5" x14ac:dyDescent="0.2">
      <c r="A762" s="27">
        <v>19</v>
      </c>
      <c r="B762" s="30" t="s">
        <v>558</v>
      </c>
      <c r="C762" s="12" t="e">
        <f>#REF!</f>
        <v>#REF!</v>
      </c>
      <c r="D762" s="12" t="s">
        <v>673</v>
      </c>
      <c r="E762" s="4" t="s">
        <v>673</v>
      </c>
      <c r="F762" s="4" t="e">
        <f>#N/A</f>
        <v>#N/A</v>
      </c>
      <c r="G762" s="12" t="e">
        <f>#N/A</f>
        <v>#N/A</v>
      </c>
      <c r="H762" s="4" t="e">
        <f>#N/A</f>
        <v>#N/A</v>
      </c>
      <c r="I762" s="12" t="s">
        <v>673</v>
      </c>
      <c r="J762" s="12" t="e">
        <f>#N/A</f>
        <v>#N/A</v>
      </c>
      <c r="K762" s="5" t="e">
        <f>#N/A</f>
        <v>#N/A</v>
      </c>
      <c r="L762" s="12">
        <v>34600</v>
      </c>
      <c r="N762" s="36"/>
    </row>
    <row r="763" spans="1:14" s="35" customFormat="1" ht="25.5" x14ac:dyDescent="0.2">
      <c r="A763" s="27">
        <v>20</v>
      </c>
      <c r="B763" s="30" t="s">
        <v>559</v>
      </c>
      <c r="C763" s="12" t="e">
        <f>#REF!</f>
        <v>#REF!</v>
      </c>
      <c r="D763" s="12" t="s">
        <v>673</v>
      </c>
      <c r="E763" s="4" t="s">
        <v>673</v>
      </c>
      <c r="F763" s="4" t="e">
        <f>#N/A</f>
        <v>#N/A</v>
      </c>
      <c r="G763" s="12" t="e">
        <f>#N/A</f>
        <v>#N/A</v>
      </c>
      <c r="H763" s="4" t="e">
        <f>#N/A</f>
        <v>#N/A</v>
      </c>
      <c r="I763" s="12" t="s">
        <v>673</v>
      </c>
      <c r="J763" s="12" t="e">
        <f>#N/A</f>
        <v>#N/A</v>
      </c>
      <c r="K763" s="5" t="e">
        <f>#N/A</f>
        <v>#N/A</v>
      </c>
      <c r="L763" s="12">
        <v>34600</v>
      </c>
      <c r="N763" s="36"/>
    </row>
    <row r="764" spans="1:14" s="35" customFormat="1" ht="25.5" x14ac:dyDescent="0.2">
      <c r="A764" s="27">
        <v>21</v>
      </c>
      <c r="B764" s="30" t="s">
        <v>560</v>
      </c>
      <c r="C764" s="12" t="e">
        <f>#REF!</f>
        <v>#REF!</v>
      </c>
      <c r="D764" s="12" t="s">
        <v>673</v>
      </c>
      <c r="E764" s="4" t="s">
        <v>673</v>
      </c>
      <c r="F764" s="4" t="e">
        <f>#N/A</f>
        <v>#N/A</v>
      </c>
      <c r="G764" s="12" t="e">
        <f>#N/A</f>
        <v>#N/A</v>
      </c>
      <c r="H764" s="4" t="e">
        <f>#N/A</f>
        <v>#N/A</v>
      </c>
      <c r="I764" s="12" t="s">
        <v>673</v>
      </c>
      <c r="J764" s="12" t="e">
        <f>#N/A</f>
        <v>#N/A</v>
      </c>
      <c r="K764" s="5" t="e">
        <f>#N/A</f>
        <v>#N/A</v>
      </c>
      <c r="L764" s="12">
        <v>34600</v>
      </c>
      <c r="N764" s="36"/>
    </row>
    <row r="765" spans="1:14" s="35" customFormat="1" ht="25.5" x14ac:dyDescent="0.2">
      <c r="A765" s="27">
        <v>22</v>
      </c>
      <c r="B765" s="30" t="s">
        <v>561</v>
      </c>
      <c r="C765" s="12" t="e">
        <f>#REF!</f>
        <v>#REF!</v>
      </c>
      <c r="D765" s="12" t="s">
        <v>673</v>
      </c>
      <c r="E765" s="4" t="s">
        <v>673</v>
      </c>
      <c r="F765" s="4" t="e">
        <f>#N/A</f>
        <v>#N/A</v>
      </c>
      <c r="G765" s="12" t="e">
        <f>#N/A</f>
        <v>#N/A</v>
      </c>
      <c r="H765" s="4" t="e">
        <f>#N/A</f>
        <v>#N/A</v>
      </c>
      <c r="I765" s="12" t="s">
        <v>673</v>
      </c>
      <c r="J765" s="12" t="e">
        <f>#N/A</f>
        <v>#N/A</v>
      </c>
      <c r="K765" s="5" t="e">
        <f>#N/A</f>
        <v>#N/A</v>
      </c>
      <c r="L765" s="12">
        <v>34600</v>
      </c>
      <c r="N765" s="36"/>
    </row>
    <row r="766" spans="1:14" s="35" customFormat="1" ht="25.5" x14ac:dyDescent="0.2">
      <c r="A766" s="27">
        <v>23</v>
      </c>
      <c r="B766" s="30" t="s">
        <v>110</v>
      </c>
      <c r="C766" s="12" t="e">
        <f>#REF!</f>
        <v>#REF!</v>
      </c>
      <c r="D766" s="12" t="s">
        <v>673</v>
      </c>
      <c r="E766" s="4" t="s">
        <v>673</v>
      </c>
      <c r="F766" s="4" t="e">
        <f>#N/A</f>
        <v>#N/A</v>
      </c>
      <c r="G766" s="12" t="e">
        <f>#N/A</f>
        <v>#N/A</v>
      </c>
      <c r="H766" s="4" t="e">
        <f>#N/A</f>
        <v>#N/A</v>
      </c>
      <c r="I766" s="12" t="s">
        <v>673</v>
      </c>
      <c r="J766" s="12" t="e">
        <f>#N/A</f>
        <v>#N/A</v>
      </c>
      <c r="K766" s="5" t="e">
        <f>#N/A</f>
        <v>#N/A</v>
      </c>
      <c r="L766" s="12">
        <v>34600</v>
      </c>
      <c r="N766" s="36"/>
    </row>
    <row r="767" spans="1:14" s="71" customFormat="1" ht="52.5" customHeight="1" x14ac:dyDescent="0.2">
      <c r="A767" s="896" t="s">
        <v>111</v>
      </c>
      <c r="B767" s="897"/>
      <c r="C767" s="19" t="e">
        <f>SUM(C744:C766)</f>
        <v>#REF!</v>
      </c>
      <c r="D767" s="19" t="s">
        <v>673</v>
      </c>
      <c r="E767" s="18" t="s">
        <v>673</v>
      </c>
      <c r="F767" s="19" t="e">
        <f>SUM(F744:F766)</f>
        <v>#N/A</v>
      </c>
      <c r="G767" s="19" t="e">
        <f>SUM(G744:G766)</f>
        <v>#N/A</v>
      </c>
      <c r="H767" s="19" t="s">
        <v>673</v>
      </c>
      <c r="I767" s="19" t="s">
        <v>673</v>
      </c>
      <c r="J767" s="19" t="e">
        <f>SUM(J744:J766)</f>
        <v>#N/A</v>
      </c>
      <c r="K767" s="19" t="e">
        <f>SUM(K744:K766)</f>
        <v>#N/A</v>
      </c>
      <c r="L767" s="19">
        <v>34600</v>
      </c>
      <c r="N767" s="72"/>
    </row>
    <row r="768" spans="1:14" x14ac:dyDescent="0.2">
      <c r="A768" s="898" t="s">
        <v>112</v>
      </c>
      <c r="B768" s="899"/>
      <c r="C768" s="899"/>
      <c r="D768" s="899"/>
      <c r="E768" s="899"/>
      <c r="F768" s="899"/>
      <c r="G768" s="899"/>
      <c r="H768" s="899"/>
      <c r="I768" s="899"/>
      <c r="J768" s="899"/>
      <c r="K768" s="899"/>
      <c r="L768" s="899"/>
      <c r="N768" s="9"/>
    </row>
    <row r="769" spans="1:14" ht="25.5" x14ac:dyDescent="0.2">
      <c r="A769" s="4">
        <v>1</v>
      </c>
      <c r="B769" s="30" t="s">
        <v>118</v>
      </c>
      <c r="C769" s="5">
        <v>425.5</v>
      </c>
      <c r="D769" s="45" t="s">
        <v>673</v>
      </c>
      <c r="E769" s="45" t="s">
        <v>673</v>
      </c>
      <c r="F769" s="5" t="s">
        <v>673</v>
      </c>
      <c r="G769" s="32" t="s">
        <v>673</v>
      </c>
      <c r="H769" s="5">
        <v>425.5</v>
      </c>
      <c r="I769" s="32">
        <f>H769*L769</f>
        <v>14722300</v>
      </c>
      <c r="J769" s="42">
        <f>I769</f>
        <v>14722300</v>
      </c>
      <c r="K769" s="43">
        <f>J769*0.1</f>
        <v>1472230</v>
      </c>
      <c r="L769" s="42">
        <v>34600</v>
      </c>
      <c r="N769" s="9"/>
    </row>
    <row r="770" spans="1:14" ht="25.5" x14ac:dyDescent="0.2">
      <c r="A770" s="4">
        <v>2</v>
      </c>
      <c r="B770" s="30" t="s">
        <v>119</v>
      </c>
      <c r="C770" s="5">
        <v>628.79999999999995</v>
      </c>
      <c r="D770" s="45" t="s">
        <v>673</v>
      </c>
      <c r="E770" s="45" t="s">
        <v>673</v>
      </c>
      <c r="F770" s="5" t="s">
        <v>673</v>
      </c>
      <c r="G770" s="32" t="s">
        <v>673</v>
      </c>
      <c r="H770" s="5">
        <v>628.79999999999995</v>
      </c>
      <c r="I770" s="32">
        <f>H770*L770</f>
        <v>21756480</v>
      </c>
      <c r="J770" s="42">
        <f>I770</f>
        <v>21756480</v>
      </c>
      <c r="K770" s="43">
        <f>J770*0.1</f>
        <v>2175648</v>
      </c>
      <c r="L770" s="42">
        <v>34600</v>
      </c>
      <c r="N770" s="9"/>
    </row>
    <row r="771" spans="1:14" ht="25.5" x14ac:dyDescent="0.2">
      <c r="A771" s="4">
        <v>3</v>
      </c>
      <c r="B771" s="30" t="s">
        <v>120</v>
      </c>
      <c r="C771" s="5">
        <v>128</v>
      </c>
      <c r="D771" s="45" t="s">
        <v>673</v>
      </c>
      <c r="E771" s="45" t="s">
        <v>673</v>
      </c>
      <c r="F771" s="5" t="s">
        <v>673</v>
      </c>
      <c r="G771" s="32" t="s">
        <v>673</v>
      </c>
      <c r="H771" s="5">
        <v>128</v>
      </c>
      <c r="I771" s="32">
        <f>H771*L771</f>
        <v>4428800</v>
      </c>
      <c r="J771" s="42">
        <f>I771</f>
        <v>4428800</v>
      </c>
      <c r="K771" s="43">
        <f>J771*0.1</f>
        <v>442880</v>
      </c>
      <c r="L771" s="42">
        <v>34600</v>
      </c>
      <c r="N771" s="9"/>
    </row>
    <row r="772" spans="1:14" ht="25.5" x14ac:dyDescent="0.2">
      <c r="A772" s="4">
        <v>4</v>
      </c>
      <c r="B772" s="30" t="s">
        <v>121</v>
      </c>
      <c r="C772" s="5">
        <v>130.5</v>
      </c>
      <c r="D772" s="45" t="s">
        <v>673</v>
      </c>
      <c r="E772" s="45" t="s">
        <v>673</v>
      </c>
      <c r="F772" s="5" t="s">
        <v>673</v>
      </c>
      <c r="G772" s="32" t="s">
        <v>673</v>
      </c>
      <c r="H772" s="5">
        <v>130.5</v>
      </c>
      <c r="I772" s="32">
        <f>H772*L772</f>
        <v>4515300</v>
      </c>
      <c r="J772" s="42">
        <f>I772</f>
        <v>4515300</v>
      </c>
      <c r="K772" s="43">
        <f>J772*0.1</f>
        <v>451530</v>
      </c>
      <c r="L772" s="42">
        <v>34600</v>
      </c>
      <c r="N772" s="9"/>
    </row>
    <row r="773" spans="1:14" s="71" customFormat="1" ht="29.25" customHeight="1" x14ac:dyDescent="0.2">
      <c r="A773" s="887" t="s">
        <v>696</v>
      </c>
      <c r="B773" s="888"/>
      <c r="C773" s="19">
        <f>SUM(C769:C772)</f>
        <v>1312.8</v>
      </c>
      <c r="D773" s="45" t="s">
        <v>673</v>
      </c>
      <c r="E773" s="45" t="s">
        <v>673</v>
      </c>
      <c r="F773" s="45" t="s">
        <v>673</v>
      </c>
      <c r="G773" s="45" t="s">
        <v>673</v>
      </c>
      <c r="H773" s="45">
        <f>SUM(H769:H772)</f>
        <v>1312.8</v>
      </c>
      <c r="I773" s="45">
        <f>SUM(I769:I772)</f>
        <v>45422880</v>
      </c>
      <c r="J773" s="45">
        <f>SUM(J769:J772)</f>
        <v>45422880</v>
      </c>
      <c r="K773" s="45">
        <f>SUM(K769:K772)</f>
        <v>4542288</v>
      </c>
      <c r="L773" s="55">
        <v>34600</v>
      </c>
      <c r="N773" s="72"/>
    </row>
    <row r="774" spans="1:14" s="35" customFormat="1" x14ac:dyDescent="0.2">
      <c r="A774" s="924" t="s">
        <v>628</v>
      </c>
      <c r="B774" s="925"/>
      <c r="C774" s="925"/>
      <c r="D774" s="925"/>
      <c r="E774" s="925"/>
      <c r="F774" s="925"/>
      <c r="G774" s="925"/>
      <c r="H774" s="925"/>
      <c r="I774" s="925"/>
      <c r="J774" s="925"/>
      <c r="K774" s="925"/>
      <c r="L774" s="925"/>
      <c r="N774" s="36"/>
    </row>
    <row r="775" spans="1:14" s="35" customFormat="1" x14ac:dyDescent="0.2">
      <c r="A775" s="4">
        <v>1</v>
      </c>
      <c r="B775" s="30" t="s">
        <v>129</v>
      </c>
      <c r="C775" s="5">
        <v>71.400000000000006</v>
      </c>
      <c r="D775" s="45" t="s">
        <v>673</v>
      </c>
      <c r="E775" s="45" t="s">
        <v>673</v>
      </c>
      <c r="F775" s="5">
        <v>71.400000000000006</v>
      </c>
      <c r="G775" s="32">
        <f>F775*L775</f>
        <v>2470440</v>
      </c>
      <c r="H775" s="5" t="s">
        <v>673</v>
      </c>
      <c r="I775" s="32" t="s">
        <v>673</v>
      </c>
      <c r="J775" s="42">
        <f>G775</f>
        <v>2470440</v>
      </c>
      <c r="K775" s="43" t="e">
        <f>#REF!</f>
        <v>#REF!</v>
      </c>
      <c r="L775" s="42">
        <v>34600</v>
      </c>
      <c r="N775" s="36"/>
    </row>
    <row r="776" spans="1:14" s="35" customFormat="1" x14ac:dyDescent="0.2">
      <c r="A776" s="4">
        <v>2</v>
      </c>
      <c r="B776" s="30" t="s">
        <v>174</v>
      </c>
      <c r="C776" s="5">
        <v>68.599999999999994</v>
      </c>
      <c r="D776" s="45" t="s">
        <v>673</v>
      </c>
      <c r="E776" s="45" t="s">
        <v>673</v>
      </c>
      <c r="F776" s="5">
        <v>68.599999999999994</v>
      </c>
      <c r="G776" s="32">
        <f>F776*L776</f>
        <v>2373560</v>
      </c>
      <c r="H776" s="5" t="s">
        <v>673</v>
      </c>
      <c r="I776" s="32" t="s">
        <v>673</v>
      </c>
      <c r="J776" s="42">
        <f>G776</f>
        <v>2373560</v>
      </c>
      <c r="K776" s="43" t="e">
        <f>#REF!</f>
        <v>#REF!</v>
      </c>
      <c r="L776" s="42">
        <v>34600</v>
      </c>
      <c r="N776" s="36"/>
    </row>
    <row r="777" spans="1:14" s="35" customFormat="1" ht="25.5" x14ac:dyDescent="0.2">
      <c r="A777" s="4">
        <v>3</v>
      </c>
      <c r="B777" s="30" t="s">
        <v>131</v>
      </c>
      <c r="C777" s="5">
        <v>78</v>
      </c>
      <c r="D777" s="45" t="s">
        <v>673</v>
      </c>
      <c r="E777" s="45" t="s">
        <v>673</v>
      </c>
      <c r="F777" s="5">
        <v>78</v>
      </c>
      <c r="G777" s="32">
        <f>F777*L777</f>
        <v>2698800</v>
      </c>
      <c r="H777" s="5" t="s">
        <v>673</v>
      </c>
      <c r="I777" s="32" t="s">
        <v>673</v>
      </c>
      <c r="J777" s="42">
        <f>G777</f>
        <v>2698800</v>
      </c>
      <c r="K777" s="43" t="e">
        <f>#REF!</f>
        <v>#REF!</v>
      </c>
      <c r="L777" s="42">
        <v>34600</v>
      </c>
      <c r="N777" s="36"/>
    </row>
    <row r="778" spans="1:14" s="35" customFormat="1" ht="25.5" x14ac:dyDescent="0.2">
      <c r="A778" s="4">
        <v>4</v>
      </c>
      <c r="B778" s="30" t="s">
        <v>132</v>
      </c>
      <c r="C778" s="5">
        <v>107.6</v>
      </c>
      <c r="D778" s="45" t="s">
        <v>673</v>
      </c>
      <c r="E778" s="45" t="s">
        <v>673</v>
      </c>
      <c r="F778" s="5">
        <v>107.6</v>
      </c>
      <c r="G778" s="32">
        <f>F778*L778</f>
        <v>3722960</v>
      </c>
      <c r="H778" s="5" t="s">
        <v>673</v>
      </c>
      <c r="I778" s="32" t="s">
        <v>673</v>
      </c>
      <c r="J778" s="42">
        <f>G778</f>
        <v>3722960</v>
      </c>
      <c r="K778" s="43" t="e">
        <f>#REF!</f>
        <v>#REF!</v>
      </c>
      <c r="L778" s="42">
        <v>34600</v>
      </c>
      <c r="N778" s="36"/>
    </row>
    <row r="779" spans="1:14" s="71" customFormat="1" ht="52.5" customHeight="1" x14ac:dyDescent="0.2">
      <c r="A779" s="887" t="s">
        <v>133</v>
      </c>
      <c r="B779" s="888"/>
      <c r="C779" s="19">
        <f>SUM(C775:C778)</f>
        <v>325.60000000000002</v>
      </c>
      <c r="D779" s="45" t="s">
        <v>673</v>
      </c>
      <c r="E779" s="45" t="s">
        <v>673</v>
      </c>
      <c r="F779" s="45">
        <f>SUM(F775:F778)</f>
        <v>325.60000000000002</v>
      </c>
      <c r="G779" s="45">
        <f>SUM(G775:G778)</f>
        <v>11265760</v>
      </c>
      <c r="H779" s="45" t="s">
        <v>673</v>
      </c>
      <c r="I779" s="45" t="s">
        <v>673</v>
      </c>
      <c r="J779" s="55">
        <f>SUM(J775:J778)</f>
        <v>11265760</v>
      </c>
      <c r="K779" s="55" t="e">
        <f>SUM(K775:K778)</f>
        <v>#REF!</v>
      </c>
      <c r="L779" s="55">
        <v>34600</v>
      </c>
      <c r="N779" s="72"/>
    </row>
    <row r="780" spans="1:14" s="35" customFormat="1" x14ac:dyDescent="0.2">
      <c r="A780" s="924" t="s">
        <v>629</v>
      </c>
      <c r="B780" s="924"/>
      <c r="C780" s="924"/>
      <c r="D780" s="924"/>
      <c r="E780" s="924"/>
      <c r="F780" s="924"/>
      <c r="G780" s="924"/>
      <c r="H780" s="924"/>
      <c r="I780" s="924"/>
      <c r="J780" s="924"/>
      <c r="K780" s="924"/>
      <c r="L780" s="924"/>
      <c r="N780" s="36"/>
    </row>
    <row r="781" spans="1:14" s="35" customFormat="1" ht="25.5" x14ac:dyDescent="0.2">
      <c r="A781" s="27">
        <v>1</v>
      </c>
      <c r="B781" s="30" t="s">
        <v>138</v>
      </c>
      <c r="C781" s="5">
        <v>424.7</v>
      </c>
      <c r="D781" s="5">
        <v>424.7</v>
      </c>
      <c r="E781" s="12">
        <f>D781*L781</f>
        <v>14694620</v>
      </c>
      <c r="F781" s="4" t="s">
        <v>673</v>
      </c>
      <c r="G781" s="4" t="s">
        <v>673</v>
      </c>
      <c r="H781" s="4" t="s">
        <v>673</v>
      </c>
      <c r="I781" s="4" t="s">
        <v>673</v>
      </c>
      <c r="J781" s="42">
        <f>E781</f>
        <v>14694620</v>
      </c>
      <c r="K781" s="42" t="e">
        <f>#REF!</f>
        <v>#REF!</v>
      </c>
      <c r="L781" s="42">
        <v>34600</v>
      </c>
      <c r="N781" s="36"/>
    </row>
    <row r="782" spans="1:14" s="35" customFormat="1" ht="25.5" x14ac:dyDescent="0.2">
      <c r="A782" s="27">
        <v>2</v>
      </c>
      <c r="B782" s="30" t="s">
        <v>141</v>
      </c>
      <c r="C782" s="5">
        <v>618</v>
      </c>
      <c r="D782" s="5">
        <v>618</v>
      </c>
      <c r="E782" s="12">
        <f>D782*L782</f>
        <v>21382800</v>
      </c>
      <c r="F782" s="4" t="s">
        <v>673</v>
      </c>
      <c r="G782" s="4" t="s">
        <v>673</v>
      </c>
      <c r="H782" s="4" t="s">
        <v>673</v>
      </c>
      <c r="I782" s="4" t="s">
        <v>673</v>
      </c>
      <c r="J782" s="42">
        <f>E782</f>
        <v>21382800</v>
      </c>
      <c r="K782" s="42" t="e">
        <f>#REF!</f>
        <v>#REF!</v>
      </c>
      <c r="L782" s="42">
        <v>34600</v>
      </c>
      <c r="N782" s="36"/>
    </row>
    <row r="783" spans="1:14" s="35" customFormat="1" ht="25.5" x14ac:dyDescent="0.2">
      <c r="A783" s="27">
        <v>3</v>
      </c>
      <c r="B783" s="30" t="s">
        <v>139</v>
      </c>
      <c r="C783" s="5">
        <v>613.1</v>
      </c>
      <c r="D783" s="5">
        <v>613.1</v>
      </c>
      <c r="E783" s="12">
        <f>D783*L783</f>
        <v>21213260</v>
      </c>
      <c r="F783" s="4" t="s">
        <v>673</v>
      </c>
      <c r="G783" s="4" t="s">
        <v>673</v>
      </c>
      <c r="H783" s="4" t="s">
        <v>673</v>
      </c>
      <c r="I783" s="4" t="s">
        <v>673</v>
      </c>
      <c r="J783" s="42">
        <f>E783</f>
        <v>21213260</v>
      </c>
      <c r="K783" s="42" t="e">
        <f>#REF!</f>
        <v>#REF!</v>
      </c>
      <c r="L783" s="42">
        <v>34600</v>
      </c>
      <c r="N783" s="36"/>
    </row>
    <row r="784" spans="1:14" s="71" customFormat="1" ht="29.25" customHeight="1" x14ac:dyDescent="0.2">
      <c r="A784" s="887" t="s">
        <v>631</v>
      </c>
      <c r="B784" s="888"/>
      <c r="C784" s="19">
        <f>SUM(C781:C783)</f>
        <v>1655.8</v>
      </c>
      <c r="D784" s="19">
        <f>SUM(D781:D783)</f>
        <v>1655.8</v>
      </c>
      <c r="E784" s="19">
        <f>SUM(E781:E783)</f>
        <v>57290680</v>
      </c>
      <c r="F784" s="18" t="s">
        <v>673</v>
      </c>
      <c r="G784" s="18" t="s">
        <v>673</v>
      </c>
      <c r="H784" s="18" t="s">
        <v>673</v>
      </c>
      <c r="I784" s="18" t="s">
        <v>673</v>
      </c>
      <c r="J784" s="55">
        <f>SUM(J781:J783)</f>
        <v>57290680</v>
      </c>
      <c r="K784" s="55" t="e">
        <f>SUM(K781:K783)</f>
        <v>#REF!</v>
      </c>
      <c r="L784" s="55">
        <v>34600</v>
      </c>
      <c r="N784" s="72"/>
    </row>
    <row r="785" spans="1:14" s="35" customFormat="1" x14ac:dyDescent="0.2">
      <c r="A785" s="924" t="s">
        <v>636</v>
      </c>
      <c r="B785" s="924"/>
      <c r="C785" s="924"/>
      <c r="D785" s="924"/>
      <c r="E785" s="924"/>
      <c r="F785" s="924"/>
      <c r="G785" s="924"/>
      <c r="H785" s="924"/>
      <c r="I785" s="924"/>
      <c r="J785" s="924"/>
      <c r="K785" s="924"/>
      <c r="L785" s="924"/>
      <c r="N785" s="36"/>
    </row>
    <row r="786" spans="1:14" s="35" customFormat="1" ht="25.5" x14ac:dyDescent="0.2">
      <c r="A786" s="4">
        <v>1</v>
      </c>
      <c r="B786" s="11" t="s">
        <v>499</v>
      </c>
      <c r="C786" s="20">
        <v>588.20000000000005</v>
      </c>
      <c r="D786" s="12" t="s">
        <v>673</v>
      </c>
      <c r="E786" s="4" t="s">
        <v>673</v>
      </c>
      <c r="F786" s="13">
        <v>588.20000000000005</v>
      </c>
      <c r="G786" s="20">
        <f>F786*L786</f>
        <v>20351720</v>
      </c>
      <c r="H786" s="13" t="s">
        <v>673</v>
      </c>
      <c r="I786" s="20" t="s">
        <v>673</v>
      </c>
      <c r="J786" s="20">
        <f>G786</f>
        <v>20351720</v>
      </c>
      <c r="K786" s="12" t="e">
        <f>#REF!</f>
        <v>#REF!</v>
      </c>
      <c r="L786" s="12">
        <v>34600</v>
      </c>
      <c r="N786" s="36"/>
    </row>
    <row r="787" spans="1:14" s="35" customFormat="1" ht="25.5" x14ac:dyDescent="0.2">
      <c r="A787" s="4">
        <v>2</v>
      </c>
      <c r="B787" s="11" t="s">
        <v>500</v>
      </c>
      <c r="C787" s="20">
        <v>548.9</v>
      </c>
      <c r="D787" s="12" t="s">
        <v>673</v>
      </c>
      <c r="E787" s="4" t="s">
        <v>673</v>
      </c>
      <c r="F787" s="13">
        <v>548.9</v>
      </c>
      <c r="G787" s="20">
        <f>F787*L787</f>
        <v>18991940</v>
      </c>
      <c r="H787" s="13" t="s">
        <v>673</v>
      </c>
      <c r="I787" s="20" t="s">
        <v>673</v>
      </c>
      <c r="J787" s="20">
        <f>G787</f>
        <v>18991940</v>
      </c>
      <c r="K787" s="12" t="e">
        <f>#REF!</f>
        <v>#REF!</v>
      </c>
      <c r="L787" s="12">
        <v>34600</v>
      </c>
      <c r="N787" s="36"/>
    </row>
    <row r="788" spans="1:14" s="35" customFormat="1" ht="25.5" x14ac:dyDescent="0.2">
      <c r="A788" s="4">
        <v>3</v>
      </c>
      <c r="B788" s="11" t="s">
        <v>501</v>
      </c>
      <c r="C788" s="20">
        <v>469.3</v>
      </c>
      <c r="D788" s="12" t="s">
        <v>673</v>
      </c>
      <c r="E788" s="4" t="s">
        <v>673</v>
      </c>
      <c r="F788" s="13">
        <v>469.3</v>
      </c>
      <c r="G788" s="20">
        <f>F788*L788</f>
        <v>16237780</v>
      </c>
      <c r="H788" s="13" t="s">
        <v>673</v>
      </c>
      <c r="I788" s="20" t="s">
        <v>673</v>
      </c>
      <c r="J788" s="20">
        <f>G788</f>
        <v>16237780</v>
      </c>
      <c r="K788" s="12" t="e">
        <f>#REF!</f>
        <v>#REF!</v>
      </c>
      <c r="L788" s="12">
        <v>34600</v>
      </c>
      <c r="N788" s="36"/>
    </row>
    <row r="789" spans="1:14" s="35" customFormat="1" ht="25.5" x14ac:dyDescent="0.2">
      <c r="A789" s="4">
        <v>4</v>
      </c>
      <c r="B789" s="11" t="s">
        <v>502</v>
      </c>
      <c r="C789" s="21">
        <v>479.8</v>
      </c>
      <c r="D789" s="12" t="s">
        <v>673</v>
      </c>
      <c r="E789" s="4" t="s">
        <v>673</v>
      </c>
      <c r="F789" s="14">
        <v>479.8</v>
      </c>
      <c r="G789" s="20">
        <f>F789*L789</f>
        <v>16601080</v>
      </c>
      <c r="H789" s="14" t="s">
        <v>673</v>
      </c>
      <c r="I789" s="20" t="s">
        <v>673</v>
      </c>
      <c r="J789" s="20">
        <f>G789</f>
        <v>16601080</v>
      </c>
      <c r="K789" s="12" t="e">
        <f>#REF!</f>
        <v>#REF!</v>
      </c>
      <c r="L789" s="12">
        <v>34600</v>
      </c>
      <c r="N789" s="36"/>
    </row>
    <row r="790" spans="1:14" s="75" customFormat="1" ht="67.5" customHeight="1" x14ac:dyDescent="0.2">
      <c r="A790" s="887" t="s">
        <v>152</v>
      </c>
      <c r="B790" s="888"/>
      <c r="C790" s="19">
        <f>SUM(C786:C789)</f>
        <v>2086.1999999999998</v>
      </c>
      <c r="D790" s="19" t="s">
        <v>673</v>
      </c>
      <c r="E790" s="18" t="s">
        <v>673</v>
      </c>
      <c r="F790" s="19">
        <f>SUM(F786:F789)</f>
        <v>2086.1999999999998</v>
      </c>
      <c r="G790" s="19">
        <f>SUM(G786:G789)</f>
        <v>72182520</v>
      </c>
      <c r="H790" s="19" t="s">
        <v>673</v>
      </c>
      <c r="I790" s="19" t="s">
        <v>673</v>
      </c>
      <c r="J790" s="19">
        <f>SUM(J786:J789)</f>
        <v>72182520</v>
      </c>
      <c r="K790" s="19" t="e">
        <f>SUM(K786:K789)</f>
        <v>#REF!</v>
      </c>
      <c r="L790" s="19">
        <v>34600</v>
      </c>
      <c r="N790" s="72"/>
    </row>
    <row r="791" spans="1:14" s="35" customFormat="1" x14ac:dyDescent="0.2">
      <c r="A791" s="924" t="s">
        <v>701</v>
      </c>
      <c r="B791" s="924"/>
      <c r="C791" s="924"/>
      <c r="D791" s="924"/>
      <c r="E791" s="924"/>
      <c r="F791" s="924"/>
      <c r="G791" s="924"/>
      <c r="H791" s="924"/>
      <c r="I791" s="924"/>
      <c r="J791" s="924"/>
      <c r="K791" s="924"/>
      <c r="L791" s="924"/>
      <c r="N791" s="36"/>
    </row>
    <row r="792" spans="1:14" s="35" customFormat="1" ht="25.5" x14ac:dyDescent="0.2">
      <c r="A792" s="10">
        <v>1</v>
      </c>
      <c r="B792" s="11" t="s">
        <v>530</v>
      </c>
      <c r="C792" s="20">
        <v>192.2</v>
      </c>
      <c r="D792" s="12">
        <v>192.2</v>
      </c>
      <c r="E792" s="12">
        <f>D792*L792</f>
        <v>6650120</v>
      </c>
      <c r="F792" s="13" t="s">
        <v>673</v>
      </c>
      <c r="G792" s="12" t="s">
        <v>673</v>
      </c>
      <c r="H792" s="13" t="s">
        <v>673</v>
      </c>
      <c r="I792" s="12" t="s">
        <v>673</v>
      </c>
      <c r="J792" s="12">
        <f>E792</f>
        <v>6650120</v>
      </c>
      <c r="K792" s="12" t="e">
        <f>#REF!</f>
        <v>#REF!</v>
      </c>
      <c r="L792" s="12">
        <v>34600</v>
      </c>
      <c r="N792" s="36"/>
    </row>
    <row r="793" spans="1:14" s="35" customFormat="1" ht="25.5" x14ac:dyDescent="0.2">
      <c r="A793" s="10">
        <v>2</v>
      </c>
      <c r="B793" s="11" t="s">
        <v>531</v>
      </c>
      <c r="C793" s="20">
        <v>251.2</v>
      </c>
      <c r="D793" s="12">
        <v>251.2</v>
      </c>
      <c r="E793" s="12">
        <f>D793*L793</f>
        <v>8691520</v>
      </c>
      <c r="F793" s="13" t="s">
        <v>673</v>
      </c>
      <c r="G793" s="12" t="s">
        <v>673</v>
      </c>
      <c r="H793" s="13" t="s">
        <v>673</v>
      </c>
      <c r="I793" s="12" t="s">
        <v>673</v>
      </c>
      <c r="J793" s="12">
        <f>E793</f>
        <v>8691520</v>
      </c>
      <c r="K793" s="12" t="e">
        <f>#REF!</f>
        <v>#REF!</v>
      </c>
      <c r="L793" s="12">
        <v>34600</v>
      </c>
      <c r="N793" s="36"/>
    </row>
    <row r="794" spans="1:14" s="35" customFormat="1" ht="25.5" x14ac:dyDescent="0.2">
      <c r="A794" s="10">
        <v>3</v>
      </c>
      <c r="B794" s="11" t="s">
        <v>532</v>
      </c>
      <c r="C794" s="20">
        <v>552.5</v>
      </c>
      <c r="D794" s="12">
        <v>552.5</v>
      </c>
      <c r="E794" s="12">
        <f>D794*L794</f>
        <v>19116500</v>
      </c>
      <c r="F794" s="13" t="s">
        <v>673</v>
      </c>
      <c r="G794" s="12" t="s">
        <v>673</v>
      </c>
      <c r="H794" s="13" t="s">
        <v>673</v>
      </c>
      <c r="I794" s="12" t="s">
        <v>673</v>
      </c>
      <c r="J794" s="12">
        <f>E794</f>
        <v>19116500</v>
      </c>
      <c r="K794" s="12" t="e">
        <f>#REF!</f>
        <v>#REF!</v>
      </c>
      <c r="L794" s="12">
        <v>34600</v>
      </c>
      <c r="N794" s="36"/>
    </row>
    <row r="795" spans="1:14" s="75" customFormat="1" ht="53.25" customHeight="1" x14ac:dyDescent="0.2">
      <c r="A795" s="887" t="s">
        <v>154</v>
      </c>
      <c r="B795" s="888"/>
      <c r="C795" s="19">
        <f>SUM(C792:C794)</f>
        <v>995.9</v>
      </c>
      <c r="D795" s="19">
        <f>SUM(D792:D794)</f>
        <v>995.9</v>
      </c>
      <c r="E795" s="19">
        <f>SUM(E792:E794)</f>
        <v>34458140</v>
      </c>
      <c r="F795" s="19" t="s">
        <v>673</v>
      </c>
      <c r="G795" s="19" t="s">
        <v>673</v>
      </c>
      <c r="H795" s="19" t="s">
        <v>673</v>
      </c>
      <c r="I795" s="19" t="s">
        <v>673</v>
      </c>
      <c r="J795" s="19">
        <f>SUM(J792:J794)</f>
        <v>34458140</v>
      </c>
      <c r="K795" s="19" t="e">
        <f>SUM(K792:K794)</f>
        <v>#REF!</v>
      </c>
      <c r="L795" s="19">
        <v>34600</v>
      </c>
      <c r="N795" s="72"/>
    </row>
    <row r="796" spans="1:14" s="35" customFormat="1" x14ac:dyDescent="0.2">
      <c r="A796" s="924" t="s">
        <v>610</v>
      </c>
      <c r="B796" s="924"/>
      <c r="C796" s="924"/>
      <c r="D796" s="924"/>
      <c r="E796" s="924"/>
      <c r="F796" s="924"/>
      <c r="G796" s="924"/>
      <c r="H796" s="924"/>
      <c r="I796" s="924"/>
      <c r="J796" s="924"/>
      <c r="K796" s="924"/>
      <c r="L796" s="924"/>
      <c r="N796" s="36"/>
    </row>
    <row r="797" spans="1:14" s="35" customFormat="1" ht="25.5" x14ac:dyDescent="0.2">
      <c r="A797" s="10">
        <v>1</v>
      </c>
      <c r="B797" s="11" t="s">
        <v>533</v>
      </c>
      <c r="C797" s="20">
        <v>381.6</v>
      </c>
      <c r="D797" s="12">
        <v>381.6</v>
      </c>
      <c r="E797" s="12">
        <f>D797*L797</f>
        <v>13203360</v>
      </c>
      <c r="F797" s="13" t="s">
        <v>673</v>
      </c>
      <c r="G797" s="20" t="s">
        <v>673</v>
      </c>
      <c r="H797" s="13" t="s">
        <v>673</v>
      </c>
      <c r="I797" s="20" t="s">
        <v>673</v>
      </c>
      <c r="J797" s="12">
        <f>E797</f>
        <v>13203360</v>
      </c>
      <c r="K797" s="12" t="e">
        <f>#REF!</f>
        <v>#REF!</v>
      </c>
      <c r="L797" s="12">
        <v>34600</v>
      </c>
      <c r="N797" s="36"/>
    </row>
    <row r="798" spans="1:14" s="35" customFormat="1" ht="25.5" x14ac:dyDescent="0.2">
      <c r="A798" s="10">
        <v>2</v>
      </c>
      <c r="B798" s="11" t="s">
        <v>534</v>
      </c>
      <c r="C798" s="20">
        <v>36</v>
      </c>
      <c r="D798" s="12">
        <v>36</v>
      </c>
      <c r="E798" s="12">
        <f>D798*L798</f>
        <v>1245600</v>
      </c>
      <c r="F798" s="13" t="s">
        <v>673</v>
      </c>
      <c r="G798" s="20" t="s">
        <v>673</v>
      </c>
      <c r="H798" s="13" t="s">
        <v>673</v>
      </c>
      <c r="I798" s="20" t="s">
        <v>673</v>
      </c>
      <c r="J798" s="12">
        <f>E798</f>
        <v>1245600</v>
      </c>
      <c r="K798" s="12" t="e">
        <f>#REF!</f>
        <v>#REF!</v>
      </c>
      <c r="L798" s="12">
        <v>34600</v>
      </c>
      <c r="N798" s="36"/>
    </row>
    <row r="799" spans="1:14" s="75" customFormat="1" ht="54.75" customHeight="1" x14ac:dyDescent="0.2">
      <c r="A799" s="887" t="s">
        <v>157</v>
      </c>
      <c r="B799" s="888"/>
      <c r="C799" s="19">
        <f>SUM(C797:C798)</f>
        <v>417.6</v>
      </c>
      <c r="D799" s="19">
        <f>SUM(D797:D798)</f>
        <v>417.6</v>
      </c>
      <c r="E799" s="19">
        <f>SUM(E797:E798)</f>
        <v>14448960</v>
      </c>
      <c r="F799" s="19" t="s">
        <v>673</v>
      </c>
      <c r="G799" s="19" t="s">
        <v>673</v>
      </c>
      <c r="H799" s="19" t="s">
        <v>673</v>
      </c>
      <c r="I799" s="19" t="s">
        <v>673</v>
      </c>
      <c r="J799" s="19">
        <f>SUM(J797:J798)</f>
        <v>14448960</v>
      </c>
      <c r="K799" s="19" t="e">
        <f>SUM(K797:K798)</f>
        <v>#REF!</v>
      </c>
      <c r="L799" s="19">
        <v>34600</v>
      </c>
      <c r="N799" s="72"/>
    </row>
    <row r="800" spans="1:14" s="35" customFormat="1" x14ac:dyDescent="0.2">
      <c r="A800" s="894" t="s">
        <v>603</v>
      </c>
      <c r="B800" s="894"/>
      <c r="C800" s="894"/>
      <c r="D800" s="894"/>
      <c r="E800" s="894"/>
      <c r="F800" s="894"/>
      <c r="G800" s="894"/>
      <c r="H800" s="894"/>
      <c r="I800" s="894"/>
      <c r="J800" s="894"/>
      <c r="K800" s="894"/>
      <c r="L800" s="894"/>
      <c r="N800" s="36"/>
    </row>
    <row r="801" spans="1:14" s="35" customFormat="1" ht="25.5" x14ac:dyDescent="0.2">
      <c r="A801" s="4">
        <v>1</v>
      </c>
      <c r="B801" s="15" t="s">
        <v>536</v>
      </c>
      <c r="C801" s="12">
        <v>35.299999999999997</v>
      </c>
      <c r="D801" s="12" t="s">
        <v>673</v>
      </c>
      <c r="E801" s="4" t="s">
        <v>673</v>
      </c>
      <c r="F801" s="4" t="s">
        <v>673</v>
      </c>
      <c r="G801" s="42" t="s">
        <v>673</v>
      </c>
      <c r="H801" s="4">
        <v>35.299999999999997</v>
      </c>
      <c r="I801" s="42">
        <f>H801*L801</f>
        <v>1221380</v>
      </c>
      <c r="J801" s="42">
        <v>1221380</v>
      </c>
      <c r="K801" s="42" t="e">
        <f>#REF!</f>
        <v>#REF!</v>
      </c>
      <c r="L801" s="42">
        <v>34600</v>
      </c>
      <c r="N801" s="36"/>
    </row>
    <row r="802" spans="1:14" s="35" customFormat="1" ht="25.5" x14ac:dyDescent="0.2">
      <c r="A802" s="10">
        <v>2</v>
      </c>
      <c r="B802" s="15" t="s">
        <v>537</v>
      </c>
      <c r="C802" s="12">
        <v>69.099999999999994</v>
      </c>
      <c r="D802" s="12" t="s">
        <v>673</v>
      </c>
      <c r="E802" s="4" t="s">
        <v>673</v>
      </c>
      <c r="F802" s="4" t="s">
        <v>673</v>
      </c>
      <c r="G802" s="42" t="s">
        <v>673</v>
      </c>
      <c r="H802" s="4">
        <v>69.099999999999994</v>
      </c>
      <c r="I802" s="42">
        <f>H802*L802</f>
        <v>2390860</v>
      </c>
      <c r="J802" s="42">
        <v>2390860</v>
      </c>
      <c r="K802" s="42" t="e">
        <f>#REF!</f>
        <v>#REF!</v>
      </c>
      <c r="L802" s="42">
        <v>34600</v>
      </c>
      <c r="N802" s="36"/>
    </row>
    <row r="803" spans="1:14" s="71" customFormat="1" ht="54" customHeight="1" x14ac:dyDescent="0.2">
      <c r="A803" s="886" t="s">
        <v>161</v>
      </c>
      <c r="B803" s="902"/>
      <c r="C803" s="19">
        <f>SUM(C801:C802)</f>
        <v>104.4</v>
      </c>
      <c r="D803" s="19" t="s">
        <v>673</v>
      </c>
      <c r="E803" s="18" t="s">
        <v>673</v>
      </c>
      <c r="F803" s="18" t="s">
        <v>673</v>
      </c>
      <c r="G803" s="55" t="s">
        <v>673</v>
      </c>
      <c r="H803" s="18">
        <f>SUM(H801:H802)</f>
        <v>104.4</v>
      </c>
      <c r="I803" s="55">
        <f>SUM(I801:I802)</f>
        <v>3612240</v>
      </c>
      <c r="J803" s="55">
        <f>SUM(J801:J802)</f>
        <v>3612240</v>
      </c>
      <c r="K803" s="55" t="e">
        <f>SUM(K801:K802)</f>
        <v>#REF!</v>
      </c>
      <c r="L803" s="55">
        <v>34600</v>
      </c>
      <c r="N803" s="72"/>
    </row>
    <row r="804" spans="1:14" s="35" customFormat="1" x14ac:dyDescent="0.2">
      <c r="A804" s="894" t="s">
        <v>604</v>
      </c>
      <c r="B804" s="894"/>
      <c r="C804" s="894"/>
      <c r="D804" s="894"/>
      <c r="E804" s="894"/>
      <c r="F804" s="894"/>
      <c r="G804" s="894"/>
      <c r="H804" s="894"/>
      <c r="I804" s="894"/>
      <c r="J804" s="894"/>
      <c r="K804" s="894"/>
      <c r="L804" s="894"/>
      <c r="N804" s="36"/>
    </row>
    <row r="805" spans="1:14" s="35" customFormat="1" x14ac:dyDescent="0.2">
      <c r="A805" s="4">
        <v>1</v>
      </c>
      <c r="B805" s="15" t="s">
        <v>605</v>
      </c>
      <c r="C805" s="12">
        <v>427.7</v>
      </c>
      <c r="D805" s="12">
        <v>427.7</v>
      </c>
      <c r="E805" s="12">
        <f>D805*L805</f>
        <v>14798420</v>
      </c>
      <c r="F805" s="4" t="s">
        <v>673</v>
      </c>
      <c r="G805" s="4" t="s">
        <v>673</v>
      </c>
      <c r="H805" s="4" t="s">
        <v>673</v>
      </c>
      <c r="I805" s="4" t="s">
        <v>673</v>
      </c>
      <c r="J805" s="12">
        <f>E805</f>
        <v>14798420</v>
      </c>
      <c r="K805" s="12" t="e">
        <f>#REF!</f>
        <v>#REF!</v>
      </c>
      <c r="L805" s="12">
        <v>34600</v>
      </c>
      <c r="N805" s="36"/>
    </row>
    <row r="806" spans="1:14" s="71" customFormat="1" ht="54.75" customHeight="1" x14ac:dyDescent="0.2">
      <c r="A806" s="886" t="s">
        <v>162</v>
      </c>
      <c r="B806" s="902"/>
      <c r="C806" s="19">
        <f>SUM(C805)</f>
        <v>427.7</v>
      </c>
      <c r="D806" s="19">
        <f>SUM(D805)</f>
        <v>427.7</v>
      </c>
      <c r="E806" s="19">
        <f>SUM(E805)</f>
        <v>14798420</v>
      </c>
      <c r="F806" s="18" t="s">
        <v>673</v>
      </c>
      <c r="G806" s="18" t="s">
        <v>673</v>
      </c>
      <c r="H806" s="18" t="s">
        <v>673</v>
      </c>
      <c r="I806" s="18" t="s">
        <v>673</v>
      </c>
      <c r="J806" s="19">
        <f>SUM(J805)</f>
        <v>14798420</v>
      </c>
      <c r="K806" s="19" t="e">
        <f>SUM(K805)</f>
        <v>#REF!</v>
      </c>
      <c r="L806" s="19">
        <v>34600</v>
      </c>
      <c r="N806" s="72"/>
    </row>
    <row r="807" spans="1:14" x14ac:dyDescent="0.2">
      <c r="A807" s="898" t="s">
        <v>607</v>
      </c>
      <c r="B807" s="899"/>
      <c r="C807" s="899"/>
      <c r="D807" s="899"/>
      <c r="E807" s="899"/>
      <c r="F807" s="899"/>
      <c r="G807" s="899"/>
      <c r="H807" s="899"/>
      <c r="I807" s="899"/>
      <c r="J807" s="899"/>
      <c r="K807" s="899"/>
      <c r="L807" s="899"/>
      <c r="N807" s="9"/>
    </row>
    <row r="808" spans="1:14" ht="25.5" x14ac:dyDescent="0.2">
      <c r="A808" s="4">
        <v>1</v>
      </c>
      <c r="B808" s="15" t="s">
        <v>539</v>
      </c>
      <c r="C808" s="12" t="e">
        <f>#REF!</f>
        <v>#REF!</v>
      </c>
      <c r="D808" s="12" t="s">
        <v>673</v>
      </c>
      <c r="E808" s="12" t="s">
        <v>673</v>
      </c>
      <c r="F808" s="4" t="s">
        <v>673</v>
      </c>
      <c r="G808" s="4" t="s">
        <v>673</v>
      </c>
      <c r="H808" s="4">
        <v>209.8</v>
      </c>
      <c r="I808" s="4">
        <f>H808*L808</f>
        <v>7259080</v>
      </c>
      <c r="J808" s="42">
        <f>I808</f>
        <v>7259080</v>
      </c>
      <c r="K808" s="42" t="e">
        <f>#REF!</f>
        <v>#REF!</v>
      </c>
      <c r="L808" s="42">
        <v>34600</v>
      </c>
      <c r="N808" s="9"/>
    </row>
    <row r="809" spans="1:14" s="71" customFormat="1" ht="32.25" customHeight="1" x14ac:dyDescent="0.2">
      <c r="A809" s="886" t="s">
        <v>608</v>
      </c>
      <c r="B809" s="902"/>
      <c r="C809" s="19" t="e">
        <f>SUM(C808)</f>
        <v>#REF!</v>
      </c>
      <c r="D809" s="19" t="s">
        <v>673</v>
      </c>
      <c r="E809" s="19" t="s">
        <v>673</v>
      </c>
      <c r="F809" s="18" t="s">
        <v>673</v>
      </c>
      <c r="G809" s="18" t="s">
        <v>673</v>
      </c>
      <c r="H809" s="18">
        <f>SUM(H808)</f>
        <v>209.8</v>
      </c>
      <c r="I809" s="18">
        <f>SUM(I808)</f>
        <v>7259080</v>
      </c>
      <c r="J809" s="55">
        <f>SUM(J808)</f>
        <v>7259080</v>
      </c>
      <c r="K809" s="55" t="e">
        <f>SUM(K808)</f>
        <v>#REF!</v>
      </c>
      <c r="L809" s="55">
        <v>34600</v>
      </c>
      <c r="N809" s="72"/>
    </row>
    <row r="810" spans="1:14" x14ac:dyDescent="0.2">
      <c r="A810" s="898" t="s">
        <v>609</v>
      </c>
      <c r="B810" s="899"/>
      <c r="C810" s="899"/>
      <c r="D810" s="899"/>
      <c r="E810" s="899"/>
      <c r="F810" s="899"/>
      <c r="G810" s="899"/>
      <c r="H810" s="899"/>
      <c r="I810" s="899"/>
      <c r="J810" s="899"/>
      <c r="K810" s="899"/>
      <c r="L810" s="899"/>
      <c r="N810" s="9"/>
    </row>
    <row r="811" spans="1:14" ht="25.5" x14ac:dyDescent="0.2">
      <c r="A811" s="4">
        <v>1</v>
      </c>
      <c r="B811" s="11" t="s">
        <v>173</v>
      </c>
      <c r="C811" s="12">
        <v>142.1</v>
      </c>
      <c r="D811" s="20" t="s">
        <v>673</v>
      </c>
      <c r="E811" s="10" t="s">
        <v>673</v>
      </c>
      <c r="F811" s="10" t="s">
        <v>673</v>
      </c>
      <c r="G811" s="20" t="s">
        <v>673</v>
      </c>
      <c r="H811" s="10">
        <v>142.1</v>
      </c>
      <c r="I811" s="20">
        <f>H811*L811</f>
        <v>4916660</v>
      </c>
      <c r="J811" s="12">
        <f>I811</f>
        <v>4916660</v>
      </c>
      <c r="K811" s="12" t="e">
        <f>#REF!</f>
        <v>#REF!</v>
      </c>
      <c r="L811" s="12">
        <v>34600</v>
      </c>
      <c r="N811" s="9"/>
    </row>
    <row r="812" spans="1:14" ht="25.5" x14ac:dyDescent="0.2">
      <c r="A812" s="4">
        <v>2</v>
      </c>
      <c r="B812" s="11" t="s">
        <v>545</v>
      </c>
      <c r="C812" s="12">
        <v>168.3</v>
      </c>
      <c r="D812" s="20" t="s">
        <v>673</v>
      </c>
      <c r="E812" s="10" t="s">
        <v>673</v>
      </c>
      <c r="F812" s="10" t="s">
        <v>673</v>
      </c>
      <c r="G812" s="20" t="s">
        <v>673</v>
      </c>
      <c r="H812" s="10">
        <v>168.3</v>
      </c>
      <c r="I812" s="20">
        <f>H812*L812</f>
        <v>5823180</v>
      </c>
      <c r="J812" s="12">
        <f>I812</f>
        <v>5823180</v>
      </c>
      <c r="K812" s="12" t="e">
        <f>#REF!</f>
        <v>#REF!</v>
      </c>
      <c r="L812" s="12">
        <v>34600</v>
      </c>
      <c r="N812" s="9"/>
    </row>
    <row r="813" spans="1:14" ht="25.5" x14ac:dyDescent="0.2">
      <c r="A813" s="4">
        <v>3</v>
      </c>
      <c r="B813" s="11" t="s">
        <v>546</v>
      </c>
      <c r="C813" s="12">
        <v>526</v>
      </c>
      <c r="D813" s="20" t="s">
        <v>673</v>
      </c>
      <c r="E813" s="10" t="s">
        <v>673</v>
      </c>
      <c r="F813" s="10" t="s">
        <v>673</v>
      </c>
      <c r="G813" s="20" t="s">
        <v>673</v>
      </c>
      <c r="H813" s="10">
        <v>526</v>
      </c>
      <c r="I813" s="20">
        <f>H813*L813</f>
        <v>18199600</v>
      </c>
      <c r="J813" s="12">
        <f>I813</f>
        <v>18199600</v>
      </c>
      <c r="K813" s="12" t="e">
        <f>#REF!</f>
        <v>#REF!</v>
      </c>
      <c r="L813" s="12">
        <v>34600</v>
      </c>
      <c r="N813" s="9"/>
    </row>
    <row r="814" spans="1:14" s="71" customFormat="1" ht="54.75" customHeight="1" x14ac:dyDescent="0.2">
      <c r="A814" s="886" t="s">
        <v>164</v>
      </c>
      <c r="B814" s="902"/>
      <c r="C814" s="19">
        <f>SUM(C811:C813)</f>
        <v>836.4</v>
      </c>
      <c r="D814" s="56" t="s">
        <v>673</v>
      </c>
      <c r="E814" s="49" t="s">
        <v>673</v>
      </c>
      <c r="F814" s="19" t="s">
        <v>673</v>
      </c>
      <c r="G814" s="19" t="s">
        <v>673</v>
      </c>
      <c r="H814" s="19">
        <f>SUM(H811:H813)</f>
        <v>836.4</v>
      </c>
      <c r="I814" s="19">
        <f>SUM(I811:I813)</f>
        <v>28939440</v>
      </c>
      <c r="J814" s="19">
        <f>SUM(J811:J813)</f>
        <v>28939440</v>
      </c>
      <c r="K814" s="19" t="e">
        <f>SUM(K811:K813)</f>
        <v>#REF!</v>
      </c>
      <c r="L814" s="19">
        <v>34600</v>
      </c>
      <c r="N814" s="72"/>
    </row>
    <row r="815" spans="1:14" x14ac:dyDescent="0.2">
      <c r="A815" s="898" t="s">
        <v>551</v>
      </c>
      <c r="B815" s="899"/>
      <c r="C815" s="899"/>
      <c r="D815" s="899"/>
      <c r="E815" s="899"/>
      <c r="F815" s="899"/>
      <c r="G815" s="899"/>
      <c r="H815" s="899"/>
      <c r="I815" s="899"/>
      <c r="J815" s="899"/>
      <c r="K815" s="899"/>
      <c r="L815" s="899"/>
      <c r="N815" s="9"/>
    </row>
    <row r="816" spans="1:14" ht="25.5" x14ac:dyDescent="0.2">
      <c r="A816" s="31">
        <v>1</v>
      </c>
      <c r="B816" s="28" t="s">
        <v>168</v>
      </c>
      <c r="C816" s="50">
        <v>724.2</v>
      </c>
      <c r="D816" s="50" t="s">
        <v>673</v>
      </c>
      <c r="E816" s="31" t="s">
        <v>673</v>
      </c>
      <c r="F816" s="31" t="s">
        <v>673</v>
      </c>
      <c r="G816" s="50" t="s">
        <v>673</v>
      </c>
      <c r="H816" s="31">
        <v>724.2</v>
      </c>
      <c r="I816" s="50">
        <f>H816*L816</f>
        <v>25057320</v>
      </c>
      <c r="J816" s="50">
        <v>25057320</v>
      </c>
      <c r="K816" s="50" t="e">
        <f>#REF!</f>
        <v>#REF!</v>
      </c>
      <c r="L816" s="50">
        <v>34600</v>
      </c>
      <c r="N816" s="9"/>
    </row>
    <row r="817" spans="1:14" s="76" customFormat="1" ht="50.25" customHeight="1" x14ac:dyDescent="0.2">
      <c r="A817" s="887" t="s">
        <v>169</v>
      </c>
      <c r="B817" s="888"/>
      <c r="C817" s="19">
        <f>SUM(C816)</f>
        <v>724.2</v>
      </c>
      <c r="D817" s="19" t="s">
        <v>673</v>
      </c>
      <c r="E817" s="19" t="s">
        <v>673</v>
      </c>
      <c r="F817" s="19" t="s">
        <v>673</v>
      </c>
      <c r="G817" s="19" t="s">
        <v>673</v>
      </c>
      <c r="H817" s="19">
        <f>H816</f>
        <v>724.2</v>
      </c>
      <c r="I817" s="19">
        <f>I816</f>
        <v>25057320</v>
      </c>
      <c r="J817" s="19">
        <f>J816</f>
        <v>25057320</v>
      </c>
      <c r="K817" s="19" t="e">
        <f>K816</f>
        <v>#REF!</v>
      </c>
      <c r="L817" s="51">
        <v>34600</v>
      </c>
      <c r="N817" s="72"/>
    </row>
    <row r="818" spans="1:14" ht="12.75" customHeight="1" x14ac:dyDescent="0.2">
      <c r="A818" s="898" t="s">
        <v>745</v>
      </c>
      <c r="B818" s="899"/>
      <c r="C818" s="899"/>
      <c r="D818" s="899"/>
      <c r="E818" s="899"/>
      <c r="F818" s="899"/>
      <c r="G818" s="899"/>
      <c r="H818" s="899"/>
      <c r="I818" s="899"/>
      <c r="J818" s="899"/>
      <c r="K818" s="899"/>
      <c r="L818" s="899"/>
      <c r="N818" s="9"/>
    </row>
    <row r="819" spans="1:14" ht="12.75" customHeight="1" x14ac:dyDescent="0.2">
      <c r="A819" s="31">
        <v>1</v>
      </c>
      <c r="B819" s="28" t="s">
        <v>744</v>
      </c>
      <c r="C819" s="31">
        <v>495.1</v>
      </c>
      <c r="D819" s="31">
        <v>495.1</v>
      </c>
      <c r="E819" s="12">
        <f>D819*L819</f>
        <v>17130460</v>
      </c>
      <c r="F819" s="59" t="s">
        <v>673</v>
      </c>
      <c r="G819" s="59" t="s">
        <v>673</v>
      </c>
      <c r="H819" s="59" t="s">
        <v>673</v>
      </c>
      <c r="I819" s="59" t="s">
        <v>673</v>
      </c>
      <c r="J819" s="12">
        <f>E819</f>
        <v>17130460</v>
      </c>
      <c r="K819" s="12" t="e">
        <f>#REF!</f>
        <v>#REF!</v>
      </c>
      <c r="L819" s="50">
        <v>34600</v>
      </c>
      <c r="N819" s="9"/>
    </row>
    <row r="820" spans="1:14" s="76" customFormat="1" ht="53.25" customHeight="1" x14ac:dyDescent="0.2">
      <c r="A820" s="887" t="s">
        <v>170</v>
      </c>
      <c r="B820" s="888"/>
      <c r="C820" s="19">
        <f>C819</f>
        <v>495.1</v>
      </c>
      <c r="D820" s="19">
        <f>D819</f>
        <v>495.1</v>
      </c>
      <c r="E820" s="19">
        <f>E819</f>
        <v>17130460</v>
      </c>
      <c r="F820" s="19" t="s">
        <v>673</v>
      </c>
      <c r="G820" s="19" t="s">
        <v>673</v>
      </c>
      <c r="H820" s="19" t="s">
        <v>673</v>
      </c>
      <c r="I820" s="19" t="s">
        <v>673</v>
      </c>
      <c r="J820" s="19">
        <f>J819</f>
        <v>17130460</v>
      </c>
      <c r="K820" s="19" t="e">
        <f>K819</f>
        <v>#REF!</v>
      </c>
      <c r="L820" s="51">
        <v>34600</v>
      </c>
      <c r="N820" s="72"/>
    </row>
    <row r="823" spans="1:14" x14ac:dyDescent="0.2">
      <c r="E823" s="36"/>
      <c r="G823" s="36"/>
      <c r="I823" s="36"/>
    </row>
    <row r="824" spans="1:14" x14ac:dyDescent="0.2">
      <c r="E824" s="36"/>
    </row>
    <row r="826" spans="1:14" x14ac:dyDescent="0.2">
      <c r="B826" s="36"/>
      <c r="G826" s="36"/>
      <c r="I826" s="36"/>
    </row>
  </sheetData>
  <mergeCells count="238">
    <mergeCell ref="A779:B779"/>
    <mergeCell ref="A791:L791"/>
    <mergeCell ref="A780:L780"/>
    <mergeCell ref="A784:B784"/>
    <mergeCell ref="A785:L785"/>
    <mergeCell ref="A790:B790"/>
    <mergeCell ref="A820:B820"/>
    <mergeCell ref="A814:B814"/>
    <mergeCell ref="A815:L815"/>
    <mergeCell ref="A817:B817"/>
    <mergeCell ref="A818:L818"/>
    <mergeCell ref="A800:L800"/>
    <mergeCell ref="A795:B795"/>
    <mergeCell ref="A809:B809"/>
    <mergeCell ref="A796:L796"/>
    <mergeCell ref="A799:B799"/>
    <mergeCell ref="A803:B803"/>
    <mergeCell ref="A810:L810"/>
    <mergeCell ref="A806:B806"/>
    <mergeCell ref="A807:L807"/>
    <mergeCell ref="A804:L804"/>
    <mergeCell ref="A768:L768"/>
    <mergeCell ref="A773:B773"/>
    <mergeCell ref="A774:L774"/>
    <mergeCell ref="F9:F10"/>
    <mergeCell ref="A63:B63"/>
    <mergeCell ref="A13:B13"/>
    <mergeCell ref="A14:B14"/>
    <mergeCell ref="E9:E10"/>
    <mergeCell ref="A8:A10"/>
    <mergeCell ref="A121:B121"/>
    <mergeCell ref="A115:L115"/>
    <mergeCell ref="A185:B185"/>
    <mergeCell ref="A209:L209"/>
    <mergeCell ref="H9:H10"/>
    <mergeCell ref="J8:J10"/>
    <mergeCell ref="K8:K10"/>
    <mergeCell ref="A64:L64"/>
    <mergeCell ref="A15:L15"/>
    <mergeCell ref="A181:B181"/>
    <mergeCell ref="A189:B189"/>
    <mergeCell ref="F8:G8"/>
    <mergeCell ref="A35:L35"/>
    <mergeCell ref="H8:I8"/>
    <mergeCell ref="A41:L41"/>
    <mergeCell ref="J1:L1"/>
    <mergeCell ref="J2:L2"/>
    <mergeCell ref="J3:L3"/>
    <mergeCell ref="A4:L4"/>
    <mergeCell ref="C9:C10"/>
    <mergeCell ref="A220:B220"/>
    <mergeCell ref="A190:L190"/>
    <mergeCell ref="A67:B67"/>
    <mergeCell ref="A81:B81"/>
    <mergeCell ref="A82:L82"/>
    <mergeCell ref="A26:B26"/>
    <mergeCell ref="A34:B34"/>
    <mergeCell ref="A27:L27"/>
    <mergeCell ref="A122:L122"/>
    <mergeCell ref="A134:B134"/>
    <mergeCell ref="A68:L68"/>
    <mergeCell ref="A182:L182"/>
    <mergeCell ref="A114:B114"/>
    <mergeCell ref="A128:L128"/>
    <mergeCell ref="A73:L73"/>
    <mergeCell ref="D5:I5"/>
    <mergeCell ref="D6:I6"/>
    <mergeCell ref="D7:I7"/>
    <mergeCell ref="L8:L10"/>
    <mergeCell ref="B8:B10"/>
    <mergeCell ref="D8:E8"/>
    <mergeCell ref="A40:B40"/>
    <mergeCell ref="G9:G10"/>
    <mergeCell ref="A86:L86"/>
    <mergeCell ref="I9:I10"/>
    <mergeCell ref="D9:D10"/>
    <mergeCell ref="A85:B85"/>
    <mergeCell ref="A72:B72"/>
    <mergeCell ref="A127:B127"/>
    <mergeCell ref="A203:L203"/>
    <mergeCell ref="A226:B226"/>
    <mergeCell ref="A135:L135"/>
    <mergeCell ref="A242:B242"/>
    <mergeCell ref="A243:L243"/>
    <mergeCell ref="A186:L186"/>
    <mergeCell ref="A202:B202"/>
    <mergeCell ref="A221:L221"/>
    <mergeCell ref="A208:B208"/>
    <mergeCell ref="A213:B213"/>
    <mergeCell ref="A214:L214"/>
    <mergeCell ref="A227:L227"/>
    <mergeCell ref="A278:L278"/>
    <mergeCell ref="A271:L271"/>
    <mergeCell ref="A270:B270"/>
    <mergeCell ref="A277:B277"/>
    <mergeCell ref="A250:B250"/>
    <mergeCell ref="A251:L251"/>
    <mergeCell ref="A255:B255"/>
    <mergeCell ref="A256:L256"/>
    <mergeCell ref="A314:B314"/>
    <mergeCell ref="A265:B265"/>
    <mergeCell ref="A266:L266"/>
    <mergeCell ref="A288:B288"/>
    <mergeCell ref="A293:L293"/>
    <mergeCell ref="A283:B283"/>
    <mergeCell ref="A289:L289"/>
    <mergeCell ref="A284:L284"/>
    <mergeCell ref="A611:L611"/>
    <mergeCell ref="A615:B615"/>
    <mergeCell ref="A501:L501"/>
    <mergeCell ref="A592:L592"/>
    <mergeCell ref="A598:B598"/>
    <mergeCell ref="A306:L306"/>
    <mergeCell ref="A292:B292"/>
    <mergeCell ref="A343:L343"/>
    <mergeCell ref="A299:B299"/>
    <mergeCell ref="A303:L303"/>
    <mergeCell ref="A305:B305"/>
    <mergeCell ref="A311:B311"/>
    <mergeCell ref="A312:L312"/>
    <mergeCell ref="A315:L315"/>
    <mergeCell ref="A325:L325"/>
    <mergeCell ref="A353:L353"/>
    <mergeCell ref="A300:L300"/>
    <mergeCell ref="A302:B302"/>
    <mergeCell ref="A321:B321"/>
    <mergeCell ref="A322:L322"/>
    <mergeCell ref="A324:B324"/>
    <mergeCell ref="A338:B338"/>
    <mergeCell ref="A335:B335"/>
    <mergeCell ref="A333:L333"/>
    <mergeCell ref="A456:L456"/>
    <mergeCell ref="A348:B348"/>
    <mergeCell ref="A352:B352"/>
    <mergeCell ref="A372:L372"/>
    <mergeCell ref="A371:B371"/>
    <mergeCell ref="A610:B610"/>
    <mergeCell ref="A586:L586"/>
    <mergeCell ref="A582:L582"/>
    <mergeCell ref="A585:B585"/>
    <mergeCell ref="A591:B591"/>
    <mergeCell ref="A599:L599"/>
    <mergeCell ref="A606:L606"/>
    <mergeCell ref="A552:B552"/>
    <mergeCell ref="A460:L460"/>
    <mergeCell ref="A500:B500"/>
    <mergeCell ref="A565:B565"/>
    <mergeCell ref="A581:B581"/>
    <mergeCell ref="A566:L566"/>
    <mergeCell ref="A577:B577"/>
    <mergeCell ref="A578:L578"/>
    <mergeCell ref="A349:L349"/>
    <mergeCell ref="A459:B459"/>
    <mergeCell ref="A605:B605"/>
    <mergeCell ref="A553:L553"/>
    <mergeCell ref="A317:B317"/>
    <mergeCell ref="A395:B395"/>
    <mergeCell ref="A437:L437"/>
    <mergeCell ref="A327:B327"/>
    <mergeCell ref="A455:B455"/>
    <mergeCell ref="A378:B378"/>
    <mergeCell ref="A448:B448"/>
    <mergeCell ref="A449:L449"/>
    <mergeCell ref="A382:L382"/>
    <mergeCell ref="A328:L328"/>
    <mergeCell ref="A364:B364"/>
    <mergeCell ref="A345:B345"/>
    <mergeCell ref="A351:B351"/>
    <mergeCell ref="A339:L339"/>
    <mergeCell ref="A346:L346"/>
    <mergeCell ref="A332:B332"/>
    <mergeCell ref="A318:L318"/>
    <mergeCell ref="A367:B367"/>
    <mergeCell ref="A402:B402"/>
    <mergeCell ref="A379:L379"/>
    <mergeCell ref="A336:L336"/>
    <mergeCell ref="A384:B384"/>
    <mergeCell ref="A368:L368"/>
    <mergeCell ref="A365:L365"/>
    <mergeCell ref="A342:B342"/>
    <mergeCell ref="A634:L634"/>
    <mergeCell ref="A638:B638"/>
    <mergeCell ref="A696:B696"/>
    <mergeCell ref="A697:L697"/>
    <mergeCell ref="A703:B703"/>
    <mergeCell ref="A682:L682"/>
    <mergeCell ref="A616:L616"/>
    <mergeCell ref="A624:L624"/>
    <mergeCell ref="A633:B633"/>
    <mergeCell ref="A681:B681"/>
    <mergeCell ref="A679:L679"/>
    <mergeCell ref="A670:B670"/>
    <mergeCell ref="A671:L671"/>
    <mergeCell ref="A674:B674"/>
    <mergeCell ref="A646:B646"/>
    <mergeCell ref="A639:L639"/>
    <mergeCell ref="A659:B659"/>
    <mergeCell ref="A647:L647"/>
    <mergeCell ref="A653:B653"/>
    <mergeCell ref="A666:L666"/>
    <mergeCell ref="A660:L660"/>
    <mergeCell ref="A662:B662"/>
    <mergeCell ref="A654:L654"/>
    <mergeCell ref="A623:B623"/>
    <mergeCell ref="A665:B665"/>
    <mergeCell ref="A663:L663"/>
    <mergeCell ref="A678:B678"/>
    <mergeCell ref="A687:L687"/>
    <mergeCell ref="A691:B691"/>
    <mergeCell ref="A692:L692"/>
    <mergeCell ref="A686:B686"/>
    <mergeCell ref="A743:L743"/>
    <mergeCell ref="A707:L707"/>
    <mergeCell ref="A704:L704"/>
    <mergeCell ref="A706:B706"/>
    <mergeCell ref="A767:B767"/>
    <mergeCell ref="A724:B724"/>
    <mergeCell ref="A725:L725"/>
    <mergeCell ref="A739:B739"/>
    <mergeCell ref="A740:L740"/>
    <mergeCell ref="A710:B710"/>
    <mergeCell ref="A742:B742"/>
    <mergeCell ref="A711:L711"/>
    <mergeCell ref="A675:L675"/>
    <mergeCell ref="A677:B677"/>
    <mergeCell ref="A424:L424"/>
    <mergeCell ref="A400:L400"/>
    <mergeCell ref="A403:L403"/>
    <mergeCell ref="A381:B381"/>
    <mergeCell ref="A436:B436"/>
    <mergeCell ref="A396:L396"/>
    <mergeCell ref="A385:L385"/>
    <mergeCell ref="A390:L390"/>
    <mergeCell ref="A389:B389"/>
    <mergeCell ref="A399:B399"/>
    <mergeCell ref="A419:L419"/>
    <mergeCell ref="A418:B418"/>
    <mergeCell ref="A423:B423"/>
  </mergeCells>
  <phoneticPr fontId="7" type="noConversion"/>
  <pageMargins left="0.47244094488188981" right="0.15748031496062992" top="0.51181102362204722" bottom="0.43307086614173229" header="0.27559055118110237" footer="0.27559055118110237"/>
  <pageSetup paperSize="9" scale="80" fitToHeight="5" orientation="landscape" r:id="rId1"/>
  <headerFooter differentFirst="1" alignWithMargins="0">
    <oddHeader>&amp;C&amp;P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X304"/>
  <sheetViews>
    <sheetView zoomScale="80" zoomScaleNormal="80" zoomScaleSheetLayoutView="44" workbookViewId="0">
      <pane ySplit="7" topLeftCell="A76" activePane="bottomLeft" state="frozen"/>
      <selection pane="bottomLeft" activeCell="B281" sqref="B281:B304"/>
    </sheetView>
  </sheetViews>
  <sheetFormatPr defaultRowHeight="15" outlineLevelCol="1" x14ac:dyDescent="0.2"/>
  <cols>
    <col min="1" max="1" width="4.7109375" style="308" customWidth="1"/>
    <col min="2" max="2" width="74.140625" style="312" customWidth="1"/>
    <col min="3" max="3" width="15.28515625" style="309" customWidth="1"/>
    <col min="4" max="4" width="14" style="309" customWidth="1"/>
    <col min="5" max="5" width="16.85546875" style="310" customWidth="1"/>
    <col min="6" max="6" width="21.42578125" style="310" customWidth="1"/>
    <col min="7" max="7" width="16.140625" style="310" hidden="1" customWidth="1"/>
    <col min="8" max="8" width="20.140625" style="310" customWidth="1"/>
    <col min="9" max="9" width="20.140625" style="160" customWidth="1"/>
    <col min="10" max="10" width="23" style="160" customWidth="1"/>
    <col min="11" max="11" width="23.85546875" style="155" customWidth="1"/>
    <col min="12" max="12" width="22.7109375" style="160" customWidth="1"/>
    <col min="13" max="13" width="22" style="160" customWidth="1"/>
    <col min="14" max="14" width="26.7109375" style="160" customWidth="1"/>
    <col min="15" max="15" width="18.42578125" style="311" customWidth="1"/>
    <col min="16" max="16" width="19" style="311" customWidth="1"/>
    <col min="17" max="17" width="19.5703125" style="311" customWidth="1"/>
    <col min="18" max="18" width="22" style="160" hidden="1" customWidth="1" outlineLevel="1"/>
    <col min="19" max="19" width="26.5703125" style="160" hidden="1" customWidth="1" outlineLevel="1"/>
    <col min="20" max="20" width="26.28515625" style="160" customWidth="1" outlineLevel="1"/>
    <col min="21" max="21" width="22.140625" style="160" customWidth="1"/>
    <col min="22" max="22" width="15.85546875" style="160" customWidth="1"/>
    <col min="23" max="23" width="22.85546875" style="160" customWidth="1"/>
    <col min="24" max="24" width="17.5703125" style="160" customWidth="1"/>
    <col min="25" max="16384" width="9.140625" style="160"/>
  </cols>
  <sheetData>
    <row r="1" spans="1:24" ht="34.5" customHeight="1" x14ac:dyDescent="0.2">
      <c r="A1" s="931" t="s">
        <v>1361</v>
      </c>
      <c r="B1" s="931"/>
      <c r="C1" s="931"/>
      <c r="D1" s="931"/>
      <c r="E1" s="931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X1" s="160">
        <v>61040</v>
      </c>
    </row>
    <row r="2" spans="1:24" ht="27.75" customHeight="1" x14ac:dyDescent="0.2">
      <c r="A2" s="933" t="s">
        <v>1983</v>
      </c>
      <c r="B2" s="933"/>
      <c r="C2" s="933"/>
      <c r="D2" s="933"/>
      <c r="E2" s="933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  <c r="Q2" s="934"/>
    </row>
    <row r="3" spans="1:24" ht="34.5" customHeight="1" x14ac:dyDescent="0.2">
      <c r="A3" s="935" t="s">
        <v>599</v>
      </c>
      <c r="B3" s="935" t="s">
        <v>1954</v>
      </c>
      <c r="C3" s="936" t="s">
        <v>1226</v>
      </c>
      <c r="D3" s="936" t="s">
        <v>992</v>
      </c>
      <c r="E3" s="936" t="s">
        <v>1466</v>
      </c>
      <c r="F3" s="936" t="s">
        <v>1467</v>
      </c>
      <c r="G3" s="936" t="s">
        <v>1468</v>
      </c>
      <c r="H3" s="939" t="s">
        <v>662</v>
      </c>
      <c r="I3" s="939"/>
      <c r="J3" s="939"/>
      <c r="K3" s="939"/>
      <c r="L3" s="939"/>
      <c r="M3" s="939"/>
      <c r="N3" s="939"/>
      <c r="O3" s="938" t="s">
        <v>1219</v>
      </c>
      <c r="P3" s="938"/>
      <c r="Q3" s="938"/>
    </row>
    <row r="4" spans="1:24" ht="27" customHeight="1" x14ac:dyDescent="0.2">
      <c r="A4" s="935"/>
      <c r="B4" s="935"/>
      <c r="C4" s="937"/>
      <c r="D4" s="937"/>
      <c r="E4" s="937"/>
      <c r="F4" s="936"/>
      <c r="G4" s="940"/>
      <c r="H4" s="939" t="s">
        <v>993</v>
      </c>
      <c r="I4" s="939" t="s">
        <v>751</v>
      </c>
      <c r="J4" s="939" t="s">
        <v>1218</v>
      </c>
      <c r="K4" s="939"/>
      <c r="L4" s="939" t="s">
        <v>1217</v>
      </c>
      <c r="M4" s="939" t="s">
        <v>1218</v>
      </c>
      <c r="N4" s="939"/>
      <c r="O4" s="938" t="s">
        <v>993</v>
      </c>
      <c r="P4" s="938" t="s">
        <v>751</v>
      </c>
      <c r="Q4" s="938" t="s">
        <v>1217</v>
      </c>
    </row>
    <row r="5" spans="1:24" ht="118.5" customHeight="1" x14ac:dyDescent="0.2">
      <c r="A5" s="935"/>
      <c r="B5" s="935"/>
      <c r="C5" s="937"/>
      <c r="D5" s="937"/>
      <c r="E5" s="937"/>
      <c r="F5" s="936"/>
      <c r="G5" s="940"/>
      <c r="H5" s="939"/>
      <c r="I5" s="939"/>
      <c r="J5" s="939" t="s">
        <v>1469</v>
      </c>
      <c r="K5" s="939" t="s">
        <v>1470</v>
      </c>
      <c r="L5" s="939"/>
      <c r="M5" s="939" t="s">
        <v>1471</v>
      </c>
      <c r="N5" s="939" t="s">
        <v>1472</v>
      </c>
      <c r="O5" s="938"/>
      <c r="P5" s="938"/>
      <c r="Q5" s="938"/>
    </row>
    <row r="6" spans="1:24" ht="63.75" customHeight="1" x14ac:dyDescent="0.2">
      <c r="A6" s="935"/>
      <c r="B6" s="935"/>
      <c r="C6" s="937"/>
      <c r="D6" s="937"/>
      <c r="E6" s="937"/>
      <c r="F6" s="936"/>
      <c r="G6" s="940"/>
      <c r="H6" s="939"/>
      <c r="I6" s="939"/>
      <c r="J6" s="939"/>
      <c r="K6" s="939"/>
      <c r="L6" s="939"/>
      <c r="M6" s="939"/>
      <c r="N6" s="939"/>
      <c r="O6" s="938"/>
      <c r="P6" s="938"/>
      <c r="Q6" s="938"/>
    </row>
    <row r="7" spans="1:24" ht="21" customHeight="1" x14ac:dyDescent="0.2">
      <c r="A7" s="935"/>
      <c r="B7" s="935"/>
      <c r="C7" s="316" t="s">
        <v>663</v>
      </c>
      <c r="D7" s="316" t="s">
        <v>665</v>
      </c>
      <c r="E7" s="318" t="s">
        <v>664</v>
      </c>
      <c r="F7" s="285" t="s">
        <v>666</v>
      </c>
      <c r="G7" s="285"/>
      <c r="H7" s="318" t="s">
        <v>666</v>
      </c>
      <c r="I7" s="318" t="s">
        <v>666</v>
      </c>
      <c r="J7" s="318" t="s">
        <v>666</v>
      </c>
      <c r="K7" s="318" t="s">
        <v>666</v>
      </c>
      <c r="L7" s="318" t="s">
        <v>666</v>
      </c>
      <c r="M7" s="318" t="s">
        <v>666</v>
      </c>
      <c r="N7" s="318" t="s">
        <v>666</v>
      </c>
      <c r="O7" s="317" t="s">
        <v>1216</v>
      </c>
      <c r="P7" s="287" t="s">
        <v>1216</v>
      </c>
      <c r="Q7" s="287" t="s">
        <v>1216</v>
      </c>
    </row>
    <row r="8" spans="1:24" ht="27.75" customHeight="1" x14ac:dyDescent="0.2">
      <c r="A8" s="315" t="s">
        <v>1332</v>
      </c>
      <c r="B8" s="315" t="s">
        <v>1333</v>
      </c>
      <c r="C8" s="316" t="s">
        <v>1334</v>
      </c>
      <c r="D8" s="316" t="s">
        <v>1335</v>
      </c>
      <c r="E8" s="318" t="s">
        <v>1336</v>
      </c>
      <c r="F8" s="285" t="s">
        <v>1429</v>
      </c>
      <c r="G8" s="285" t="s">
        <v>1352</v>
      </c>
      <c r="H8" s="318" t="s">
        <v>1430</v>
      </c>
      <c r="I8" s="318" t="s">
        <v>1431</v>
      </c>
      <c r="J8" s="318" t="s">
        <v>1432</v>
      </c>
      <c r="K8" s="318" t="s">
        <v>1433</v>
      </c>
      <c r="L8" s="318" t="s">
        <v>1434</v>
      </c>
      <c r="M8" s="318" t="s">
        <v>1435</v>
      </c>
      <c r="N8" s="315" t="s">
        <v>1436</v>
      </c>
      <c r="O8" s="317" t="s">
        <v>1437</v>
      </c>
      <c r="P8" s="317" t="s">
        <v>1438</v>
      </c>
      <c r="Q8" s="317" t="s">
        <v>1439</v>
      </c>
    </row>
    <row r="9" spans="1:24" ht="18" customHeight="1" x14ac:dyDescent="0.2">
      <c r="A9" s="315">
        <v>1</v>
      </c>
      <c r="B9" s="315">
        <v>2</v>
      </c>
      <c r="C9" s="315">
        <v>3</v>
      </c>
      <c r="D9" s="315">
        <v>4</v>
      </c>
      <c r="E9" s="315">
        <v>5</v>
      </c>
      <c r="F9" s="315">
        <v>6</v>
      </c>
      <c r="G9" s="315">
        <v>7</v>
      </c>
      <c r="H9" s="315">
        <v>7</v>
      </c>
      <c r="I9" s="315">
        <v>8</v>
      </c>
      <c r="J9" s="315">
        <v>9</v>
      </c>
      <c r="K9" s="315">
        <v>10</v>
      </c>
      <c r="L9" s="315">
        <v>11</v>
      </c>
      <c r="M9" s="315">
        <v>12</v>
      </c>
      <c r="N9" s="315">
        <v>13</v>
      </c>
      <c r="O9" s="315">
        <v>14</v>
      </c>
      <c r="P9" s="315">
        <v>15</v>
      </c>
      <c r="Q9" s="315">
        <v>16</v>
      </c>
    </row>
    <row r="10" spans="1:24" ht="51" customHeight="1" x14ac:dyDescent="0.2">
      <c r="A10" s="930" t="s">
        <v>1973</v>
      </c>
      <c r="B10" s="930"/>
      <c r="C10" s="288" t="e">
        <f>C11+C18+C20+C34+C38+C47+C52+C55+C76+C78+C82+C84+C90+C92+C97+C117+C123+C132+C145+C148+C183+C188+C200+C203+C210+C216+C219+C240+C247+C270+C274</f>
        <v>#REF!</v>
      </c>
      <c r="D10" s="288" t="e">
        <f t="shared" ref="D10:E10" si="0">D11+D18+D20+D34+D38+D47+D52+D55+D76+D78+D82+D84+D90+D92+D97+D117+D123+D132+D145+D148+D183+D188+D200+D203+D210+D216+D219+D240+D247+D270+D274</f>
        <v>#REF!</v>
      </c>
      <c r="E10" s="289" t="e">
        <f t="shared" si="0"/>
        <v>#REF!</v>
      </c>
      <c r="F10" s="289" t="e">
        <f t="shared" ref="F10" si="1">F11+F18+F20+F34+F38+F47+F52+F55+F76+F78+F82+F84+F90+F92+F97+F117+F123+F132+F145+F148+F183+F188+F200+F203+F210+F216+F219+F240+F247+F270+F274</f>
        <v>#REF!</v>
      </c>
      <c r="G10" s="289">
        <f t="shared" ref="G10" si="2">G11+G18+G20+G34+G38+G47+G52+G55+G76+G78+G82+G84+G90+G92+G97+G117+G123+G132+G145+G148+G183+G188+G200+G203+G210+G216+G219+G240+G247+G270+G274</f>
        <v>40463991.159999996</v>
      </c>
      <c r="H10" s="289" t="e">
        <f t="shared" ref="H10" si="3">H11+H18+H20+H34+H38+H47+H52+H55+H76+H78+H82+H84+H90+H92+H97+H117+H123+H132+H145+H148+H183+H188+H200+H203+H210+H216+H219+H240+H247+H270+H274</f>
        <v>#REF!</v>
      </c>
      <c r="I10" s="289" t="e">
        <f t="shared" ref="I10" si="4">I11+I18+I20+I34+I38+I47+I52+I55+I76+I78+I82+I84+I90+I92+I97+I117+I123+I132+I145+I148+I183+I188+I200+I203+I210+I216+I219+I240+I247+I270+I274</f>
        <v>#REF!</v>
      </c>
      <c r="J10" s="289" t="e">
        <f t="shared" ref="J10" si="5">J11+J18+J20+J34+J38+J47+J52+J55+J76+J78+J82+J84+J90+J92+J97+J117+J123+J132+J145+J148+J183+J188+J200+J203+J210+J216+J219+J240+J247+J270+J274</f>
        <v>#REF!</v>
      </c>
      <c r="K10" s="289">
        <f t="shared" ref="K10" si="6">K11+K18+K20+K34+K38+K47+K52+K55+K76+K78+K82+K84+K90+K92+K97+K117+K123+K132+K145+K148+K183+K188+K200+K203+K210+K216+K219+K240+K247+K270+K274</f>
        <v>4141945.5</v>
      </c>
      <c r="L10" s="289" t="e">
        <f t="shared" ref="L10" si="7">L11+L18+L20+L34+L38+L47+L52+L55+L76+L78+L82+L84+L90+L92+L97+L117+L123+L132+L145+L148+L183+L188+L200+L203+L210+L216+L219+L240+L247+L270+L274</f>
        <v>#REF!</v>
      </c>
      <c r="M10" s="289" t="e">
        <f t="shared" ref="M10" si="8">M11+M18+M20+M34+M38+M47+M52+M55+M76+M78+M82+M84+M90+M92+M97+M117+M123+M132+M145+M148+M183+M188+M200+M203+M210+M216+M219+M240+M247+M270+M274</f>
        <v>#REF!</v>
      </c>
      <c r="N10" s="289">
        <f t="shared" ref="N10" si="9">N11+N18+N20+N34+N38+N47+N52+N55+N76+N78+N82+N84+N90+N92+N97+N117+N123+N132+N145+N148+N183+N188+N200+N203+N210+N216+N219+N240+N247+N270+N274</f>
        <v>4141945.5</v>
      </c>
      <c r="O10" s="290"/>
      <c r="P10" s="291"/>
      <c r="Q10" s="292"/>
      <c r="T10" s="160" t="e">
        <f>E10='Приложение № 1'!#REF!</f>
        <v>#REF!</v>
      </c>
      <c r="U10" s="160" t="e">
        <f>F10='Приложение № 1'!#REF!</f>
        <v>#REF!</v>
      </c>
      <c r="V10" s="160" t="e">
        <f>I10='Приложение № 1'!#REF!</f>
        <v>#REF!</v>
      </c>
      <c r="W10" s="160" t="e">
        <f>L10='Приложение № 1'!#REF!</f>
        <v>#REF!</v>
      </c>
    </row>
    <row r="11" spans="1:24" ht="30.75" customHeight="1" x14ac:dyDescent="0.2">
      <c r="A11" s="944" t="s">
        <v>2002</v>
      </c>
      <c r="B11" s="945"/>
      <c r="C11" s="288" t="e">
        <f>SUM(C12:C17)</f>
        <v>#REF!</v>
      </c>
      <c r="D11" s="288" t="e">
        <f t="shared" ref="D11:E11" si="10">SUM(D12:D17)</f>
        <v>#REF!</v>
      </c>
      <c r="E11" s="289" t="e">
        <f t="shared" si="10"/>
        <v>#REF!</v>
      </c>
      <c r="F11" s="289" t="e">
        <f t="shared" ref="F11" si="11">SUM(F12:F17)</f>
        <v>#REF!</v>
      </c>
      <c r="G11" s="289">
        <f t="shared" ref="G11" si="12">SUM(G12:G17)</f>
        <v>0</v>
      </c>
      <c r="H11" s="289" t="e">
        <f t="shared" ref="H11" si="13">SUM(H12:H17)</f>
        <v>#REF!</v>
      </c>
      <c r="I11" s="289" t="e">
        <f t="shared" ref="I11" si="14">SUM(I12:I17)</f>
        <v>#REF!</v>
      </c>
      <c r="J11" s="289" t="e">
        <f t="shared" ref="J11" si="15">SUM(J12:J17)</f>
        <v>#REF!</v>
      </c>
      <c r="K11" s="289">
        <f t="shared" ref="K11" si="16">SUM(K12:K17)</f>
        <v>0</v>
      </c>
      <c r="L11" s="289" t="e">
        <f t="shared" ref="L11" si="17">SUM(L12:L17)</f>
        <v>#REF!</v>
      </c>
      <c r="M11" s="289" t="e">
        <f t="shared" ref="M11" si="18">SUM(M12:M17)</f>
        <v>#REF!</v>
      </c>
      <c r="N11" s="289">
        <f t="shared" ref="N11" si="19">SUM(N12:N17)</f>
        <v>0</v>
      </c>
      <c r="O11" s="290"/>
      <c r="P11" s="291"/>
      <c r="Q11" s="292"/>
      <c r="S11" s="352" t="e">
        <f>D11-'Приложение № 1'!#REF!</f>
        <v>#REF!</v>
      </c>
      <c r="T11" s="160" t="e">
        <f>E11='Приложение № 1'!#REF!</f>
        <v>#REF!</v>
      </c>
      <c r="U11" s="160" t="e">
        <f>F11='Приложение № 1'!#REF!</f>
        <v>#REF!</v>
      </c>
      <c r="V11" s="160" t="e">
        <f>I11='Приложение № 1'!#REF!</f>
        <v>#REF!</v>
      </c>
      <c r="W11" s="160" t="e">
        <f>L11='Приложение № 1'!#REF!</f>
        <v>#REF!</v>
      </c>
    </row>
    <row r="12" spans="1:24" ht="20.25" customHeight="1" x14ac:dyDescent="0.2">
      <c r="A12" s="320">
        <v>1</v>
      </c>
      <c r="B12" s="293" t="str">
        <f>'[1]Приложение № 1'!B748</f>
        <v>г. Волоколамск, пер. Большой Советский,  д. 14</v>
      </c>
      <c r="C12" s="286">
        <f>'[1]Приложение № 1'!H748</f>
        <v>18</v>
      </c>
      <c r="D12" s="286">
        <f>'[1]Приложение № 1'!J748</f>
        <v>13</v>
      </c>
      <c r="E12" s="285">
        <f>'[1]Приложение № 1'!M748</f>
        <v>289.51</v>
      </c>
      <c r="F12" s="321">
        <f>E12*$X$1</f>
        <v>17671690.399999999</v>
      </c>
      <c r="G12" s="289"/>
      <c r="H12" s="321">
        <f>I12+L12</f>
        <v>17671690.399999999</v>
      </c>
      <c r="I12" s="321">
        <f>J12+K12</f>
        <v>14031322.18</v>
      </c>
      <c r="J12" s="321">
        <f>F12*P12</f>
        <v>14031322.18</v>
      </c>
      <c r="K12" s="321">
        <v>0</v>
      </c>
      <c r="L12" s="321">
        <f>M12+N12</f>
        <v>3640368.22</v>
      </c>
      <c r="M12" s="321">
        <f>F12*Q12</f>
        <v>3640368.22</v>
      </c>
      <c r="N12" s="321">
        <v>0</v>
      </c>
      <c r="O12" s="292">
        <v>1</v>
      </c>
      <c r="P12" s="291">
        <v>0.79400000000000004</v>
      </c>
      <c r="Q12" s="294">
        <f>O12-P12</f>
        <v>0.20599999999999999</v>
      </c>
      <c r="S12" s="352" t="e">
        <f>D12-'Приложение № 1'!#REF!</f>
        <v>#REF!</v>
      </c>
    </row>
    <row r="13" spans="1:24" ht="20.25" customHeight="1" x14ac:dyDescent="0.2">
      <c r="A13" s="320">
        <v>2</v>
      </c>
      <c r="B13" s="293" t="str">
        <f>'[1]Приложение № 1'!B749</f>
        <v>г. Волоколамск, ул. Энтузиастов, д. 19</v>
      </c>
      <c r="C13" s="286">
        <f>'[1]Приложение № 1'!H749</f>
        <v>27</v>
      </c>
      <c r="D13" s="286">
        <f>'[1]Приложение № 1'!J749</f>
        <v>16</v>
      </c>
      <c r="E13" s="285">
        <f>'[1]Приложение № 1'!M749</f>
        <v>418.6</v>
      </c>
      <c r="F13" s="321">
        <f>E13*$X$1</f>
        <v>25551344</v>
      </c>
      <c r="G13" s="289"/>
      <c r="H13" s="321">
        <f>I13+L13</f>
        <v>25551344</v>
      </c>
      <c r="I13" s="321">
        <f>J13+K13</f>
        <v>20287767.140000001</v>
      </c>
      <c r="J13" s="321">
        <f>F13*P13</f>
        <v>20287767.140000001</v>
      </c>
      <c r="K13" s="321">
        <v>0</v>
      </c>
      <c r="L13" s="321">
        <f>M13+N13</f>
        <v>5263576.8600000003</v>
      </c>
      <c r="M13" s="321">
        <f>F13*Q13</f>
        <v>5263576.8600000003</v>
      </c>
      <c r="N13" s="321">
        <v>0</v>
      </c>
      <c r="O13" s="292">
        <v>1</v>
      </c>
      <c r="P13" s="291">
        <v>0.79400000000000004</v>
      </c>
      <c r="Q13" s="294">
        <f t="shared" ref="Q13:Q14" si="20">O13-P13</f>
        <v>0.20599999999999999</v>
      </c>
      <c r="S13" s="352" t="e">
        <f>D13-'Приложение № 1'!#REF!</f>
        <v>#REF!</v>
      </c>
    </row>
    <row r="14" spans="1:24" ht="20.25" customHeight="1" x14ac:dyDescent="0.2">
      <c r="A14" s="320">
        <v>3</v>
      </c>
      <c r="B14" s="293" t="str">
        <f>'[1]Приложение № 1'!B750</f>
        <v>г. Волоколамск, д. Ченцы, ул. Фабричная, д. 15</v>
      </c>
      <c r="C14" s="286">
        <f>'[1]Приложение № 1'!H750</f>
        <v>25</v>
      </c>
      <c r="D14" s="286">
        <f>'[1]Приложение № 1'!J750</f>
        <v>4</v>
      </c>
      <c r="E14" s="285">
        <f>'[1]Приложение № 1'!M750</f>
        <v>220.6</v>
      </c>
      <c r="F14" s="321">
        <f>E14*$X$1</f>
        <v>13465424</v>
      </c>
      <c r="G14" s="289"/>
      <c r="H14" s="321">
        <f>I14+L14</f>
        <v>13465424</v>
      </c>
      <c r="I14" s="321">
        <f>J14+K14</f>
        <v>10691546.66</v>
      </c>
      <c r="J14" s="321">
        <f>F14*P14</f>
        <v>10691546.66</v>
      </c>
      <c r="K14" s="321">
        <v>0</v>
      </c>
      <c r="L14" s="321">
        <f>M14+N14</f>
        <v>2773877.34</v>
      </c>
      <c r="M14" s="321">
        <f>F14*Q14</f>
        <v>2773877.34</v>
      </c>
      <c r="N14" s="321">
        <v>0</v>
      </c>
      <c r="O14" s="292">
        <v>1</v>
      </c>
      <c r="P14" s="291">
        <v>0.79400000000000004</v>
      </c>
      <c r="Q14" s="294">
        <f t="shared" si="20"/>
        <v>0.20599999999999999</v>
      </c>
      <c r="S14" s="352" t="e">
        <f>D14-'Приложение № 1'!#REF!</f>
        <v>#REF!</v>
      </c>
    </row>
    <row r="15" spans="1:24" s="330" customFormat="1" ht="20.25" customHeight="1" x14ac:dyDescent="0.2">
      <c r="A15" s="358">
        <v>4</v>
      </c>
      <c r="B15" s="359" t="e">
        <f>'Приложение № 1'!#REF!</f>
        <v>#REF!</v>
      </c>
      <c r="C15" s="350" t="e">
        <f>'Приложение № 1'!#REF!</f>
        <v>#REF!</v>
      </c>
      <c r="D15" s="350" t="e">
        <f>'Приложение № 1'!#REF!</f>
        <v>#REF!</v>
      </c>
      <c r="E15" s="345" t="e">
        <f>'Приложение № 1'!#REF!</f>
        <v>#REF!</v>
      </c>
      <c r="F15" s="326" t="e">
        <f t="shared" ref="F15:F17" si="21">E15*$X$1</f>
        <v>#REF!</v>
      </c>
      <c r="G15" s="360"/>
      <c r="H15" s="326" t="e">
        <f t="shared" ref="H15:H17" si="22">I15+L15</f>
        <v>#REF!</v>
      </c>
      <c r="I15" s="326" t="e">
        <f t="shared" ref="I15:I17" si="23">J15+K15</f>
        <v>#REF!</v>
      </c>
      <c r="J15" s="326" t="e">
        <f t="shared" ref="J15:J17" si="24">F15*P15</f>
        <v>#REF!</v>
      </c>
      <c r="K15" s="326">
        <v>0</v>
      </c>
      <c r="L15" s="326" t="e">
        <f t="shared" ref="L15:L17" si="25">M15+N15</f>
        <v>#REF!</v>
      </c>
      <c r="M15" s="326" t="e">
        <f t="shared" ref="M15:M17" si="26">F15*Q15</f>
        <v>#REF!</v>
      </c>
      <c r="N15" s="326">
        <v>0</v>
      </c>
      <c r="O15" s="327">
        <v>1</v>
      </c>
      <c r="P15" s="291">
        <v>0.79400000000000004</v>
      </c>
      <c r="Q15" s="294">
        <f t="shared" ref="Q15:Q17" si="27">O15-P15</f>
        <v>0.20599999999999999</v>
      </c>
      <c r="S15" s="361"/>
    </row>
    <row r="16" spans="1:24" s="330" customFormat="1" ht="20.25" customHeight="1" x14ac:dyDescent="0.2">
      <c r="A16" s="358">
        <v>5</v>
      </c>
      <c r="B16" s="359" t="e">
        <f>'Приложение № 1'!#REF!</f>
        <v>#REF!</v>
      </c>
      <c r="C16" s="350" t="e">
        <f>'Приложение № 1'!#REF!</f>
        <v>#REF!</v>
      </c>
      <c r="D16" s="350" t="e">
        <f>'Приложение № 1'!#REF!</f>
        <v>#REF!</v>
      </c>
      <c r="E16" s="345" t="e">
        <f>'Приложение № 1'!#REF!</f>
        <v>#REF!</v>
      </c>
      <c r="F16" s="326" t="e">
        <f t="shared" si="21"/>
        <v>#REF!</v>
      </c>
      <c r="G16" s="360"/>
      <c r="H16" s="326" t="e">
        <f t="shared" si="22"/>
        <v>#REF!</v>
      </c>
      <c r="I16" s="326" t="e">
        <f t="shared" si="23"/>
        <v>#REF!</v>
      </c>
      <c r="J16" s="326" t="e">
        <f t="shared" si="24"/>
        <v>#REF!</v>
      </c>
      <c r="K16" s="326">
        <v>0</v>
      </c>
      <c r="L16" s="326" t="e">
        <f t="shared" si="25"/>
        <v>#REF!</v>
      </c>
      <c r="M16" s="326" t="e">
        <f t="shared" si="26"/>
        <v>#REF!</v>
      </c>
      <c r="N16" s="326">
        <v>0</v>
      </c>
      <c r="O16" s="327">
        <v>1</v>
      </c>
      <c r="P16" s="291">
        <v>0.79400000000000004</v>
      </c>
      <c r="Q16" s="294">
        <f t="shared" si="27"/>
        <v>0.20599999999999999</v>
      </c>
      <c r="S16" s="361"/>
    </row>
    <row r="17" spans="1:23" s="330" customFormat="1" ht="20.25" customHeight="1" x14ac:dyDescent="0.2">
      <c r="A17" s="358">
        <v>6</v>
      </c>
      <c r="B17" s="359" t="e">
        <f>'Приложение № 1'!#REF!</f>
        <v>#REF!</v>
      </c>
      <c r="C17" s="350" t="e">
        <f>'Приложение № 1'!#REF!</f>
        <v>#REF!</v>
      </c>
      <c r="D17" s="350" t="e">
        <f>'Приложение № 1'!#REF!</f>
        <v>#REF!</v>
      </c>
      <c r="E17" s="345" t="e">
        <f>'Приложение № 1'!#REF!</f>
        <v>#REF!</v>
      </c>
      <c r="F17" s="326" t="e">
        <f t="shared" si="21"/>
        <v>#REF!</v>
      </c>
      <c r="G17" s="360"/>
      <c r="H17" s="326" t="e">
        <f t="shared" si="22"/>
        <v>#REF!</v>
      </c>
      <c r="I17" s="326" t="e">
        <f t="shared" si="23"/>
        <v>#REF!</v>
      </c>
      <c r="J17" s="326" t="e">
        <f t="shared" si="24"/>
        <v>#REF!</v>
      </c>
      <c r="K17" s="326">
        <v>0</v>
      </c>
      <c r="L17" s="326" t="e">
        <f t="shared" si="25"/>
        <v>#REF!</v>
      </c>
      <c r="M17" s="326" t="e">
        <f t="shared" si="26"/>
        <v>#REF!</v>
      </c>
      <c r="N17" s="326">
        <v>0</v>
      </c>
      <c r="O17" s="327">
        <v>1</v>
      </c>
      <c r="P17" s="291">
        <v>0.79400000000000004</v>
      </c>
      <c r="Q17" s="294">
        <f t="shared" si="27"/>
        <v>0.20599999999999999</v>
      </c>
      <c r="S17" s="361"/>
    </row>
    <row r="18" spans="1:23" ht="35.25" customHeight="1" x14ac:dyDescent="0.2">
      <c r="A18" s="944" t="s">
        <v>1957</v>
      </c>
      <c r="B18" s="945"/>
      <c r="C18" s="288">
        <f t="shared" ref="C18:N18" si="28">SUM(C19:C19)</f>
        <v>6</v>
      </c>
      <c r="D18" s="288">
        <f t="shared" si="28"/>
        <v>3</v>
      </c>
      <c r="E18" s="289">
        <f t="shared" si="28"/>
        <v>68.900000000000006</v>
      </c>
      <c r="F18" s="289">
        <f t="shared" si="28"/>
        <v>4205656</v>
      </c>
      <c r="G18" s="289">
        <f t="shared" si="28"/>
        <v>0</v>
      </c>
      <c r="H18" s="289">
        <f t="shared" si="28"/>
        <v>4205656</v>
      </c>
      <c r="I18" s="289">
        <f t="shared" si="28"/>
        <v>3995373.2</v>
      </c>
      <c r="J18" s="289">
        <f t="shared" si="28"/>
        <v>3995373.2</v>
      </c>
      <c r="K18" s="289">
        <f t="shared" si="28"/>
        <v>0</v>
      </c>
      <c r="L18" s="289">
        <f t="shared" si="28"/>
        <v>210282.8</v>
      </c>
      <c r="M18" s="289">
        <f t="shared" si="28"/>
        <v>210282.8</v>
      </c>
      <c r="N18" s="289">
        <f t="shared" si="28"/>
        <v>0</v>
      </c>
      <c r="O18" s="290"/>
      <c r="P18" s="291"/>
      <c r="Q18" s="292"/>
      <c r="S18" s="352" t="e">
        <f>D18-'Приложение № 1'!#REF!</f>
        <v>#REF!</v>
      </c>
      <c r="T18" s="160" t="e">
        <f>E18='Приложение № 1'!#REF!</f>
        <v>#REF!</v>
      </c>
      <c r="U18" s="160" t="e">
        <f>F18='Приложение № 1'!#REF!</f>
        <v>#REF!</v>
      </c>
      <c r="V18" s="160" t="e">
        <f>I18='Приложение № 1'!#REF!</f>
        <v>#REF!</v>
      </c>
      <c r="W18" s="160" t="e">
        <f>L18='Приложение № 1'!#REF!</f>
        <v>#REF!</v>
      </c>
    </row>
    <row r="19" spans="1:23" ht="25.5" customHeight="1" x14ac:dyDescent="0.2">
      <c r="A19" s="320">
        <v>1</v>
      </c>
      <c r="B19" s="293" t="str">
        <f>'[1]Приложение № 1'!B752</f>
        <v>Воскресенский район, д. Ашитково, ул.Юбилейная, д. 3а</v>
      </c>
      <c r="C19" s="286">
        <f>'[1]Приложение № 1'!H752</f>
        <v>6</v>
      </c>
      <c r="D19" s="286">
        <f>'[1]Приложение № 1'!J752</f>
        <v>3</v>
      </c>
      <c r="E19" s="285">
        <f>'[1]Приложение № 1'!M752</f>
        <v>68.900000000000006</v>
      </c>
      <c r="F19" s="321">
        <f t="shared" ref="F19" si="29">E19*$X$1</f>
        <v>4205656</v>
      </c>
      <c r="G19" s="289"/>
      <c r="H19" s="321">
        <f t="shared" ref="H19" si="30">I19+L19</f>
        <v>4205656</v>
      </c>
      <c r="I19" s="321">
        <f t="shared" ref="I19" si="31">J19+K19</f>
        <v>3995373.2</v>
      </c>
      <c r="J19" s="321">
        <f t="shared" ref="J19" si="32">F19*P19</f>
        <v>3995373.2</v>
      </c>
      <c r="K19" s="321">
        <v>0</v>
      </c>
      <c r="L19" s="321">
        <f t="shared" ref="L19" si="33">M19+N19</f>
        <v>210282.8</v>
      </c>
      <c r="M19" s="321">
        <f t="shared" ref="M19" si="34">F19*Q19</f>
        <v>210282.8</v>
      </c>
      <c r="N19" s="321">
        <v>0</v>
      </c>
      <c r="O19" s="292">
        <v>1</v>
      </c>
      <c r="P19" s="291">
        <v>0.95</v>
      </c>
      <c r="Q19" s="294">
        <f>O19-P19</f>
        <v>0.05</v>
      </c>
      <c r="S19" s="352" t="e">
        <f>D19-'Приложение № 1'!#REF!</f>
        <v>#REF!</v>
      </c>
    </row>
    <row r="20" spans="1:23" ht="29.25" customHeight="1" x14ac:dyDescent="0.2">
      <c r="A20" s="930" t="s">
        <v>1974</v>
      </c>
      <c r="B20" s="949"/>
      <c r="C20" s="295">
        <f t="shared" ref="C20:N20" si="35">SUM(C21:C33)</f>
        <v>384</v>
      </c>
      <c r="D20" s="295">
        <f t="shared" si="35"/>
        <v>173</v>
      </c>
      <c r="E20" s="289">
        <f t="shared" si="35"/>
        <v>6838.16</v>
      </c>
      <c r="F20" s="289">
        <f t="shared" si="35"/>
        <v>417401286.39999998</v>
      </c>
      <c r="G20" s="289">
        <f t="shared" si="35"/>
        <v>1.7</v>
      </c>
      <c r="H20" s="289">
        <f t="shared" si="35"/>
        <v>417401286.39999998</v>
      </c>
      <c r="I20" s="289">
        <f t="shared" si="35"/>
        <v>341434252.26999998</v>
      </c>
      <c r="J20" s="289">
        <f t="shared" si="35"/>
        <v>341434252.26999998</v>
      </c>
      <c r="K20" s="289">
        <f t="shared" si="35"/>
        <v>0</v>
      </c>
      <c r="L20" s="289">
        <f t="shared" si="35"/>
        <v>75967034.129999995</v>
      </c>
      <c r="M20" s="289">
        <f t="shared" si="35"/>
        <v>75967034.129999995</v>
      </c>
      <c r="N20" s="289">
        <f t="shared" si="35"/>
        <v>0</v>
      </c>
      <c r="O20" s="290"/>
      <c r="P20" s="291"/>
      <c r="Q20" s="292"/>
      <c r="S20" s="352" t="e">
        <f>D20-'Приложение № 1'!#REF!</f>
        <v>#REF!</v>
      </c>
      <c r="T20" s="160" t="e">
        <f>E20='Приложение № 1'!#REF!</f>
        <v>#REF!</v>
      </c>
      <c r="U20" s="160" t="e">
        <f>F20='Приложение № 1'!#REF!</f>
        <v>#REF!</v>
      </c>
      <c r="V20" s="160" t="e">
        <f>I20='Приложение № 1'!#REF!</f>
        <v>#REF!</v>
      </c>
      <c r="W20" s="160" t="e">
        <f>L20='Приложение № 1'!#REF!</f>
        <v>#REF!</v>
      </c>
    </row>
    <row r="21" spans="1:23" ht="22.5" customHeight="1" x14ac:dyDescent="0.2">
      <c r="A21" s="320">
        <v>1</v>
      </c>
      <c r="B21" s="293" t="str">
        <f>'[1]Приложение № 1'!B754</f>
        <v>п. Раменский, ул. Больничная, д. 8</v>
      </c>
      <c r="C21" s="284">
        <f>'[1]Приложение № 1'!H754</f>
        <v>20</v>
      </c>
      <c r="D21" s="284">
        <f>'[1]Приложение № 1'!J754</f>
        <v>8</v>
      </c>
      <c r="E21" s="307">
        <f>'[1]Приложение № 1'!M754</f>
        <v>530.79999999999995</v>
      </c>
      <c r="F21" s="321">
        <f>E21*$X$1</f>
        <v>32400032</v>
      </c>
      <c r="G21" s="289"/>
      <c r="H21" s="285">
        <f>I21+L21</f>
        <v>32400032</v>
      </c>
      <c r="I21" s="321">
        <f>J21+K21</f>
        <v>26503226.18</v>
      </c>
      <c r="J21" s="321">
        <f>F21*P21</f>
        <v>26503226.18</v>
      </c>
      <c r="K21" s="321">
        <v>0</v>
      </c>
      <c r="L21" s="321">
        <f>M21+N21</f>
        <v>5896805.8200000003</v>
      </c>
      <c r="M21" s="321">
        <f>F21*Q21</f>
        <v>5896805.8200000003</v>
      </c>
      <c r="N21" s="321">
        <v>0</v>
      </c>
      <c r="O21" s="292">
        <f t="shared" ref="O21:O32" si="36">P21+Q21</f>
        <v>1</v>
      </c>
      <c r="P21" s="296">
        <v>0.81799999999999995</v>
      </c>
      <c r="Q21" s="294">
        <v>0.182</v>
      </c>
      <c r="S21" s="352" t="e">
        <f>D21-'Приложение № 1'!#REF!</f>
        <v>#REF!</v>
      </c>
    </row>
    <row r="22" spans="1:23" ht="22.5" customHeight="1" x14ac:dyDescent="0.2">
      <c r="A22" s="320">
        <f>A21+1</f>
        <v>2</v>
      </c>
      <c r="B22" s="293" t="str">
        <f>'[1]Приложение № 1'!B755</f>
        <v>п. Раменский, ул. Больничная, д. 12</v>
      </c>
      <c r="C22" s="284">
        <f>'[1]Приложение № 1'!H755</f>
        <v>24</v>
      </c>
      <c r="D22" s="284">
        <f>'[1]Приложение № 1'!J755</f>
        <v>16</v>
      </c>
      <c r="E22" s="307">
        <f>'[1]Приложение № 1'!M755</f>
        <v>367.7</v>
      </c>
      <c r="F22" s="321">
        <f t="shared" ref="F22:F32" si="37">E22*$X$1</f>
        <v>22444408</v>
      </c>
      <c r="G22" s="289"/>
      <c r="H22" s="285">
        <f t="shared" ref="H22:H32" si="38">I22+L22</f>
        <v>22444408</v>
      </c>
      <c r="I22" s="321">
        <f t="shared" ref="I22:I32" si="39">J22+K22</f>
        <v>18359525.739999998</v>
      </c>
      <c r="J22" s="321">
        <f t="shared" ref="J22:J32" si="40">F22*P22</f>
        <v>18359525.739999998</v>
      </c>
      <c r="K22" s="321">
        <v>0</v>
      </c>
      <c r="L22" s="321">
        <f t="shared" ref="L22:L32" si="41">M22+N22</f>
        <v>4084882.26</v>
      </c>
      <c r="M22" s="321">
        <f t="shared" ref="M22:M32" si="42">F22*Q22</f>
        <v>4084882.26</v>
      </c>
      <c r="N22" s="321">
        <v>0</v>
      </c>
      <c r="O22" s="292">
        <f t="shared" si="36"/>
        <v>1</v>
      </c>
      <c r="P22" s="296">
        <v>0.81799999999999995</v>
      </c>
      <c r="Q22" s="294">
        <v>0.182</v>
      </c>
      <c r="S22" s="352" t="e">
        <f>D22-'Приложение № 1'!#REF!</f>
        <v>#REF!</v>
      </c>
    </row>
    <row r="23" spans="1:23" ht="22.5" customHeight="1" x14ac:dyDescent="0.2">
      <c r="A23" s="320">
        <f t="shared" ref="A23:A32" si="43">A22+1</f>
        <v>3</v>
      </c>
      <c r="B23" s="293" t="str">
        <f>'[1]Приложение № 1'!B756</f>
        <v>г. Дмитров, д. Непейно, д. 36</v>
      </c>
      <c r="C23" s="284">
        <f>'[1]Приложение № 1'!H756</f>
        <v>14</v>
      </c>
      <c r="D23" s="284">
        <f>'[1]Приложение № 1'!J756</f>
        <v>4</v>
      </c>
      <c r="E23" s="307">
        <f>'[1]Приложение № 1'!M756</f>
        <v>132.6</v>
      </c>
      <c r="F23" s="321">
        <f t="shared" si="37"/>
        <v>8093904</v>
      </c>
      <c r="G23" s="289"/>
      <c r="H23" s="285">
        <f t="shared" si="38"/>
        <v>8093904</v>
      </c>
      <c r="I23" s="321">
        <f t="shared" si="39"/>
        <v>6620813.4699999997</v>
      </c>
      <c r="J23" s="321">
        <f t="shared" si="40"/>
        <v>6620813.4699999997</v>
      </c>
      <c r="K23" s="321">
        <v>0</v>
      </c>
      <c r="L23" s="321">
        <f t="shared" si="41"/>
        <v>1473090.53</v>
      </c>
      <c r="M23" s="321">
        <f t="shared" si="42"/>
        <v>1473090.53</v>
      </c>
      <c r="N23" s="321">
        <v>0</v>
      </c>
      <c r="O23" s="292">
        <f t="shared" si="36"/>
        <v>1</v>
      </c>
      <c r="P23" s="296">
        <v>0.81799999999999995</v>
      </c>
      <c r="Q23" s="294">
        <v>0.182</v>
      </c>
      <c r="S23" s="352" t="e">
        <f>D23-'Приложение № 1'!#REF!</f>
        <v>#REF!</v>
      </c>
    </row>
    <row r="24" spans="1:23" ht="22.5" customHeight="1" x14ac:dyDescent="0.2">
      <c r="A24" s="320">
        <f t="shared" si="43"/>
        <v>4</v>
      </c>
      <c r="B24" s="293" t="str">
        <f>'[1]Приложение № 1'!B757</f>
        <v>г. Дмитров, д. Непейно, д. 56</v>
      </c>
      <c r="C24" s="284">
        <f>'[1]Приложение № 1'!H757</f>
        <v>20</v>
      </c>
      <c r="D24" s="284">
        <f>'[1]Приложение № 1'!J757</f>
        <v>3</v>
      </c>
      <c r="E24" s="307">
        <f>'[1]Приложение № 1'!M757</f>
        <v>137.30000000000001</v>
      </c>
      <c r="F24" s="321">
        <f t="shared" si="37"/>
        <v>8380792</v>
      </c>
      <c r="G24" s="289"/>
      <c r="H24" s="285">
        <f t="shared" si="38"/>
        <v>8380792</v>
      </c>
      <c r="I24" s="321">
        <f t="shared" si="39"/>
        <v>6855487.8600000003</v>
      </c>
      <c r="J24" s="321">
        <f t="shared" si="40"/>
        <v>6855487.8600000003</v>
      </c>
      <c r="K24" s="321">
        <v>0</v>
      </c>
      <c r="L24" s="321">
        <f t="shared" si="41"/>
        <v>1525304.14</v>
      </c>
      <c r="M24" s="321">
        <f t="shared" si="42"/>
        <v>1525304.14</v>
      </c>
      <c r="N24" s="321">
        <v>0</v>
      </c>
      <c r="O24" s="292">
        <f t="shared" si="36"/>
        <v>1</v>
      </c>
      <c r="P24" s="296">
        <v>0.81799999999999995</v>
      </c>
      <c r="Q24" s="294">
        <v>0.182</v>
      </c>
      <c r="S24" s="352" t="e">
        <f>D24-'Приложение № 1'!#REF!</f>
        <v>#REF!</v>
      </c>
    </row>
    <row r="25" spans="1:23" ht="22.5" customHeight="1" x14ac:dyDescent="0.2">
      <c r="A25" s="320">
        <f t="shared" si="43"/>
        <v>5</v>
      </c>
      <c r="B25" s="293" t="str">
        <f>'[1]Приложение № 1'!B758</f>
        <v>г. Дмитров, с. Орудьево, ул. Центральная, д. 24</v>
      </c>
      <c r="C25" s="284">
        <f>'[1]Приложение № 1'!H758</f>
        <v>7</v>
      </c>
      <c r="D25" s="284">
        <f>'[1]Приложение № 1'!J758</f>
        <v>2</v>
      </c>
      <c r="E25" s="307">
        <f>'[1]Приложение № 1'!M758</f>
        <v>86.08</v>
      </c>
      <c r="F25" s="321">
        <f t="shared" si="37"/>
        <v>5254323.2</v>
      </c>
      <c r="G25" s="289"/>
      <c r="H25" s="285">
        <f t="shared" si="38"/>
        <v>5254323.2</v>
      </c>
      <c r="I25" s="321">
        <f t="shared" si="39"/>
        <v>4298036.38</v>
      </c>
      <c r="J25" s="321">
        <f t="shared" si="40"/>
        <v>4298036.38</v>
      </c>
      <c r="K25" s="321">
        <v>0</v>
      </c>
      <c r="L25" s="321">
        <f t="shared" si="41"/>
        <v>956286.82</v>
      </c>
      <c r="M25" s="321">
        <f t="shared" si="42"/>
        <v>956286.82</v>
      </c>
      <c r="N25" s="321">
        <v>0</v>
      </c>
      <c r="O25" s="292">
        <f t="shared" si="36"/>
        <v>1</v>
      </c>
      <c r="P25" s="296">
        <v>0.81799999999999995</v>
      </c>
      <c r="Q25" s="294">
        <v>0.182</v>
      </c>
      <c r="S25" s="352" t="e">
        <f>D25-'Приложение № 1'!#REF!</f>
        <v>#REF!</v>
      </c>
    </row>
    <row r="26" spans="1:23" ht="22.5" customHeight="1" x14ac:dyDescent="0.2">
      <c r="A26" s="320">
        <f t="shared" si="43"/>
        <v>6</v>
      </c>
      <c r="B26" s="293" t="str">
        <f>'[1]Приложение № 1'!B759</f>
        <v>г. Дмитров, п. Орудьевского т/б пр.,  д. 27</v>
      </c>
      <c r="C26" s="284">
        <f>'[1]Приложение № 1'!H759</f>
        <v>24</v>
      </c>
      <c r="D26" s="284">
        <f>'[1]Приложение № 1'!J759</f>
        <v>12</v>
      </c>
      <c r="E26" s="307">
        <f>'[1]Приложение № 1'!M759</f>
        <v>488.2</v>
      </c>
      <c r="F26" s="321">
        <f t="shared" si="37"/>
        <v>29799728</v>
      </c>
      <c r="G26" s="289"/>
      <c r="H26" s="285">
        <f t="shared" si="38"/>
        <v>29799728</v>
      </c>
      <c r="I26" s="321">
        <f t="shared" si="39"/>
        <v>24376177.5</v>
      </c>
      <c r="J26" s="321">
        <f t="shared" si="40"/>
        <v>24376177.5</v>
      </c>
      <c r="K26" s="321">
        <v>0</v>
      </c>
      <c r="L26" s="321">
        <f t="shared" si="41"/>
        <v>5423550.5</v>
      </c>
      <c r="M26" s="321">
        <f t="shared" si="42"/>
        <v>5423550.5</v>
      </c>
      <c r="N26" s="321">
        <v>0</v>
      </c>
      <c r="O26" s="292">
        <f t="shared" si="36"/>
        <v>1</v>
      </c>
      <c r="P26" s="296">
        <v>0.81799999999999995</v>
      </c>
      <c r="Q26" s="294">
        <v>0.182</v>
      </c>
      <c r="S26" s="352" t="e">
        <f>D26-'Приложение № 1'!#REF!</f>
        <v>#REF!</v>
      </c>
    </row>
    <row r="27" spans="1:23" ht="22.5" customHeight="1" x14ac:dyDescent="0.2">
      <c r="A27" s="320">
        <f t="shared" si="43"/>
        <v>7</v>
      </c>
      <c r="B27" s="293" t="str">
        <f>'[1]Приложение № 1'!B760</f>
        <v>г. Дмитров, с. Борисово, д. 13</v>
      </c>
      <c r="C27" s="284">
        <f>'[1]Приложение № 1'!H760</f>
        <v>5</v>
      </c>
      <c r="D27" s="284">
        <f>'[1]Приложение № 1'!J760</f>
        <v>2</v>
      </c>
      <c r="E27" s="307">
        <f>'[1]Приложение № 1'!M760</f>
        <v>75</v>
      </c>
      <c r="F27" s="321">
        <f t="shared" si="37"/>
        <v>4578000</v>
      </c>
      <c r="G27" s="289"/>
      <c r="H27" s="285">
        <f t="shared" si="38"/>
        <v>4578000</v>
      </c>
      <c r="I27" s="321">
        <f t="shared" si="39"/>
        <v>3744804</v>
      </c>
      <c r="J27" s="321">
        <f t="shared" si="40"/>
        <v>3744804</v>
      </c>
      <c r="K27" s="321">
        <v>0</v>
      </c>
      <c r="L27" s="321">
        <f t="shared" si="41"/>
        <v>833196</v>
      </c>
      <c r="M27" s="321">
        <f t="shared" si="42"/>
        <v>833196</v>
      </c>
      <c r="N27" s="321">
        <v>0</v>
      </c>
      <c r="O27" s="292">
        <f t="shared" si="36"/>
        <v>1</v>
      </c>
      <c r="P27" s="296">
        <v>0.81799999999999995</v>
      </c>
      <c r="Q27" s="294">
        <v>0.182</v>
      </c>
      <c r="S27" s="352" t="e">
        <f>D27-'Приложение № 1'!#REF!</f>
        <v>#REF!</v>
      </c>
    </row>
    <row r="28" spans="1:23" ht="22.5" customHeight="1" x14ac:dyDescent="0.2">
      <c r="A28" s="320">
        <f t="shared" si="43"/>
        <v>8</v>
      </c>
      <c r="B28" s="293" t="str">
        <f>'[1]Приложение № 1'!B761</f>
        <v>г. Дмитров, п. Орудьевского т/б предприятия, д. 24</v>
      </c>
      <c r="C28" s="284">
        <f>'[1]Приложение № 1'!H761</f>
        <v>5</v>
      </c>
      <c r="D28" s="284">
        <f>'[1]Приложение № 1'!J761</f>
        <v>5</v>
      </c>
      <c r="E28" s="307">
        <f>'[1]Приложение № 1'!M761</f>
        <v>129.1</v>
      </c>
      <c r="F28" s="321">
        <f t="shared" si="37"/>
        <v>7880264</v>
      </c>
      <c r="G28" s="289"/>
      <c r="H28" s="285">
        <f t="shared" si="38"/>
        <v>7880264</v>
      </c>
      <c r="I28" s="321">
        <f t="shared" si="39"/>
        <v>6446055.9500000002</v>
      </c>
      <c r="J28" s="321">
        <f t="shared" si="40"/>
        <v>6446055.9500000002</v>
      </c>
      <c r="K28" s="321">
        <v>0</v>
      </c>
      <c r="L28" s="321">
        <f t="shared" si="41"/>
        <v>1434208.05</v>
      </c>
      <c r="M28" s="321">
        <f t="shared" si="42"/>
        <v>1434208.05</v>
      </c>
      <c r="N28" s="321">
        <v>0</v>
      </c>
      <c r="O28" s="292">
        <f t="shared" si="36"/>
        <v>1</v>
      </c>
      <c r="P28" s="296">
        <v>0.81799999999999995</v>
      </c>
      <c r="Q28" s="294">
        <v>0.182</v>
      </c>
      <c r="S28" s="352" t="e">
        <f>D28-'Приложение № 1'!#REF!</f>
        <v>#REF!</v>
      </c>
    </row>
    <row r="29" spans="1:23" ht="22.5" customHeight="1" x14ac:dyDescent="0.2">
      <c r="A29" s="320">
        <f t="shared" si="43"/>
        <v>9</v>
      </c>
      <c r="B29" s="293" t="str">
        <f>'[1]Приложение № 1'!B762</f>
        <v>р.п. Некрасовский, ул. Свободы, д. 2</v>
      </c>
      <c r="C29" s="284">
        <f>'[1]Приложение № 1'!H762</f>
        <v>27</v>
      </c>
      <c r="D29" s="284">
        <f>'[1]Приложение № 1'!J762</f>
        <v>14</v>
      </c>
      <c r="E29" s="307">
        <f>'[1]Приложение № 1'!M762</f>
        <v>660.2</v>
      </c>
      <c r="F29" s="321">
        <f t="shared" si="37"/>
        <v>40298608</v>
      </c>
      <c r="G29" s="289"/>
      <c r="H29" s="285">
        <f t="shared" si="38"/>
        <v>40298608</v>
      </c>
      <c r="I29" s="321">
        <f t="shared" si="39"/>
        <v>32964261.34</v>
      </c>
      <c r="J29" s="321">
        <f t="shared" si="40"/>
        <v>32964261.34</v>
      </c>
      <c r="K29" s="321">
        <v>0</v>
      </c>
      <c r="L29" s="321">
        <f t="shared" si="41"/>
        <v>7334346.6600000001</v>
      </c>
      <c r="M29" s="321">
        <f t="shared" si="42"/>
        <v>7334346.6600000001</v>
      </c>
      <c r="N29" s="321">
        <v>0</v>
      </c>
      <c r="O29" s="292">
        <f t="shared" si="36"/>
        <v>1</v>
      </c>
      <c r="P29" s="296">
        <v>0.81799999999999995</v>
      </c>
      <c r="Q29" s="294">
        <v>0.182</v>
      </c>
      <c r="S29" s="352" t="e">
        <f>D29-'Приложение № 1'!#REF!</f>
        <v>#REF!</v>
      </c>
    </row>
    <row r="30" spans="1:23" ht="22.5" customHeight="1" x14ac:dyDescent="0.2">
      <c r="A30" s="320">
        <f t="shared" si="43"/>
        <v>10</v>
      </c>
      <c r="B30" s="293" t="str">
        <f>'[1]Приложение № 1'!B763</f>
        <v>р.п. Некрасовский, ул. Свободы, д. 1</v>
      </c>
      <c r="C30" s="284">
        <f>'[1]Приложение № 1'!H763</f>
        <v>49</v>
      </c>
      <c r="D30" s="284">
        <f>'[1]Приложение № 1'!J763</f>
        <v>16</v>
      </c>
      <c r="E30" s="307">
        <f>'[1]Приложение № 1'!M763</f>
        <v>687.4</v>
      </c>
      <c r="F30" s="321">
        <f t="shared" si="37"/>
        <v>41958896</v>
      </c>
      <c r="G30" s="289"/>
      <c r="H30" s="285">
        <f t="shared" si="38"/>
        <v>41958896</v>
      </c>
      <c r="I30" s="321">
        <f t="shared" si="39"/>
        <v>34322376.93</v>
      </c>
      <c r="J30" s="321">
        <f t="shared" si="40"/>
        <v>34322376.93</v>
      </c>
      <c r="K30" s="321">
        <v>0</v>
      </c>
      <c r="L30" s="321">
        <f t="shared" si="41"/>
        <v>7636519.0700000003</v>
      </c>
      <c r="M30" s="321">
        <f t="shared" si="42"/>
        <v>7636519.0700000003</v>
      </c>
      <c r="N30" s="321">
        <v>0</v>
      </c>
      <c r="O30" s="292">
        <f t="shared" si="36"/>
        <v>1</v>
      </c>
      <c r="P30" s="296">
        <v>0.81799999999999995</v>
      </c>
      <c r="Q30" s="294">
        <v>0.182</v>
      </c>
      <c r="S30" s="352" t="e">
        <f>D30-'Приложение № 1'!#REF!</f>
        <v>#REF!</v>
      </c>
    </row>
    <row r="31" spans="1:23" ht="22.5" customHeight="1" x14ac:dyDescent="0.2">
      <c r="A31" s="320">
        <f t="shared" si="43"/>
        <v>11</v>
      </c>
      <c r="B31" s="293" t="str">
        <f>'[1]Приложение № 1'!B764</f>
        <v>р.п. Некрасовский, ул. Свободы, д. 12</v>
      </c>
      <c r="C31" s="284">
        <f>'[1]Приложение № 1'!H764</f>
        <v>31</v>
      </c>
      <c r="D31" s="284">
        <f>'[1]Приложение № 1'!J764</f>
        <v>17</v>
      </c>
      <c r="E31" s="307">
        <f>'[1]Приложение № 1'!M764</f>
        <v>341.28</v>
      </c>
      <c r="F31" s="321">
        <f t="shared" si="37"/>
        <v>20831731.199999999</v>
      </c>
      <c r="G31" s="289"/>
      <c r="H31" s="285">
        <f t="shared" si="38"/>
        <v>20831731.199999999</v>
      </c>
      <c r="I31" s="321">
        <f t="shared" si="39"/>
        <v>17040356.120000001</v>
      </c>
      <c r="J31" s="321">
        <f t="shared" si="40"/>
        <v>17040356.120000001</v>
      </c>
      <c r="K31" s="321">
        <v>0</v>
      </c>
      <c r="L31" s="321">
        <f t="shared" si="41"/>
        <v>3791375.08</v>
      </c>
      <c r="M31" s="321">
        <f t="shared" si="42"/>
        <v>3791375.08</v>
      </c>
      <c r="N31" s="321">
        <v>0</v>
      </c>
      <c r="O31" s="292">
        <f t="shared" si="36"/>
        <v>1</v>
      </c>
      <c r="P31" s="296">
        <v>0.81799999999999995</v>
      </c>
      <c r="Q31" s="294">
        <v>0.182</v>
      </c>
      <c r="S31" s="352" t="e">
        <f>D31-'Приложение № 1'!#REF!</f>
        <v>#REF!</v>
      </c>
    </row>
    <row r="32" spans="1:23" ht="22.5" customHeight="1" x14ac:dyDescent="0.2">
      <c r="A32" s="320">
        <f t="shared" si="43"/>
        <v>12</v>
      </c>
      <c r="B32" s="293" t="str">
        <f>'[1]Приложение № 1'!B765</f>
        <v>р.п. Некрасовский, ул. Свободы, д. 5</v>
      </c>
      <c r="C32" s="284">
        <f>'[1]Приложение № 1'!H765</f>
        <v>26</v>
      </c>
      <c r="D32" s="284">
        <f>'[1]Приложение № 1'!J765</f>
        <v>14</v>
      </c>
      <c r="E32" s="307">
        <f>'[1]Приложение № 1'!M765</f>
        <v>467.9</v>
      </c>
      <c r="F32" s="321">
        <f t="shared" si="37"/>
        <v>28560616</v>
      </c>
      <c r="G32" s="289"/>
      <c r="H32" s="285">
        <f t="shared" si="38"/>
        <v>28560616</v>
      </c>
      <c r="I32" s="321">
        <f t="shared" si="39"/>
        <v>23362583.890000001</v>
      </c>
      <c r="J32" s="321">
        <f t="shared" si="40"/>
        <v>23362583.890000001</v>
      </c>
      <c r="K32" s="321">
        <v>0</v>
      </c>
      <c r="L32" s="321">
        <f t="shared" si="41"/>
        <v>5198032.1100000003</v>
      </c>
      <c r="M32" s="321">
        <f t="shared" si="42"/>
        <v>5198032.1100000003</v>
      </c>
      <c r="N32" s="321">
        <v>0</v>
      </c>
      <c r="O32" s="292">
        <f t="shared" si="36"/>
        <v>1</v>
      </c>
      <c r="P32" s="296">
        <v>0.81799999999999995</v>
      </c>
      <c r="Q32" s="294">
        <v>0.182</v>
      </c>
      <c r="S32" s="352" t="e">
        <f>D32-'Приложение № 1'!#REF!</f>
        <v>#REF!</v>
      </c>
    </row>
    <row r="33" spans="1:23" ht="22.5" customHeight="1" x14ac:dyDescent="0.2">
      <c r="A33" s="320">
        <v>13</v>
      </c>
      <c r="B33" s="293" t="str">
        <f>'[1]Приложение № 1'!B767</f>
        <v>г. Яхрома, ул. Ленина, д. 23</v>
      </c>
      <c r="C33" s="284">
        <f>'[1]Приложение № 1'!H767</f>
        <v>132</v>
      </c>
      <c r="D33" s="284">
        <f>'[1]Приложение № 1'!J767</f>
        <v>60</v>
      </c>
      <c r="E33" s="307">
        <f>'[1]Приложение № 1'!M767</f>
        <v>2734.6</v>
      </c>
      <c r="F33" s="321">
        <f>E33*$X$1</f>
        <v>166919984</v>
      </c>
      <c r="G33" s="285">
        <v>1.7</v>
      </c>
      <c r="H33" s="285">
        <f>I33+L33</f>
        <v>166919984</v>
      </c>
      <c r="I33" s="321">
        <f>J33+K33</f>
        <v>136540546.91</v>
      </c>
      <c r="J33" s="321">
        <f>F33*P33</f>
        <v>136540546.91</v>
      </c>
      <c r="K33" s="321">
        <v>0</v>
      </c>
      <c r="L33" s="321">
        <f>M33+N33</f>
        <v>30379437.09</v>
      </c>
      <c r="M33" s="321">
        <f>F33*Q33</f>
        <v>30379437.09</v>
      </c>
      <c r="N33" s="321">
        <v>0</v>
      </c>
      <c r="O33" s="292">
        <f>P33+Q33</f>
        <v>1</v>
      </c>
      <c r="P33" s="296">
        <v>0.81799999999999995</v>
      </c>
      <c r="Q33" s="294">
        <v>0.182</v>
      </c>
      <c r="S33" s="352" t="e">
        <f>D33-'Приложение № 1'!#REF!</f>
        <v>#REF!</v>
      </c>
    </row>
    <row r="34" spans="1:23" ht="27" customHeight="1" x14ac:dyDescent="0.2">
      <c r="A34" s="930" t="s">
        <v>1975</v>
      </c>
      <c r="B34" s="949"/>
      <c r="C34" s="295">
        <f>SUM(C35:C37)</f>
        <v>58</v>
      </c>
      <c r="D34" s="295">
        <f>SUM(D35:D37)</f>
        <v>21</v>
      </c>
      <c r="E34" s="353">
        <f>SUM(E35:E37)</f>
        <v>802.4</v>
      </c>
      <c r="F34" s="303">
        <f>SUM(F35:F37)</f>
        <v>48978496</v>
      </c>
      <c r="G34" s="303">
        <v>0.87</v>
      </c>
      <c r="H34" s="303">
        <f t="shared" ref="H34:N34" si="44">SUM(H35:H37)</f>
        <v>48978496</v>
      </c>
      <c r="I34" s="303">
        <f t="shared" si="44"/>
        <v>44570431.359999999</v>
      </c>
      <c r="J34" s="303">
        <f t="shared" si="44"/>
        <v>44570431.359999999</v>
      </c>
      <c r="K34" s="303">
        <f t="shared" si="44"/>
        <v>0</v>
      </c>
      <c r="L34" s="303">
        <f t="shared" si="44"/>
        <v>4408064.6399999997</v>
      </c>
      <c r="M34" s="303">
        <f t="shared" si="44"/>
        <v>4408064.6399999997</v>
      </c>
      <c r="N34" s="303">
        <f t="shared" si="44"/>
        <v>0</v>
      </c>
      <c r="O34" s="290"/>
      <c r="P34" s="291"/>
      <c r="Q34" s="292"/>
      <c r="S34" s="352" t="e">
        <f>D34-'Приложение № 1'!#REF!</f>
        <v>#REF!</v>
      </c>
      <c r="T34" s="160" t="e">
        <f>E34='Приложение № 1'!#REF!</f>
        <v>#REF!</v>
      </c>
      <c r="U34" s="160" t="e">
        <f>F34='Приложение № 1'!#REF!</f>
        <v>#REF!</v>
      </c>
      <c r="V34" s="160" t="e">
        <f>I34='Приложение № 1'!#REF!</f>
        <v>#REF!</v>
      </c>
      <c r="W34" s="160" t="e">
        <f>L34='Приложение № 1'!#REF!</f>
        <v>#REF!</v>
      </c>
    </row>
    <row r="35" spans="1:23" ht="23.25" customHeight="1" x14ac:dyDescent="0.2">
      <c r="A35" s="301">
        <v>14</v>
      </c>
      <c r="B35" s="302" t="str">
        <f>'[1]Приложение № 1'!B769</f>
        <v>п. Шувое, ул. Фабричная, д. 15</v>
      </c>
      <c r="C35" s="284">
        <f>'[1]Приложение № 1'!H769</f>
        <v>9</v>
      </c>
      <c r="D35" s="284">
        <f>'[1]Приложение № 1'!J769</f>
        <v>5</v>
      </c>
      <c r="E35" s="285">
        <f>'[1]Приложение № 1'!M769</f>
        <v>221.1</v>
      </c>
      <c r="F35" s="321">
        <f t="shared" ref="F35:F51" si="45">E35*$X$1</f>
        <v>13495944</v>
      </c>
      <c r="G35" s="285">
        <v>9.8699999999999992</v>
      </c>
      <c r="H35" s="321">
        <f t="shared" ref="H35:H46" si="46">I35+L35</f>
        <v>13495944</v>
      </c>
      <c r="I35" s="321">
        <f t="shared" ref="I35:I46" si="47">J35+K35</f>
        <v>12281309.039999999</v>
      </c>
      <c r="J35" s="321">
        <f t="shared" ref="J35:J46" si="48">F35*P35</f>
        <v>12281309.039999999</v>
      </c>
      <c r="K35" s="321">
        <v>0</v>
      </c>
      <c r="L35" s="321">
        <f t="shared" ref="L35:L46" si="49">M35+N35</f>
        <v>1214634.96</v>
      </c>
      <c r="M35" s="321">
        <f t="shared" ref="M35:M46" si="50">F35*Q35</f>
        <v>1214634.96</v>
      </c>
      <c r="N35" s="321">
        <v>0</v>
      </c>
      <c r="O35" s="292">
        <v>1</v>
      </c>
      <c r="P35" s="296">
        <v>0.91</v>
      </c>
      <c r="Q35" s="294">
        <f>1-P35</f>
        <v>0.09</v>
      </c>
      <c r="S35" s="352" t="e">
        <f>D35-'Приложение № 1'!#REF!</f>
        <v>#REF!</v>
      </c>
    </row>
    <row r="36" spans="1:23" ht="23.25" customHeight="1" x14ac:dyDescent="0.2">
      <c r="A36" s="301">
        <v>15</v>
      </c>
      <c r="B36" s="302" t="str">
        <f>'[1]Приложение № 1'!B770</f>
        <v>п. Шувое, ул. 40 лет Октября, д. 7</v>
      </c>
      <c r="C36" s="284">
        <f>'[1]Приложение № 1'!H770</f>
        <v>24</v>
      </c>
      <c r="D36" s="284">
        <f>'[1]Приложение № 1'!J770</f>
        <v>11</v>
      </c>
      <c r="E36" s="285">
        <f>'[1]Приложение № 1'!M770</f>
        <v>445</v>
      </c>
      <c r="F36" s="321">
        <f>E36*$X$1</f>
        <v>27162800</v>
      </c>
      <c r="G36" s="285">
        <v>10.87</v>
      </c>
      <c r="H36" s="321">
        <f t="shared" si="46"/>
        <v>27162800</v>
      </c>
      <c r="I36" s="321">
        <f t="shared" si="47"/>
        <v>24718148</v>
      </c>
      <c r="J36" s="321">
        <f t="shared" si="48"/>
        <v>24718148</v>
      </c>
      <c r="K36" s="321">
        <v>0</v>
      </c>
      <c r="L36" s="321">
        <f t="shared" si="49"/>
        <v>2444652</v>
      </c>
      <c r="M36" s="321">
        <f t="shared" si="50"/>
        <v>2444652</v>
      </c>
      <c r="N36" s="321">
        <v>0</v>
      </c>
      <c r="O36" s="292">
        <f>P36+Q36</f>
        <v>1</v>
      </c>
      <c r="P36" s="296">
        <v>0.91</v>
      </c>
      <c r="Q36" s="294">
        <f t="shared" ref="Q36:Q37" si="51">1-P36</f>
        <v>0.09</v>
      </c>
      <c r="S36" s="352" t="e">
        <f>D36-'Приложение № 1'!#REF!</f>
        <v>#REF!</v>
      </c>
    </row>
    <row r="37" spans="1:23" ht="23.25" customHeight="1" x14ac:dyDescent="0.2">
      <c r="A37" s="301">
        <v>16</v>
      </c>
      <c r="B37" s="302" t="str">
        <f>'[1]Приложение № 1'!B771</f>
        <v>п. Шувое, ул. Фабричная, д. 18</v>
      </c>
      <c r="C37" s="284">
        <f>'[1]Приложение № 1'!H771</f>
        <v>25</v>
      </c>
      <c r="D37" s="284">
        <f>'[1]Приложение № 1'!J771</f>
        <v>5</v>
      </c>
      <c r="E37" s="285">
        <f>'[1]Приложение № 1'!M771</f>
        <v>136.30000000000001</v>
      </c>
      <c r="F37" s="321">
        <f t="shared" si="45"/>
        <v>8319752</v>
      </c>
      <c r="G37" s="285">
        <v>11.87</v>
      </c>
      <c r="H37" s="321">
        <f t="shared" si="46"/>
        <v>8319752</v>
      </c>
      <c r="I37" s="321">
        <f t="shared" si="47"/>
        <v>7570974.3200000003</v>
      </c>
      <c r="J37" s="321">
        <f t="shared" si="48"/>
        <v>7570974.3200000003</v>
      </c>
      <c r="K37" s="321">
        <v>0</v>
      </c>
      <c r="L37" s="321">
        <f t="shared" si="49"/>
        <v>748777.68</v>
      </c>
      <c r="M37" s="321">
        <f t="shared" si="50"/>
        <v>748777.68</v>
      </c>
      <c r="N37" s="321">
        <v>0</v>
      </c>
      <c r="O37" s="292">
        <f>P37+Q37</f>
        <v>1</v>
      </c>
      <c r="P37" s="296">
        <v>0.91</v>
      </c>
      <c r="Q37" s="294">
        <f t="shared" si="51"/>
        <v>0.09</v>
      </c>
      <c r="S37" s="352" t="e">
        <f>D37-'Приложение № 1'!#REF!</f>
        <v>#REF!</v>
      </c>
    </row>
    <row r="38" spans="1:23" s="330" customFormat="1" ht="23.25" customHeight="1" x14ac:dyDescent="0.2">
      <c r="A38" s="947" t="s">
        <v>1992</v>
      </c>
      <c r="B38" s="948"/>
      <c r="C38" s="333" t="e">
        <f>SUM(C39:C46)</f>
        <v>#REF!</v>
      </c>
      <c r="D38" s="333" t="e">
        <f>SUM(D39:D46)</f>
        <v>#REF!</v>
      </c>
      <c r="E38" s="335" t="e">
        <f t="shared" ref="E38" si="52">SUM(E39:E46)</f>
        <v>#REF!</v>
      </c>
      <c r="F38" s="335" t="e">
        <f t="shared" ref="F38" si="53">SUM(F39:F46)</f>
        <v>#REF!</v>
      </c>
      <c r="G38" s="335">
        <f t="shared" ref="G38" si="54">SUM(G39:G46)</f>
        <v>0</v>
      </c>
      <c r="H38" s="335" t="e">
        <f t="shared" ref="H38" si="55">SUM(H39:H46)</f>
        <v>#REF!</v>
      </c>
      <c r="I38" s="335" t="e">
        <f t="shared" ref="I38" si="56">SUM(I39:I46)</f>
        <v>#REF!</v>
      </c>
      <c r="J38" s="335" t="e">
        <f t="shared" ref="J38" si="57">SUM(J39:J46)</f>
        <v>#REF!</v>
      </c>
      <c r="K38" s="335">
        <f t="shared" ref="K38" si="58">SUM(K39:K46)</f>
        <v>0</v>
      </c>
      <c r="L38" s="335" t="e">
        <f t="shared" ref="L38" si="59">SUM(L39:L46)</f>
        <v>#REF!</v>
      </c>
      <c r="M38" s="335" t="e">
        <f t="shared" ref="M38" si="60">SUM(M39:M46)</f>
        <v>#REF!</v>
      </c>
      <c r="N38" s="335">
        <f t="shared" ref="N38" si="61">SUM(N39:N46)</f>
        <v>0</v>
      </c>
      <c r="O38" s="327"/>
      <c r="P38" s="328"/>
      <c r="Q38" s="329"/>
      <c r="S38" s="352" t="e">
        <f>D38-'Приложение № 1'!#REF!</f>
        <v>#REF!</v>
      </c>
      <c r="T38" s="330" t="e">
        <f>E38='Приложение № 1'!#REF!</f>
        <v>#REF!</v>
      </c>
      <c r="U38" s="330" t="e">
        <f>F38='Приложение № 1'!#REF!</f>
        <v>#REF!</v>
      </c>
      <c r="V38" s="330" t="e">
        <f>I38='Приложение № 1'!#REF!</f>
        <v>#REF!</v>
      </c>
      <c r="W38" s="330" t="e">
        <f>L38='Приложение № 1'!#REF!</f>
        <v>#REF!</v>
      </c>
    </row>
    <row r="39" spans="1:23" s="330" customFormat="1" ht="23.25" customHeight="1" x14ac:dyDescent="0.2">
      <c r="A39" s="331">
        <v>1</v>
      </c>
      <c r="B39" s="332" t="e">
        <f>'Приложение № 1'!#REF!</f>
        <v>#REF!</v>
      </c>
      <c r="C39" s="323" t="e">
        <f>'Приложение № 1'!#REF!</f>
        <v>#REF!</v>
      </c>
      <c r="D39" s="323" t="e">
        <f>'Приложение № 1'!#REF!</f>
        <v>#REF!</v>
      </c>
      <c r="E39" s="325" t="e">
        <f>'Приложение № 1'!#REF!</f>
        <v>#REF!</v>
      </c>
      <c r="F39" s="326" t="e">
        <f t="shared" si="45"/>
        <v>#REF!</v>
      </c>
      <c r="G39" s="325"/>
      <c r="H39" s="326" t="e">
        <f t="shared" si="46"/>
        <v>#REF!</v>
      </c>
      <c r="I39" s="326" t="e">
        <f t="shared" si="47"/>
        <v>#REF!</v>
      </c>
      <c r="J39" s="326" t="e">
        <f t="shared" si="48"/>
        <v>#REF!</v>
      </c>
      <c r="K39" s="326">
        <v>0</v>
      </c>
      <c r="L39" s="326" t="e">
        <f t="shared" si="49"/>
        <v>#REF!</v>
      </c>
      <c r="M39" s="326" t="e">
        <f t="shared" si="50"/>
        <v>#REF!</v>
      </c>
      <c r="N39" s="326">
        <v>0</v>
      </c>
      <c r="O39" s="327">
        <v>1</v>
      </c>
      <c r="P39" s="328">
        <v>0.80300000000000005</v>
      </c>
      <c r="Q39" s="329">
        <f>O39-P39</f>
        <v>0.19700000000000001</v>
      </c>
      <c r="S39" s="352" t="e">
        <f>D39-'Приложение № 1'!#REF!</f>
        <v>#REF!</v>
      </c>
    </row>
    <row r="40" spans="1:23" s="330" customFormat="1" ht="23.25" customHeight="1" x14ac:dyDescent="0.2">
      <c r="A40" s="331">
        <v>2</v>
      </c>
      <c r="B40" s="332" t="e">
        <f>'Приложение № 1'!#REF!</f>
        <v>#REF!</v>
      </c>
      <c r="C40" s="323" t="e">
        <f>'Приложение № 1'!#REF!</f>
        <v>#REF!</v>
      </c>
      <c r="D40" s="323" t="e">
        <f>'Приложение № 1'!#REF!</f>
        <v>#REF!</v>
      </c>
      <c r="E40" s="325" t="e">
        <f>'Приложение № 1'!#REF!</f>
        <v>#REF!</v>
      </c>
      <c r="F40" s="326" t="e">
        <f t="shared" si="45"/>
        <v>#REF!</v>
      </c>
      <c r="G40" s="325"/>
      <c r="H40" s="326" t="e">
        <f t="shared" si="46"/>
        <v>#REF!</v>
      </c>
      <c r="I40" s="326" t="e">
        <f t="shared" si="47"/>
        <v>#REF!</v>
      </c>
      <c r="J40" s="326" t="e">
        <f t="shared" si="48"/>
        <v>#REF!</v>
      </c>
      <c r="K40" s="326">
        <v>0</v>
      </c>
      <c r="L40" s="326" t="e">
        <f t="shared" si="49"/>
        <v>#REF!</v>
      </c>
      <c r="M40" s="326" t="e">
        <f t="shared" si="50"/>
        <v>#REF!</v>
      </c>
      <c r="N40" s="326">
        <v>0</v>
      </c>
      <c r="O40" s="327">
        <v>1</v>
      </c>
      <c r="P40" s="328">
        <v>0.80300000000000005</v>
      </c>
      <c r="Q40" s="329">
        <f t="shared" ref="Q40:Q46" si="62">O40-P40</f>
        <v>0.19700000000000001</v>
      </c>
      <c r="S40" s="352" t="e">
        <f>D40-'Приложение № 1'!#REF!</f>
        <v>#REF!</v>
      </c>
    </row>
    <row r="41" spans="1:23" s="330" customFormat="1" ht="23.25" customHeight="1" x14ac:dyDescent="0.2">
      <c r="A41" s="331">
        <v>3</v>
      </c>
      <c r="B41" s="332" t="e">
        <f>'Приложение № 1'!#REF!</f>
        <v>#REF!</v>
      </c>
      <c r="C41" s="323" t="e">
        <f>'Приложение № 1'!#REF!</f>
        <v>#REF!</v>
      </c>
      <c r="D41" s="323" t="e">
        <f>'Приложение № 1'!#REF!</f>
        <v>#REF!</v>
      </c>
      <c r="E41" s="325" t="e">
        <f>'Приложение № 1'!#REF!</f>
        <v>#REF!</v>
      </c>
      <c r="F41" s="326" t="e">
        <f t="shared" si="45"/>
        <v>#REF!</v>
      </c>
      <c r="G41" s="325"/>
      <c r="H41" s="326" t="e">
        <f t="shared" si="46"/>
        <v>#REF!</v>
      </c>
      <c r="I41" s="326" t="e">
        <f t="shared" si="47"/>
        <v>#REF!</v>
      </c>
      <c r="J41" s="326" t="e">
        <f t="shared" si="48"/>
        <v>#REF!</v>
      </c>
      <c r="K41" s="326">
        <v>0</v>
      </c>
      <c r="L41" s="326" t="e">
        <f t="shared" si="49"/>
        <v>#REF!</v>
      </c>
      <c r="M41" s="326" t="e">
        <f t="shared" si="50"/>
        <v>#REF!</v>
      </c>
      <c r="N41" s="326">
        <v>0</v>
      </c>
      <c r="O41" s="327">
        <v>1</v>
      </c>
      <c r="P41" s="328">
        <v>0.80300000000000005</v>
      </c>
      <c r="Q41" s="329">
        <f t="shared" si="62"/>
        <v>0.19700000000000001</v>
      </c>
      <c r="S41" s="352" t="e">
        <f>D41-'Приложение № 1'!#REF!</f>
        <v>#REF!</v>
      </c>
    </row>
    <row r="42" spans="1:23" s="330" customFormat="1" ht="23.25" customHeight="1" x14ac:dyDescent="0.2">
      <c r="A42" s="331">
        <v>4</v>
      </c>
      <c r="B42" s="332" t="e">
        <f>'Приложение № 1'!#REF!</f>
        <v>#REF!</v>
      </c>
      <c r="C42" s="323" t="e">
        <f>'Приложение № 1'!#REF!</f>
        <v>#REF!</v>
      </c>
      <c r="D42" s="323" t="e">
        <f>'Приложение № 1'!#REF!</f>
        <v>#REF!</v>
      </c>
      <c r="E42" s="325" t="e">
        <f>'Приложение № 1'!#REF!</f>
        <v>#REF!</v>
      </c>
      <c r="F42" s="326" t="e">
        <f t="shared" si="45"/>
        <v>#REF!</v>
      </c>
      <c r="G42" s="325"/>
      <c r="H42" s="326" t="e">
        <f t="shared" si="46"/>
        <v>#REF!</v>
      </c>
      <c r="I42" s="326" t="e">
        <f t="shared" si="47"/>
        <v>#REF!</v>
      </c>
      <c r="J42" s="326" t="e">
        <f t="shared" si="48"/>
        <v>#REF!</v>
      </c>
      <c r="K42" s="326">
        <v>0</v>
      </c>
      <c r="L42" s="326" t="e">
        <f t="shared" si="49"/>
        <v>#REF!</v>
      </c>
      <c r="M42" s="326" t="e">
        <f t="shared" si="50"/>
        <v>#REF!</v>
      </c>
      <c r="N42" s="326">
        <v>0</v>
      </c>
      <c r="O42" s="327">
        <v>1</v>
      </c>
      <c r="P42" s="328">
        <v>0.80300000000000005</v>
      </c>
      <c r="Q42" s="329">
        <f t="shared" si="62"/>
        <v>0.19700000000000001</v>
      </c>
      <c r="S42" s="352" t="e">
        <f>D42-'Приложение № 1'!#REF!</f>
        <v>#REF!</v>
      </c>
    </row>
    <row r="43" spans="1:23" s="330" customFormat="1" ht="23.25" customHeight="1" x14ac:dyDescent="0.2">
      <c r="A43" s="331">
        <v>5</v>
      </c>
      <c r="B43" s="332" t="e">
        <f>'Приложение № 1'!#REF!</f>
        <v>#REF!</v>
      </c>
      <c r="C43" s="323" t="e">
        <f>'Приложение № 1'!#REF!</f>
        <v>#REF!</v>
      </c>
      <c r="D43" s="323" t="e">
        <f>'Приложение № 1'!#REF!</f>
        <v>#REF!</v>
      </c>
      <c r="E43" s="325" t="e">
        <f>'Приложение № 1'!#REF!</f>
        <v>#REF!</v>
      </c>
      <c r="F43" s="326" t="e">
        <f t="shared" si="45"/>
        <v>#REF!</v>
      </c>
      <c r="G43" s="325"/>
      <c r="H43" s="326" t="e">
        <f t="shared" si="46"/>
        <v>#REF!</v>
      </c>
      <c r="I43" s="326" t="e">
        <f t="shared" si="47"/>
        <v>#REF!</v>
      </c>
      <c r="J43" s="326" t="e">
        <f t="shared" si="48"/>
        <v>#REF!</v>
      </c>
      <c r="K43" s="326">
        <v>0</v>
      </c>
      <c r="L43" s="326" t="e">
        <f t="shared" si="49"/>
        <v>#REF!</v>
      </c>
      <c r="M43" s="326" t="e">
        <f t="shared" si="50"/>
        <v>#REF!</v>
      </c>
      <c r="N43" s="326">
        <v>0</v>
      </c>
      <c r="O43" s="327">
        <v>1</v>
      </c>
      <c r="P43" s="328">
        <v>0.80300000000000005</v>
      </c>
      <c r="Q43" s="329">
        <f t="shared" si="62"/>
        <v>0.19700000000000001</v>
      </c>
      <c r="S43" s="352" t="e">
        <f>D43-'Приложение № 1'!#REF!</f>
        <v>#REF!</v>
      </c>
    </row>
    <row r="44" spans="1:23" s="330" customFormat="1" ht="23.25" customHeight="1" x14ac:dyDescent="0.2">
      <c r="A44" s="331">
        <v>6</v>
      </c>
      <c r="B44" s="332" t="e">
        <f>'Приложение № 1'!#REF!</f>
        <v>#REF!</v>
      </c>
      <c r="C44" s="323" t="e">
        <f>'Приложение № 1'!#REF!</f>
        <v>#REF!</v>
      </c>
      <c r="D44" s="323" t="e">
        <f>'Приложение № 1'!#REF!</f>
        <v>#REF!</v>
      </c>
      <c r="E44" s="325" t="e">
        <f>'Приложение № 1'!#REF!</f>
        <v>#REF!</v>
      </c>
      <c r="F44" s="326" t="e">
        <f t="shared" si="45"/>
        <v>#REF!</v>
      </c>
      <c r="G44" s="325"/>
      <c r="H44" s="326" t="e">
        <f t="shared" si="46"/>
        <v>#REF!</v>
      </c>
      <c r="I44" s="326" t="e">
        <f t="shared" si="47"/>
        <v>#REF!</v>
      </c>
      <c r="J44" s="326" t="e">
        <f t="shared" si="48"/>
        <v>#REF!</v>
      </c>
      <c r="K44" s="326">
        <v>0</v>
      </c>
      <c r="L44" s="326" t="e">
        <f t="shared" si="49"/>
        <v>#REF!</v>
      </c>
      <c r="M44" s="326" t="e">
        <f t="shared" si="50"/>
        <v>#REF!</v>
      </c>
      <c r="N44" s="326">
        <v>0</v>
      </c>
      <c r="O44" s="327">
        <v>1</v>
      </c>
      <c r="P44" s="328">
        <v>0.80300000000000005</v>
      </c>
      <c r="Q44" s="329">
        <f t="shared" si="62"/>
        <v>0.19700000000000001</v>
      </c>
      <c r="S44" s="352" t="e">
        <f>D44-'Приложение № 1'!#REF!</f>
        <v>#REF!</v>
      </c>
    </row>
    <row r="45" spans="1:23" s="330" customFormat="1" ht="23.25" customHeight="1" x14ac:dyDescent="0.2">
      <c r="A45" s="331">
        <v>7</v>
      </c>
      <c r="B45" s="332" t="e">
        <f>'Приложение № 1'!#REF!</f>
        <v>#REF!</v>
      </c>
      <c r="C45" s="323" t="e">
        <f>'Приложение № 1'!#REF!</f>
        <v>#REF!</v>
      </c>
      <c r="D45" s="323" t="e">
        <f>'Приложение № 1'!#REF!</f>
        <v>#REF!</v>
      </c>
      <c r="E45" s="325" t="e">
        <f>'Приложение № 1'!#REF!</f>
        <v>#REF!</v>
      </c>
      <c r="F45" s="326" t="e">
        <f t="shared" si="45"/>
        <v>#REF!</v>
      </c>
      <c r="G45" s="325"/>
      <c r="H45" s="326" t="e">
        <f t="shared" si="46"/>
        <v>#REF!</v>
      </c>
      <c r="I45" s="326" t="e">
        <f t="shared" si="47"/>
        <v>#REF!</v>
      </c>
      <c r="J45" s="326" t="e">
        <f t="shared" si="48"/>
        <v>#REF!</v>
      </c>
      <c r="K45" s="326">
        <v>0</v>
      </c>
      <c r="L45" s="326" t="e">
        <f t="shared" si="49"/>
        <v>#REF!</v>
      </c>
      <c r="M45" s="326" t="e">
        <f t="shared" si="50"/>
        <v>#REF!</v>
      </c>
      <c r="N45" s="326">
        <v>0</v>
      </c>
      <c r="O45" s="327">
        <v>1</v>
      </c>
      <c r="P45" s="328">
        <v>0.80300000000000005</v>
      </c>
      <c r="Q45" s="329">
        <f t="shared" si="62"/>
        <v>0.19700000000000001</v>
      </c>
      <c r="S45" s="352" t="e">
        <f>D45-'Приложение № 1'!#REF!</f>
        <v>#REF!</v>
      </c>
    </row>
    <row r="46" spans="1:23" s="330" customFormat="1" ht="23.25" customHeight="1" x14ac:dyDescent="0.2">
      <c r="A46" s="331">
        <v>8</v>
      </c>
      <c r="B46" s="332" t="e">
        <f>'Приложение № 1'!#REF!</f>
        <v>#REF!</v>
      </c>
      <c r="C46" s="323" t="e">
        <f>'Приложение № 1'!#REF!</f>
        <v>#REF!</v>
      </c>
      <c r="D46" s="323" t="e">
        <f>'Приложение № 1'!#REF!</f>
        <v>#REF!</v>
      </c>
      <c r="E46" s="325" t="e">
        <f>'Приложение № 1'!#REF!</f>
        <v>#REF!</v>
      </c>
      <c r="F46" s="326" t="e">
        <f t="shared" si="45"/>
        <v>#REF!</v>
      </c>
      <c r="G46" s="325"/>
      <c r="H46" s="326" t="e">
        <f t="shared" si="46"/>
        <v>#REF!</v>
      </c>
      <c r="I46" s="326" t="e">
        <f t="shared" si="47"/>
        <v>#REF!</v>
      </c>
      <c r="J46" s="326" t="e">
        <f t="shared" si="48"/>
        <v>#REF!</v>
      </c>
      <c r="K46" s="326">
        <v>0</v>
      </c>
      <c r="L46" s="326" t="e">
        <f t="shared" si="49"/>
        <v>#REF!</v>
      </c>
      <c r="M46" s="326" t="e">
        <f t="shared" si="50"/>
        <v>#REF!</v>
      </c>
      <c r="N46" s="326">
        <v>0</v>
      </c>
      <c r="O46" s="327">
        <v>1</v>
      </c>
      <c r="P46" s="328">
        <v>0.80300000000000005</v>
      </c>
      <c r="Q46" s="329">
        <f t="shared" si="62"/>
        <v>0.19700000000000001</v>
      </c>
      <c r="S46" s="352" t="e">
        <f>D46-'Приложение № 1'!#REF!</f>
        <v>#REF!</v>
      </c>
    </row>
    <row r="47" spans="1:23" ht="33.75" customHeight="1" x14ac:dyDescent="0.2">
      <c r="A47" s="930" t="s">
        <v>1976</v>
      </c>
      <c r="B47" s="930"/>
      <c r="C47" s="295">
        <f>SUM(C48:C51)</f>
        <v>117</v>
      </c>
      <c r="D47" s="295">
        <f>SUM(D48:D51)</f>
        <v>38</v>
      </c>
      <c r="E47" s="289">
        <f>SUM(E48:E51)</f>
        <v>1569.98</v>
      </c>
      <c r="F47" s="303">
        <f>E47*$X$1</f>
        <v>95831579.200000003</v>
      </c>
      <c r="G47" s="289">
        <v>12.87</v>
      </c>
      <c r="H47" s="303">
        <f>SUM(H48:H51)</f>
        <v>95831579.200000003</v>
      </c>
      <c r="I47" s="303">
        <f>SUM(I48:I51)</f>
        <v>76281937.030000001</v>
      </c>
      <c r="J47" s="303">
        <f>SUM(J48:J51)</f>
        <v>76281937.030000001</v>
      </c>
      <c r="K47" s="303">
        <v>0</v>
      </c>
      <c r="L47" s="303">
        <f>SUM(L48:L51)</f>
        <v>19549642.170000002</v>
      </c>
      <c r="M47" s="303">
        <f>SUM(M48:M51)</f>
        <v>19549642.170000002</v>
      </c>
      <c r="N47" s="303">
        <v>0</v>
      </c>
      <c r="O47" s="292"/>
      <c r="P47" s="296"/>
      <c r="Q47" s="294"/>
      <c r="S47" s="352" t="e">
        <f>D47-'Приложение № 1'!#REF!</f>
        <v>#REF!</v>
      </c>
      <c r="T47" s="160" t="e">
        <f>E47='Приложение № 1'!#REF!</f>
        <v>#REF!</v>
      </c>
      <c r="U47" s="160" t="e">
        <f>F47='Приложение № 1'!#REF!</f>
        <v>#REF!</v>
      </c>
      <c r="V47" s="160" t="e">
        <f>I47='Приложение № 1'!#REF!</f>
        <v>#REF!</v>
      </c>
      <c r="W47" s="160" t="e">
        <f>L47='Приложение № 1'!#REF!</f>
        <v>#REF!</v>
      </c>
    </row>
    <row r="48" spans="1:23" ht="24" customHeight="1" x14ac:dyDescent="0.2">
      <c r="A48" s="301">
        <v>1</v>
      </c>
      <c r="B48" s="302" t="str">
        <f>'[1]Приложение № 1'!B773</f>
        <v>г. Клин, пр. Ломоносовский, д. 12/8</v>
      </c>
      <c r="C48" s="284">
        <f>'[1]Приложение № 1'!H773</f>
        <v>23</v>
      </c>
      <c r="D48" s="284">
        <f>'[1]Приложение № 1'!J773</f>
        <v>11</v>
      </c>
      <c r="E48" s="285">
        <f>'[1]Приложение № 1'!M773</f>
        <v>405.5</v>
      </c>
      <c r="F48" s="321">
        <f t="shared" si="45"/>
        <v>24751720</v>
      </c>
      <c r="G48" s="285">
        <v>13.87</v>
      </c>
      <c r="H48" s="321">
        <f>I48+L48</f>
        <v>24751720</v>
      </c>
      <c r="I48" s="321">
        <f>J48+K48</f>
        <v>19702369.120000001</v>
      </c>
      <c r="J48" s="321">
        <f>F48*P48</f>
        <v>19702369.120000001</v>
      </c>
      <c r="K48" s="321">
        <v>0</v>
      </c>
      <c r="L48" s="321">
        <f>M48+N48</f>
        <v>5049350.88</v>
      </c>
      <c r="M48" s="321">
        <f>F48*Q48</f>
        <v>5049350.88</v>
      </c>
      <c r="N48" s="321">
        <v>0</v>
      </c>
      <c r="O48" s="292">
        <v>1</v>
      </c>
      <c r="P48" s="296">
        <v>0.79600000000000004</v>
      </c>
      <c r="Q48" s="294">
        <f>O48-P48</f>
        <v>0.20399999999999999</v>
      </c>
      <c r="S48" s="352" t="e">
        <f>D48-'Приложение № 1'!#REF!</f>
        <v>#REF!</v>
      </c>
    </row>
    <row r="49" spans="1:23" ht="24" customHeight="1" x14ac:dyDescent="0.2">
      <c r="A49" s="301">
        <v>2</v>
      </c>
      <c r="B49" s="302" t="str">
        <f>'[1]Приложение № 1'!B774</f>
        <v>г. Клин, Клин-9 городок, д. 72</v>
      </c>
      <c r="C49" s="284">
        <f>'[1]Приложение № 1'!H774</f>
        <v>31</v>
      </c>
      <c r="D49" s="284">
        <f>'[1]Приложение № 1'!J774</f>
        <v>10</v>
      </c>
      <c r="E49" s="285">
        <f>'[1]Приложение № 1'!M774</f>
        <v>404.1</v>
      </c>
      <c r="F49" s="321">
        <f t="shared" si="45"/>
        <v>24666264</v>
      </c>
      <c r="G49" s="285">
        <v>14.87</v>
      </c>
      <c r="H49" s="321">
        <f>I49+L49</f>
        <v>24666264</v>
      </c>
      <c r="I49" s="321">
        <f>J49+K49</f>
        <v>19634346.140000001</v>
      </c>
      <c r="J49" s="321">
        <f>F49*P49</f>
        <v>19634346.140000001</v>
      </c>
      <c r="K49" s="321">
        <v>0</v>
      </c>
      <c r="L49" s="321">
        <f>M49+N49</f>
        <v>5031917.8600000003</v>
      </c>
      <c r="M49" s="321">
        <f>F49*Q49</f>
        <v>5031917.8600000003</v>
      </c>
      <c r="N49" s="321">
        <v>0</v>
      </c>
      <c r="O49" s="292">
        <f>P49+Q49</f>
        <v>1</v>
      </c>
      <c r="P49" s="296">
        <v>0.79600000000000004</v>
      </c>
      <c r="Q49" s="294">
        <v>0.20399999999999999</v>
      </c>
      <c r="S49" s="352" t="e">
        <f>D49-'Приложение № 1'!#REF!</f>
        <v>#REF!</v>
      </c>
    </row>
    <row r="50" spans="1:23" ht="24" customHeight="1" x14ac:dyDescent="0.2">
      <c r="A50" s="301">
        <v>3</v>
      </c>
      <c r="B50" s="302" t="str">
        <f>'[1]Приложение № 1'!B775</f>
        <v>г. Клин, пр. Ломоносовский, д. 10/8</v>
      </c>
      <c r="C50" s="284">
        <f>'[1]Приложение № 1'!H775</f>
        <v>20</v>
      </c>
      <c r="D50" s="284">
        <f>'[1]Приложение № 1'!J775</f>
        <v>7</v>
      </c>
      <c r="E50" s="285">
        <f>'[1]Приложение № 1'!M775</f>
        <v>335.41</v>
      </c>
      <c r="F50" s="321">
        <f t="shared" si="45"/>
        <v>20473426.399999999</v>
      </c>
      <c r="G50" s="285">
        <v>15.87</v>
      </c>
      <c r="H50" s="321">
        <f>I50+L50</f>
        <v>20473426.399999999</v>
      </c>
      <c r="I50" s="321">
        <f>J50+K50</f>
        <v>16296847.41</v>
      </c>
      <c r="J50" s="321">
        <f>F50*P50</f>
        <v>16296847.41</v>
      </c>
      <c r="K50" s="321">
        <v>0</v>
      </c>
      <c r="L50" s="321">
        <f>M50+N50</f>
        <v>4176578.99</v>
      </c>
      <c r="M50" s="321">
        <f>F50*Q50</f>
        <v>4176578.99</v>
      </c>
      <c r="N50" s="321">
        <v>0</v>
      </c>
      <c r="O50" s="292">
        <f>P50+Q50</f>
        <v>1</v>
      </c>
      <c r="P50" s="296">
        <v>0.79600000000000004</v>
      </c>
      <c r="Q50" s="294">
        <v>0.20399999999999999</v>
      </c>
      <c r="S50" s="352" t="e">
        <f>D50-'Приложение № 1'!#REF!</f>
        <v>#REF!</v>
      </c>
    </row>
    <row r="51" spans="1:23" ht="24" customHeight="1" x14ac:dyDescent="0.2">
      <c r="A51" s="301">
        <v>4</v>
      </c>
      <c r="B51" s="302" t="str">
        <f>'[1]Приложение № 1'!B776</f>
        <v>г. Клин, ул. Молодёжная, д. 1/4</v>
      </c>
      <c r="C51" s="284">
        <f>'[1]Приложение № 1'!H776</f>
        <v>43</v>
      </c>
      <c r="D51" s="284">
        <f>'[1]Приложение № 1'!J776</f>
        <v>10</v>
      </c>
      <c r="E51" s="285">
        <f>'[1]Приложение № 1'!M776</f>
        <v>424.97</v>
      </c>
      <c r="F51" s="321">
        <f t="shared" si="45"/>
        <v>25940168.800000001</v>
      </c>
      <c r="G51" s="285">
        <v>16.87</v>
      </c>
      <c r="H51" s="321">
        <f>I51+L51</f>
        <v>25940168.800000001</v>
      </c>
      <c r="I51" s="321">
        <f>J51+K51</f>
        <v>20648374.359999999</v>
      </c>
      <c r="J51" s="321">
        <f>F51*P51</f>
        <v>20648374.359999999</v>
      </c>
      <c r="K51" s="321">
        <v>0</v>
      </c>
      <c r="L51" s="321">
        <f>M51+N51</f>
        <v>5291794.4400000004</v>
      </c>
      <c r="M51" s="321">
        <f>F51*Q51</f>
        <v>5291794.4400000004</v>
      </c>
      <c r="N51" s="321">
        <v>0</v>
      </c>
      <c r="O51" s="292">
        <f>P51+Q51</f>
        <v>1</v>
      </c>
      <c r="P51" s="296">
        <v>0.79600000000000004</v>
      </c>
      <c r="Q51" s="294">
        <v>0.20399999999999999</v>
      </c>
      <c r="S51" s="352" t="e">
        <f>D51-'Приложение № 1'!#REF!</f>
        <v>#REF!</v>
      </c>
    </row>
    <row r="52" spans="1:23" ht="32.25" customHeight="1" x14ac:dyDescent="0.2">
      <c r="A52" s="930" t="s">
        <v>1846</v>
      </c>
      <c r="B52" s="930"/>
      <c r="C52" s="295">
        <f>SUM(C53:C54)</f>
        <v>14</v>
      </c>
      <c r="D52" s="295">
        <f>SUM(D53:D54)</f>
        <v>9</v>
      </c>
      <c r="E52" s="298">
        <f>SUM(E53:E54)</f>
        <v>298</v>
      </c>
      <c r="F52" s="303">
        <f>SUM(F53:F54)</f>
        <v>18189920</v>
      </c>
      <c r="G52" s="303">
        <f t="shared" ref="G52:N52" si="63">SUM(G53:G54)</f>
        <v>1.57</v>
      </c>
      <c r="H52" s="303">
        <f t="shared" si="63"/>
        <v>18189920</v>
      </c>
      <c r="I52" s="303">
        <f t="shared" si="63"/>
        <v>17280424</v>
      </c>
      <c r="J52" s="303">
        <f t="shared" si="63"/>
        <v>17280424</v>
      </c>
      <c r="K52" s="303">
        <f t="shared" si="63"/>
        <v>0</v>
      </c>
      <c r="L52" s="303">
        <f t="shared" si="63"/>
        <v>909496</v>
      </c>
      <c r="M52" s="303">
        <f t="shared" si="63"/>
        <v>909496</v>
      </c>
      <c r="N52" s="303">
        <f t="shared" si="63"/>
        <v>0</v>
      </c>
      <c r="O52" s="290"/>
      <c r="P52" s="291"/>
      <c r="Q52" s="292"/>
      <c r="S52" s="352" t="e">
        <f>D52-'Приложение № 1'!#REF!</f>
        <v>#REF!</v>
      </c>
      <c r="T52" s="160" t="e">
        <f>E52='Приложение № 1'!#REF!</f>
        <v>#REF!</v>
      </c>
      <c r="U52" s="160" t="e">
        <f>F52='Приложение № 1'!#REF!</f>
        <v>#REF!</v>
      </c>
      <c r="V52" s="160" t="e">
        <f>I52='Приложение № 1'!#REF!</f>
        <v>#REF!</v>
      </c>
      <c r="W52" s="160" t="e">
        <f>L52='Приложение № 1'!#REF!</f>
        <v>#REF!</v>
      </c>
    </row>
    <row r="53" spans="1:23" ht="18.75" customHeight="1" x14ac:dyDescent="0.2">
      <c r="A53" s="301">
        <v>1</v>
      </c>
      <c r="B53" s="302" t="str">
        <f>'[1]Приложение № 1'!B778</f>
        <v>п. Осенка, ул. Железнодорожная, д. 1</v>
      </c>
      <c r="C53" s="284">
        <f>'[1]Приложение № 1'!H778</f>
        <v>10</v>
      </c>
      <c r="D53" s="286">
        <f>'[1]Приложение № 1'!J778</f>
        <v>6</v>
      </c>
      <c r="E53" s="285">
        <f>'[1]Приложение № 1'!M778</f>
        <v>208.3</v>
      </c>
      <c r="F53" s="321">
        <f>E53*$X$1</f>
        <v>12714632</v>
      </c>
      <c r="G53" s="285">
        <v>0.7</v>
      </c>
      <c r="H53" s="321">
        <f>I53+L53</f>
        <v>12714632</v>
      </c>
      <c r="I53" s="321">
        <f>J53+K53</f>
        <v>12078900.4</v>
      </c>
      <c r="J53" s="321">
        <f>F53*P53</f>
        <v>12078900.4</v>
      </c>
      <c r="K53" s="321">
        <v>0</v>
      </c>
      <c r="L53" s="321">
        <f>M53+N53</f>
        <v>635731.6</v>
      </c>
      <c r="M53" s="321">
        <f>F53*Q53</f>
        <v>635731.6</v>
      </c>
      <c r="N53" s="321">
        <v>0</v>
      </c>
      <c r="O53" s="292">
        <f>P53+Q53</f>
        <v>1</v>
      </c>
      <c r="P53" s="296">
        <v>0.95</v>
      </c>
      <c r="Q53" s="294">
        <f>1-P53</f>
        <v>0.05</v>
      </c>
      <c r="S53" s="352" t="e">
        <f>D53-'Приложение № 1'!#REF!</f>
        <v>#REF!</v>
      </c>
    </row>
    <row r="54" spans="1:23" ht="22.5" customHeight="1" x14ac:dyDescent="0.2">
      <c r="A54" s="301">
        <v>2</v>
      </c>
      <c r="B54" s="302" t="str">
        <f>'[1]Приложение № 1'!B779</f>
        <v>п. станции Непецино, д. 36</v>
      </c>
      <c r="C54" s="284">
        <f>'[1]Приложение № 1'!H779</f>
        <v>4</v>
      </c>
      <c r="D54" s="286">
        <f>'[1]Приложение № 1'!J779</f>
        <v>3</v>
      </c>
      <c r="E54" s="285">
        <f>'[1]Приложение № 1'!M779</f>
        <v>89.7</v>
      </c>
      <c r="F54" s="321">
        <f t="shared" ref="F54" si="64">E54*$X$1</f>
        <v>5475288</v>
      </c>
      <c r="G54" s="285">
        <v>0.87</v>
      </c>
      <c r="H54" s="321">
        <f t="shared" ref="H54" si="65">I54+L54</f>
        <v>5475288</v>
      </c>
      <c r="I54" s="321">
        <f t="shared" ref="I54" si="66">J54+K54</f>
        <v>5201523.5999999996</v>
      </c>
      <c r="J54" s="321">
        <f t="shared" ref="J54" si="67">F54*P54</f>
        <v>5201523.5999999996</v>
      </c>
      <c r="K54" s="321">
        <v>0</v>
      </c>
      <c r="L54" s="321">
        <f t="shared" ref="L54" si="68">M54+N54</f>
        <v>273764.40000000002</v>
      </c>
      <c r="M54" s="321">
        <f t="shared" ref="M54" si="69">F54*Q54</f>
        <v>273764.40000000002</v>
      </c>
      <c r="N54" s="321">
        <v>0</v>
      </c>
      <c r="O54" s="292">
        <f t="shared" ref="O54" si="70">P54+Q54</f>
        <v>1</v>
      </c>
      <c r="P54" s="296">
        <v>0.95</v>
      </c>
      <c r="Q54" s="294">
        <f t="shared" ref="Q54" si="71">1-P54</f>
        <v>0.05</v>
      </c>
      <c r="S54" s="352" t="e">
        <f>D54-'Приложение № 1'!#REF!</f>
        <v>#REF!</v>
      </c>
    </row>
    <row r="55" spans="1:23" ht="42.75" customHeight="1" x14ac:dyDescent="0.2">
      <c r="A55" s="930" t="s">
        <v>1977</v>
      </c>
      <c r="B55" s="930"/>
      <c r="C55" s="295">
        <f>SUM(C56:C75)</f>
        <v>661</v>
      </c>
      <c r="D55" s="295">
        <f>SUM(D56:D75)</f>
        <v>291</v>
      </c>
      <c r="E55" s="289">
        <f>SUM(E56:E75)</f>
        <v>10601.4</v>
      </c>
      <c r="F55" s="289">
        <f>SUM(F56:F75)</f>
        <v>647109456</v>
      </c>
      <c r="G55" s="289">
        <f t="shared" ref="G55:N55" si="72">SUM(G56:G75)</f>
        <v>11.31</v>
      </c>
      <c r="H55" s="289">
        <f t="shared" si="72"/>
        <v>647109456</v>
      </c>
      <c r="I55" s="289">
        <f t="shared" si="72"/>
        <v>537747957.91999996</v>
      </c>
      <c r="J55" s="289">
        <f t="shared" si="72"/>
        <v>537747957.91999996</v>
      </c>
      <c r="K55" s="289">
        <f t="shared" si="72"/>
        <v>0</v>
      </c>
      <c r="L55" s="289">
        <f t="shared" si="72"/>
        <v>109361498.08</v>
      </c>
      <c r="M55" s="289">
        <f t="shared" si="72"/>
        <v>109361498.08</v>
      </c>
      <c r="N55" s="289">
        <f t="shared" si="72"/>
        <v>0</v>
      </c>
      <c r="O55" s="290"/>
      <c r="P55" s="291"/>
      <c r="Q55" s="292"/>
      <c r="S55" s="352" t="e">
        <f>D55-'Приложение № 1'!#REF!</f>
        <v>#REF!</v>
      </c>
      <c r="T55" s="160" t="e">
        <f>E55='Приложение № 1'!#REF!</f>
        <v>#REF!</v>
      </c>
      <c r="U55" s="160" t="e">
        <f>H55='Приложение № 1'!#REF!</f>
        <v>#REF!</v>
      </c>
      <c r="V55" s="160" t="e">
        <f>I55='Приложение № 1'!#REF!</f>
        <v>#REF!</v>
      </c>
      <c r="W55" s="160" t="e">
        <f>L55='Приложение № 1'!#REF!</f>
        <v>#REF!</v>
      </c>
    </row>
    <row r="56" spans="1:23" ht="23.25" customHeight="1" x14ac:dyDescent="0.2">
      <c r="A56" s="301">
        <v>1</v>
      </c>
      <c r="B56" s="300" t="str">
        <f>'[1]Приложение № 1'!B781</f>
        <v>г. Красноармейск, ул.Академика Янгеля,  д. 15</v>
      </c>
      <c r="C56" s="286">
        <f>'[1]Приложение № 1'!H781</f>
        <v>33</v>
      </c>
      <c r="D56" s="286">
        <f>'[1]Приложение № 1'!J781</f>
        <v>17</v>
      </c>
      <c r="E56" s="285">
        <f>'[1]Приложение № 1'!M781</f>
        <v>649.9</v>
      </c>
      <c r="F56" s="321">
        <f>E56*$X$1</f>
        <v>39669896</v>
      </c>
      <c r="G56" s="285">
        <v>0.87</v>
      </c>
      <c r="H56" s="321">
        <f>I56+L56</f>
        <v>39669896</v>
      </c>
      <c r="I56" s="321">
        <f>J56+K56</f>
        <v>32965683.579999998</v>
      </c>
      <c r="J56" s="321">
        <f>F56*P56</f>
        <v>32965683.579999998</v>
      </c>
      <c r="K56" s="321">
        <v>0</v>
      </c>
      <c r="L56" s="321">
        <f>M56+N56</f>
        <v>6704212.4199999999</v>
      </c>
      <c r="M56" s="321">
        <f>F56*Q56</f>
        <v>6704212.4199999999</v>
      </c>
      <c r="N56" s="321">
        <v>0</v>
      </c>
      <c r="O56" s="292">
        <f>P56+Q56</f>
        <v>1</v>
      </c>
      <c r="P56" s="296">
        <v>0.83099999999999996</v>
      </c>
      <c r="Q56" s="294">
        <v>0.16900000000000001</v>
      </c>
      <c r="S56" s="352" t="e">
        <f>D56-'Приложение № 1'!#REF!</f>
        <v>#REF!</v>
      </c>
    </row>
    <row r="57" spans="1:23" ht="23.25" customHeight="1" x14ac:dyDescent="0.2">
      <c r="A57" s="301">
        <v>2</v>
      </c>
      <c r="B57" s="300" t="str">
        <f>'[1]Приложение № 1'!B782</f>
        <v>г. Красноармейск, ул. Лермонтова, д. 7</v>
      </c>
      <c r="C57" s="286">
        <f>'[1]Приложение № 1'!H782</f>
        <v>98</v>
      </c>
      <c r="D57" s="286">
        <f>'[1]Приложение № 1'!J782</f>
        <v>46</v>
      </c>
      <c r="E57" s="285">
        <f>'[1]Приложение № 1'!M782</f>
        <v>1704.8</v>
      </c>
      <c r="F57" s="321">
        <f>E57*$X$1</f>
        <v>104060992</v>
      </c>
      <c r="G57" s="285">
        <v>0.87</v>
      </c>
      <c r="H57" s="321">
        <f>I57+L57</f>
        <v>104060992</v>
      </c>
      <c r="I57" s="321">
        <f>J57+K57</f>
        <v>86474684.349999994</v>
      </c>
      <c r="J57" s="321">
        <f>F57*P57</f>
        <v>86474684.349999994</v>
      </c>
      <c r="K57" s="321">
        <v>0</v>
      </c>
      <c r="L57" s="321">
        <f>M57+N57</f>
        <v>17586307.649999999</v>
      </c>
      <c r="M57" s="321">
        <f>F57*Q57</f>
        <v>17586307.649999999</v>
      </c>
      <c r="N57" s="321">
        <v>0</v>
      </c>
      <c r="O57" s="292">
        <f>P57+Q57</f>
        <v>1</v>
      </c>
      <c r="P57" s="296">
        <v>0.83099999999999996</v>
      </c>
      <c r="Q57" s="294">
        <v>0.16900000000000001</v>
      </c>
      <c r="S57" s="352" t="e">
        <f>D57-'Приложение № 1'!#REF!</f>
        <v>#REF!</v>
      </c>
    </row>
    <row r="58" spans="1:23" ht="23.25" customHeight="1" x14ac:dyDescent="0.2">
      <c r="A58" s="301">
        <v>3</v>
      </c>
      <c r="B58" s="300" t="str">
        <f>'[1]Приложение № 1'!B783</f>
        <v>г. Красноармейск, ул. Лермонтова, д. 12</v>
      </c>
      <c r="C58" s="286">
        <f>'[1]Приложение № 1'!H783</f>
        <v>26</v>
      </c>
      <c r="D58" s="286">
        <f>'[1]Приложение № 1'!J783</f>
        <v>9</v>
      </c>
      <c r="E58" s="285">
        <f>'[1]Приложение № 1'!M783</f>
        <v>502.4</v>
      </c>
      <c r="F58" s="321">
        <f t="shared" ref="F58:F77" si="73">E58*$X$1</f>
        <v>30666496</v>
      </c>
      <c r="G58" s="285">
        <v>0.87</v>
      </c>
      <c r="H58" s="321">
        <f t="shared" ref="H58:H66" si="74">I58+L58</f>
        <v>30666496</v>
      </c>
      <c r="I58" s="321">
        <f t="shared" ref="I58:I75" si="75">J58+K58</f>
        <v>25483858.18</v>
      </c>
      <c r="J58" s="321">
        <f t="shared" ref="J58:J75" si="76">F58*P58</f>
        <v>25483858.18</v>
      </c>
      <c r="K58" s="321">
        <v>0</v>
      </c>
      <c r="L58" s="321">
        <f t="shared" ref="L58:L75" si="77">M58+N58</f>
        <v>5182637.82</v>
      </c>
      <c r="M58" s="321">
        <f t="shared" ref="M58:M75" si="78">F58*Q58</f>
        <v>5182637.82</v>
      </c>
      <c r="N58" s="321">
        <v>0</v>
      </c>
      <c r="O58" s="292">
        <f>P58+Q58</f>
        <v>1</v>
      </c>
      <c r="P58" s="296">
        <v>0.83099999999999996</v>
      </c>
      <c r="Q58" s="294">
        <v>0.16900000000000001</v>
      </c>
      <c r="S58" s="352" t="e">
        <f>D58-'Приложение № 1'!#REF!</f>
        <v>#REF!</v>
      </c>
    </row>
    <row r="59" spans="1:23" ht="23.25" customHeight="1" x14ac:dyDescent="0.2">
      <c r="A59" s="301">
        <v>4</v>
      </c>
      <c r="B59" s="300" t="str">
        <f>'[1]Приложение № 1'!B784</f>
        <v>г. Красноармейск, ул. Лермонтова, д. 6</v>
      </c>
      <c r="C59" s="286">
        <f>'[1]Приложение № 1'!H784</f>
        <v>69</v>
      </c>
      <c r="D59" s="286">
        <f>'[1]Приложение № 1'!J784</f>
        <v>40</v>
      </c>
      <c r="E59" s="285">
        <f>'[1]Приложение № 1'!M784</f>
        <v>1304.3</v>
      </c>
      <c r="F59" s="321">
        <f t="shared" si="73"/>
        <v>79614472</v>
      </c>
      <c r="G59" s="285">
        <v>0.87</v>
      </c>
      <c r="H59" s="321">
        <f t="shared" si="74"/>
        <v>79614472</v>
      </c>
      <c r="I59" s="321">
        <f t="shared" si="75"/>
        <v>66159626.229999997</v>
      </c>
      <c r="J59" s="321">
        <f t="shared" si="76"/>
        <v>66159626.229999997</v>
      </c>
      <c r="K59" s="321">
        <v>0</v>
      </c>
      <c r="L59" s="321">
        <f t="shared" si="77"/>
        <v>13454845.77</v>
      </c>
      <c r="M59" s="321">
        <f t="shared" si="78"/>
        <v>13454845.77</v>
      </c>
      <c r="N59" s="321">
        <v>0</v>
      </c>
      <c r="O59" s="292">
        <v>1</v>
      </c>
      <c r="P59" s="296">
        <v>0.83099999999999996</v>
      </c>
      <c r="Q59" s="294">
        <v>0.16900000000000001</v>
      </c>
      <c r="S59" s="352" t="e">
        <f>D59-'Приложение № 1'!#REF!</f>
        <v>#REF!</v>
      </c>
    </row>
    <row r="60" spans="1:23" ht="23.25" customHeight="1" x14ac:dyDescent="0.2">
      <c r="A60" s="301">
        <v>5</v>
      </c>
      <c r="B60" s="300" t="str">
        <f>'[1]Приложение № 1'!B785</f>
        <v>г. Красноармейск, ул. Лермонтова, д. 11</v>
      </c>
      <c r="C60" s="286">
        <f>'[1]Приложение № 1'!H785</f>
        <v>31</v>
      </c>
      <c r="D60" s="286">
        <f>'[1]Приложение № 1'!J785</f>
        <v>12</v>
      </c>
      <c r="E60" s="285">
        <f>'[1]Приложение № 1'!M785</f>
        <v>508.6</v>
      </c>
      <c r="F60" s="321">
        <f t="shared" si="73"/>
        <v>31044944</v>
      </c>
      <c r="G60" s="285">
        <v>0.87</v>
      </c>
      <c r="H60" s="321">
        <f t="shared" si="74"/>
        <v>31044944</v>
      </c>
      <c r="I60" s="321">
        <f t="shared" si="75"/>
        <v>25798348.460000001</v>
      </c>
      <c r="J60" s="321">
        <f t="shared" si="76"/>
        <v>25798348.460000001</v>
      </c>
      <c r="K60" s="321">
        <v>0</v>
      </c>
      <c r="L60" s="321">
        <f t="shared" si="77"/>
        <v>5246595.54</v>
      </c>
      <c r="M60" s="321">
        <f t="shared" si="78"/>
        <v>5246595.54</v>
      </c>
      <c r="N60" s="321">
        <v>0</v>
      </c>
      <c r="O60" s="292">
        <v>1</v>
      </c>
      <c r="P60" s="296">
        <v>0.83099999999999996</v>
      </c>
      <c r="Q60" s="294">
        <v>0.16900000000000001</v>
      </c>
      <c r="S60" s="352" t="e">
        <f>D60-'Приложение № 1'!#REF!</f>
        <v>#REF!</v>
      </c>
    </row>
    <row r="61" spans="1:23" ht="23.25" customHeight="1" x14ac:dyDescent="0.2">
      <c r="A61" s="301">
        <v>6</v>
      </c>
      <c r="B61" s="300" t="str">
        <f>'[1]Приложение № 1'!B786</f>
        <v>г. Красноармейск, ул. Лермонтова, д. 14</v>
      </c>
      <c r="C61" s="286">
        <f>'[1]Приложение № 1'!H786</f>
        <v>4</v>
      </c>
      <c r="D61" s="286">
        <f>'[1]Приложение № 1'!J786</f>
        <v>3</v>
      </c>
      <c r="E61" s="285">
        <f>'[1]Приложение № 1'!M786</f>
        <v>101.2</v>
      </c>
      <c r="F61" s="321">
        <f t="shared" si="73"/>
        <v>6177248</v>
      </c>
      <c r="G61" s="285">
        <v>0.87</v>
      </c>
      <c r="H61" s="321">
        <f t="shared" si="74"/>
        <v>6177248</v>
      </c>
      <c r="I61" s="321">
        <f t="shared" si="75"/>
        <v>5133293.09</v>
      </c>
      <c r="J61" s="321">
        <f t="shared" si="76"/>
        <v>5133293.09</v>
      </c>
      <c r="K61" s="321">
        <v>0</v>
      </c>
      <c r="L61" s="321">
        <f t="shared" si="77"/>
        <v>1043954.91</v>
      </c>
      <c r="M61" s="321">
        <f t="shared" si="78"/>
        <v>1043954.91</v>
      </c>
      <c r="N61" s="321">
        <v>0</v>
      </c>
      <c r="O61" s="292">
        <v>1</v>
      </c>
      <c r="P61" s="296">
        <v>0.83099999999999996</v>
      </c>
      <c r="Q61" s="294">
        <v>0.16900000000000001</v>
      </c>
      <c r="S61" s="352" t="e">
        <f>D61-'Приложение № 1'!#REF!</f>
        <v>#REF!</v>
      </c>
    </row>
    <row r="62" spans="1:23" ht="23.25" customHeight="1" x14ac:dyDescent="0.2">
      <c r="A62" s="301">
        <v>7</v>
      </c>
      <c r="B62" s="300" t="str">
        <f>'[1]Приложение № 1'!B787</f>
        <v>г. Красноармейск, ул. Лермонтова, д. 19</v>
      </c>
      <c r="C62" s="286">
        <f>'[1]Приложение № 1'!H787</f>
        <v>20</v>
      </c>
      <c r="D62" s="286">
        <f>'[1]Приложение № 1'!J787</f>
        <v>10</v>
      </c>
      <c r="E62" s="285">
        <f>'[1]Приложение № 1'!M787</f>
        <v>450</v>
      </c>
      <c r="F62" s="321">
        <f t="shared" si="73"/>
        <v>27468000</v>
      </c>
      <c r="G62" s="285">
        <v>0.87</v>
      </c>
      <c r="H62" s="321">
        <f t="shared" si="74"/>
        <v>27468000</v>
      </c>
      <c r="I62" s="321">
        <f t="shared" si="75"/>
        <v>22825908</v>
      </c>
      <c r="J62" s="321">
        <f t="shared" si="76"/>
        <v>22825908</v>
      </c>
      <c r="K62" s="321">
        <v>0</v>
      </c>
      <c r="L62" s="321">
        <f t="shared" si="77"/>
        <v>4642092</v>
      </c>
      <c r="M62" s="321">
        <f t="shared" si="78"/>
        <v>4642092</v>
      </c>
      <c r="N62" s="321">
        <v>0</v>
      </c>
      <c r="O62" s="292">
        <v>1</v>
      </c>
      <c r="P62" s="296">
        <v>0.83099999999999996</v>
      </c>
      <c r="Q62" s="294">
        <v>0.16900000000000001</v>
      </c>
      <c r="S62" s="352" t="e">
        <f>D62-'Приложение № 1'!#REF!</f>
        <v>#REF!</v>
      </c>
    </row>
    <row r="63" spans="1:23" ht="23.25" customHeight="1" x14ac:dyDescent="0.2">
      <c r="A63" s="301">
        <v>8</v>
      </c>
      <c r="B63" s="300" t="str">
        <f>'[1]Приложение № 1'!B788</f>
        <v>г. Красноармейск, ул. Академика Янгеля, д. 7</v>
      </c>
      <c r="C63" s="286">
        <f>'[1]Приложение № 1'!H788</f>
        <v>46</v>
      </c>
      <c r="D63" s="286">
        <f>'[1]Приложение № 1'!J788</f>
        <v>14</v>
      </c>
      <c r="E63" s="285">
        <f>'[1]Приложение № 1'!M788</f>
        <v>564.6</v>
      </c>
      <c r="F63" s="321">
        <f t="shared" si="73"/>
        <v>34463184</v>
      </c>
      <c r="G63" s="285">
        <v>0.87</v>
      </c>
      <c r="H63" s="321">
        <f t="shared" si="74"/>
        <v>34463184</v>
      </c>
      <c r="I63" s="321">
        <f t="shared" si="75"/>
        <v>28638905.899999999</v>
      </c>
      <c r="J63" s="321">
        <f t="shared" si="76"/>
        <v>28638905.899999999</v>
      </c>
      <c r="K63" s="321">
        <v>0</v>
      </c>
      <c r="L63" s="321">
        <f t="shared" si="77"/>
        <v>5824278.0999999996</v>
      </c>
      <c r="M63" s="321">
        <f t="shared" si="78"/>
        <v>5824278.0999999996</v>
      </c>
      <c r="N63" s="321">
        <v>0</v>
      </c>
      <c r="O63" s="292">
        <v>1</v>
      </c>
      <c r="P63" s="296">
        <v>0.83099999999999996</v>
      </c>
      <c r="Q63" s="294">
        <v>0.16900000000000001</v>
      </c>
      <c r="S63" s="352" t="e">
        <f>D63-'Приложение № 1'!#REF!</f>
        <v>#REF!</v>
      </c>
    </row>
    <row r="64" spans="1:23" ht="23.25" customHeight="1" x14ac:dyDescent="0.2">
      <c r="A64" s="301">
        <v>9</v>
      </c>
      <c r="B64" s="300" t="str">
        <f>'[1]Приложение № 1'!B789</f>
        <v>г. Красноармейск, ул. Академика Янгеля, д. 9</v>
      </c>
      <c r="C64" s="286">
        <f>'[1]Приложение № 1'!H789</f>
        <v>15</v>
      </c>
      <c r="D64" s="286">
        <f>'[1]Приложение № 1'!J789</f>
        <v>4</v>
      </c>
      <c r="E64" s="285">
        <f>'[1]Приложение № 1'!M789</f>
        <v>115.6</v>
      </c>
      <c r="F64" s="321">
        <f t="shared" si="73"/>
        <v>7056224</v>
      </c>
      <c r="G64" s="285">
        <v>0.87</v>
      </c>
      <c r="H64" s="321">
        <f t="shared" si="74"/>
        <v>7056224</v>
      </c>
      <c r="I64" s="321">
        <f t="shared" si="75"/>
        <v>5863722.1399999997</v>
      </c>
      <c r="J64" s="321">
        <f t="shared" si="76"/>
        <v>5863722.1399999997</v>
      </c>
      <c r="K64" s="321">
        <v>0</v>
      </c>
      <c r="L64" s="321">
        <f t="shared" si="77"/>
        <v>1192501.8600000001</v>
      </c>
      <c r="M64" s="321">
        <f t="shared" si="78"/>
        <v>1192501.8600000001</v>
      </c>
      <c r="N64" s="321">
        <v>0</v>
      </c>
      <c r="O64" s="292">
        <v>1</v>
      </c>
      <c r="P64" s="296">
        <v>0.83099999999999996</v>
      </c>
      <c r="Q64" s="294">
        <v>0.16900000000000001</v>
      </c>
      <c r="S64" s="352" t="e">
        <f>D64-'Приложение № 1'!#REF!</f>
        <v>#REF!</v>
      </c>
    </row>
    <row r="65" spans="1:23" ht="23.25" customHeight="1" x14ac:dyDescent="0.2">
      <c r="A65" s="301">
        <v>10</v>
      </c>
      <c r="B65" s="300" t="str">
        <f>'[1]Приложение № 1'!B790</f>
        <v>г. Красноармейск, ул. Лермонтова, д. 8</v>
      </c>
      <c r="C65" s="286">
        <f>'[1]Приложение № 1'!H790</f>
        <v>32</v>
      </c>
      <c r="D65" s="286">
        <f>'[1]Приложение № 1'!J790</f>
        <v>16</v>
      </c>
      <c r="E65" s="285">
        <f>'[1]Приложение № 1'!M790</f>
        <v>410.6</v>
      </c>
      <c r="F65" s="321">
        <f t="shared" si="73"/>
        <v>25063024</v>
      </c>
      <c r="G65" s="285">
        <v>0.87</v>
      </c>
      <c r="H65" s="321">
        <f t="shared" si="74"/>
        <v>25063024</v>
      </c>
      <c r="I65" s="321">
        <f t="shared" si="75"/>
        <v>20827372.940000001</v>
      </c>
      <c r="J65" s="321">
        <f t="shared" si="76"/>
        <v>20827372.940000001</v>
      </c>
      <c r="K65" s="321">
        <v>0</v>
      </c>
      <c r="L65" s="321">
        <f t="shared" si="77"/>
        <v>4235651.0599999996</v>
      </c>
      <c r="M65" s="321">
        <f t="shared" si="78"/>
        <v>4235651.0599999996</v>
      </c>
      <c r="N65" s="321">
        <v>0</v>
      </c>
      <c r="O65" s="292">
        <v>1</v>
      </c>
      <c r="P65" s="296">
        <v>0.83099999999999996</v>
      </c>
      <c r="Q65" s="294">
        <v>0.16900000000000001</v>
      </c>
      <c r="S65" s="352" t="e">
        <f>D65-'Приложение № 1'!#REF!</f>
        <v>#REF!</v>
      </c>
    </row>
    <row r="66" spans="1:23" ht="23.25" customHeight="1" x14ac:dyDescent="0.2">
      <c r="A66" s="301">
        <v>11</v>
      </c>
      <c r="B66" s="300" t="str">
        <f>'[1]Приложение № 1'!B791</f>
        <v>г. Красноармейск,  ул. Свердлова, д. 21</v>
      </c>
      <c r="C66" s="286">
        <f>'[1]Приложение № 1'!H791</f>
        <v>26</v>
      </c>
      <c r="D66" s="286">
        <f>'[1]Приложение № 1'!J791</f>
        <v>9</v>
      </c>
      <c r="E66" s="285">
        <f>'[1]Приложение № 1'!M791</f>
        <v>385.6</v>
      </c>
      <c r="F66" s="321">
        <f t="shared" si="73"/>
        <v>23537024</v>
      </c>
      <c r="G66" s="285">
        <v>0.87</v>
      </c>
      <c r="H66" s="321">
        <f t="shared" si="74"/>
        <v>23537024</v>
      </c>
      <c r="I66" s="321">
        <f t="shared" si="75"/>
        <v>19559266.940000001</v>
      </c>
      <c r="J66" s="321">
        <f t="shared" si="76"/>
        <v>19559266.940000001</v>
      </c>
      <c r="K66" s="321">
        <v>0</v>
      </c>
      <c r="L66" s="321">
        <f t="shared" si="77"/>
        <v>3977757.06</v>
      </c>
      <c r="M66" s="321">
        <f t="shared" si="78"/>
        <v>3977757.06</v>
      </c>
      <c r="N66" s="321">
        <v>0</v>
      </c>
      <c r="O66" s="292">
        <f>P66+Q66</f>
        <v>1</v>
      </c>
      <c r="P66" s="296">
        <v>0.83099999999999996</v>
      </c>
      <c r="Q66" s="294">
        <v>0.16900000000000001</v>
      </c>
      <c r="S66" s="352" t="e">
        <f>D66-'Приложение № 1'!#REF!</f>
        <v>#REF!</v>
      </c>
    </row>
    <row r="67" spans="1:23" ht="23.25" customHeight="1" x14ac:dyDescent="0.2">
      <c r="A67" s="301">
        <v>12</v>
      </c>
      <c r="B67" s="300" t="str">
        <f>'[1]Приложение № 1'!B792</f>
        <v>г. Красноармейск,  ул. Свердлова, д. 23</v>
      </c>
      <c r="C67" s="286">
        <f>'[1]Приложение № 1'!H792</f>
        <v>45</v>
      </c>
      <c r="D67" s="286">
        <f>'[1]Приложение № 1'!J792</f>
        <v>15</v>
      </c>
      <c r="E67" s="285">
        <f>'[1]Приложение № 1'!M792</f>
        <v>452.1</v>
      </c>
      <c r="F67" s="321">
        <f t="shared" si="73"/>
        <v>27596184</v>
      </c>
      <c r="G67" s="285">
        <v>0.87</v>
      </c>
      <c r="H67" s="321">
        <f>I67+L67</f>
        <v>27596184</v>
      </c>
      <c r="I67" s="321">
        <f t="shared" si="75"/>
        <v>22932428.899999999</v>
      </c>
      <c r="J67" s="321">
        <f t="shared" si="76"/>
        <v>22932428.899999999</v>
      </c>
      <c r="K67" s="321">
        <v>0</v>
      </c>
      <c r="L67" s="321">
        <f t="shared" si="77"/>
        <v>4663755.0999999996</v>
      </c>
      <c r="M67" s="321">
        <f t="shared" si="78"/>
        <v>4663755.0999999996</v>
      </c>
      <c r="N67" s="321">
        <v>0</v>
      </c>
      <c r="O67" s="292">
        <f>P67+Q67</f>
        <v>1</v>
      </c>
      <c r="P67" s="296">
        <v>0.83099999999999996</v>
      </c>
      <c r="Q67" s="294">
        <v>0.16900000000000001</v>
      </c>
      <c r="S67" s="352" t="e">
        <f>D67-'Приложение № 1'!#REF!</f>
        <v>#REF!</v>
      </c>
    </row>
    <row r="68" spans="1:23" ht="23.25" customHeight="1" x14ac:dyDescent="0.2">
      <c r="A68" s="301">
        <v>13</v>
      </c>
      <c r="B68" s="300" t="str">
        <f>'[1]Приложение № 1'!B793</f>
        <v>г. Красноармейск, ул. Свердлова , д. 25</v>
      </c>
      <c r="C68" s="286">
        <f>'[1]Приложение № 1'!H793</f>
        <v>23</v>
      </c>
      <c r="D68" s="286">
        <f>'[1]Приложение № 1'!J793</f>
        <v>10</v>
      </c>
      <c r="E68" s="285">
        <f>'[1]Приложение № 1'!M793</f>
        <v>398.5</v>
      </c>
      <c r="F68" s="321">
        <f t="shared" si="73"/>
        <v>24324440</v>
      </c>
      <c r="G68" s="285">
        <v>0.87</v>
      </c>
      <c r="H68" s="321">
        <f>I68+L68</f>
        <v>24324440</v>
      </c>
      <c r="I68" s="321">
        <f t="shared" si="75"/>
        <v>20213609.640000001</v>
      </c>
      <c r="J68" s="321">
        <f t="shared" si="76"/>
        <v>20213609.640000001</v>
      </c>
      <c r="K68" s="321">
        <v>0</v>
      </c>
      <c r="L68" s="321">
        <f t="shared" si="77"/>
        <v>4110830.36</v>
      </c>
      <c r="M68" s="321">
        <f t="shared" si="78"/>
        <v>4110830.36</v>
      </c>
      <c r="N68" s="321">
        <v>0</v>
      </c>
      <c r="O68" s="292">
        <f>P68+Q68</f>
        <v>1</v>
      </c>
      <c r="P68" s="296">
        <v>0.83099999999999996</v>
      </c>
      <c r="Q68" s="294">
        <v>0.16900000000000001</v>
      </c>
      <c r="S68" s="352" t="e">
        <f>D68-'Приложение № 1'!#REF!</f>
        <v>#REF!</v>
      </c>
    </row>
    <row r="69" spans="1:23" ht="23.25" customHeight="1" x14ac:dyDescent="0.2">
      <c r="A69" s="322">
        <v>14</v>
      </c>
      <c r="B69" s="300" t="str">
        <f>'[1]Приложение № 1'!B794</f>
        <v>г. Красноармейск,  ул. Свердлова, д. 12</v>
      </c>
      <c r="C69" s="286">
        <f>'[1]Приложение № 1'!H794</f>
        <v>41</v>
      </c>
      <c r="D69" s="286">
        <f>'[1]Приложение № 1'!J794</f>
        <v>14</v>
      </c>
      <c r="E69" s="285">
        <f>'[1]Приложение № 1'!M794</f>
        <v>428.9</v>
      </c>
      <c r="F69" s="321">
        <f t="shared" si="73"/>
        <v>26180056</v>
      </c>
      <c r="G69" s="285"/>
      <c r="H69" s="321">
        <f t="shared" ref="H69:H75" si="79">I69+L69</f>
        <v>26180056</v>
      </c>
      <c r="I69" s="321">
        <f t="shared" si="75"/>
        <v>21755626.539999999</v>
      </c>
      <c r="J69" s="321">
        <f t="shared" si="76"/>
        <v>21755626.539999999</v>
      </c>
      <c r="K69" s="321">
        <v>0</v>
      </c>
      <c r="L69" s="321">
        <f t="shared" si="77"/>
        <v>4424429.46</v>
      </c>
      <c r="M69" s="321">
        <f t="shared" si="78"/>
        <v>4424429.46</v>
      </c>
      <c r="N69" s="321">
        <v>0</v>
      </c>
      <c r="O69" s="292">
        <f t="shared" ref="O69:O75" si="80">P69+Q69</f>
        <v>1</v>
      </c>
      <c r="P69" s="296">
        <v>0.83099999999999996</v>
      </c>
      <c r="Q69" s="294">
        <v>0.16900000000000001</v>
      </c>
      <c r="S69" s="352" t="e">
        <f>D69-'Приложение № 1'!#REF!</f>
        <v>#REF!</v>
      </c>
    </row>
    <row r="70" spans="1:23" ht="23.25" customHeight="1" x14ac:dyDescent="0.2">
      <c r="A70" s="322">
        <v>15</v>
      </c>
      <c r="B70" s="300" t="str">
        <f>'[1]Приложение № 1'!B795</f>
        <v>г. Красноармейск, ул. Трудпоселок,  д. 1а</v>
      </c>
      <c r="C70" s="286">
        <f>'[1]Приложение № 1'!H795</f>
        <v>22</v>
      </c>
      <c r="D70" s="286">
        <f>'[1]Приложение № 1'!J795</f>
        <v>11</v>
      </c>
      <c r="E70" s="285">
        <f>'[1]Приложение № 1'!M795</f>
        <v>460</v>
      </c>
      <c r="F70" s="321">
        <f t="shared" si="73"/>
        <v>28078400</v>
      </c>
      <c r="G70" s="285"/>
      <c r="H70" s="321">
        <f t="shared" si="79"/>
        <v>28078400</v>
      </c>
      <c r="I70" s="321">
        <f t="shared" si="75"/>
        <v>23333150.399999999</v>
      </c>
      <c r="J70" s="321">
        <f t="shared" si="76"/>
        <v>23333150.399999999</v>
      </c>
      <c r="K70" s="321">
        <v>0</v>
      </c>
      <c r="L70" s="321">
        <f t="shared" si="77"/>
        <v>4745249.5999999996</v>
      </c>
      <c r="M70" s="321">
        <f t="shared" si="78"/>
        <v>4745249.5999999996</v>
      </c>
      <c r="N70" s="321">
        <v>0</v>
      </c>
      <c r="O70" s="292">
        <f t="shared" si="80"/>
        <v>1</v>
      </c>
      <c r="P70" s="296">
        <v>0.83099999999999996</v>
      </c>
      <c r="Q70" s="294">
        <v>0.16900000000000001</v>
      </c>
      <c r="S70" s="352" t="e">
        <f>D70-'Приложение № 1'!#REF!</f>
        <v>#REF!</v>
      </c>
    </row>
    <row r="71" spans="1:23" ht="23.25" customHeight="1" x14ac:dyDescent="0.2">
      <c r="A71" s="322">
        <v>16</v>
      </c>
      <c r="B71" s="300" t="str">
        <f>'[1]Приложение № 1'!B796</f>
        <v>г. Красноармейск, ул. Трудпоселок, д. 4</v>
      </c>
      <c r="C71" s="286">
        <f>'[1]Приложение № 1'!H796</f>
        <v>15</v>
      </c>
      <c r="D71" s="286">
        <f>'[1]Приложение № 1'!J796</f>
        <v>10</v>
      </c>
      <c r="E71" s="285">
        <f>'[1]Приложение № 1'!M796</f>
        <v>266.60000000000002</v>
      </c>
      <c r="F71" s="321">
        <f t="shared" si="73"/>
        <v>16273264</v>
      </c>
      <c r="G71" s="285"/>
      <c r="H71" s="321">
        <f t="shared" si="79"/>
        <v>16273264</v>
      </c>
      <c r="I71" s="321">
        <f t="shared" si="75"/>
        <v>13523082.380000001</v>
      </c>
      <c r="J71" s="321">
        <f t="shared" si="76"/>
        <v>13523082.380000001</v>
      </c>
      <c r="K71" s="321">
        <v>0</v>
      </c>
      <c r="L71" s="321">
        <f t="shared" si="77"/>
        <v>2750181.62</v>
      </c>
      <c r="M71" s="321">
        <f t="shared" si="78"/>
        <v>2750181.62</v>
      </c>
      <c r="N71" s="321">
        <v>0</v>
      </c>
      <c r="O71" s="292">
        <f t="shared" si="80"/>
        <v>1</v>
      </c>
      <c r="P71" s="296">
        <v>0.83099999999999996</v>
      </c>
      <c r="Q71" s="294">
        <v>0.16900000000000001</v>
      </c>
      <c r="S71" s="352" t="e">
        <f>D71-'Приложение № 1'!#REF!</f>
        <v>#REF!</v>
      </c>
    </row>
    <row r="72" spans="1:23" ht="23.25" customHeight="1" x14ac:dyDescent="0.2">
      <c r="A72" s="322">
        <v>17</v>
      </c>
      <c r="B72" s="300" t="str">
        <f>'[1]Приложение № 1'!B797</f>
        <v>г. Красноармейск, ул. Трудпоселок, д. 6</v>
      </c>
      <c r="C72" s="286">
        <f>'[1]Приложение № 1'!H797</f>
        <v>20</v>
      </c>
      <c r="D72" s="286">
        <f>'[1]Приложение № 1'!J797</f>
        <v>7</v>
      </c>
      <c r="E72" s="285">
        <f>'[1]Приложение № 1'!M797</f>
        <v>247.2</v>
      </c>
      <c r="F72" s="321">
        <f t="shared" si="73"/>
        <v>15089088</v>
      </c>
      <c r="G72" s="285"/>
      <c r="H72" s="321">
        <f t="shared" si="79"/>
        <v>15089088</v>
      </c>
      <c r="I72" s="321">
        <f t="shared" si="75"/>
        <v>12539032.130000001</v>
      </c>
      <c r="J72" s="321">
        <f t="shared" si="76"/>
        <v>12539032.130000001</v>
      </c>
      <c r="K72" s="321">
        <v>0</v>
      </c>
      <c r="L72" s="321">
        <f t="shared" si="77"/>
        <v>2550055.87</v>
      </c>
      <c r="M72" s="321">
        <f t="shared" si="78"/>
        <v>2550055.87</v>
      </c>
      <c r="N72" s="321">
        <v>0</v>
      </c>
      <c r="O72" s="292">
        <f t="shared" si="80"/>
        <v>1</v>
      </c>
      <c r="P72" s="296">
        <v>0.83099999999999996</v>
      </c>
      <c r="Q72" s="294">
        <v>0.16900000000000001</v>
      </c>
      <c r="S72" s="352" t="e">
        <f>D72-'Приложение № 1'!#REF!</f>
        <v>#REF!</v>
      </c>
    </row>
    <row r="73" spans="1:23" ht="23.25" customHeight="1" x14ac:dyDescent="0.2">
      <c r="A73" s="322">
        <v>18</v>
      </c>
      <c r="B73" s="300" t="str">
        <f>'[1]Приложение № 1'!B798</f>
        <v>г. Красноармейск, ул. Дачная, д. 37</v>
      </c>
      <c r="C73" s="286">
        <f>'[1]Приложение № 1'!H798</f>
        <v>39</v>
      </c>
      <c r="D73" s="286">
        <f>'[1]Приложение № 1'!J798</f>
        <v>19</v>
      </c>
      <c r="E73" s="285">
        <f>'[1]Приложение № 1'!M798</f>
        <v>676.7</v>
      </c>
      <c r="F73" s="321">
        <f t="shared" si="73"/>
        <v>41305768</v>
      </c>
      <c r="G73" s="285"/>
      <c r="H73" s="321">
        <f t="shared" si="79"/>
        <v>41305768</v>
      </c>
      <c r="I73" s="321">
        <f t="shared" si="75"/>
        <v>34325093.210000001</v>
      </c>
      <c r="J73" s="321">
        <f t="shared" si="76"/>
        <v>34325093.210000001</v>
      </c>
      <c r="K73" s="321">
        <v>0</v>
      </c>
      <c r="L73" s="321">
        <f t="shared" si="77"/>
        <v>6980674.79</v>
      </c>
      <c r="M73" s="321">
        <f t="shared" si="78"/>
        <v>6980674.79</v>
      </c>
      <c r="N73" s="321">
        <v>0</v>
      </c>
      <c r="O73" s="292">
        <f t="shared" si="80"/>
        <v>1</v>
      </c>
      <c r="P73" s="296">
        <v>0.83099999999999996</v>
      </c>
      <c r="Q73" s="294">
        <v>0.16900000000000001</v>
      </c>
      <c r="S73" s="352" t="e">
        <f>D73-'Приложение № 1'!#REF!</f>
        <v>#REF!</v>
      </c>
    </row>
    <row r="74" spans="1:23" ht="23.25" customHeight="1" x14ac:dyDescent="0.2">
      <c r="A74" s="322">
        <v>19</v>
      </c>
      <c r="B74" s="300" t="str">
        <f>'[1]Приложение № 1'!B799</f>
        <v>г. Красноармейск, ул. Чкалова, д. 15</v>
      </c>
      <c r="C74" s="286">
        <f>'[1]Приложение № 1'!H799</f>
        <v>25</v>
      </c>
      <c r="D74" s="286">
        <f>'[1]Приложение № 1'!J799</f>
        <v>9</v>
      </c>
      <c r="E74" s="285">
        <f>'[1]Приложение № 1'!M799</f>
        <v>333.6</v>
      </c>
      <c r="F74" s="321">
        <f t="shared" si="73"/>
        <v>20362944</v>
      </c>
      <c r="G74" s="285"/>
      <c r="H74" s="321">
        <f t="shared" si="79"/>
        <v>20362944</v>
      </c>
      <c r="I74" s="321">
        <f t="shared" si="75"/>
        <v>16921606.460000001</v>
      </c>
      <c r="J74" s="321">
        <f t="shared" si="76"/>
        <v>16921606.460000001</v>
      </c>
      <c r="K74" s="321">
        <v>0</v>
      </c>
      <c r="L74" s="321">
        <f t="shared" si="77"/>
        <v>3441337.54</v>
      </c>
      <c r="M74" s="321">
        <f t="shared" si="78"/>
        <v>3441337.54</v>
      </c>
      <c r="N74" s="321">
        <v>0</v>
      </c>
      <c r="O74" s="292">
        <f t="shared" si="80"/>
        <v>1</v>
      </c>
      <c r="P74" s="296">
        <v>0.83099999999999996</v>
      </c>
      <c r="Q74" s="294">
        <v>0.16900000000000001</v>
      </c>
      <c r="S74" s="352" t="e">
        <f>D74-'Приложение № 1'!#REF!</f>
        <v>#REF!</v>
      </c>
    </row>
    <row r="75" spans="1:23" ht="23.25" customHeight="1" x14ac:dyDescent="0.2">
      <c r="A75" s="322">
        <v>20</v>
      </c>
      <c r="B75" s="300" t="str">
        <f>'[1]Приложение № 1'!B800</f>
        <v>г. Красноармейск, ул.Академика Янгеля, д. 13</v>
      </c>
      <c r="C75" s="286">
        <f>'[1]Приложение № 1'!H800</f>
        <v>31</v>
      </c>
      <c r="D75" s="286">
        <f>'[1]Приложение № 1'!J800</f>
        <v>16</v>
      </c>
      <c r="E75" s="285">
        <f>'[1]Приложение № 1'!M800</f>
        <v>640.20000000000005</v>
      </c>
      <c r="F75" s="321">
        <f t="shared" si="73"/>
        <v>39077808</v>
      </c>
      <c r="G75" s="285"/>
      <c r="H75" s="321">
        <f t="shared" si="79"/>
        <v>39077808</v>
      </c>
      <c r="I75" s="321">
        <f t="shared" si="75"/>
        <v>32473658.449999999</v>
      </c>
      <c r="J75" s="321">
        <f t="shared" si="76"/>
        <v>32473658.449999999</v>
      </c>
      <c r="K75" s="321">
        <v>0</v>
      </c>
      <c r="L75" s="321">
        <f t="shared" si="77"/>
        <v>6604149.5499999998</v>
      </c>
      <c r="M75" s="321">
        <f t="shared" si="78"/>
        <v>6604149.5499999998</v>
      </c>
      <c r="N75" s="321">
        <v>0</v>
      </c>
      <c r="O75" s="292">
        <f t="shared" si="80"/>
        <v>1</v>
      </c>
      <c r="P75" s="296">
        <v>0.83099999999999996</v>
      </c>
      <c r="Q75" s="294">
        <v>0.16900000000000001</v>
      </c>
      <c r="S75" s="352" t="e">
        <f>D75-'Приложение № 1'!#REF!</f>
        <v>#REF!</v>
      </c>
    </row>
    <row r="76" spans="1:23" ht="28.5" customHeight="1" x14ac:dyDescent="0.2">
      <c r="A76" s="944" t="s">
        <v>1717</v>
      </c>
      <c r="B76" s="946"/>
      <c r="C76" s="288">
        <f>C77</f>
        <v>126</v>
      </c>
      <c r="D76" s="288">
        <f>D77</f>
        <v>61</v>
      </c>
      <c r="E76" s="289">
        <f>E77</f>
        <v>2494.3000000000002</v>
      </c>
      <c r="F76" s="289">
        <f t="shared" ref="F76:N76" si="81">F77</f>
        <v>152252072</v>
      </c>
      <c r="G76" s="289">
        <f t="shared" si="81"/>
        <v>2.87</v>
      </c>
      <c r="H76" s="289">
        <f t="shared" si="81"/>
        <v>152252072</v>
      </c>
      <c r="I76" s="289">
        <f t="shared" si="81"/>
        <v>122562917.95999999</v>
      </c>
      <c r="J76" s="289">
        <f t="shared" si="81"/>
        <v>122562917.95999999</v>
      </c>
      <c r="K76" s="289">
        <f t="shared" si="81"/>
        <v>0</v>
      </c>
      <c r="L76" s="289">
        <f t="shared" si="81"/>
        <v>29689154.039999999</v>
      </c>
      <c r="M76" s="289">
        <f t="shared" si="81"/>
        <v>29689154.039999999</v>
      </c>
      <c r="N76" s="289">
        <f t="shared" si="81"/>
        <v>0</v>
      </c>
      <c r="O76" s="292"/>
      <c r="P76" s="296"/>
      <c r="Q76" s="294"/>
      <c r="S76" s="352" t="e">
        <f>D76-'Приложение № 1'!#REF!</f>
        <v>#REF!</v>
      </c>
      <c r="T76" s="160" t="e">
        <f>E76='Приложение № 1'!#REF!</f>
        <v>#REF!</v>
      </c>
      <c r="U76" s="160" t="e">
        <f>F76='Приложение № 1'!#REF!</f>
        <v>#REF!</v>
      </c>
      <c r="V76" s="160" t="e">
        <f>I76='Приложение № 1'!#REF!</f>
        <v>#REF!</v>
      </c>
      <c r="W76" s="160" t="e">
        <f>L76='Приложение № 1'!#REF!</f>
        <v>#REF!</v>
      </c>
    </row>
    <row r="77" spans="1:23" ht="21" customHeight="1" x14ac:dyDescent="0.2">
      <c r="A77" s="301">
        <v>1</v>
      </c>
      <c r="B77" s="300" t="str">
        <f>'[1]Приложение № 1'!B802</f>
        <v>г. Озеры, ул. Воровского, д. 33</v>
      </c>
      <c r="C77" s="286">
        <f>'[1]Приложение № 1'!H802</f>
        <v>126</v>
      </c>
      <c r="D77" s="286">
        <f>'[1]Приложение № 1'!J802</f>
        <v>61</v>
      </c>
      <c r="E77" s="285">
        <f>'[1]Приложение № 1'!M802</f>
        <v>2494.3000000000002</v>
      </c>
      <c r="F77" s="321">
        <f t="shared" si="73"/>
        <v>152252072</v>
      </c>
      <c r="G77" s="285">
        <v>2.87</v>
      </c>
      <c r="H77" s="321">
        <f>I77+L77</f>
        <v>152252072</v>
      </c>
      <c r="I77" s="321">
        <f>J77+K77</f>
        <v>122562917.95999999</v>
      </c>
      <c r="J77" s="321">
        <f>F77*P77</f>
        <v>122562917.95999999</v>
      </c>
      <c r="K77" s="321">
        <v>0</v>
      </c>
      <c r="L77" s="321">
        <f>M77+N77</f>
        <v>29689154.039999999</v>
      </c>
      <c r="M77" s="321">
        <f>F77*Q77</f>
        <v>29689154.039999999</v>
      </c>
      <c r="N77" s="321">
        <v>0</v>
      </c>
      <c r="O77" s="292">
        <v>1</v>
      </c>
      <c r="P77" s="296">
        <v>0.80500000000000005</v>
      </c>
      <c r="Q77" s="294">
        <f>O77-P77</f>
        <v>0.19500000000000001</v>
      </c>
      <c r="S77" s="352" t="e">
        <f>D77-'Приложение № 1'!#REF!</f>
        <v>#REF!</v>
      </c>
    </row>
    <row r="78" spans="1:23" ht="34.5" customHeight="1" x14ac:dyDescent="0.2">
      <c r="A78" s="944" t="s">
        <v>1978</v>
      </c>
      <c r="B78" s="946"/>
      <c r="C78" s="295">
        <f>SUM(C79:C81)</f>
        <v>31</v>
      </c>
      <c r="D78" s="295">
        <f>SUM(D79:D81)</f>
        <v>14</v>
      </c>
      <c r="E78" s="289">
        <f>SUM(E79:E81)</f>
        <v>662.9</v>
      </c>
      <c r="F78" s="289">
        <f>SUM(F79:F81)</f>
        <v>40463416</v>
      </c>
      <c r="G78" s="289">
        <f t="shared" ref="G78" si="82">SUM(G79:H81)</f>
        <v>40463420.200000003</v>
      </c>
      <c r="H78" s="289">
        <f>SUM(H79:H81)</f>
        <v>40463416</v>
      </c>
      <c r="I78" s="289">
        <f t="shared" ref="I78:N78" si="83">SUM(I79:I81)</f>
        <v>33867879.200000003</v>
      </c>
      <c r="J78" s="289">
        <f t="shared" si="83"/>
        <v>33867879.200000003</v>
      </c>
      <c r="K78" s="289">
        <f t="shared" si="83"/>
        <v>0</v>
      </c>
      <c r="L78" s="289">
        <f t="shared" si="83"/>
        <v>6595536.7999999998</v>
      </c>
      <c r="M78" s="289">
        <f t="shared" si="83"/>
        <v>6595536.7999999998</v>
      </c>
      <c r="N78" s="289">
        <f t="shared" si="83"/>
        <v>0</v>
      </c>
      <c r="O78" s="290"/>
      <c r="P78" s="291"/>
      <c r="Q78" s="292"/>
      <c r="S78" s="352" t="e">
        <f>D78-'Приложение № 1'!#REF!</f>
        <v>#REF!</v>
      </c>
      <c r="T78" s="160" t="e">
        <f>E78='Приложение № 1'!#REF!</f>
        <v>#REF!</v>
      </c>
      <c r="U78" s="160" t="e">
        <f>F78='Приложение № 1'!#REF!</f>
        <v>#REF!</v>
      </c>
      <c r="V78" s="160" t="e">
        <f>I78='Приложение № 1'!#REF!</f>
        <v>#REF!</v>
      </c>
      <c r="W78" s="160" t="e">
        <f>L78='Приложение № 1'!#REF!</f>
        <v>#REF!</v>
      </c>
    </row>
    <row r="79" spans="1:23" ht="21" customHeight="1" x14ac:dyDescent="0.2">
      <c r="A79" s="301">
        <v>1</v>
      </c>
      <c r="B79" s="300" t="str">
        <f>'[1]Приложение № 1'!B804</f>
        <v>г. Ликино-Дулево, ул. Ленина, д. 32</v>
      </c>
      <c r="C79" s="284">
        <f>'[1]Приложение № 1'!H804</f>
        <v>8</v>
      </c>
      <c r="D79" s="286">
        <f>'[1]Приложение № 1'!J804</f>
        <v>4</v>
      </c>
      <c r="E79" s="285">
        <f>'[1]Приложение № 1'!M804</f>
        <v>176.5</v>
      </c>
      <c r="F79" s="321">
        <f>E79*$X$1</f>
        <v>10773560</v>
      </c>
      <c r="G79" s="285">
        <v>1.1000000000000001</v>
      </c>
      <c r="H79" s="321">
        <f>I79+L79</f>
        <v>10773560</v>
      </c>
      <c r="I79" s="321">
        <f>J79+K79</f>
        <v>9017469.7200000007</v>
      </c>
      <c r="J79" s="321">
        <f>F79*P79</f>
        <v>9017469.7200000007</v>
      </c>
      <c r="K79" s="321">
        <v>0</v>
      </c>
      <c r="L79" s="321">
        <f>M79+N79</f>
        <v>1756090.28</v>
      </c>
      <c r="M79" s="321">
        <f>F79*Q79</f>
        <v>1756090.28</v>
      </c>
      <c r="N79" s="321">
        <v>0</v>
      </c>
      <c r="O79" s="292">
        <f>P79+Q79</f>
        <v>1</v>
      </c>
      <c r="P79" s="296">
        <v>0.83699999999999997</v>
      </c>
      <c r="Q79" s="294">
        <f>1-P79</f>
        <v>0.16300000000000001</v>
      </c>
      <c r="S79" s="352" t="e">
        <f>D79-'Приложение № 1'!#REF!</f>
        <v>#REF!</v>
      </c>
    </row>
    <row r="80" spans="1:23" ht="21" customHeight="1" x14ac:dyDescent="0.2">
      <c r="A80" s="301">
        <v>2</v>
      </c>
      <c r="B80" s="300" t="str">
        <f>'[1]Приложение № 1'!B805</f>
        <v>г. Ликино-Дулево, ул. Ленина, д. 34</v>
      </c>
      <c r="C80" s="284">
        <f>'[1]Приложение № 1'!H805</f>
        <v>8</v>
      </c>
      <c r="D80" s="286">
        <f>'[1]Приложение № 1'!J805</f>
        <v>4</v>
      </c>
      <c r="E80" s="285">
        <f>'[1]Приложение № 1'!M805</f>
        <v>150.69999999999999</v>
      </c>
      <c r="F80" s="321">
        <f>E80*$X$1</f>
        <v>9198728</v>
      </c>
      <c r="G80" s="285">
        <v>3.1</v>
      </c>
      <c r="H80" s="321">
        <f>I80+L80</f>
        <v>9198728</v>
      </c>
      <c r="I80" s="321">
        <f>J80+K80</f>
        <v>7699335.3399999999</v>
      </c>
      <c r="J80" s="321">
        <f>F80*P80</f>
        <v>7699335.3399999999</v>
      </c>
      <c r="K80" s="321">
        <v>0</v>
      </c>
      <c r="L80" s="321">
        <f>M80+N80</f>
        <v>1499392.66</v>
      </c>
      <c r="M80" s="321">
        <f>F80*Q80</f>
        <v>1499392.66</v>
      </c>
      <c r="N80" s="321">
        <v>0</v>
      </c>
      <c r="O80" s="292">
        <f>P80+Q80</f>
        <v>1</v>
      </c>
      <c r="P80" s="296">
        <v>0.83699999999999997</v>
      </c>
      <c r="Q80" s="294">
        <f>1-P80</f>
        <v>0.16300000000000001</v>
      </c>
      <c r="S80" s="352" t="e">
        <f>D80-'Приложение № 1'!#REF!</f>
        <v>#REF!</v>
      </c>
    </row>
    <row r="81" spans="1:23" ht="21" customHeight="1" x14ac:dyDescent="0.2">
      <c r="A81" s="301">
        <v>3</v>
      </c>
      <c r="B81" s="300" t="str">
        <f>'[1]Приложение № 1'!B806</f>
        <v>г. Ликино-Дулево, ул. Победы, д. 10</v>
      </c>
      <c r="C81" s="284">
        <f>'[1]Приложение № 1'!H806</f>
        <v>15</v>
      </c>
      <c r="D81" s="286">
        <f>'[1]Приложение № 1'!J806</f>
        <v>6</v>
      </c>
      <c r="E81" s="285">
        <f>'[1]Приложение № 1'!M806</f>
        <v>335.7</v>
      </c>
      <c r="F81" s="321">
        <f>E81*$X$1</f>
        <v>20491128</v>
      </c>
      <c r="G81" s="285"/>
      <c r="H81" s="321">
        <f>I81+L81</f>
        <v>20491128</v>
      </c>
      <c r="I81" s="321">
        <f>J81+K81</f>
        <v>17151074.140000001</v>
      </c>
      <c r="J81" s="321">
        <f>F81*P81</f>
        <v>17151074.140000001</v>
      </c>
      <c r="K81" s="321">
        <v>0</v>
      </c>
      <c r="L81" s="321">
        <f>M81+N81</f>
        <v>3340053.86</v>
      </c>
      <c r="M81" s="321">
        <f>F81*Q81</f>
        <v>3340053.86</v>
      </c>
      <c r="N81" s="321">
        <v>0</v>
      </c>
      <c r="O81" s="292">
        <f>P81+Q81</f>
        <v>1</v>
      </c>
      <c r="P81" s="296">
        <v>0.83699999999999997</v>
      </c>
      <c r="Q81" s="294">
        <f>1-P81</f>
        <v>0.16300000000000001</v>
      </c>
      <c r="S81" s="352" t="e">
        <f>D81-'Приложение № 1'!#REF!</f>
        <v>#REF!</v>
      </c>
    </row>
    <row r="82" spans="1:23" ht="31.5" customHeight="1" x14ac:dyDescent="0.2">
      <c r="A82" s="943" t="s">
        <v>1959</v>
      </c>
      <c r="B82" s="943"/>
      <c r="C82" s="295" t="e">
        <f>SUM(C83:C83)</f>
        <v>#REF!</v>
      </c>
      <c r="D82" s="295" t="e">
        <f>SUM(D83:D83)</f>
        <v>#REF!</v>
      </c>
      <c r="E82" s="354" t="e">
        <f t="shared" ref="E82:G82" si="84">SUM(E83:E83)</f>
        <v>#REF!</v>
      </c>
      <c r="F82" s="298" t="e">
        <f t="shared" si="84"/>
        <v>#REF!</v>
      </c>
      <c r="G82" s="298">
        <f t="shared" si="84"/>
        <v>0.62</v>
      </c>
      <c r="H82" s="298" t="e">
        <f t="shared" ref="H82" si="85">SUM(H83:H83)</f>
        <v>#REF!</v>
      </c>
      <c r="I82" s="298" t="e">
        <f t="shared" ref="I82" si="86">SUM(I83:I83)</f>
        <v>#REF!</v>
      </c>
      <c r="J82" s="298" t="e">
        <f t="shared" ref="J82" si="87">SUM(J83:J83)</f>
        <v>#REF!</v>
      </c>
      <c r="K82" s="289">
        <f t="shared" ref="K82" si="88">SUM(K83:K83)</f>
        <v>0</v>
      </c>
      <c r="L82" s="298" t="e">
        <f t="shared" ref="L82" si="89">SUM(L83:L83)</f>
        <v>#REF!</v>
      </c>
      <c r="M82" s="298" t="e">
        <f t="shared" ref="M82" si="90">SUM(M83:M83)</f>
        <v>#REF!</v>
      </c>
      <c r="N82" s="289">
        <f t="shared" ref="N82" si="91">SUM(N83:N83)</f>
        <v>0</v>
      </c>
      <c r="O82" s="289"/>
      <c r="P82" s="289"/>
      <c r="Q82" s="289"/>
      <c r="S82" s="352" t="e">
        <f>D82-'Приложение № 1'!#REF!</f>
        <v>#REF!</v>
      </c>
      <c r="T82" s="160" t="e">
        <f>E82='Приложение № 1'!#REF!</f>
        <v>#REF!</v>
      </c>
      <c r="U82" s="160" t="e">
        <f>F82='Приложение № 1'!#REF!</f>
        <v>#REF!</v>
      </c>
      <c r="V82" s="160" t="e">
        <f>I82='Приложение № 1'!#REF!</f>
        <v>#REF!</v>
      </c>
      <c r="W82" s="160" t="e">
        <f>L82='Приложение № 1'!#REF!</f>
        <v>#REF!</v>
      </c>
    </row>
    <row r="83" spans="1:23" ht="26.25" customHeight="1" x14ac:dyDescent="0.2">
      <c r="A83" s="301">
        <v>1</v>
      </c>
      <c r="B83" s="340" t="e">
        <f>'Приложение № 1'!#REF!</f>
        <v>#REF!</v>
      </c>
      <c r="C83" s="341" t="e">
        <f>'Приложение № 1'!#REF!</f>
        <v>#REF!</v>
      </c>
      <c r="D83" s="341" t="e">
        <f>'Приложение № 1'!#REF!</f>
        <v>#REF!</v>
      </c>
      <c r="E83" s="342" t="e">
        <f>'Приложение № 1'!#REF!</f>
        <v>#REF!</v>
      </c>
      <c r="F83" s="337" t="e">
        <f t="shared" ref="F83:F88" si="92">E83*$X$1</f>
        <v>#REF!</v>
      </c>
      <c r="G83" s="285">
        <v>0.62</v>
      </c>
      <c r="H83" s="337" t="e">
        <f t="shared" ref="H83" si="93">I83+L83</f>
        <v>#REF!</v>
      </c>
      <c r="I83" s="337" t="e">
        <f t="shared" ref="I83" si="94">J83+K83</f>
        <v>#REF!</v>
      </c>
      <c r="J83" s="337" t="e">
        <f t="shared" ref="J83" si="95">F83*P83</f>
        <v>#REF!</v>
      </c>
      <c r="K83" s="337">
        <v>0</v>
      </c>
      <c r="L83" s="337" t="e">
        <f t="shared" ref="L83" si="96">M83+N83</f>
        <v>#REF!</v>
      </c>
      <c r="M83" s="337" t="e">
        <f t="shared" ref="M83" si="97">F83*Q83</f>
        <v>#REF!</v>
      </c>
      <c r="N83" s="337">
        <v>0</v>
      </c>
      <c r="O83" s="292">
        <f t="shared" ref="O83" si="98">P83+Q83</f>
        <v>1</v>
      </c>
      <c r="P83" s="296">
        <v>0.752</v>
      </c>
      <c r="Q83" s="294">
        <f t="shared" ref="Q83:Q88" si="99">1-P83</f>
        <v>0.248</v>
      </c>
      <c r="S83" s="352" t="e">
        <f>D83-'Приложение № 1'!#REF!</f>
        <v>#REF!</v>
      </c>
    </row>
    <row r="84" spans="1:23" ht="31.5" customHeight="1" x14ac:dyDescent="0.2">
      <c r="A84" s="943" t="s">
        <v>1960</v>
      </c>
      <c r="B84" s="943"/>
      <c r="C84" s="295" t="e">
        <f>SUM(C85:C89)</f>
        <v>#REF!</v>
      </c>
      <c r="D84" s="295" t="e">
        <f>SUM(D85:D89)</f>
        <v>#REF!</v>
      </c>
      <c r="E84" s="289" t="e">
        <f t="shared" ref="E84" si="100">SUM(E85:E89)</f>
        <v>#REF!</v>
      </c>
      <c r="F84" s="289" t="e">
        <f>SUM(F85:F89)</f>
        <v>#REF!</v>
      </c>
      <c r="G84" s="289">
        <f t="shared" ref="G84:N84" si="101">SUM(G85:G89)</f>
        <v>3.1</v>
      </c>
      <c r="H84" s="289" t="e">
        <f t="shared" si="101"/>
        <v>#REF!</v>
      </c>
      <c r="I84" s="289" t="e">
        <f t="shared" si="101"/>
        <v>#REF!</v>
      </c>
      <c r="J84" s="289" t="e">
        <f t="shared" si="101"/>
        <v>#REF!</v>
      </c>
      <c r="K84" s="289">
        <f t="shared" si="101"/>
        <v>0</v>
      </c>
      <c r="L84" s="289" t="e">
        <f t="shared" si="101"/>
        <v>#REF!</v>
      </c>
      <c r="M84" s="289" t="e">
        <f t="shared" si="101"/>
        <v>#REF!</v>
      </c>
      <c r="N84" s="289">
        <f t="shared" si="101"/>
        <v>0</v>
      </c>
      <c r="O84" s="289"/>
      <c r="P84" s="289"/>
      <c r="Q84" s="289"/>
      <c r="S84" s="352" t="e">
        <f>D84-'Приложение № 1'!#REF!</f>
        <v>#REF!</v>
      </c>
      <c r="T84" s="160" t="e">
        <f>E84='Приложение № 1'!#REF!</f>
        <v>#REF!</v>
      </c>
      <c r="U84" s="160" t="e">
        <f>F84='Приложение № 1'!#REF!</f>
        <v>#REF!</v>
      </c>
      <c r="V84" s="160" t="e">
        <f>I84='Приложение № 1'!#REF!</f>
        <v>#REF!</v>
      </c>
      <c r="W84" s="160" t="e">
        <f>L84='Приложение № 1'!#REF!</f>
        <v>#REF!</v>
      </c>
    </row>
    <row r="85" spans="1:23" ht="26.25" customHeight="1" x14ac:dyDescent="0.2">
      <c r="A85" s="301">
        <v>1</v>
      </c>
      <c r="B85" s="343" t="e">
        <f>'Приложение № 1'!#REF!</f>
        <v>#REF!</v>
      </c>
      <c r="C85" s="344" t="e">
        <f>'Приложение № 1'!#REF!</f>
        <v>#REF!</v>
      </c>
      <c r="D85" s="344" t="e">
        <f>'Приложение № 1'!#REF!</f>
        <v>#REF!</v>
      </c>
      <c r="E85" s="345" t="e">
        <f>'Приложение № 1'!#REF!</f>
        <v>#REF!</v>
      </c>
      <c r="F85" s="326" t="e">
        <f t="shared" si="92"/>
        <v>#REF!</v>
      </c>
      <c r="G85" s="325">
        <v>0.62</v>
      </c>
      <c r="H85" s="326" t="e">
        <f t="shared" ref="H85:H88" si="102">I85+L85</f>
        <v>#REF!</v>
      </c>
      <c r="I85" s="326" t="e">
        <f t="shared" ref="I85:I88" si="103">J85+K85</f>
        <v>#REF!</v>
      </c>
      <c r="J85" s="326" t="e">
        <f t="shared" ref="J85:J88" si="104">F85*P85</f>
        <v>#REF!</v>
      </c>
      <c r="K85" s="326">
        <v>0</v>
      </c>
      <c r="L85" s="326" t="e">
        <f t="shared" ref="L85:L88" si="105">M85+N85</f>
        <v>#REF!</v>
      </c>
      <c r="M85" s="326" t="e">
        <f t="shared" ref="M85:M88" si="106">F85*Q85</f>
        <v>#REF!</v>
      </c>
      <c r="N85" s="326">
        <v>0</v>
      </c>
      <c r="O85" s="327">
        <f t="shared" ref="O85:O88" si="107">P85+Q85</f>
        <v>1</v>
      </c>
      <c r="P85" s="328">
        <v>0.79700000000000004</v>
      </c>
      <c r="Q85" s="329">
        <f t="shared" si="99"/>
        <v>0.20300000000000001</v>
      </c>
      <c r="S85" s="352" t="e">
        <f>D85-'Приложение № 1'!#REF!</f>
        <v>#REF!</v>
      </c>
    </row>
    <row r="86" spans="1:23" ht="24" customHeight="1" x14ac:dyDescent="0.2">
      <c r="A86" s="301">
        <v>2</v>
      </c>
      <c r="B86" s="343" t="e">
        <f>'Приложение № 1'!#REF!</f>
        <v>#REF!</v>
      </c>
      <c r="C86" s="344" t="e">
        <f>'Приложение № 1'!#REF!</f>
        <v>#REF!</v>
      </c>
      <c r="D86" s="344" t="e">
        <f>'Приложение № 1'!#REF!</f>
        <v>#REF!</v>
      </c>
      <c r="E86" s="345" t="e">
        <f>'Приложение № 1'!#REF!</f>
        <v>#REF!</v>
      </c>
      <c r="F86" s="326" t="e">
        <f t="shared" si="92"/>
        <v>#REF!</v>
      </c>
      <c r="G86" s="325">
        <v>0.62</v>
      </c>
      <c r="H86" s="326" t="e">
        <f t="shared" si="102"/>
        <v>#REF!</v>
      </c>
      <c r="I86" s="326" t="e">
        <f t="shared" si="103"/>
        <v>#REF!</v>
      </c>
      <c r="J86" s="326" t="e">
        <f t="shared" si="104"/>
        <v>#REF!</v>
      </c>
      <c r="K86" s="326">
        <v>0</v>
      </c>
      <c r="L86" s="326" t="e">
        <f t="shared" si="105"/>
        <v>#REF!</v>
      </c>
      <c r="M86" s="326" t="e">
        <f t="shared" si="106"/>
        <v>#REF!</v>
      </c>
      <c r="N86" s="326">
        <v>0</v>
      </c>
      <c r="O86" s="327">
        <f t="shared" si="107"/>
        <v>1</v>
      </c>
      <c r="P86" s="328">
        <v>0.79700000000000004</v>
      </c>
      <c r="Q86" s="329">
        <f t="shared" si="99"/>
        <v>0.20300000000000001</v>
      </c>
      <c r="S86" s="352" t="e">
        <f>D86-'Приложение № 1'!#REF!</f>
        <v>#REF!</v>
      </c>
    </row>
    <row r="87" spans="1:23" ht="25.5" customHeight="1" x14ac:dyDescent="0.2">
      <c r="A87" s="301">
        <v>3</v>
      </c>
      <c r="B87" s="343" t="e">
        <f>'Приложение № 1'!#REF!</f>
        <v>#REF!</v>
      </c>
      <c r="C87" s="344" t="e">
        <f>'Приложение № 1'!#REF!</f>
        <v>#REF!</v>
      </c>
      <c r="D87" s="344" t="e">
        <f>'Приложение № 1'!#REF!</f>
        <v>#REF!</v>
      </c>
      <c r="E87" s="345" t="e">
        <f>'Приложение № 1'!#REF!</f>
        <v>#REF!</v>
      </c>
      <c r="F87" s="326" t="e">
        <f t="shared" si="92"/>
        <v>#REF!</v>
      </c>
      <c r="G87" s="325">
        <v>0.62</v>
      </c>
      <c r="H87" s="326" t="e">
        <f t="shared" si="102"/>
        <v>#REF!</v>
      </c>
      <c r="I87" s="326" t="e">
        <f t="shared" si="103"/>
        <v>#REF!</v>
      </c>
      <c r="J87" s="326" t="e">
        <f t="shared" si="104"/>
        <v>#REF!</v>
      </c>
      <c r="K87" s="326">
        <v>0</v>
      </c>
      <c r="L87" s="326" t="e">
        <f t="shared" si="105"/>
        <v>#REF!</v>
      </c>
      <c r="M87" s="326" t="e">
        <f t="shared" si="106"/>
        <v>#REF!</v>
      </c>
      <c r="N87" s="326">
        <v>0</v>
      </c>
      <c r="O87" s="327">
        <f t="shared" si="107"/>
        <v>1</v>
      </c>
      <c r="P87" s="328">
        <v>0.79700000000000004</v>
      </c>
      <c r="Q87" s="329">
        <f t="shared" si="99"/>
        <v>0.20300000000000001</v>
      </c>
      <c r="S87" s="352" t="e">
        <f>D87-'Приложение № 1'!#REF!</f>
        <v>#REF!</v>
      </c>
    </row>
    <row r="88" spans="1:23" ht="26.25" customHeight="1" x14ac:dyDescent="0.2">
      <c r="A88" s="301">
        <v>4</v>
      </c>
      <c r="B88" s="343" t="e">
        <f>'Приложение № 1'!#REF!</f>
        <v>#REF!</v>
      </c>
      <c r="C88" s="344" t="e">
        <f>'Приложение № 1'!#REF!</f>
        <v>#REF!</v>
      </c>
      <c r="D88" s="344" t="e">
        <f>'Приложение № 1'!#REF!</f>
        <v>#REF!</v>
      </c>
      <c r="E88" s="345" t="e">
        <f>'Приложение № 1'!#REF!</f>
        <v>#REF!</v>
      </c>
      <c r="F88" s="326" t="e">
        <f t="shared" si="92"/>
        <v>#REF!</v>
      </c>
      <c r="G88" s="325">
        <v>0.62</v>
      </c>
      <c r="H88" s="326" t="e">
        <f t="shared" si="102"/>
        <v>#REF!</v>
      </c>
      <c r="I88" s="326" t="e">
        <f t="shared" si="103"/>
        <v>#REF!</v>
      </c>
      <c r="J88" s="326" t="e">
        <f t="shared" si="104"/>
        <v>#REF!</v>
      </c>
      <c r="K88" s="326">
        <v>0</v>
      </c>
      <c r="L88" s="326" t="e">
        <f t="shared" si="105"/>
        <v>#REF!</v>
      </c>
      <c r="M88" s="326" t="e">
        <f t="shared" si="106"/>
        <v>#REF!</v>
      </c>
      <c r="N88" s="326">
        <v>0</v>
      </c>
      <c r="O88" s="327">
        <f t="shared" si="107"/>
        <v>1</v>
      </c>
      <c r="P88" s="328">
        <v>0.79700000000000004</v>
      </c>
      <c r="Q88" s="329">
        <f t="shared" si="99"/>
        <v>0.20300000000000001</v>
      </c>
      <c r="S88" s="352" t="e">
        <f>D88-'Приложение № 1'!#REF!</f>
        <v>#REF!</v>
      </c>
    </row>
    <row r="89" spans="1:23" ht="26.25" customHeight="1" x14ac:dyDescent="0.2">
      <c r="A89" s="301">
        <v>5</v>
      </c>
      <c r="B89" s="336" t="str">
        <f>'[1]Приложение № 1'!B808</f>
        <v>п. Большие Дворы, ул.М.Горького, д. 5</v>
      </c>
      <c r="C89" s="323">
        <f>'[1]Приложение № 1'!H808</f>
        <v>32</v>
      </c>
      <c r="D89" s="324">
        <f>'[1]Приложение № 1'!J808</f>
        <v>12</v>
      </c>
      <c r="E89" s="325">
        <f>'[1]Приложение № 1'!M808</f>
        <v>637.4</v>
      </c>
      <c r="F89" s="326">
        <f>E89*$X$1</f>
        <v>38906896</v>
      </c>
      <c r="G89" s="325">
        <v>0.62</v>
      </c>
      <c r="H89" s="326">
        <f>I89+L89</f>
        <v>38906896</v>
      </c>
      <c r="I89" s="326">
        <f>J89+K89</f>
        <v>31008796.109999999</v>
      </c>
      <c r="J89" s="326">
        <f>F89*P89</f>
        <v>31008796.109999999</v>
      </c>
      <c r="K89" s="326">
        <v>0</v>
      </c>
      <c r="L89" s="326">
        <f>M89+N89</f>
        <v>7898099.8899999997</v>
      </c>
      <c r="M89" s="326">
        <f>F89*Q89</f>
        <v>7898099.8899999997</v>
      </c>
      <c r="N89" s="326">
        <v>0</v>
      </c>
      <c r="O89" s="327">
        <f>P89+Q89</f>
        <v>1</v>
      </c>
      <c r="P89" s="328">
        <v>0.79700000000000004</v>
      </c>
      <c r="Q89" s="329">
        <f>1-P89</f>
        <v>0.20300000000000001</v>
      </c>
      <c r="S89" s="352" t="e">
        <f>D89-'Приложение № 1'!#REF!</f>
        <v>#REF!</v>
      </c>
    </row>
    <row r="90" spans="1:23" ht="31.5" customHeight="1" x14ac:dyDescent="0.2">
      <c r="A90" s="943" t="s">
        <v>1993</v>
      </c>
      <c r="B90" s="943"/>
      <c r="C90" s="295" t="e">
        <f>SUM(C91:C91)</f>
        <v>#REF!</v>
      </c>
      <c r="D90" s="295" t="e">
        <f>SUM(D91:D91)</f>
        <v>#REF!</v>
      </c>
      <c r="E90" s="289" t="e">
        <f>E91</f>
        <v>#REF!</v>
      </c>
      <c r="F90" s="289" t="e">
        <f t="shared" ref="F90:N90" si="108">SUM(F91:F91)</f>
        <v>#REF!</v>
      </c>
      <c r="G90" s="289">
        <f t="shared" ref="G90" si="109">SUM(G91:G91)</f>
        <v>0.62</v>
      </c>
      <c r="H90" s="289" t="e">
        <f t="shared" ref="H90" si="110">SUM(H91:H91)</f>
        <v>#REF!</v>
      </c>
      <c r="I90" s="289" t="e">
        <f t="shared" ref="I90" si="111">SUM(I91:I91)</f>
        <v>#REF!</v>
      </c>
      <c r="J90" s="289" t="e">
        <f t="shared" ref="J90" si="112">SUM(J91:J91)</f>
        <v>#REF!</v>
      </c>
      <c r="K90" s="289">
        <f t="shared" ref="K90" si="113">SUM(K91:K91)</f>
        <v>0</v>
      </c>
      <c r="L90" s="289" t="e">
        <f t="shared" ref="L90" si="114">SUM(L91:L91)</f>
        <v>#REF!</v>
      </c>
      <c r="M90" s="289" t="e">
        <f t="shared" ref="M90" si="115">SUM(M91:M91)</f>
        <v>#REF!</v>
      </c>
      <c r="N90" s="289">
        <f t="shared" si="108"/>
        <v>0</v>
      </c>
      <c r="O90" s="289"/>
      <c r="P90" s="289"/>
      <c r="Q90" s="289"/>
      <c r="S90" s="352" t="e">
        <f>D90-'Приложение № 1'!#REF!</f>
        <v>#REF!</v>
      </c>
      <c r="T90" s="160" t="e">
        <f>E90='Приложение № 1'!#REF!</f>
        <v>#REF!</v>
      </c>
      <c r="U90" s="160" t="e">
        <f>H90='Приложение № 1'!#REF!</f>
        <v>#REF!</v>
      </c>
      <c r="V90" s="160" t="e">
        <f>I90='Приложение № 1'!#REF!</f>
        <v>#REF!</v>
      </c>
      <c r="W90" s="160" t="e">
        <f>L90='Приложение № 1'!#REF!</f>
        <v>#REF!</v>
      </c>
    </row>
    <row r="91" spans="1:23" ht="26.25" customHeight="1" x14ac:dyDescent="0.2">
      <c r="A91" s="331">
        <v>1</v>
      </c>
      <c r="B91" s="343" t="e">
        <f>'Приложение № 1'!#REF!</f>
        <v>#REF!</v>
      </c>
      <c r="C91" s="344" t="e">
        <f>'Приложение № 1'!#REF!</f>
        <v>#REF!</v>
      </c>
      <c r="D91" s="344" t="e">
        <f>'Приложение № 1'!#REF!</f>
        <v>#REF!</v>
      </c>
      <c r="E91" s="345" t="e">
        <f>'Приложение № 1'!#REF!</f>
        <v>#REF!</v>
      </c>
      <c r="F91" s="326" t="e">
        <f t="shared" ref="F91" si="116">E91*$X$1</f>
        <v>#REF!</v>
      </c>
      <c r="G91" s="325">
        <v>0.62</v>
      </c>
      <c r="H91" s="326" t="e">
        <f t="shared" ref="H91" si="117">I91+L91</f>
        <v>#REF!</v>
      </c>
      <c r="I91" s="326" t="e">
        <f t="shared" ref="I91" si="118">J91+K91</f>
        <v>#REF!</v>
      </c>
      <c r="J91" s="326" t="e">
        <f t="shared" ref="J91" si="119">F91*P91</f>
        <v>#REF!</v>
      </c>
      <c r="K91" s="326">
        <v>0</v>
      </c>
      <c r="L91" s="326" t="e">
        <f t="shared" ref="L91" si="120">M91+N91</f>
        <v>#REF!</v>
      </c>
      <c r="M91" s="326" t="e">
        <f t="shared" ref="M91" si="121">F91*Q91</f>
        <v>#REF!</v>
      </c>
      <c r="N91" s="326">
        <v>0</v>
      </c>
      <c r="O91" s="327">
        <f t="shared" ref="O91" si="122">P91+Q91</f>
        <v>1</v>
      </c>
      <c r="P91" s="328">
        <v>0.75800000000000001</v>
      </c>
      <c r="Q91" s="329">
        <f t="shared" ref="Q91" si="123">1-P91</f>
        <v>0.24199999999999999</v>
      </c>
      <c r="S91" s="352" t="e">
        <f>D91-'Приложение № 1'!#REF!</f>
        <v>#REF!</v>
      </c>
    </row>
    <row r="92" spans="1:23" ht="30.75" customHeight="1" x14ac:dyDescent="0.2">
      <c r="A92" s="930" t="s">
        <v>1979</v>
      </c>
      <c r="B92" s="930"/>
      <c r="C92" s="295">
        <f>SUM(C93:C96)</f>
        <v>117</v>
      </c>
      <c r="D92" s="295">
        <f>SUM(D93:D96)</f>
        <v>45</v>
      </c>
      <c r="E92" s="289">
        <f>SUM(E93:E96)</f>
        <v>2042.8</v>
      </c>
      <c r="F92" s="289">
        <f>SUM(F93:F96)</f>
        <v>124692512</v>
      </c>
      <c r="G92" s="289">
        <f t="shared" ref="G92:N92" si="124">SUM(G93:G96)</f>
        <v>14.28</v>
      </c>
      <c r="H92" s="289">
        <f t="shared" si="124"/>
        <v>124692512</v>
      </c>
      <c r="I92" s="289">
        <f t="shared" si="124"/>
        <v>95763849.209999993</v>
      </c>
      <c r="J92" s="289">
        <f t="shared" si="124"/>
        <v>95763849.209999993</v>
      </c>
      <c r="K92" s="289">
        <f t="shared" si="124"/>
        <v>0</v>
      </c>
      <c r="L92" s="289">
        <f t="shared" si="124"/>
        <v>28928662.789999999</v>
      </c>
      <c r="M92" s="289">
        <f t="shared" si="124"/>
        <v>28928662.789999999</v>
      </c>
      <c r="N92" s="289">
        <f t="shared" si="124"/>
        <v>0</v>
      </c>
      <c r="O92" s="290"/>
      <c r="P92" s="291"/>
      <c r="Q92" s="292"/>
      <c r="S92" s="352" t="e">
        <f>D92-'Приложение № 1'!#REF!</f>
        <v>#REF!</v>
      </c>
      <c r="T92" s="160" t="e">
        <f>E92='Приложение № 1'!#REF!</f>
        <v>#REF!</v>
      </c>
      <c r="U92" s="160" t="e">
        <f>F92='Приложение № 1'!#REF!</f>
        <v>#REF!</v>
      </c>
      <c r="V92" s="160" t="e">
        <f>I92='Приложение № 1'!#REF!</f>
        <v>#REF!</v>
      </c>
      <c r="W92" s="160" t="e">
        <f>L92='Приложение № 1'!#REF!</f>
        <v>#REF!</v>
      </c>
    </row>
    <row r="93" spans="1:23" ht="23.25" customHeight="1" x14ac:dyDescent="0.2">
      <c r="A93" s="301">
        <v>1</v>
      </c>
      <c r="B93" s="293" t="str">
        <f>'[1]Приложение № 1'!B810</f>
        <v xml:space="preserve">г.п. Правдинский,  ул. 1-я Проектная, д. 75 </v>
      </c>
      <c r="C93" s="284">
        <f>'[1]Приложение № 1'!H810</f>
        <v>21</v>
      </c>
      <c r="D93" s="286">
        <f>'[1]Приложение № 1'!J810</f>
        <v>11</v>
      </c>
      <c r="E93" s="285">
        <f>'[1]Приложение № 1'!M810</f>
        <v>509.5</v>
      </c>
      <c r="F93" s="321">
        <f t="shared" ref="F93:F96" si="125">E93*$X$1</f>
        <v>31099880</v>
      </c>
      <c r="G93" s="285">
        <v>2.0699999999999998</v>
      </c>
      <c r="H93" s="321">
        <f>I93+L93</f>
        <v>31099880</v>
      </c>
      <c r="I93" s="321">
        <f>J93+K93</f>
        <v>23884707.84</v>
      </c>
      <c r="J93" s="321">
        <f>F93*P93</f>
        <v>23884707.84</v>
      </c>
      <c r="K93" s="321">
        <v>0</v>
      </c>
      <c r="L93" s="321">
        <f t="shared" ref="L93:L96" si="126">M93+N93</f>
        <v>7215172.1600000001</v>
      </c>
      <c r="M93" s="321">
        <f t="shared" ref="M93:M96" si="127">F93*Q93</f>
        <v>7215172.1600000001</v>
      </c>
      <c r="N93" s="321">
        <v>0</v>
      </c>
      <c r="O93" s="292">
        <f>P93+Q93</f>
        <v>1</v>
      </c>
      <c r="P93" s="296">
        <v>0.76800000000000002</v>
      </c>
      <c r="Q93" s="294">
        <f>1-P93</f>
        <v>0.23200000000000001</v>
      </c>
      <c r="S93" s="352" t="e">
        <f>D93-'Приложение № 1'!#REF!</f>
        <v>#REF!</v>
      </c>
    </row>
    <row r="94" spans="1:23" ht="23.25" customHeight="1" x14ac:dyDescent="0.2">
      <c r="A94" s="301">
        <v>2</v>
      </c>
      <c r="B94" s="293" t="str">
        <f>'[1]Приложение № 1'!B811</f>
        <v>г.п. Правдинский, ул. 1-я Станционная, д. 8</v>
      </c>
      <c r="C94" s="284">
        <f>'[1]Приложение № 1'!H811</f>
        <v>54</v>
      </c>
      <c r="D94" s="286">
        <f>'[1]Приложение № 1'!J811</f>
        <v>14</v>
      </c>
      <c r="E94" s="285">
        <f>'[1]Приложение № 1'!M811</f>
        <v>601.20000000000005</v>
      </c>
      <c r="F94" s="321">
        <f t="shared" si="125"/>
        <v>36697248</v>
      </c>
      <c r="G94" s="285">
        <v>3.07</v>
      </c>
      <c r="H94" s="321">
        <f t="shared" ref="H94:H96" si="128">I94+L94</f>
        <v>36697248</v>
      </c>
      <c r="I94" s="321">
        <f t="shared" ref="I94:I96" si="129">J94+K94</f>
        <v>28183486.460000001</v>
      </c>
      <c r="J94" s="321">
        <f t="shared" ref="J94:J96" si="130">F94*P94</f>
        <v>28183486.460000001</v>
      </c>
      <c r="K94" s="321">
        <v>0</v>
      </c>
      <c r="L94" s="321">
        <f t="shared" si="126"/>
        <v>8513761.5399999991</v>
      </c>
      <c r="M94" s="321">
        <f t="shared" si="127"/>
        <v>8513761.5399999991</v>
      </c>
      <c r="N94" s="321">
        <v>0</v>
      </c>
      <c r="O94" s="292">
        <f t="shared" ref="O94:O96" si="131">P94+Q94</f>
        <v>1</v>
      </c>
      <c r="P94" s="296">
        <v>0.76800000000000002</v>
      </c>
      <c r="Q94" s="294">
        <f t="shared" ref="Q94:Q96" si="132">1-P94</f>
        <v>0.23200000000000001</v>
      </c>
      <c r="S94" s="352" t="e">
        <f>D94-'Приложение № 1'!#REF!</f>
        <v>#REF!</v>
      </c>
    </row>
    <row r="95" spans="1:23" ht="23.25" customHeight="1" x14ac:dyDescent="0.2">
      <c r="A95" s="301">
        <v>3</v>
      </c>
      <c r="B95" s="293" t="str">
        <f>'[1]Приложение № 1'!B812</f>
        <v>г.п. Правдинский, ул. Народная, д. 11</v>
      </c>
      <c r="C95" s="284">
        <f>'[1]Приложение № 1'!H812</f>
        <v>10</v>
      </c>
      <c r="D95" s="286">
        <f>'[1]Приложение № 1'!J812</f>
        <v>7</v>
      </c>
      <c r="E95" s="285">
        <f>'[1]Приложение № 1'!M812</f>
        <v>245.9</v>
      </c>
      <c r="F95" s="321">
        <f t="shared" si="125"/>
        <v>15009736</v>
      </c>
      <c r="G95" s="285">
        <v>4.07</v>
      </c>
      <c r="H95" s="321">
        <f t="shared" si="128"/>
        <v>15009736</v>
      </c>
      <c r="I95" s="321">
        <f t="shared" si="129"/>
        <v>11527477.25</v>
      </c>
      <c r="J95" s="321">
        <f t="shared" si="130"/>
        <v>11527477.25</v>
      </c>
      <c r="K95" s="321">
        <v>0</v>
      </c>
      <c r="L95" s="321">
        <f t="shared" si="126"/>
        <v>3482258.75</v>
      </c>
      <c r="M95" s="321">
        <f t="shared" si="127"/>
        <v>3482258.75</v>
      </c>
      <c r="N95" s="321">
        <v>0</v>
      </c>
      <c r="O95" s="292">
        <f t="shared" si="131"/>
        <v>1</v>
      </c>
      <c r="P95" s="296">
        <v>0.76800000000000002</v>
      </c>
      <c r="Q95" s="294">
        <f t="shared" si="132"/>
        <v>0.23200000000000001</v>
      </c>
      <c r="S95" s="352" t="e">
        <f>D95-'Приложение № 1'!#REF!</f>
        <v>#REF!</v>
      </c>
    </row>
    <row r="96" spans="1:23" ht="23.25" customHeight="1" x14ac:dyDescent="0.2">
      <c r="A96" s="301">
        <v>4</v>
      </c>
      <c r="B96" s="293" t="str">
        <f>'[1]Приложение № 1'!B813</f>
        <v>г.п. Правдинский, ул. Студенческая, д. 10</v>
      </c>
      <c r="C96" s="284">
        <f>'[1]Приложение № 1'!H813</f>
        <v>32</v>
      </c>
      <c r="D96" s="286">
        <f>'[1]Приложение № 1'!J813</f>
        <v>13</v>
      </c>
      <c r="E96" s="285">
        <f>'[1]Приложение № 1'!M813</f>
        <v>686.2</v>
      </c>
      <c r="F96" s="321">
        <f t="shared" si="125"/>
        <v>41885648</v>
      </c>
      <c r="G96" s="285">
        <v>5.07</v>
      </c>
      <c r="H96" s="321">
        <f t="shared" si="128"/>
        <v>41885648</v>
      </c>
      <c r="I96" s="321">
        <f t="shared" si="129"/>
        <v>32168177.66</v>
      </c>
      <c r="J96" s="321">
        <f t="shared" si="130"/>
        <v>32168177.66</v>
      </c>
      <c r="K96" s="321">
        <v>0</v>
      </c>
      <c r="L96" s="321">
        <f t="shared" si="126"/>
        <v>9717470.3399999999</v>
      </c>
      <c r="M96" s="321">
        <f t="shared" si="127"/>
        <v>9717470.3399999999</v>
      </c>
      <c r="N96" s="321">
        <v>0</v>
      </c>
      <c r="O96" s="292">
        <f t="shared" si="131"/>
        <v>1</v>
      </c>
      <c r="P96" s="296">
        <v>0.76800000000000002</v>
      </c>
      <c r="Q96" s="294">
        <f t="shared" si="132"/>
        <v>0.23200000000000001</v>
      </c>
      <c r="S96" s="352" t="e">
        <f>D96-'Приложение № 1'!#REF!</f>
        <v>#REF!</v>
      </c>
    </row>
    <row r="97" spans="1:23" ht="34.5" customHeight="1" x14ac:dyDescent="0.2">
      <c r="A97" s="943" t="s">
        <v>1961</v>
      </c>
      <c r="B97" s="943"/>
      <c r="C97" s="288">
        <f>SUM(C98:C116)</f>
        <v>318</v>
      </c>
      <c r="D97" s="288">
        <f>SUM(D98:D116)</f>
        <v>123</v>
      </c>
      <c r="E97" s="289">
        <f>SUM(E98:E116)</f>
        <v>6604.51</v>
      </c>
      <c r="F97" s="289">
        <f>SUM(F98:F116)</f>
        <v>403139290.39999998</v>
      </c>
      <c r="G97" s="289">
        <f t="shared" ref="G97:N97" si="133">SUM(G98:G116)</f>
        <v>236.16</v>
      </c>
      <c r="H97" s="289">
        <f t="shared" si="133"/>
        <v>403139290.39999998</v>
      </c>
      <c r="I97" s="289">
        <f t="shared" si="133"/>
        <v>265265653.08000001</v>
      </c>
      <c r="J97" s="289">
        <f t="shared" si="133"/>
        <v>265265653.08000001</v>
      </c>
      <c r="K97" s="289">
        <f t="shared" si="133"/>
        <v>0</v>
      </c>
      <c r="L97" s="289">
        <f t="shared" si="133"/>
        <v>137873637.31999999</v>
      </c>
      <c r="M97" s="289">
        <f t="shared" si="133"/>
        <v>137873637.31999999</v>
      </c>
      <c r="N97" s="289">
        <f t="shared" si="133"/>
        <v>0</v>
      </c>
      <c r="O97" s="292"/>
      <c r="P97" s="296"/>
      <c r="Q97" s="294"/>
      <c r="S97" s="352" t="e">
        <f>D97-'Приложение № 1'!#REF!</f>
        <v>#REF!</v>
      </c>
      <c r="T97" s="160" t="e">
        <f>E97='Приложение № 1'!#REF!</f>
        <v>#REF!</v>
      </c>
      <c r="U97" s="160" t="e">
        <f>H97='Приложение № 1'!#REF!</f>
        <v>#REF!</v>
      </c>
      <c r="V97" s="160" t="e">
        <f>I97='Приложение № 1'!#REF!</f>
        <v>#REF!</v>
      </c>
      <c r="W97" s="160" t="e">
        <f>L97='Приложение № 1'!#REF!</f>
        <v>#REF!</v>
      </c>
    </row>
    <row r="98" spans="1:23" ht="20.25" customHeight="1" x14ac:dyDescent="0.2">
      <c r="A98" s="301">
        <v>1</v>
      </c>
      <c r="B98" s="300" t="str">
        <f>'[1]Приложение № 1'!B815</f>
        <v>г. Пушкино, ул.Институтская, д. 10</v>
      </c>
      <c r="C98" s="284">
        <f>'[1]Приложение № 1'!H815</f>
        <v>30</v>
      </c>
      <c r="D98" s="286">
        <f>'[1]Приложение № 1'!J815</f>
        <v>12</v>
      </c>
      <c r="E98" s="285">
        <f>'[1]Приложение № 1'!M815</f>
        <v>478.8</v>
      </c>
      <c r="F98" s="321">
        <f t="shared" ref="F98:F122" si="134">E98*$X$1</f>
        <v>29225952</v>
      </c>
      <c r="G98" s="285">
        <v>4.62</v>
      </c>
      <c r="H98" s="321">
        <f t="shared" ref="H98:H116" si="135">I98+L98</f>
        <v>29225952</v>
      </c>
      <c r="I98" s="321">
        <f t="shared" ref="I98:I115" si="136">J98+K98</f>
        <v>19230676.420000002</v>
      </c>
      <c r="J98" s="321">
        <f t="shared" ref="J98:J115" si="137">F98*P98</f>
        <v>19230676.420000002</v>
      </c>
      <c r="K98" s="321">
        <v>0</v>
      </c>
      <c r="L98" s="321">
        <f t="shared" ref="L98:L115" si="138">M98+N98</f>
        <v>9995275.5800000001</v>
      </c>
      <c r="M98" s="321">
        <f t="shared" ref="M98:M115" si="139">F98*Q98</f>
        <v>9995275.5800000001</v>
      </c>
      <c r="N98" s="321">
        <v>0</v>
      </c>
      <c r="O98" s="292">
        <v>1</v>
      </c>
      <c r="P98" s="296">
        <v>0.65800000000000003</v>
      </c>
      <c r="Q98" s="294">
        <f>O98-P98</f>
        <v>0.34200000000000003</v>
      </c>
      <c r="S98" s="352" t="e">
        <f>D98-'Приложение № 1'!#REF!</f>
        <v>#REF!</v>
      </c>
    </row>
    <row r="99" spans="1:23" ht="20.25" customHeight="1" x14ac:dyDescent="0.2">
      <c r="A99" s="301">
        <v>2</v>
      </c>
      <c r="B99" s="300" t="str">
        <f>'[1]Приложение № 1'!B816</f>
        <v>г. Пушикно, ул.Лесная, д. 45</v>
      </c>
      <c r="C99" s="284">
        <f>'[1]Приложение № 1'!H816</f>
        <v>24</v>
      </c>
      <c r="D99" s="286">
        <f>'[1]Приложение № 1'!J816</f>
        <v>8</v>
      </c>
      <c r="E99" s="285">
        <f>'[1]Приложение № 1'!M816</f>
        <v>491.9</v>
      </c>
      <c r="F99" s="321">
        <f t="shared" si="134"/>
        <v>30025576</v>
      </c>
      <c r="G99" s="285">
        <v>5.62</v>
      </c>
      <c r="H99" s="321">
        <f t="shared" si="135"/>
        <v>30025576</v>
      </c>
      <c r="I99" s="321">
        <f t="shared" si="136"/>
        <v>19756829.010000002</v>
      </c>
      <c r="J99" s="321">
        <f t="shared" si="137"/>
        <v>19756829.010000002</v>
      </c>
      <c r="K99" s="321">
        <v>0</v>
      </c>
      <c r="L99" s="321">
        <f t="shared" si="138"/>
        <v>10268746.99</v>
      </c>
      <c r="M99" s="321">
        <f t="shared" si="139"/>
        <v>10268746.99</v>
      </c>
      <c r="N99" s="321">
        <v>0</v>
      </c>
      <c r="O99" s="292">
        <v>1</v>
      </c>
      <c r="P99" s="296">
        <v>0.65800000000000003</v>
      </c>
      <c r="Q99" s="294">
        <f t="shared" ref="Q99:Q116" si="140">O99-P99</f>
        <v>0.34200000000000003</v>
      </c>
      <c r="S99" s="352" t="e">
        <f>D99-'Приложение № 1'!#REF!</f>
        <v>#REF!</v>
      </c>
    </row>
    <row r="100" spans="1:23" ht="20.25" customHeight="1" x14ac:dyDescent="0.2">
      <c r="A100" s="301">
        <v>3</v>
      </c>
      <c r="B100" s="300" t="str">
        <f>'[1]Приложение № 1'!B817</f>
        <v>г. Пушкино, 2-й  Фабричный пр., д. 10</v>
      </c>
      <c r="C100" s="284">
        <f>'[1]Приложение № 1'!H817</f>
        <v>16</v>
      </c>
      <c r="D100" s="286">
        <f>'[1]Приложение № 1'!J817</f>
        <v>8</v>
      </c>
      <c r="E100" s="285">
        <f>'[1]Приложение № 1'!M817</f>
        <v>412.7</v>
      </c>
      <c r="F100" s="321">
        <f t="shared" si="134"/>
        <v>25191208</v>
      </c>
      <c r="G100" s="285">
        <v>6.62</v>
      </c>
      <c r="H100" s="321">
        <f t="shared" si="135"/>
        <v>25191208</v>
      </c>
      <c r="I100" s="321">
        <f t="shared" si="136"/>
        <v>16575814.859999999</v>
      </c>
      <c r="J100" s="321">
        <f t="shared" si="137"/>
        <v>16575814.859999999</v>
      </c>
      <c r="K100" s="321">
        <v>0</v>
      </c>
      <c r="L100" s="321">
        <f t="shared" si="138"/>
        <v>8615393.1400000006</v>
      </c>
      <c r="M100" s="321">
        <f t="shared" si="139"/>
        <v>8615393.1400000006</v>
      </c>
      <c r="N100" s="321">
        <v>0</v>
      </c>
      <c r="O100" s="292">
        <v>1</v>
      </c>
      <c r="P100" s="296">
        <v>0.65800000000000003</v>
      </c>
      <c r="Q100" s="294">
        <f t="shared" si="140"/>
        <v>0.34200000000000003</v>
      </c>
      <c r="S100" s="352" t="e">
        <f>D100-'Приложение № 1'!#REF!</f>
        <v>#REF!</v>
      </c>
    </row>
    <row r="101" spans="1:23" ht="20.25" customHeight="1" x14ac:dyDescent="0.2">
      <c r="A101" s="301">
        <v>4</v>
      </c>
      <c r="B101" s="300" t="str">
        <f>'[1]Приложение № 1'!B818</f>
        <v>г. Пушкино, Ярославское шоссе, д. 185</v>
      </c>
      <c r="C101" s="284">
        <f>'[1]Приложение № 1'!H818</f>
        <v>19</v>
      </c>
      <c r="D101" s="286">
        <f>'[1]Приложение № 1'!J818</f>
        <v>4</v>
      </c>
      <c r="E101" s="285">
        <f>'[1]Приложение № 1'!M818</f>
        <v>155.9</v>
      </c>
      <c r="F101" s="321">
        <f t="shared" si="134"/>
        <v>9516136</v>
      </c>
      <c r="G101" s="285">
        <v>7.62</v>
      </c>
      <c r="H101" s="321">
        <f t="shared" si="135"/>
        <v>9516136</v>
      </c>
      <c r="I101" s="321">
        <f t="shared" si="136"/>
        <v>6261617.4900000002</v>
      </c>
      <c r="J101" s="321">
        <f t="shared" si="137"/>
        <v>6261617.4900000002</v>
      </c>
      <c r="K101" s="321">
        <v>0</v>
      </c>
      <c r="L101" s="321">
        <f t="shared" si="138"/>
        <v>3254518.51</v>
      </c>
      <c r="M101" s="321">
        <f t="shared" si="139"/>
        <v>3254518.51</v>
      </c>
      <c r="N101" s="321">
        <v>0</v>
      </c>
      <c r="O101" s="292">
        <v>1</v>
      </c>
      <c r="P101" s="296">
        <v>0.65800000000000003</v>
      </c>
      <c r="Q101" s="294">
        <f t="shared" si="140"/>
        <v>0.34200000000000003</v>
      </c>
      <c r="S101" s="352" t="e">
        <f>D101-'Приложение № 1'!#REF!</f>
        <v>#REF!</v>
      </c>
    </row>
    <row r="102" spans="1:23" ht="20.25" customHeight="1" x14ac:dyDescent="0.2">
      <c r="A102" s="301">
        <v>5</v>
      </c>
      <c r="B102" s="300" t="str">
        <f>'[1]Приложение № 1'!B819</f>
        <v>г. Пушкино, ул. И.Арманд, д. 16</v>
      </c>
      <c r="C102" s="284">
        <f>'[1]Приложение № 1'!H819</f>
        <v>16</v>
      </c>
      <c r="D102" s="286">
        <f>'[1]Приложение № 1'!J819</f>
        <v>5</v>
      </c>
      <c r="E102" s="285">
        <f>'[1]Приложение № 1'!M819</f>
        <v>365.9</v>
      </c>
      <c r="F102" s="321">
        <f t="shared" si="134"/>
        <v>22334536</v>
      </c>
      <c r="G102" s="285">
        <v>8.6199999999999992</v>
      </c>
      <c r="H102" s="321">
        <f t="shared" si="135"/>
        <v>22334536</v>
      </c>
      <c r="I102" s="321">
        <f t="shared" si="136"/>
        <v>14696124.689999999</v>
      </c>
      <c r="J102" s="321">
        <f t="shared" si="137"/>
        <v>14696124.689999999</v>
      </c>
      <c r="K102" s="321">
        <v>0</v>
      </c>
      <c r="L102" s="321">
        <f t="shared" si="138"/>
        <v>7638411.3099999996</v>
      </c>
      <c r="M102" s="321">
        <f t="shared" si="139"/>
        <v>7638411.3099999996</v>
      </c>
      <c r="N102" s="321">
        <v>0</v>
      </c>
      <c r="O102" s="292">
        <v>1</v>
      </c>
      <c r="P102" s="296">
        <v>0.65800000000000003</v>
      </c>
      <c r="Q102" s="294">
        <f t="shared" si="140"/>
        <v>0.34200000000000003</v>
      </c>
      <c r="S102" s="352" t="e">
        <f>D102-'Приложение № 1'!#REF!</f>
        <v>#REF!</v>
      </c>
    </row>
    <row r="103" spans="1:23" ht="20.25" customHeight="1" x14ac:dyDescent="0.2">
      <c r="A103" s="301">
        <v>6</v>
      </c>
      <c r="B103" s="300" t="str">
        <f>'[1]Приложение № 1'!B820</f>
        <v>г. Пушкино, ул. Боголюбская, д. 15</v>
      </c>
      <c r="C103" s="284">
        <f>'[1]Приложение № 1'!H820</f>
        <v>7</v>
      </c>
      <c r="D103" s="286">
        <f>'[1]Приложение № 1'!J820</f>
        <v>4</v>
      </c>
      <c r="E103" s="285">
        <f>'[1]Приложение № 1'!M820</f>
        <v>234.6</v>
      </c>
      <c r="F103" s="321">
        <f t="shared" si="134"/>
        <v>14319984</v>
      </c>
      <c r="G103" s="285">
        <v>9.6199999999999992</v>
      </c>
      <c r="H103" s="321">
        <f t="shared" si="135"/>
        <v>14319984</v>
      </c>
      <c r="I103" s="321">
        <f t="shared" si="136"/>
        <v>9422549.4700000007</v>
      </c>
      <c r="J103" s="321">
        <f t="shared" si="137"/>
        <v>9422549.4700000007</v>
      </c>
      <c r="K103" s="321">
        <v>0</v>
      </c>
      <c r="L103" s="321">
        <f t="shared" si="138"/>
        <v>4897434.53</v>
      </c>
      <c r="M103" s="321">
        <f t="shared" si="139"/>
        <v>4897434.53</v>
      </c>
      <c r="N103" s="321">
        <v>0</v>
      </c>
      <c r="O103" s="292">
        <v>1</v>
      </c>
      <c r="P103" s="296">
        <v>0.65800000000000003</v>
      </c>
      <c r="Q103" s="294">
        <f t="shared" si="140"/>
        <v>0.34200000000000003</v>
      </c>
      <c r="S103" s="352" t="e">
        <f>D103-'Приложение № 1'!#REF!</f>
        <v>#REF!</v>
      </c>
    </row>
    <row r="104" spans="1:23" ht="20.25" customHeight="1" x14ac:dyDescent="0.2">
      <c r="A104" s="301">
        <v>7</v>
      </c>
      <c r="B104" s="300" t="str">
        <f>'[1]Приложение № 1'!B821</f>
        <v>г. Пушкино, 2-й  Фабричный пр., д. 8</v>
      </c>
      <c r="C104" s="284">
        <f>'[1]Приложение № 1'!H821</f>
        <v>8</v>
      </c>
      <c r="D104" s="286">
        <f>'[1]Приложение № 1'!J821</f>
        <v>8</v>
      </c>
      <c r="E104" s="285">
        <f>'[1]Приложение № 1'!M821</f>
        <v>518.20000000000005</v>
      </c>
      <c r="F104" s="321">
        <f t="shared" si="134"/>
        <v>31630928</v>
      </c>
      <c r="G104" s="285">
        <v>10.62</v>
      </c>
      <c r="H104" s="321">
        <f t="shared" si="135"/>
        <v>31630928</v>
      </c>
      <c r="I104" s="321">
        <f t="shared" si="136"/>
        <v>20813150.620000001</v>
      </c>
      <c r="J104" s="321">
        <f t="shared" si="137"/>
        <v>20813150.620000001</v>
      </c>
      <c r="K104" s="321">
        <v>0</v>
      </c>
      <c r="L104" s="321">
        <f t="shared" si="138"/>
        <v>10817777.380000001</v>
      </c>
      <c r="M104" s="321">
        <f t="shared" si="139"/>
        <v>10817777.380000001</v>
      </c>
      <c r="N104" s="321">
        <v>0</v>
      </c>
      <c r="O104" s="292">
        <v>1</v>
      </c>
      <c r="P104" s="296">
        <v>0.65800000000000003</v>
      </c>
      <c r="Q104" s="294">
        <f t="shared" si="140"/>
        <v>0.34200000000000003</v>
      </c>
      <c r="S104" s="352" t="e">
        <f>D104-'Приложение № 1'!#REF!</f>
        <v>#REF!</v>
      </c>
    </row>
    <row r="105" spans="1:23" ht="20.25" customHeight="1" x14ac:dyDescent="0.2">
      <c r="A105" s="301">
        <v>8</v>
      </c>
      <c r="B105" s="300" t="str">
        <f>'[1]Приложение № 1'!B822</f>
        <v>г. Пушкино, Акуловское шоссе, д. 27</v>
      </c>
      <c r="C105" s="284">
        <f>'[1]Приложение № 1'!H822</f>
        <v>23</v>
      </c>
      <c r="D105" s="286">
        <f>'[1]Приложение № 1'!J822</f>
        <v>8</v>
      </c>
      <c r="E105" s="285">
        <f>'[1]Приложение № 1'!M822</f>
        <v>504.1</v>
      </c>
      <c r="F105" s="321">
        <f t="shared" si="134"/>
        <v>30770264</v>
      </c>
      <c r="G105" s="285">
        <v>11.62</v>
      </c>
      <c r="H105" s="321">
        <f t="shared" si="135"/>
        <v>30770264</v>
      </c>
      <c r="I105" s="321">
        <f t="shared" si="136"/>
        <v>20246833.710000001</v>
      </c>
      <c r="J105" s="321">
        <f t="shared" si="137"/>
        <v>20246833.710000001</v>
      </c>
      <c r="K105" s="321">
        <v>0</v>
      </c>
      <c r="L105" s="321">
        <f t="shared" si="138"/>
        <v>10523430.289999999</v>
      </c>
      <c r="M105" s="321">
        <f t="shared" si="139"/>
        <v>10523430.289999999</v>
      </c>
      <c r="N105" s="321">
        <v>0</v>
      </c>
      <c r="O105" s="292">
        <v>1</v>
      </c>
      <c r="P105" s="296">
        <v>0.65800000000000003</v>
      </c>
      <c r="Q105" s="294">
        <f t="shared" si="140"/>
        <v>0.34200000000000003</v>
      </c>
      <c r="S105" s="352" t="e">
        <f>D105-'Приложение № 1'!#REF!</f>
        <v>#REF!</v>
      </c>
    </row>
    <row r="106" spans="1:23" ht="20.25" customHeight="1" x14ac:dyDescent="0.2">
      <c r="A106" s="301">
        <v>9</v>
      </c>
      <c r="B106" s="300" t="str">
        <f>'[1]Приложение № 1'!B823</f>
        <v>г. Пушкино, Акуловское шоссе, д. 23/3</v>
      </c>
      <c r="C106" s="284">
        <f>'[1]Приложение № 1'!H823</f>
        <v>32</v>
      </c>
      <c r="D106" s="286">
        <f>'[1]Приложение № 1'!J823</f>
        <v>8</v>
      </c>
      <c r="E106" s="285">
        <f>'[1]Приложение № 1'!M823</f>
        <v>498.6</v>
      </c>
      <c r="F106" s="321">
        <f t="shared" si="134"/>
        <v>30434544</v>
      </c>
      <c r="G106" s="285">
        <v>12.62</v>
      </c>
      <c r="H106" s="321">
        <f t="shared" si="135"/>
        <v>30434544</v>
      </c>
      <c r="I106" s="321">
        <f t="shared" si="136"/>
        <v>20025929.949999999</v>
      </c>
      <c r="J106" s="321">
        <f t="shared" si="137"/>
        <v>20025929.949999999</v>
      </c>
      <c r="K106" s="321">
        <v>0</v>
      </c>
      <c r="L106" s="321">
        <f t="shared" si="138"/>
        <v>10408614.050000001</v>
      </c>
      <c r="M106" s="321">
        <f t="shared" si="139"/>
        <v>10408614.050000001</v>
      </c>
      <c r="N106" s="321">
        <v>0</v>
      </c>
      <c r="O106" s="292">
        <v>1</v>
      </c>
      <c r="P106" s="296">
        <v>0.65800000000000003</v>
      </c>
      <c r="Q106" s="294">
        <f t="shared" si="140"/>
        <v>0.34200000000000003</v>
      </c>
      <c r="S106" s="352" t="e">
        <f>D106-'Приложение № 1'!#REF!</f>
        <v>#REF!</v>
      </c>
    </row>
    <row r="107" spans="1:23" ht="20.25" customHeight="1" x14ac:dyDescent="0.2">
      <c r="A107" s="301">
        <v>10</v>
      </c>
      <c r="B107" s="300" t="str">
        <f>'[1]Приложение № 1'!B824</f>
        <v>г. Пушкино, Акуловское шоссе, д.15, корп.9</v>
      </c>
      <c r="C107" s="284">
        <f>'[1]Приложение № 1'!H824</f>
        <v>21</v>
      </c>
      <c r="D107" s="286">
        <f>'[1]Приложение № 1'!J824</f>
        <v>8</v>
      </c>
      <c r="E107" s="285">
        <f>'[1]Приложение № 1'!M824</f>
        <v>503.6</v>
      </c>
      <c r="F107" s="321">
        <f t="shared" si="134"/>
        <v>30739744</v>
      </c>
      <c r="G107" s="285">
        <v>13.62</v>
      </c>
      <c r="H107" s="321">
        <f t="shared" si="135"/>
        <v>30739744</v>
      </c>
      <c r="I107" s="321">
        <f t="shared" si="136"/>
        <v>20226751.550000001</v>
      </c>
      <c r="J107" s="321">
        <f t="shared" si="137"/>
        <v>20226751.550000001</v>
      </c>
      <c r="K107" s="321">
        <v>0</v>
      </c>
      <c r="L107" s="321">
        <f t="shared" si="138"/>
        <v>10512992.449999999</v>
      </c>
      <c r="M107" s="321">
        <f t="shared" si="139"/>
        <v>10512992.449999999</v>
      </c>
      <c r="N107" s="321">
        <v>0</v>
      </c>
      <c r="O107" s="292">
        <v>1</v>
      </c>
      <c r="P107" s="296">
        <v>0.65800000000000003</v>
      </c>
      <c r="Q107" s="294">
        <f t="shared" si="140"/>
        <v>0.34200000000000003</v>
      </c>
      <c r="S107" s="352" t="e">
        <f>D107-'Приложение № 1'!#REF!</f>
        <v>#REF!</v>
      </c>
    </row>
    <row r="108" spans="1:23" ht="20.25" customHeight="1" x14ac:dyDescent="0.2">
      <c r="A108" s="301">
        <v>11</v>
      </c>
      <c r="B108" s="300" t="str">
        <f>'[1]Приложение № 1'!B825</f>
        <v>г. Пушкино, Акуловское шоссе, д.15, корп. 13</v>
      </c>
      <c r="C108" s="284">
        <f>'[1]Приложение № 1'!H825</f>
        <v>28</v>
      </c>
      <c r="D108" s="286">
        <f>'[1]Приложение № 1'!J825</f>
        <v>8</v>
      </c>
      <c r="E108" s="285">
        <f>'[1]Приложение № 1'!M825</f>
        <v>505.8</v>
      </c>
      <c r="F108" s="321">
        <f t="shared" si="134"/>
        <v>30874032</v>
      </c>
      <c r="G108" s="285">
        <v>14.62</v>
      </c>
      <c r="H108" s="321">
        <f t="shared" si="135"/>
        <v>30874032</v>
      </c>
      <c r="I108" s="321">
        <f t="shared" si="136"/>
        <v>20315113.059999999</v>
      </c>
      <c r="J108" s="321">
        <f t="shared" si="137"/>
        <v>20315113.059999999</v>
      </c>
      <c r="K108" s="321">
        <v>0</v>
      </c>
      <c r="L108" s="321">
        <f t="shared" si="138"/>
        <v>10558918.939999999</v>
      </c>
      <c r="M108" s="321">
        <f t="shared" si="139"/>
        <v>10558918.939999999</v>
      </c>
      <c r="N108" s="321">
        <v>0</v>
      </c>
      <c r="O108" s="292">
        <v>1</v>
      </c>
      <c r="P108" s="296">
        <v>0.65800000000000003</v>
      </c>
      <c r="Q108" s="294">
        <f t="shared" si="140"/>
        <v>0.34200000000000003</v>
      </c>
      <c r="S108" s="352" t="e">
        <f>D108-'Приложение № 1'!#REF!</f>
        <v>#REF!</v>
      </c>
    </row>
    <row r="109" spans="1:23" ht="20.25" customHeight="1" x14ac:dyDescent="0.2">
      <c r="A109" s="301">
        <v>12</v>
      </c>
      <c r="B109" s="300" t="str">
        <f>'[1]Приложение № 1'!B826</f>
        <v>г. Пушкино, ул. Зеленая Роща, д. 6</v>
      </c>
      <c r="C109" s="284">
        <f>'[1]Приложение № 1'!H826</f>
        <v>13</v>
      </c>
      <c r="D109" s="286">
        <f>'[1]Приложение № 1'!J826</f>
        <v>7</v>
      </c>
      <c r="E109" s="285">
        <f>'[1]Приложение № 1'!M826</f>
        <v>286.5</v>
      </c>
      <c r="F109" s="321">
        <f t="shared" si="134"/>
        <v>17487960</v>
      </c>
      <c r="G109" s="285">
        <v>15.62</v>
      </c>
      <c r="H109" s="321">
        <f t="shared" si="135"/>
        <v>17487960</v>
      </c>
      <c r="I109" s="321">
        <f t="shared" si="136"/>
        <v>11507077.68</v>
      </c>
      <c r="J109" s="321">
        <f t="shared" si="137"/>
        <v>11507077.68</v>
      </c>
      <c r="K109" s="321">
        <v>0</v>
      </c>
      <c r="L109" s="321">
        <f t="shared" si="138"/>
        <v>5980882.3200000003</v>
      </c>
      <c r="M109" s="321">
        <f t="shared" si="139"/>
        <v>5980882.3200000003</v>
      </c>
      <c r="N109" s="321">
        <v>0</v>
      </c>
      <c r="O109" s="292">
        <v>1</v>
      </c>
      <c r="P109" s="296">
        <v>0.65800000000000003</v>
      </c>
      <c r="Q109" s="294">
        <f t="shared" si="140"/>
        <v>0.34200000000000003</v>
      </c>
      <c r="S109" s="352" t="e">
        <f>D109-'Приложение № 1'!#REF!</f>
        <v>#REF!</v>
      </c>
    </row>
    <row r="110" spans="1:23" ht="20.25" customHeight="1" x14ac:dyDescent="0.2">
      <c r="A110" s="301">
        <v>13</v>
      </c>
      <c r="B110" s="300" t="str">
        <f>'[1]Приложение № 1'!B827</f>
        <v>г. Пушкино, ул. Зеленая Роща, д. 7</v>
      </c>
      <c r="C110" s="284">
        <f>'[1]Приложение № 1'!H827</f>
        <v>3</v>
      </c>
      <c r="D110" s="286">
        <f>'[1]Приложение № 1'!J827</f>
        <v>2</v>
      </c>
      <c r="E110" s="285">
        <f>'[1]Приложение № 1'!M827</f>
        <v>143.4</v>
      </c>
      <c r="F110" s="321">
        <f t="shared" si="134"/>
        <v>8753136</v>
      </c>
      <c r="G110" s="285">
        <v>16.62</v>
      </c>
      <c r="H110" s="321">
        <f t="shared" si="135"/>
        <v>8753136</v>
      </c>
      <c r="I110" s="321">
        <f t="shared" si="136"/>
        <v>5759563.4900000002</v>
      </c>
      <c r="J110" s="321">
        <f t="shared" si="137"/>
        <v>5759563.4900000002</v>
      </c>
      <c r="K110" s="321">
        <v>0</v>
      </c>
      <c r="L110" s="321">
        <f t="shared" si="138"/>
        <v>2993572.51</v>
      </c>
      <c r="M110" s="321">
        <f t="shared" si="139"/>
        <v>2993572.51</v>
      </c>
      <c r="N110" s="321">
        <v>0</v>
      </c>
      <c r="O110" s="292">
        <v>1</v>
      </c>
      <c r="P110" s="296">
        <v>0.65800000000000003</v>
      </c>
      <c r="Q110" s="294">
        <f t="shared" si="140"/>
        <v>0.34200000000000003</v>
      </c>
      <c r="S110" s="352" t="e">
        <f>D110-'Приложение № 1'!#REF!</f>
        <v>#REF!</v>
      </c>
    </row>
    <row r="111" spans="1:23" ht="20.25" customHeight="1" x14ac:dyDescent="0.2">
      <c r="A111" s="301">
        <v>14</v>
      </c>
      <c r="B111" s="300" t="str">
        <f>'[1]Приложение № 1'!B828</f>
        <v>г. Пушкино, ул. Лермонтова, д. 35</v>
      </c>
      <c r="C111" s="284">
        <f>'[1]Приложение № 1'!H828</f>
        <v>7</v>
      </c>
      <c r="D111" s="286">
        <f>'[1]Приложение № 1'!J828</f>
        <v>4</v>
      </c>
      <c r="E111" s="285">
        <f>'[1]Приложение № 1'!M828</f>
        <v>116.4</v>
      </c>
      <c r="F111" s="321">
        <f t="shared" si="134"/>
        <v>7105056</v>
      </c>
      <c r="G111" s="285">
        <v>17.62</v>
      </c>
      <c r="H111" s="321">
        <f t="shared" si="135"/>
        <v>7105056</v>
      </c>
      <c r="I111" s="321">
        <f t="shared" si="136"/>
        <v>4675126.8499999996</v>
      </c>
      <c r="J111" s="321">
        <f t="shared" si="137"/>
        <v>4675126.8499999996</v>
      </c>
      <c r="K111" s="321">
        <v>0</v>
      </c>
      <c r="L111" s="321">
        <f t="shared" si="138"/>
        <v>2429929.15</v>
      </c>
      <c r="M111" s="321">
        <f t="shared" si="139"/>
        <v>2429929.15</v>
      </c>
      <c r="N111" s="321">
        <v>0</v>
      </c>
      <c r="O111" s="292">
        <v>1</v>
      </c>
      <c r="P111" s="296">
        <v>0.65800000000000003</v>
      </c>
      <c r="Q111" s="294">
        <f t="shared" si="140"/>
        <v>0.34200000000000003</v>
      </c>
      <c r="S111" s="352" t="e">
        <f>D111-'Приложение № 1'!#REF!</f>
        <v>#REF!</v>
      </c>
    </row>
    <row r="112" spans="1:23" ht="20.25" customHeight="1" x14ac:dyDescent="0.2">
      <c r="A112" s="301">
        <v>15</v>
      </c>
      <c r="B112" s="300" t="str">
        <f>'[1]Приложение № 1'!B829</f>
        <v>г. Пушкино, мкр. Мамонтовка, ул.Гоголевская, д. 29</v>
      </c>
      <c r="C112" s="284">
        <f>'[1]Приложение № 1'!H829</f>
        <v>13</v>
      </c>
      <c r="D112" s="286">
        <f>'[1]Приложение № 1'!J829</f>
        <v>4</v>
      </c>
      <c r="E112" s="285">
        <f>'[1]Приложение № 1'!M829</f>
        <v>293.10000000000002</v>
      </c>
      <c r="F112" s="321">
        <f t="shared" si="134"/>
        <v>17890824</v>
      </c>
      <c r="G112" s="285">
        <v>18.62</v>
      </c>
      <c r="H112" s="321">
        <f t="shared" si="135"/>
        <v>17890824</v>
      </c>
      <c r="I112" s="321">
        <f t="shared" si="136"/>
        <v>11772162.189999999</v>
      </c>
      <c r="J112" s="321">
        <f t="shared" si="137"/>
        <v>11772162.189999999</v>
      </c>
      <c r="K112" s="321">
        <v>0</v>
      </c>
      <c r="L112" s="321">
        <f t="shared" si="138"/>
        <v>6118661.8099999996</v>
      </c>
      <c r="M112" s="321">
        <f t="shared" si="139"/>
        <v>6118661.8099999996</v>
      </c>
      <c r="N112" s="321">
        <v>0</v>
      </c>
      <c r="O112" s="292">
        <v>1</v>
      </c>
      <c r="P112" s="296">
        <v>0.65800000000000003</v>
      </c>
      <c r="Q112" s="294">
        <f t="shared" si="140"/>
        <v>0.34200000000000003</v>
      </c>
      <c r="S112" s="352" t="e">
        <f>D112-'Приложение № 1'!#REF!</f>
        <v>#REF!</v>
      </c>
    </row>
    <row r="113" spans="1:23" ht="20.25" customHeight="1" x14ac:dyDescent="0.2">
      <c r="A113" s="301">
        <v>16</v>
      </c>
      <c r="B113" s="300" t="str">
        <f>'[1]Приложение № 1'!B830</f>
        <v>г. Пушкино, ул. Грибоедова, д. 5</v>
      </c>
      <c r="C113" s="284">
        <f>'[1]Приложение № 1'!H830</f>
        <v>18</v>
      </c>
      <c r="D113" s="286">
        <f>'[1]Приложение № 1'!J830</f>
        <v>9</v>
      </c>
      <c r="E113" s="285">
        <f>'[1]Приложение № 1'!M830</f>
        <v>366.6</v>
      </c>
      <c r="F113" s="321">
        <f t="shared" si="134"/>
        <v>22377264</v>
      </c>
      <c r="G113" s="285">
        <v>19.62</v>
      </c>
      <c r="H113" s="321">
        <f t="shared" si="135"/>
        <v>22377264</v>
      </c>
      <c r="I113" s="321">
        <f t="shared" si="136"/>
        <v>14724239.710000001</v>
      </c>
      <c r="J113" s="321">
        <f t="shared" si="137"/>
        <v>14724239.710000001</v>
      </c>
      <c r="K113" s="321">
        <v>0</v>
      </c>
      <c r="L113" s="321">
        <f t="shared" si="138"/>
        <v>7653024.29</v>
      </c>
      <c r="M113" s="321">
        <f t="shared" si="139"/>
        <v>7653024.29</v>
      </c>
      <c r="N113" s="321">
        <v>0</v>
      </c>
      <c r="O113" s="292">
        <v>1</v>
      </c>
      <c r="P113" s="296">
        <v>0.65800000000000003</v>
      </c>
      <c r="Q113" s="294">
        <f t="shared" si="140"/>
        <v>0.34200000000000003</v>
      </c>
      <c r="S113" s="352" t="e">
        <f>D113-'Приложение № 1'!#REF!</f>
        <v>#REF!</v>
      </c>
    </row>
    <row r="114" spans="1:23" ht="20.25" customHeight="1" x14ac:dyDescent="0.2">
      <c r="A114" s="301">
        <v>17</v>
      </c>
      <c r="B114" s="300" t="str">
        <f>'[1]Приложение № 1'!B831</f>
        <v>г. Пушкино, ул. Озерная, д.15, корпус 1</v>
      </c>
      <c r="C114" s="284">
        <f>'[1]Приложение № 1'!H831</f>
        <v>31</v>
      </c>
      <c r="D114" s="286">
        <f>'[1]Приложение № 1'!J831</f>
        <v>10</v>
      </c>
      <c r="E114" s="285">
        <f>'[1]Приложение № 1'!M831</f>
        <v>510.5</v>
      </c>
      <c r="F114" s="321">
        <f t="shared" si="134"/>
        <v>31160920</v>
      </c>
      <c r="G114" s="285">
        <v>20.62</v>
      </c>
      <c r="H114" s="321">
        <f t="shared" si="135"/>
        <v>31160920</v>
      </c>
      <c r="I114" s="321">
        <f t="shared" si="136"/>
        <v>20503885.359999999</v>
      </c>
      <c r="J114" s="321">
        <f t="shared" si="137"/>
        <v>20503885.359999999</v>
      </c>
      <c r="K114" s="321">
        <v>0</v>
      </c>
      <c r="L114" s="321">
        <f t="shared" si="138"/>
        <v>10657034.640000001</v>
      </c>
      <c r="M114" s="321">
        <f t="shared" si="139"/>
        <v>10657034.640000001</v>
      </c>
      <c r="N114" s="321">
        <v>0</v>
      </c>
      <c r="O114" s="292">
        <v>1</v>
      </c>
      <c r="P114" s="296">
        <v>0.65800000000000003</v>
      </c>
      <c r="Q114" s="294">
        <f t="shared" si="140"/>
        <v>0.34200000000000003</v>
      </c>
      <c r="S114" s="352" t="e">
        <f>D114-'Приложение № 1'!#REF!</f>
        <v>#REF!</v>
      </c>
    </row>
    <row r="115" spans="1:23" ht="20.25" customHeight="1" x14ac:dyDescent="0.2">
      <c r="A115" s="301">
        <v>18</v>
      </c>
      <c r="B115" s="300" t="str">
        <f>'[1]Приложение № 1'!B832</f>
        <v>г. Пушкино, ул. Островского, д. 2/6</v>
      </c>
      <c r="C115" s="284">
        <f>'[1]Приложение № 1'!H832</f>
        <v>5</v>
      </c>
      <c r="D115" s="286">
        <f>'[1]Приложение № 1'!J832</f>
        <v>2</v>
      </c>
      <c r="E115" s="285">
        <f>'[1]Приложение № 1'!M832</f>
        <v>91.1</v>
      </c>
      <c r="F115" s="321">
        <f t="shared" si="134"/>
        <v>5560744</v>
      </c>
      <c r="G115" s="285">
        <v>21.62</v>
      </c>
      <c r="H115" s="321">
        <f t="shared" si="135"/>
        <v>5560744</v>
      </c>
      <c r="I115" s="321">
        <f t="shared" si="136"/>
        <v>3658969.55</v>
      </c>
      <c r="J115" s="321">
        <f t="shared" si="137"/>
        <v>3658969.55</v>
      </c>
      <c r="K115" s="321">
        <v>0</v>
      </c>
      <c r="L115" s="321">
        <f t="shared" si="138"/>
        <v>1901774.45</v>
      </c>
      <c r="M115" s="321">
        <f t="shared" si="139"/>
        <v>1901774.45</v>
      </c>
      <c r="N115" s="321">
        <v>0</v>
      </c>
      <c r="O115" s="292">
        <v>1</v>
      </c>
      <c r="P115" s="296">
        <v>0.65800000000000003</v>
      </c>
      <c r="Q115" s="294">
        <f t="shared" si="140"/>
        <v>0.34200000000000003</v>
      </c>
      <c r="S115" s="352" t="e">
        <f>D115-'Приложение № 1'!#REF!</f>
        <v>#REF!</v>
      </c>
    </row>
    <row r="116" spans="1:23" ht="20.25" customHeight="1" x14ac:dyDescent="0.2">
      <c r="A116" s="347">
        <v>19</v>
      </c>
      <c r="B116" s="348" t="s">
        <v>1994</v>
      </c>
      <c r="C116" s="341">
        <v>4</v>
      </c>
      <c r="D116" s="346">
        <v>4</v>
      </c>
      <c r="E116" s="342">
        <v>126.81</v>
      </c>
      <c r="F116" s="338">
        <f t="shared" si="134"/>
        <v>7740482.4000000004</v>
      </c>
      <c r="G116" s="342"/>
      <c r="H116" s="338">
        <f t="shared" si="135"/>
        <v>7740482.4000000004</v>
      </c>
      <c r="I116" s="338">
        <f t="shared" ref="I116" si="141">J116+K116</f>
        <v>5093237.42</v>
      </c>
      <c r="J116" s="338">
        <f t="shared" ref="J116" si="142">F116*P116</f>
        <v>5093237.42</v>
      </c>
      <c r="K116" s="338">
        <v>0</v>
      </c>
      <c r="L116" s="338">
        <f t="shared" ref="L116" si="143">M116+N116</f>
        <v>2647244.98</v>
      </c>
      <c r="M116" s="338">
        <f t="shared" ref="M116" si="144">F116*Q116</f>
        <v>2647244.98</v>
      </c>
      <c r="N116" s="338">
        <v>0</v>
      </c>
      <c r="O116" s="292">
        <v>1</v>
      </c>
      <c r="P116" s="296">
        <v>0.65800000000000003</v>
      </c>
      <c r="Q116" s="294">
        <f t="shared" si="140"/>
        <v>0.34200000000000003</v>
      </c>
      <c r="S116" s="352" t="e">
        <f>D116-'Приложение № 1'!#REF!</f>
        <v>#REF!</v>
      </c>
    </row>
    <row r="117" spans="1:23" ht="32.25" customHeight="1" x14ac:dyDescent="0.2">
      <c r="A117" s="930" t="s">
        <v>1091</v>
      </c>
      <c r="B117" s="930"/>
      <c r="C117" s="295">
        <f>SUM(C118:C122)</f>
        <v>574</v>
      </c>
      <c r="D117" s="295">
        <f>SUM(D118:D122)</f>
        <v>229</v>
      </c>
      <c r="E117" s="289">
        <f>SUM(E118:E122)</f>
        <v>10401.700000000001</v>
      </c>
      <c r="F117" s="303">
        <f t="shared" si="134"/>
        <v>634919768</v>
      </c>
      <c r="G117" s="289">
        <v>23.62</v>
      </c>
      <c r="H117" s="303">
        <f>SUM(H118:H122)</f>
        <v>634919768</v>
      </c>
      <c r="I117" s="303">
        <f t="shared" ref="I117:N117" si="145">SUM(I118:I122)</f>
        <v>593015063.29999995</v>
      </c>
      <c r="J117" s="303">
        <f t="shared" si="145"/>
        <v>593015063.29999995</v>
      </c>
      <c r="K117" s="303">
        <f t="shared" si="145"/>
        <v>0</v>
      </c>
      <c r="L117" s="303">
        <f t="shared" si="145"/>
        <v>41904704.700000003</v>
      </c>
      <c r="M117" s="303">
        <f t="shared" si="145"/>
        <v>41904704.700000003</v>
      </c>
      <c r="N117" s="303">
        <f t="shared" si="145"/>
        <v>0</v>
      </c>
      <c r="O117" s="292"/>
      <c r="P117" s="296"/>
      <c r="Q117" s="294"/>
      <c r="S117" s="352" t="e">
        <f>D117-'Приложение № 1'!#REF!</f>
        <v>#REF!</v>
      </c>
      <c r="T117" s="160" t="e">
        <f>E117='Приложение № 1'!#REF!</f>
        <v>#REF!</v>
      </c>
      <c r="U117" s="160" t="e">
        <f>F117='Приложение № 1'!#REF!</f>
        <v>#REF!</v>
      </c>
      <c r="V117" s="160" t="e">
        <f>I117='Приложение № 1'!#REF!</f>
        <v>#REF!</v>
      </c>
      <c r="W117" s="160" t="e">
        <f>L117='Приложение № 1'!#REF!</f>
        <v>#REF!</v>
      </c>
    </row>
    <row r="118" spans="1:23" ht="21" customHeight="1" x14ac:dyDescent="0.2">
      <c r="A118" s="301">
        <v>1</v>
      </c>
      <c r="B118" s="300" t="str">
        <f>'[1]Приложение № 1'!B834</f>
        <v>г. Пущино, мкр "В", д.  18</v>
      </c>
      <c r="C118" s="284">
        <f>'[1]Приложение № 1'!H834</f>
        <v>144</v>
      </c>
      <c r="D118" s="286">
        <f>'[1]Приложение № 1'!J834</f>
        <v>59</v>
      </c>
      <c r="E118" s="285">
        <f>'[1]Приложение № 1'!M834</f>
        <v>2732.4</v>
      </c>
      <c r="F118" s="321">
        <f t="shared" si="134"/>
        <v>166785696</v>
      </c>
      <c r="G118" s="285">
        <v>24.62</v>
      </c>
      <c r="H118" s="321">
        <f>I118+L118</f>
        <v>166785696</v>
      </c>
      <c r="I118" s="321">
        <f>J118+K118</f>
        <v>155777840.06</v>
      </c>
      <c r="J118" s="321">
        <f>F118*P118</f>
        <v>155777840.06</v>
      </c>
      <c r="K118" s="321">
        <v>0</v>
      </c>
      <c r="L118" s="321">
        <f>M118+N118</f>
        <v>11007855.939999999</v>
      </c>
      <c r="M118" s="321">
        <f>F118*Q118</f>
        <v>11007855.939999999</v>
      </c>
      <c r="N118" s="321">
        <v>0</v>
      </c>
      <c r="O118" s="292">
        <v>1</v>
      </c>
      <c r="P118" s="296">
        <v>0.93400000000000005</v>
      </c>
      <c r="Q118" s="294">
        <f>1-P118</f>
        <v>6.6000000000000003E-2</v>
      </c>
      <c r="S118" s="352" t="e">
        <f>D118-'Приложение № 1'!#REF!</f>
        <v>#REF!</v>
      </c>
    </row>
    <row r="119" spans="1:23" ht="21" customHeight="1" x14ac:dyDescent="0.2">
      <c r="A119" s="301">
        <v>2</v>
      </c>
      <c r="B119" s="300" t="str">
        <f>'[1]Приложение № 1'!B835</f>
        <v>г. Пущино, мкр "В",  д. 19</v>
      </c>
      <c r="C119" s="284">
        <f>'[1]Приложение № 1'!H835</f>
        <v>151</v>
      </c>
      <c r="D119" s="286">
        <f>'[1]Приложение № 1'!J835</f>
        <v>58</v>
      </c>
      <c r="E119" s="285">
        <f>'[1]Приложение № 1'!M835</f>
        <v>2640.9</v>
      </c>
      <c r="F119" s="321">
        <f t="shared" si="134"/>
        <v>161200536</v>
      </c>
      <c r="G119" s="285">
        <v>25.62</v>
      </c>
      <c r="H119" s="321">
        <f t="shared" ref="H119:H122" si="146">I119+L119</f>
        <v>161200536</v>
      </c>
      <c r="I119" s="321">
        <f t="shared" ref="I119:I122" si="147">J119+K119</f>
        <v>150561300.62</v>
      </c>
      <c r="J119" s="321">
        <f t="shared" ref="J119:J122" si="148">F119*P119</f>
        <v>150561300.62</v>
      </c>
      <c r="K119" s="321">
        <v>0</v>
      </c>
      <c r="L119" s="321">
        <f t="shared" ref="L119:L122" si="149">M119+N119</f>
        <v>10639235.380000001</v>
      </c>
      <c r="M119" s="321">
        <f t="shared" ref="M119:M122" si="150">F119*Q119</f>
        <v>10639235.380000001</v>
      </c>
      <c r="N119" s="321">
        <v>0</v>
      </c>
      <c r="O119" s="292">
        <v>1</v>
      </c>
      <c r="P119" s="296">
        <v>0.93400000000000005</v>
      </c>
      <c r="Q119" s="294">
        <f t="shared" ref="Q119:Q122" si="151">1-P119</f>
        <v>6.6000000000000003E-2</v>
      </c>
      <c r="S119" s="352" t="e">
        <f>D119-'Приложение № 1'!#REF!</f>
        <v>#REF!</v>
      </c>
    </row>
    <row r="120" spans="1:23" ht="21" customHeight="1" x14ac:dyDescent="0.2">
      <c r="A120" s="301">
        <v>3</v>
      </c>
      <c r="B120" s="300" t="str">
        <f>'[1]Приложение № 1'!B836</f>
        <v>г. Пущино, мкр. "В",  д. 10</v>
      </c>
      <c r="C120" s="284">
        <f>'[1]Приложение № 1'!H836</f>
        <v>115</v>
      </c>
      <c r="D120" s="286">
        <f>'[1]Приложение № 1'!J836</f>
        <v>44</v>
      </c>
      <c r="E120" s="285">
        <f>'[1]Приложение № 1'!M836</f>
        <v>1915.4</v>
      </c>
      <c r="F120" s="321">
        <f t="shared" si="134"/>
        <v>116916016</v>
      </c>
      <c r="G120" s="285">
        <v>26.62</v>
      </c>
      <c r="H120" s="321">
        <f t="shared" si="146"/>
        <v>116916016</v>
      </c>
      <c r="I120" s="321">
        <f t="shared" si="147"/>
        <v>109199558.94</v>
      </c>
      <c r="J120" s="321">
        <f t="shared" si="148"/>
        <v>109199558.94</v>
      </c>
      <c r="K120" s="321">
        <v>0</v>
      </c>
      <c r="L120" s="321">
        <f t="shared" si="149"/>
        <v>7716457.0599999996</v>
      </c>
      <c r="M120" s="321">
        <f t="shared" si="150"/>
        <v>7716457.0599999996</v>
      </c>
      <c r="N120" s="321">
        <v>0</v>
      </c>
      <c r="O120" s="292">
        <v>1</v>
      </c>
      <c r="P120" s="296">
        <v>0.93400000000000005</v>
      </c>
      <c r="Q120" s="294">
        <f t="shared" si="151"/>
        <v>6.6000000000000003E-2</v>
      </c>
      <c r="S120" s="352" t="e">
        <f>D120-'Приложение № 1'!#REF!</f>
        <v>#REF!</v>
      </c>
    </row>
    <row r="121" spans="1:23" ht="21" customHeight="1" x14ac:dyDescent="0.2">
      <c r="A121" s="301">
        <v>4</v>
      </c>
      <c r="B121" s="300" t="str">
        <f>'[1]Приложение № 1'!B837</f>
        <v>г. Пущино, мкр. "В", д.  20</v>
      </c>
      <c r="C121" s="284">
        <f>'[1]Приложение № 1'!H837</f>
        <v>24</v>
      </c>
      <c r="D121" s="286">
        <f>'[1]Приложение № 1'!J837</f>
        <v>11</v>
      </c>
      <c r="E121" s="285">
        <f>'[1]Приложение № 1'!M837</f>
        <v>535.20000000000005</v>
      </c>
      <c r="F121" s="321">
        <f t="shared" si="134"/>
        <v>32668608</v>
      </c>
      <c r="G121" s="285">
        <v>27.62</v>
      </c>
      <c r="H121" s="321">
        <f t="shared" si="146"/>
        <v>32668608</v>
      </c>
      <c r="I121" s="321">
        <f t="shared" si="147"/>
        <v>30512479.870000001</v>
      </c>
      <c r="J121" s="321">
        <f t="shared" si="148"/>
        <v>30512479.870000001</v>
      </c>
      <c r="K121" s="321">
        <v>0</v>
      </c>
      <c r="L121" s="321">
        <f t="shared" si="149"/>
        <v>2156128.13</v>
      </c>
      <c r="M121" s="321">
        <f t="shared" si="150"/>
        <v>2156128.13</v>
      </c>
      <c r="N121" s="321">
        <v>0</v>
      </c>
      <c r="O121" s="292">
        <v>1</v>
      </c>
      <c r="P121" s="296">
        <v>0.93400000000000005</v>
      </c>
      <c r="Q121" s="294">
        <f t="shared" si="151"/>
        <v>6.6000000000000003E-2</v>
      </c>
      <c r="S121" s="352" t="e">
        <f>D121-'Приложение № 1'!#REF!</f>
        <v>#REF!</v>
      </c>
    </row>
    <row r="122" spans="1:23" ht="21" customHeight="1" x14ac:dyDescent="0.2">
      <c r="A122" s="301">
        <v>5</v>
      </c>
      <c r="B122" s="300" t="str">
        <f>'[1]Приложение № 1'!B838</f>
        <v>г. Пущино, мкр "В", д.  17</v>
      </c>
      <c r="C122" s="284">
        <f>'[1]Приложение № 1'!H838</f>
        <v>140</v>
      </c>
      <c r="D122" s="286">
        <f>'[1]Приложение № 1'!J838</f>
        <v>57</v>
      </c>
      <c r="E122" s="285">
        <f>'[1]Приложение № 1'!M838</f>
        <v>2577.8000000000002</v>
      </c>
      <c r="F122" s="321">
        <f t="shared" si="134"/>
        <v>157348912</v>
      </c>
      <c r="G122" s="285">
        <v>28.62</v>
      </c>
      <c r="H122" s="321">
        <f t="shared" si="146"/>
        <v>157348912</v>
      </c>
      <c r="I122" s="321">
        <f t="shared" si="147"/>
        <v>146963883.81</v>
      </c>
      <c r="J122" s="321">
        <f t="shared" si="148"/>
        <v>146963883.81</v>
      </c>
      <c r="K122" s="321">
        <v>0</v>
      </c>
      <c r="L122" s="321">
        <f t="shared" si="149"/>
        <v>10385028.189999999</v>
      </c>
      <c r="M122" s="321">
        <f t="shared" si="150"/>
        <v>10385028.189999999</v>
      </c>
      <c r="N122" s="321">
        <v>0</v>
      </c>
      <c r="O122" s="292">
        <v>1</v>
      </c>
      <c r="P122" s="296">
        <v>0.93400000000000005</v>
      </c>
      <c r="Q122" s="294">
        <f t="shared" si="151"/>
        <v>6.6000000000000003E-2</v>
      </c>
      <c r="S122" s="352" t="e">
        <f>D122-'Приложение № 1'!#REF!</f>
        <v>#REF!</v>
      </c>
    </row>
    <row r="123" spans="1:23" ht="30.75" customHeight="1" x14ac:dyDescent="0.2">
      <c r="A123" s="930" t="s">
        <v>1970</v>
      </c>
      <c r="B123" s="930"/>
      <c r="C123" s="295">
        <f>SUM(C124:C131)</f>
        <v>131</v>
      </c>
      <c r="D123" s="295">
        <f>SUM(D124:D131)</f>
        <v>76</v>
      </c>
      <c r="E123" s="297">
        <f t="shared" ref="E123:F123" si="152">SUM(E124:E131)</f>
        <v>3033.15</v>
      </c>
      <c r="F123" s="303">
        <f t="shared" si="152"/>
        <v>185143476</v>
      </c>
      <c r="G123" s="303">
        <f t="shared" ref="G123" si="153">SUM(G124:G131)</f>
        <v>73.86</v>
      </c>
      <c r="H123" s="303">
        <f t="shared" ref="H123" si="154">SUM(H124:H131)</f>
        <v>193427367</v>
      </c>
      <c r="I123" s="303">
        <f t="shared" ref="I123" si="155">SUM(I124:I131)</f>
        <v>157255600.15000001</v>
      </c>
      <c r="J123" s="303">
        <f t="shared" ref="J123" si="156">SUM(J124:J131)</f>
        <v>153113654.65000001</v>
      </c>
      <c r="K123" s="303">
        <f t="shared" ref="K123" si="157">SUM(K124:K131)</f>
        <v>4141945.5</v>
      </c>
      <c r="L123" s="303">
        <f t="shared" ref="L123" si="158">SUM(L124:L131)</f>
        <v>36171766.850000001</v>
      </c>
      <c r="M123" s="303">
        <f t="shared" ref="M123" si="159">SUM(M124:M131)</f>
        <v>32029821.350000001</v>
      </c>
      <c r="N123" s="303">
        <f t="shared" ref="N123" si="160">SUM(N124:N131)</f>
        <v>4141945.5</v>
      </c>
      <c r="O123" s="306"/>
      <c r="P123" s="304"/>
      <c r="Q123" s="305"/>
      <c r="S123" s="352" t="e">
        <f>D123-'Приложение № 1'!#REF!</f>
        <v>#REF!</v>
      </c>
      <c r="T123" s="160" t="e">
        <f>E123='Приложение № 1'!#REF!</f>
        <v>#REF!</v>
      </c>
      <c r="U123" s="160" t="e">
        <f>H123='Приложение № 1'!#REF!</f>
        <v>#REF!</v>
      </c>
      <c r="V123" s="160" t="e">
        <f>J123='Приложение № 1'!#REF!</f>
        <v>#REF!</v>
      </c>
      <c r="W123" s="160" t="e">
        <f>M123='Приложение № 1'!#REF!</f>
        <v>#REF!</v>
      </c>
    </row>
    <row r="124" spans="1:23" ht="21" customHeight="1" x14ac:dyDescent="0.2">
      <c r="A124" s="301">
        <f>'[2]Приложение № 1'!A575</f>
        <v>1</v>
      </c>
      <c r="B124" s="302" t="str">
        <f>'[1]Приложение № 1'!B840</f>
        <v>п. Брикет, Профсоюзный проезд, д. 24</v>
      </c>
      <c r="C124" s="284">
        <f>'[1]Приложение № 1'!H840</f>
        <v>31</v>
      </c>
      <c r="D124" s="286">
        <f>'[1]Приложение № 1'!J840</f>
        <v>13</v>
      </c>
      <c r="E124" s="285">
        <f>'[1]Приложение № 1'!M840</f>
        <v>611.25</v>
      </c>
      <c r="F124" s="321">
        <f t="shared" ref="F124:F144" si="161">E124*$X$1</f>
        <v>37310700</v>
      </c>
      <c r="G124" s="285">
        <v>24.62</v>
      </c>
      <c r="H124" s="321">
        <f>I124+L124</f>
        <v>42907305</v>
      </c>
      <c r="I124" s="321">
        <f>J124+K124</f>
        <v>33654251.399999999</v>
      </c>
      <c r="J124" s="321">
        <f>F124*P124</f>
        <v>30855948.899999999</v>
      </c>
      <c r="K124" s="321">
        <v>2798302.5</v>
      </c>
      <c r="L124" s="321">
        <f>M124+N124</f>
        <v>9253053.5999999996</v>
      </c>
      <c r="M124" s="321">
        <f>F124*Q124</f>
        <v>6454751.0999999996</v>
      </c>
      <c r="N124" s="321">
        <v>2798302.5</v>
      </c>
      <c r="O124" s="292">
        <f t="shared" ref="O124:O131" si="162">P124+Q124</f>
        <v>1</v>
      </c>
      <c r="P124" s="296">
        <v>0.82699999999999996</v>
      </c>
      <c r="Q124" s="294">
        <f t="shared" ref="Q124:Q125" si="163">1-P124</f>
        <v>0.17299999999999999</v>
      </c>
      <c r="S124" s="352" t="e">
        <f>D124-'Приложение № 1'!#REF!</f>
        <v>#REF!</v>
      </c>
      <c r="T124" s="355">
        <f>F124*0.15</f>
        <v>5596605</v>
      </c>
      <c r="U124" s="355">
        <f>T124/2</f>
        <v>2798302.5</v>
      </c>
      <c r="V124" s="355"/>
      <c r="W124" s="355"/>
    </row>
    <row r="125" spans="1:23" ht="21" customHeight="1" x14ac:dyDescent="0.2">
      <c r="A125" s="301">
        <f>'[2]Приложение № 1'!A576</f>
        <v>2</v>
      </c>
      <c r="B125" s="302" t="str">
        <f>'[1]Приложение № 1'!B841</f>
        <v>п. Горбово, ул. Зеленая, д. 5</v>
      </c>
      <c r="C125" s="284">
        <f>'[1]Приложение № 1'!H841</f>
        <v>8</v>
      </c>
      <c r="D125" s="286">
        <f>'[1]Приложение № 1'!J841</f>
        <v>4</v>
      </c>
      <c r="E125" s="285">
        <f>'[1]Приложение № 1'!M841</f>
        <v>98</v>
      </c>
      <c r="F125" s="321">
        <f t="shared" si="161"/>
        <v>5981920</v>
      </c>
      <c r="G125" s="285">
        <v>24.62</v>
      </c>
      <c r="H125" s="369">
        <f>I125+L125</f>
        <v>6879208</v>
      </c>
      <c r="I125" s="357">
        <f t="shared" ref="I125:I131" si="164">J125+K125</f>
        <v>5395691.8399999999</v>
      </c>
      <c r="J125" s="321">
        <f t="shared" ref="J125:J144" si="165">F125*P125</f>
        <v>4947047.84</v>
      </c>
      <c r="K125" s="369">
        <v>448644</v>
      </c>
      <c r="L125" s="321">
        <f t="shared" ref="L125:L144" si="166">M125+N125</f>
        <v>1483516.16</v>
      </c>
      <c r="M125" s="321">
        <f t="shared" ref="M125:M144" si="167">F125*Q125</f>
        <v>1034872.16</v>
      </c>
      <c r="N125" s="369">
        <v>448644</v>
      </c>
      <c r="O125" s="292">
        <f t="shared" si="162"/>
        <v>1</v>
      </c>
      <c r="P125" s="296">
        <v>0.82699999999999996</v>
      </c>
      <c r="Q125" s="294">
        <f t="shared" si="163"/>
        <v>0.17299999999999999</v>
      </c>
      <c r="S125" s="352" t="e">
        <f>D125-'Приложение № 1'!#REF!</f>
        <v>#REF!</v>
      </c>
      <c r="T125" s="355">
        <f t="shared" ref="T125:T126" si="168">F125*0.15</f>
        <v>897288</v>
      </c>
      <c r="U125" s="355">
        <f t="shared" ref="U125:U126" si="169">T125/2</f>
        <v>448644</v>
      </c>
      <c r="V125" s="355"/>
      <c r="W125" s="355"/>
    </row>
    <row r="126" spans="1:23" ht="21" customHeight="1" x14ac:dyDescent="0.2">
      <c r="A126" s="301">
        <f>'[2]Приложение № 1'!A577</f>
        <v>3</v>
      </c>
      <c r="B126" s="302" t="str">
        <f>'[1]Приложение № 1'!B842</f>
        <v>п. Горбово, ул. Зеленая, д. 6</v>
      </c>
      <c r="C126" s="284">
        <f>'[1]Приложение № 1'!H842</f>
        <v>8</v>
      </c>
      <c r="D126" s="286">
        <f>'[1]Приложение № 1'!J842</f>
        <v>4</v>
      </c>
      <c r="E126" s="285">
        <f>'[1]Приложение № 1'!M842</f>
        <v>195.5</v>
      </c>
      <c r="F126" s="321">
        <f t="shared" si="161"/>
        <v>11933320</v>
      </c>
      <c r="G126" s="285">
        <v>24.62</v>
      </c>
      <c r="H126" s="369">
        <f>I126+L126</f>
        <v>13723318</v>
      </c>
      <c r="I126" s="357">
        <f t="shared" si="164"/>
        <v>10763854.640000001</v>
      </c>
      <c r="J126" s="321">
        <f>F126*P126</f>
        <v>9868855.6400000006</v>
      </c>
      <c r="K126" s="369">
        <v>894999</v>
      </c>
      <c r="L126" s="321">
        <f t="shared" si="166"/>
        <v>2959463.36</v>
      </c>
      <c r="M126" s="321">
        <f t="shared" si="167"/>
        <v>2064464.36</v>
      </c>
      <c r="N126" s="369">
        <v>894999</v>
      </c>
      <c r="O126" s="292">
        <f>P126+Q126</f>
        <v>1</v>
      </c>
      <c r="P126" s="296">
        <v>0.82699999999999996</v>
      </c>
      <c r="Q126" s="294">
        <f>1-P126</f>
        <v>0.17299999999999999</v>
      </c>
      <c r="S126" s="352" t="e">
        <f>D126-'Приложение № 1'!#REF!</f>
        <v>#REF!</v>
      </c>
      <c r="T126" s="355">
        <f t="shared" si="168"/>
        <v>1789998</v>
      </c>
      <c r="U126" s="355">
        <f t="shared" si="169"/>
        <v>894999</v>
      </c>
      <c r="V126" s="355"/>
      <c r="W126" s="355"/>
    </row>
    <row r="127" spans="1:23" s="330" customFormat="1" ht="21" customHeight="1" x14ac:dyDescent="0.2">
      <c r="A127" s="331">
        <f>'[2]Приложение № 1'!A578</f>
        <v>4</v>
      </c>
      <c r="B127" s="362" t="s">
        <v>2003</v>
      </c>
      <c r="C127" s="344">
        <v>14</v>
      </c>
      <c r="D127" s="350">
        <v>9</v>
      </c>
      <c r="E127" s="345">
        <v>320.10000000000002</v>
      </c>
      <c r="F127" s="326">
        <f t="shared" si="161"/>
        <v>19538904</v>
      </c>
      <c r="G127" s="345"/>
      <c r="H127" s="326">
        <f t="shared" ref="H127:H131" si="170">I127+L127</f>
        <v>19538904</v>
      </c>
      <c r="I127" s="326">
        <f t="shared" si="164"/>
        <v>16158673.609999999</v>
      </c>
      <c r="J127" s="326">
        <f t="shared" ref="J127:J131" si="171">F127*P127</f>
        <v>16158673.609999999</v>
      </c>
      <c r="K127" s="326">
        <v>0</v>
      </c>
      <c r="L127" s="326">
        <f t="shared" si="166"/>
        <v>3380230.39</v>
      </c>
      <c r="M127" s="326">
        <f t="shared" si="167"/>
        <v>3380230.39</v>
      </c>
      <c r="N127" s="326">
        <v>0</v>
      </c>
      <c r="O127" s="327">
        <f t="shared" si="162"/>
        <v>1</v>
      </c>
      <c r="P127" s="328">
        <v>0.82699999999999996</v>
      </c>
      <c r="Q127" s="329">
        <f t="shared" ref="Q127:Q131" si="172">1-P127</f>
        <v>0.17299999999999999</v>
      </c>
      <c r="S127" s="361"/>
    </row>
    <row r="128" spans="1:23" s="330" customFormat="1" ht="21" customHeight="1" x14ac:dyDescent="0.2">
      <c r="A128" s="331">
        <f>'[2]Приложение № 1'!A579</f>
        <v>5</v>
      </c>
      <c r="B128" s="362" t="s">
        <v>2004</v>
      </c>
      <c r="C128" s="344">
        <v>27</v>
      </c>
      <c r="D128" s="350">
        <v>16</v>
      </c>
      <c r="E128" s="345">
        <v>621.6</v>
      </c>
      <c r="F128" s="326">
        <f t="shared" si="161"/>
        <v>37942464</v>
      </c>
      <c r="G128" s="345"/>
      <c r="H128" s="326">
        <f t="shared" si="170"/>
        <v>37942464</v>
      </c>
      <c r="I128" s="326">
        <f t="shared" si="164"/>
        <v>31378417.73</v>
      </c>
      <c r="J128" s="326">
        <f t="shared" si="171"/>
        <v>31378417.73</v>
      </c>
      <c r="K128" s="326">
        <v>0</v>
      </c>
      <c r="L128" s="326">
        <f t="shared" si="166"/>
        <v>6564046.2699999996</v>
      </c>
      <c r="M128" s="326">
        <f t="shared" si="167"/>
        <v>6564046.2699999996</v>
      </c>
      <c r="N128" s="326">
        <v>0</v>
      </c>
      <c r="O128" s="327">
        <f t="shared" si="162"/>
        <v>1</v>
      </c>
      <c r="P128" s="328">
        <v>0.82699999999999996</v>
      </c>
      <c r="Q128" s="329">
        <f t="shared" si="172"/>
        <v>0.17299999999999999</v>
      </c>
      <c r="S128" s="361"/>
    </row>
    <row r="129" spans="1:23" s="330" customFormat="1" ht="21" customHeight="1" x14ac:dyDescent="0.2">
      <c r="A129" s="331">
        <f>'[2]Приложение № 1'!A580</f>
        <v>6</v>
      </c>
      <c r="B129" s="362" t="s">
        <v>2005</v>
      </c>
      <c r="C129" s="344">
        <v>8</v>
      </c>
      <c r="D129" s="350">
        <v>2</v>
      </c>
      <c r="E129" s="345">
        <v>112.3</v>
      </c>
      <c r="F129" s="326">
        <f t="shared" si="161"/>
        <v>6854792</v>
      </c>
      <c r="G129" s="345"/>
      <c r="H129" s="326">
        <f t="shared" si="170"/>
        <v>6854792</v>
      </c>
      <c r="I129" s="326">
        <f t="shared" si="164"/>
        <v>5668912.9800000004</v>
      </c>
      <c r="J129" s="326">
        <f t="shared" si="171"/>
        <v>5668912.9800000004</v>
      </c>
      <c r="K129" s="326">
        <v>0</v>
      </c>
      <c r="L129" s="326">
        <f t="shared" si="166"/>
        <v>1185879.02</v>
      </c>
      <c r="M129" s="326">
        <f t="shared" si="167"/>
        <v>1185879.02</v>
      </c>
      <c r="N129" s="326">
        <v>0</v>
      </c>
      <c r="O129" s="327">
        <f>P129+Q129</f>
        <v>1</v>
      </c>
      <c r="P129" s="328">
        <v>0.82699999999999996</v>
      </c>
      <c r="Q129" s="329">
        <f t="shared" si="172"/>
        <v>0.17299999999999999</v>
      </c>
      <c r="S129" s="361"/>
    </row>
    <row r="130" spans="1:23" s="330" customFormat="1" ht="21" customHeight="1" x14ac:dyDescent="0.2">
      <c r="A130" s="331">
        <f>'[2]Приложение № 1'!A581</f>
        <v>7</v>
      </c>
      <c r="B130" s="362" t="s">
        <v>2006</v>
      </c>
      <c r="C130" s="344">
        <v>6</v>
      </c>
      <c r="D130" s="350">
        <v>5</v>
      </c>
      <c r="E130" s="345">
        <v>181.6</v>
      </c>
      <c r="F130" s="326">
        <f t="shared" si="161"/>
        <v>11084864</v>
      </c>
      <c r="G130" s="345"/>
      <c r="H130" s="326">
        <f t="shared" si="170"/>
        <v>11084864</v>
      </c>
      <c r="I130" s="326">
        <f t="shared" si="164"/>
        <v>9167182.5299999993</v>
      </c>
      <c r="J130" s="326">
        <f t="shared" si="171"/>
        <v>9167182.5299999993</v>
      </c>
      <c r="K130" s="326">
        <v>0</v>
      </c>
      <c r="L130" s="326">
        <f t="shared" si="166"/>
        <v>1917681.47</v>
      </c>
      <c r="M130" s="326">
        <f t="shared" si="167"/>
        <v>1917681.47</v>
      </c>
      <c r="N130" s="326">
        <v>0</v>
      </c>
      <c r="O130" s="327">
        <f t="shared" si="162"/>
        <v>1</v>
      </c>
      <c r="P130" s="328">
        <v>0.82699999999999996</v>
      </c>
      <c r="Q130" s="329">
        <f t="shared" si="172"/>
        <v>0.17299999999999999</v>
      </c>
      <c r="S130" s="361"/>
    </row>
    <row r="131" spans="1:23" s="330" customFormat="1" ht="21" customHeight="1" x14ac:dyDescent="0.2">
      <c r="A131" s="347"/>
      <c r="B131" s="362" t="s">
        <v>2007</v>
      </c>
      <c r="C131" s="344">
        <v>29</v>
      </c>
      <c r="D131" s="350">
        <v>23</v>
      </c>
      <c r="E131" s="345">
        <v>892.8</v>
      </c>
      <c r="F131" s="326">
        <f t="shared" si="161"/>
        <v>54496512</v>
      </c>
      <c r="G131" s="345"/>
      <c r="H131" s="326">
        <f t="shared" si="170"/>
        <v>54496512</v>
      </c>
      <c r="I131" s="326">
        <f t="shared" si="164"/>
        <v>45068615.420000002</v>
      </c>
      <c r="J131" s="326">
        <f t="shared" si="171"/>
        <v>45068615.420000002</v>
      </c>
      <c r="K131" s="326">
        <v>0</v>
      </c>
      <c r="L131" s="326">
        <f t="shared" si="166"/>
        <v>9427896.5800000001</v>
      </c>
      <c r="M131" s="326">
        <f t="shared" si="167"/>
        <v>9427896.5800000001</v>
      </c>
      <c r="N131" s="326">
        <v>0</v>
      </c>
      <c r="O131" s="327">
        <f t="shared" si="162"/>
        <v>1</v>
      </c>
      <c r="P131" s="328">
        <v>0.82699999999999996</v>
      </c>
      <c r="Q131" s="329">
        <f t="shared" si="172"/>
        <v>0.17299999999999999</v>
      </c>
      <c r="S131" s="361"/>
    </row>
    <row r="132" spans="1:23" s="366" customFormat="1" ht="33" customHeight="1" x14ac:dyDescent="0.2">
      <c r="A132" s="942" t="s">
        <v>1988</v>
      </c>
      <c r="B132" s="942"/>
      <c r="C132" s="363" t="e">
        <f>SUM(C133:C144)</f>
        <v>#REF!</v>
      </c>
      <c r="D132" s="363" t="e">
        <f t="shared" ref="D132:F132" si="173">SUM(D133:D144)</f>
        <v>#REF!</v>
      </c>
      <c r="E132" s="364" t="e">
        <f>SUM(E133:E144)</f>
        <v>#REF!</v>
      </c>
      <c r="F132" s="365" t="e">
        <f t="shared" si="173"/>
        <v>#REF!</v>
      </c>
      <c r="G132" s="365">
        <f t="shared" ref="G132" si="174">SUM(G133:G144)</f>
        <v>0</v>
      </c>
      <c r="H132" s="365" t="e">
        <f t="shared" ref="H132" si="175">SUM(H133:H144)</f>
        <v>#REF!</v>
      </c>
      <c r="I132" s="365" t="e">
        <f t="shared" ref="I132" si="176">SUM(I133:I144)</f>
        <v>#REF!</v>
      </c>
      <c r="J132" s="365" t="e">
        <f t="shared" ref="J132" si="177">SUM(J133:J144)</f>
        <v>#REF!</v>
      </c>
      <c r="K132" s="365">
        <f t="shared" ref="K132" si="178">SUM(K133:K144)</f>
        <v>0</v>
      </c>
      <c r="L132" s="365" t="e">
        <f t="shared" ref="L132" si="179">SUM(L133:L144)</f>
        <v>#REF!</v>
      </c>
      <c r="M132" s="365" t="e">
        <f t="shared" ref="M132" si="180">SUM(M133:M144)</f>
        <v>#REF!</v>
      </c>
      <c r="N132" s="365">
        <f t="shared" ref="N132" si="181">SUM(N133:N144)</f>
        <v>0</v>
      </c>
      <c r="O132" s="365"/>
      <c r="P132" s="365"/>
      <c r="Q132" s="365"/>
      <c r="S132" s="367" t="e">
        <f>D132-'Приложение № 1'!#REF!</f>
        <v>#REF!</v>
      </c>
      <c r="T132" s="366" t="e">
        <f>E132='Приложение № 1'!#REF!</f>
        <v>#REF!</v>
      </c>
      <c r="U132" s="366" t="e">
        <f>F132='Приложение № 1'!#REF!</f>
        <v>#REF!</v>
      </c>
      <c r="V132" s="366" t="e">
        <f>I132='Приложение № 1'!#REF!</f>
        <v>#REF!</v>
      </c>
      <c r="W132" s="366" t="e">
        <f>L132='Приложение № 1'!#REF!</f>
        <v>#REF!</v>
      </c>
    </row>
    <row r="133" spans="1:23" s="330" customFormat="1" ht="21" customHeight="1" x14ac:dyDescent="0.2">
      <c r="A133" s="331">
        <v>1</v>
      </c>
      <c r="B133" s="332" t="e">
        <f>'Приложение № 1'!#REF!</f>
        <v>#REF!</v>
      </c>
      <c r="C133" s="323" t="e">
        <f>'Приложение № 1'!#REF!</f>
        <v>#REF!</v>
      </c>
      <c r="D133" s="324" t="e">
        <f>'Приложение № 1'!#REF!</f>
        <v>#REF!</v>
      </c>
      <c r="E133" s="325" t="e">
        <f>'Приложение № 1'!#REF!</f>
        <v>#REF!</v>
      </c>
      <c r="F133" s="326" t="e">
        <f t="shared" si="161"/>
        <v>#REF!</v>
      </c>
      <c r="G133" s="325"/>
      <c r="H133" s="326" t="e">
        <f t="shared" ref="H133:H144" si="182">I133+L133</f>
        <v>#REF!</v>
      </c>
      <c r="I133" s="326" t="e">
        <f t="shared" ref="I133:I144" si="183">J133+K133</f>
        <v>#REF!</v>
      </c>
      <c r="J133" s="326" t="e">
        <f t="shared" si="165"/>
        <v>#REF!</v>
      </c>
      <c r="K133" s="326">
        <v>0</v>
      </c>
      <c r="L133" s="326" t="e">
        <f t="shared" si="166"/>
        <v>#REF!</v>
      </c>
      <c r="M133" s="326" t="e">
        <f t="shared" si="167"/>
        <v>#REF!</v>
      </c>
      <c r="N133" s="326">
        <v>0</v>
      </c>
      <c r="O133" s="327">
        <v>1</v>
      </c>
      <c r="P133" s="328">
        <v>0.879</v>
      </c>
      <c r="Q133" s="329">
        <f>O133-P133</f>
        <v>0.121</v>
      </c>
      <c r="S133" s="352" t="e">
        <f>D133-'Приложение № 1'!#REF!</f>
        <v>#REF!</v>
      </c>
    </row>
    <row r="134" spans="1:23" s="330" customFormat="1" ht="21" customHeight="1" x14ac:dyDescent="0.2">
      <c r="A134" s="331">
        <v>2</v>
      </c>
      <c r="B134" s="332" t="e">
        <f>'Приложение № 1'!#REF!</f>
        <v>#REF!</v>
      </c>
      <c r="C134" s="323" t="e">
        <f>'Приложение № 1'!#REF!</f>
        <v>#REF!</v>
      </c>
      <c r="D134" s="324" t="e">
        <f>'Приложение № 1'!#REF!</f>
        <v>#REF!</v>
      </c>
      <c r="E134" s="325" t="e">
        <f>'Приложение № 1'!#REF!</f>
        <v>#REF!</v>
      </c>
      <c r="F134" s="326" t="e">
        <f t="shared" si="161"/>
        <v>#REF!</v>
      </c>
      <c r="G134" s="325"/>
      <c r="H134" s="326" t="e">
        <f t="shared" si="182"/>
        <v>#REF!</v>
      </c>
      <c r="I134" s="326" t="e">
        <f t="shared" si="183"/>
        <v>#REF!</v>
      </c>
      <c r="J134" s="326" t="e">
        <f t="shared" si="165"/>
        <v>#REF!</v>
      </c>
      <c r="K134" s="326">
        <v>0</v>
      </c>
      <c r="L134" s="326" t="e">
        <f t="shared" si="166"/>
        <v>#REF!</v>
      </c>
      <c r="M134" s="326" t="e">
        <f t="shared" si="167"/>
        <v>#REF!</v>
      </c>
      <c r="N134" s="326">
        <v>0</v>
      </c>
      <c r="O134" s="327">
        <v>1</v>
      </c>
      <c r="P134" s="328">
        <v>0.879</v>
      </c>
      <c r="Q134" s="329">
        <f t="shared" ref="Q134:Q144" si="184">O134-P134</f>
        <v>0.121</v>
      </c>
      <c r="S134" s="352" t="e">
        <f>D134-'Приложение № 1'!#REF!</f>
        <v>#REF!</v>
      </c>
    </row>
    <row r="135" spans="1:23" s="330" customFormat="1" ht="21" customHeight="1" x14ac:dyDescent="0.2">
      <c r="A135" s="331">
        <v>3</v>
      </c>
      <c r="B135" s="332" t="e">
        <f>'Приложение № 1'!#REF!</f>
        <v>#REF!</v>
      </c>
      <c r="C135" s="323" t="e">
        <f>'Приложение № 1'!#REF!</f>
        <v>#REF!</v>
      </c>
      <c r="D135" s="324" t="e">
        <f>'Приложение № 1'!#REF!</f>
        <v>#REF!</v>
      </c>
      <c r="E135" s="325" t="e">
        <f>'Приложение № 1'!#REF!</f>
        <v>#REF!</v>
      </c>
      <c r="F135" s="326" t="e">
        <f t="shared" si="161"/>
        <v>#REF!</v>
      </c>
      <c r="G135" s="325"/>
      <c r="H135" s="326" t="e">
        <f t="shared" si="182"/>
        <v>#REF!</v>
      </c>
      <c r="I135" s="326" t="e">
        <f t="shared" si="183"/>
        <v>#REF!</v>
      </c>
      <c r="J135" s="326" t="e">
        <f t="shared" si="165"/>
        <v>#REF!</v>
      </c>
      <c r="K135" s="326">
        <v>0</v>
      </c>
      <c r="L135" s="326" t="e">
        <f t="shared" si="166"/>
        <v>#REF!</v>
      </c>
      <c r="M135" s="326" t="e">
        <f t="shared" si="167"/>
        <v>#REF!</v>
      </c>
      <c r="N135" s="326">
        <v>0</v>
      </c>
      <c r="O135" s="327">
        <v>1</v>
      </c>
      <c r="P135" s="328">
        <v>0.879</v>
      </c>
      <c r="Q135" s="329">
        <f t="shared" si="184"/>
        <v>0.121</v>
      </c>
      <c r="S135" s="352" t="e">
        <f>D135-'Приложение № 1'!#REF!</f>
        <v>#REF!</v>
      </c>
    </row>
    <row r="136" spans="1:23" s="330" customFormat="1" ht="21" customHeight="1" x14ac:dyDescent="0.2">
      <c r="A136" s="331">
        <v>4</v>
      </c>
      <c r="B136" s="332" t="e">
        <f>'Приложение № 1'!#REF!</f>
        <v>#REF!</v>
      </c>
      <c r="C136" s="323" t="e">
        <f>'Приложение № 1'!#REF!</f>
        <v>#REF!</v>
      </c>
      <c r="D136" s="324" t="e">
        <f>'Приложение № 1'!#REF!</f>
        <v>#REF!</v>
      </c>
      <c r="E136" s="325" t="e">
        <f>'Приложение № 1'!#REF!</f>
        <v>#REF!</v>
      </c>
      <c r="F136" s="326" t="e">
        <f t="shared" si="161"/>
        <v>#REF!</v>
      </c>
      <c r="G136" s="325"/>
      <c r="H136" s="326" t="e">
        <f t="shared" si="182"/>
        <v>#REF!</v>
      </c>
      <c r="I136" s="326" t="e">
        <f t="shared" si="183"/>
        <v>#REF!</v>
      </c>
      <c r="J136" s="326" t="e">
        <f t="shared" si="165"/>
        <v>#REF!</v>
      </c>
      <c r="K136" s="326">
        <v>0</v>
      </c>
      <c r="L136" s="326" t="e">
        <f t="shared" si="166"/>
        <v>#REF!</v>
      </c>
      <c r="M136" s="326" t="e">
        <f t="shared" si="167"/>
        <v>#REF!</v>
      </c>
      <c r="N136" s="326">
        <v>0</v>
      </c>
      <c r="O136" s="327">
        <v>1</v>
      </c>
      <c r="P136" s="328">
        <v>0.879</v>
      </c>
      <c r="Q136" s="329">
        <f t="shared" si="184"/>
        <v>0.121</v>
      </c>
      <c r="S136" s="352" t="e">
        <f>D136-'Приложение № 1'!#REF!</f>
        <v>#REF!</v>
      </c>
    </row>
    <row r="137" spans="1:23" s="330" customFormat="1" ht="21" customHeight="1" x14ac:dyDescent="0.2">
      <c r="A137" s="331">
        <v>5</v>
      </c>
      <c r="B137" s="332" t="e">
        <f>'Приложение № 1'!#REF!</f>
        <v>#REF!</v>
      </c>
      <c r="C137" s="323" t="e">
        <f>'Приложение № 1'!#REF!</f>
        <v>#REF!</v>
      </c>
      <c r="D137" s="324" t="e">
        <f>'Приложение № 1'!#REF!</f>
        <v>#REF!</v>
      </c>
      <c r="E137" s="325" t="e">
        <f>'Приложение № 1'!#REF!</f>
        <v>#REF!</v>
      </c>
      <c r="F137" s="326" t="e">
        <f t="shared" si="161"/>
        <v>#REF!</v>
      </c>
      <c r="G137" s="325"/>
      <c r="H137" s="326" t="e">
        <f t="shared" si="182"/>
        <v>#REF!</v>
      </c>
      <c r="I137" s="326" t="e">
        <f t="shared" si="183"/>
        <v>#REF!</v>
      </c>
      <c r="J137" s="326" t="e">
        <f t="shared" si="165"/>
        <v>#REF!</v>
      </c>
      <c r="K137" s="326">
        <v>0</v>
      </c>
      <c r="L137" s="326" t="e">
        <f t="shared" si="166"/>
        <v>#REF!</v>
      </c>
      <c r="M137" s="326" t="e">
        <f t="shared" si="167"/>
        <v>#REF!</v>
      </c>
      <c r="N137" s="326">
        <v>0</v>
      </c>
      <c r="O137" s="327">
        <v>1</v>
      </c>
      <c r="P137" s="328">
        <v>0.879</v>
      </c>
      <c r="Q137" s="329">
        <f t="shared" si="184"/>
        <v>0.121</v>
      </c>
      <c r="S137" s="352" t="e">
        <f>D137-'Приложение № 1'!#REF!</f>
        <v>#REF!</v>
      </c>
    </row>
    <row r="138" spans="1:23" s="330" customFormat="1" ht="21" customHeight="1" x14ac:dyDescent="0.2">
      <c r="A138" s="331">
        <v>6</v>
      </c>
      <c r="B138" s="332" t="e">
        <f>'Приложение № 1'!#REF!</f>
        <v>#REF!</v>
      </c>
      <c r="C138" s="323" t="e">
        <f>'Приложение № 1'!#REF!</f>
        <v>#REF!</v>
      </c>
      <c r="D138" s="324" t="e">
        <f>'Приложение № 1'!#REF!</f>
        <v>#REF!</v>
      </c>
      <c r="E138" s="325" t="e">
        <f>'Приложение № 1'!#REF!</f>
        <v>#REF!</v>
      </c>
      <c r="F138" s="326" t="e">
        <f t="shared" si="161"/>
        <v>#REF!</v>
      </c>
      <c r="G138" s="325"/>
      <c r="H138" s="326" t="e">
        <f t="shared" si="182"/>
        <v>#REF!</v>
      </c>
      <c r="I138" s="326" t="e">
        <f t="shared" si="183"/>
        <v>#REF!</v>
      </c>
      <c r="J138" s="326" t="e">
        <f t="shared" si="165"/>
        <v>#REF!</v>
      </c>
      <c r="K138" s="326">
        <v>0</v>
      </c>
      <c r="L138" s="326" t="e">
        <f t="shared" si="166"/>
        <v>#REF!</v>
      </c>
      <c r="M138" s="326" t="e">
        <f t="shared" si="167"/>
        <v>#REF!</v>
      </c>
      <c r="N138" s="326">
        <v>0</v>
      </c>
      <c r="O138" s="327">
        <v>1</v>
      </c>
      <c r="P138" s="328">
        <v>0.879</v>
      </c>
      <c r="Q138" s="329">
        <f t="shared" si="184"/>
        <v>0.121</v>
      </c>
      <c r="S138" s="352" t="e">
        <f>D138-'Приложение № 1'!#REF!</f>
        <v>#REF!</v>
      </c>
    </row>
    <row r="139" spans="1:23" s="330" customFormat="1" ht="21" customHeight="1" x14ac:dyDescent="0.2">
      <c r="A139" s="331">
        <v>7</v>
      </c>
      <c r="B139" s="332" t="e">
        <f>'Приложение № 1'!#REF!</f>
        <v>#REF!</v>
      </c>
      <c r="C139" s="323" t="e">
        <f>'Приложение № 1'!#REF!</f>
        <v>#REF!</v>
      </c>
      <c r="D139" s="324" t="e">
        <f>'Приложение № 1'!#REF!</f>
        <v>#REF!</v>
      </c>
      <c r="E139" s="325" t="e">
        <f>'Приложение № 1'!#REF!</f>
        <v>#REF!</v>
      </c>
      <c r="F139" s="326" t="e">
        <f t="shared" si="161"/>
        <v>#REF!</v>
      </c>
      <c r="G139" s="325"/>
      <c r="H139" s="326" t="e">
        <f t="shared" si="182"/>
        <v>#REF!</v>
      </c>
      <c r="I139" s="326" t="e">
        <f t="shared" si="183"/>
        <v>#REF!</v>
      </c>
      <c r="J139" s="326" t="e">
        <f t="shared" si="165"/>
        <v>#REF!</v>
      </c>
      <c r="K139" s="326">
        <v>0</v>
      </c>
      <c r="L139" s="326" t="e">
        <f t="shared" si="166"/>
        <v>#REF!</v>
      </c>
      <c r="M139" s="326" t="e">
        <f t="shared" si="167"/>
        <v>#REF!</v>
      </c>
      <c r="N139" s="326">
        <v>0</v>
      </c>
      <c r="O139" s="327">
        <v>1</v>
      </c>
      <c r="P139" s="328">
        <v>0.879</v>
      </c>
      <c r="Q139" s="329">
        <f t="shared" si="184"/>
        <v>0.121</v>
      </c>
      <c r="S139" s="352" t="e">
        <f>D139-'Приложение № 1'!#REF!</f>
        <v>#REF!</v>
      </c>
    </row>
    <row r="140" spans="1:23" s="330" customFormat="1" ht="21" customHeight="1" x14ac:dyDescent="0.2">
      <c r="A140" s="331">
        <v>8</v>
      </c>
      <c r="B140" s="332" t="e">
        <f>'Приложение № 1'!#REF!</f>
        <v>#REF!</v>
      </c>
      <c r="C140" s="323" t="e">
        <f>'Приложение № 1'!#REF!</f>
        <v>#REF!</v>
      </c>
      <c r="D140" s="324" t="e">
        <f>'Приложение № 1'!#REF!</f>
        <v>#REF!</v>
      </c>
      <c r="E140" s="325" t="e">
        <f>'Приложение № 1'!#REF!</f>
        <v>#REF!</v>
      </c>
      <c r="F140" s="326" t="e">
        <f t="shared" si="161"/>
        <v>#REF!</v>
      </c>
      <c r="G140" s="325"/>
      <c r="H140" s="326" t="e">
        <f t="shared" si="182"/>
        <v>#REF!</v>
      </c>
      <c r="I140" s="326" t="e">
        <f t="shared" si="183"/>
        <v>#REF!</v>
      </c>
      <c r="J140" s="326" t="e">
        <f t="shared" si="165"/>
        <v>#REF!</v>
      </c>
      <c r="K140" s="326">
        <v>0</v>
      </c>
      <c r="L140" s="326" t="e">
        <f t="shared" si="166"/>
        <v>#REF!</v>
      </c>
      <c r="M140" s="326" t="e">
        <f t="shared" si="167"/>
        <v>#REF!</v>
      </c>
      <c r="N140" s="326">
        <v>0</v>
      </c>
      <c r="O140" s="327">
        <v>1</v>
      </c>
      <c r="P140" s="328">
        <v>0.879</v>
      </c>
      <c r="Q140" s="329">
        <f t="shared" si="184"/>
        <v>0.121</v>
      </c>
      <c r="S140" s="352" t="e">
        <f>D140-'Приложение № 1'!#REF!</f>
        <v>#REF!</v>
      </c>
    </row>
    <row r="141" spans="1:23" s="330" customFormat="1" ht="21" customHeight="1" x14ac:dyDescent="0.2">
      <c r="A141" s="331">
        <v>9</v>
      </c>
      <c r="B141" s="332" t="e">
        <f>'Приложение № 1'!#REF!</f>
        <v>#REF!</v>
      </c>
      <c r="C141" s="323" t="e">
        <f>'Приложение № 1'!#REF!</f>
        <v>#REF!</v>
      </c>
      <c r="D141" s="324" t="e">
        <f>'Приложение № 1'!#REF!</f>
        <v>#REF!</v>
      </c>
      <c r="E141" s="325" t="e">
        <f>'Приложение № 1'!#REF!</f>
        <v>#REF!</v>
      </c>
      <c r="F141" s="326" t="e">
        <f t="shared" si="161"/>
        <v>#REF!</v>
      </c>
      <c r="G141" s="325"/>
      <c r="H141" s="326" t="e">
        <f t="shared" si="182"/>
        <v>#REF!</v>
      </c>
      <c r="I141" s="326" t="e">
        <f t="shared" si="183"/>
        <v>#REF!</v>
      </c>
      <c r="J141" s="326" t="e">
        <f t="shared" si="165"/>
        <v>#REF!</v>
      </c>
      <c r="K141" s="326">
        <v>0</v>
      </c>
      <c r="L141" s="326" t="e">
        <f t="shared" si="166"/>
        <v>#REF!</v>
      </c>
      <c r="M141" s="326" t="e">
        <f t="shared" si="167"/>
        <v>#REF!</v>
      </c>
      <c r="N141" s="326">
        <v>0</v>
      </c>
      <c r="O141" s="327">
        <v>1</v>
      </c>
      <c r="P141" s="328">
        <v>0.879</v>
      </c>
      <c r="Q141" s="329">
        <f t="shared" si="184"/>
        <v>0.121</v>
      </c>
      <c r="S141" s="352" t="e">
        <f>D141-'Приложение № 1'!#REF!</f>
        <v>#REF!</v>
      </c>
    </row>
    <row r="142" spans="1:23" s="330" customFormat="1" ht="21" customHeight="1" x14ac:dyDescent="0.2">
      <c r="A142" s="331">
        <v>10</v>
      </c>
      <c r="B142" s="332" t="e">
        <f>'Приложение № 1'!#REF!</f>
        <v>#REF!</v>
      </c>
      <c r="C142" s="323" t="e">
        <f>'Приложение № 1'!#REF!</f>
        <v>#REF!</v>
      </c>
      <c r="D142" s="324" t="e">
        <f>'Приложение № 1'!#REF!</f>
        <v>#REF!</v>
      </c>
      <c r="E142" s="325" t="e">
        <f>'Приложение № 1'!#REF!</f>
        <v>#REF!</v>
      </c>
      <c r="F142" s="326" t="e">
        <f t="shared" si="161"/>
        <v>#REF!</v>
      </c>
      <c r="G142" s="325"/>
      <c r="H142" s="326" t="e">
        <f t="shared" si="182"/>
        <v>#REF!</v>
      </c>
      <c r="I142" s="326" t="e">
        <f t="shared" si="183"/>
        <v>#REF!</v>
      </c>
      <c r="J142" s="326" t="e">
        <f t="shared" si="165"/>
        <v>#REF!</v>
      </c>
      <c r="K142" s="326">
        <v>0</v>
      </c>
      <c r="L142" s="326" t="e">
        <f t="shared" si="166"/>
        <v>#REF!</v>
      </c>
      <c r="M142" s="326" t="e">
        <f t="shared" si="167"/>
        <v>#REF!</v>
      </c>
      <c r="N142" s="326">
        <v>0</v>
      </c>
      <c r="O142" s="327">
        <v>1</v>
      </c>
      <c r="P142" s="328">
        <v>0.879</v>
      </c>
      <c r="Q142" s="329">
        <f t="shared" si="184"/>
        <v>0.121</v>
      </c>
      <c r="S142" s="352" t="e">
        <f>D142-'Приложение № 1'!#REF!</f>
        <v>#REF!</v>
      </c>
    </row>
    <row r="143" spans="1:23" s="330" customFormat="1" ht="21" customHeight="1" x14ac:dyDescent="0.2">
      <c r="A143" s="331">
        <v>11</v>
      </c>
      <c r="B143" s="332" t="e">
        <f>'Приложение № 1'!#REF!</f>
        <v>#REF!</v>
      </c>
      <c r="C143" s="323" t="e">
        <f>'Приложение № 1'!#REF!</f>
        <v>#REF!</v>
      </c>
      <c r="D143" s="324" t="e">
        <f>'Приложение № 1'!#REF!</f>
        <v>#REF!</v>
      </c>
      <c r="E143" s="325" t="e">
        <f>'Приложение № 1'!#REF!</f>
        <v>#REF!</v>
      </c>
      <c r="F143" s="326" t="e">
        <f t="shared" si="161"/>
        <v>#REF!</v>
      </c>
      <c r="G143" s="325"/>
      <c r="H143" s="326" t="e">
        <f t="shared" si="182"/>
        <v>#REF!</v>
      </c>
      <c r="I143" s="326" t="e">
        <f t="shared" si="183"/>
        <v>#REF!</v>
      </c>
      <c r="J143" s="326" t="e">
        <f t="shared" si="165"/>
        <v>#REF!</v>
      </c>
      <c r="K143" s="326">
        <v>0</v>
      </c>
      <c r="L143" s="326" t="e">
        <f t="shared" si="166"/>
        <v>#REF!</v>
      </c>
      <c r="M143" s="326" t="e">
        <f t="shared" si="167"/>
        <v>#REF!</v>
      </c>
      <c r="N143" s="326">
        <v>0</v>
      </c>
      <c r="O143" s="327">
        <v>1</v>
      </c>
      <c r="P143" s="328">
        <v>0.879</v>
      </c>
      <c r="Q143" s="329">
        <f t="shared" si="184"/>
        <v>0.121</v>
      </c>
      <c r="S143" s="352" t="e">
        <f>D143-'Приложение № 1'!#REF!</f>
        <v>#REF!</v>
      </c>
    </row>
    <row r="144" spans="1:23" s="330" customFormat="1" ht="21" customHeight="1" x14ac:dyDescent="0.2">
      <c r="A144" s="331">
        <v>12</v>
      </c>
      <c r="B144" s="332" t="e">
        <f>'Приложение № 1'!#REF!</f>
        <v>#REF!</v>
      </c>
      <c r="C144" s="323" t="e">
        <f>'Приложение № 1'!#REF!</f>
        <v>#REF!</v>
      </c>
      <c r="D144" s="324" t="e">
        <f>'Приложение № 1'!#REF!</f>
        <v>#REF!</v>
      </c>
      <c r="E144" s="325" t="e">
        <f>'Приложение № 1'!#REF!</f>
        <v>#REF!</v>
      </c>
      <c r="F144" s="326" t="e">
        <f t="shared" si="161"/>
        <v>#REF!</v>
      </c>
      <c r="G144" s="325"/>
      <c r="H144" s="326" t="e">
        <f t="shared" si="182"/>
        <v>#REF!</v>
      </c>
      <c r="I144" s="326" t="e">
        <f t="shared" si="183"/>
        <v>#REF!</v>
      </c>
      <c r="J144" s="326" t="e">
        <f t="shared" si="165"/>
        <v>#REF!</v>
      </c>
      <c r="K144" s="326">
        <v>0</v>
      </c>
      <c r="L144" s="326" t="e">
        <f t="shared" si="166"/>
        <v>#REF!</v>
      </c>
      <c r="M144" s="326" t="e">
        <f t="shared" si="167"/>
        <v>#REF!</v>
      </c>
      <c r="N144" s="326">
        <v>0</v>
      </c>
      <c r="O144" s="327">
        <v>1</v>
      </c>
      <c r="P144" s="328">
        <v>0.879</v>
      </c>
      <c r="Q144" s="329">
        <f t="shared" si="184"/>
        <v>0.121</v>
      </c>
      <c r="S144" s="352" t="e">
        <f>D144-'Приложение № 1'!#REF!</f>
        <v>#REF!</v>
      </c>
    </row>
    <row r="145" spans="1:23" ht="39" customHeight="1" x14ac:dyDescent="0.2">
      <c r="A145" s="930" t="s">
        <v>1376</v>
      </c>
      <c r="B145" s="930"/>
      <c r="C145" s="295">
        <f>SUM(C146:C147)</f>
        <v>107</v>
      </c>
      <c r="D145" s="295">
        <f>SUM(D146:D147)</f>
        <v>40</v>
      </c>
      <c r="E145" s="354">
        <f>SUM(E146:E147)</f>
        <v>1069.47</v>
      </c>
      <c r="F145" s="298">
        <f>SUM(F146:F147)</f>
        <v>65280448.799999997</v>
      </c>
      <c r="G145" s="289">
        <v>0.63</v>
      </c>
      <c r="H145" s="303">
        <f t="shared" ref="H145:M145" si="185">SUM(H146:H147)</f>
        <v>65280448.799999997</v>
      </c>
      <c r="I145" s="303">
        <f t="shared" si="185"/>
        <v>53595248.460000001</v>
      </c>
      <c r="J145" s="303">
        <f t="shared" si="185"/>
        <v>53595248.460000001</v>
      </c>
      <c r="K145" s="303">
        <f>SUM(K146:K147)</f>
        <v>0</v>
      </c>
      <c r="L145" s="303">
        <f t="shared" si="185"/>
        <v>11685200.34</v>
      </c>
      <c r="M145" s="303">
        <f t="shared" si="185"/>
        <v>11685200.34</v>
      </c>
      <c r="N145" s="303">
        <f>SUM(N146:N147)</f>
        <v>0</v>
      </c>
      <c r="O145" s="290"/>
      <c r="P145" s="291"/>
      <c r="Q145" s="292"/>
      <c r="S145" s="352" t="e">
        <f>D145-'Приложение № 1'!#REF!</f>
        <v>#REF!</v>
      </c>
      <c r="T145" s="160" t="e">
        <f>E145='Приложение № 1'!#REF!</f>
        <v>#REF!</v>
      </c>
      <c r="U145" s="160" t="e">
        <f>F145='Приложение № 1'!#REF!</f>
        <v>#REF!</v>
      </c>
      <c r="V145" s="160" t="e">
        <f>I145='Приложение № 1'!#REF!</f>
        <v>#REF!</v>
      </c>
      <c r="W145" s="160" t="e">
        <f>L145='Приложение № 1'!#REF!</f>
        <v>#REF!</v>
      </c>
    </row>
    <row r="146" spans="1:23" ht="18.75" customHeight="1" x14ac:dyDescent="0.2">
      <c r="A146" s="301">
        <f>'[2]Приложение № 1'!A604</f>
        <v>1</v>
      </c>
      <c r="B146" s="302" t="str">
        <f>'[1]Приложение № 1'!B844</f>
        <v>г. Краснозаводск, ул. 1 Мая, д. 8</v>
      </c>
      <c r="C146" s="284">
        <f>'[1]Приложение № 1'!H844</f>
        <v>31</v>
      </c>
      <c r="D146" s="286">
        <f>'[1]Приложение № 1'!J844</f>
        <v>14</v>
      </c>
      <c r="E146" s="285">
        <f>'[1]Приложение № 1'!M844</f>
        <v>429.8</v>
      </c>
      <c r="F146" s="321">
        <f t="shared" ref="F146:F215" si="186">E146*$X$1</f>
        <v>26234992</v>
      </c>
      <c r="G146" s="285">
        <v>0.63</v>
      </c>
      <c r="H146" s="321">
        <f>I146+L146</f>
        <v>26234992</v>
      </c>
      <c r="I146" s="321">
        <f>J146+K146</f>
        <v>21538928.43</v>
      </c>
      <c r="J146" s="321">
        <f>F146*P146</f>
        <v>21538928.43</v>
      </c>
      <c r="K146" s="321">
        <v>0</v>
      </c>
      <c r="L146" s="321">
        <f t="shared" ref="L146:L215" si="187">M146+N146</f>
        <v>4696063.57</v>
      </c>
      <c r="M146" s="321">
        <f t="shared" ref="M146:M215" si="188">F146*Q146</f>
        <v>4696063.57</v>
      </c>
      <c r="N146" s="321">
        <v>0</v>
      </c>
      <c r="O146" s="292">
        <f>P146+Q146</f>
        <v>1</v>
      </c>
      <c r="P146" s="296">
        <v>0.82099999999999995</v>
      </c>
      <c r="Q146" s="294">
        <f>1-P146</f>
        <v>0.17899999999999999</v>
      </c>
      <c r="S146" s="352" t="e">
        <f>D146-'Приложение № 1'!#REF!</f>
        <v>#REF!</v>
      </c>
    </row>
    <row r="147" spans="1:23" ht="18.75" customHeight="1" x14ac:dyDescent="0.2">
      <c r="A147" s="301">
        <f>'[2]Приложение № 1'!A605</f>
        <v>2</v>
      </c>
      <c r="B147" s="302" t="str">
        <f>'[1]Приложение № 1'!B845</f>
        <v>г. Краснозаводск, ул. 1 Мая, д. 10</v>
      </c>
      <c r="C147" s="284">
        <f>'[1]Приложение № 1'!H845</f>
        <v>76</v>
      </c>
      <c r="D147" s="286">
        <f>'[1]Приложение № 1'!J845</f>
        <v>26</v>
      </c>
      <c r="E147" s="285">
        <f>'[1]Приложение № 1'!M845</f>
        <v>639.66999999999996</v>
      </c>
      <c r="F147" s="321">
        <f t="shared" si="186"/>
        <v>39045456.799999997</v>
      </c>
      <c r="G147" s="285">
        <v>0.63</v>
      </c>
      <c r="H147" s="321">
        <f>I147+L147</f>
        <v>39045456.799999997</v>
      </c>
      <c r="I147" s="321">
        <f>J147+K147</f>
        <v>32056320.030000001</v>
      </c>
      <c r="J147" s="321">
        <f>F147*P147</f>
        <v>32056320.030000001</v>
      </c>
      <c r="K147" s="321">
        <v>0</v>
      </c>
      <c r="L147" s="321">
        <f t="shared" si="187"/>
        <v>6989136.7699999996</v>
      </c>
      <c r="M147" s="321">
        <f t="shared" si="188"/>
        <v>6989136.7699999996</v>
      </c>
      <c r="N147" s="321">
        <v>0</v>
      </c>
      <c r="O147" s="292">
        <f>P147+Q147</f>
        <v>1</v>
      </c>
      <c r="P147" s="296">
        <v>0.82099999999999995</v>
      </c>
      <c r="Q147" s="294">
        <f>1-P147</f>
        <v>0.17899999999999999</v>
      </c>
      <c r="S147" s="352" t="e">
        <f>D147-'Приложение № 1'!#REF!</f>
        <v>#REF!</v>
      </c>
    </row>
    <row r="148" spans="1:23" ht="35.25" customHeight="1" x14ac:dyDescent="0.2">
      <c r="A148" s="930" t="s">
        <v>1963</v>
      </c>
      <c r="B148" s="930"/>
      <c r="C148" s="295" t="e">
        <f>SUM(C149:C182)</f>
        <v>#REF!</v>
      </c>
      <c r="D148" s="295" t="e">
        <f t="shared" ref="D148:E148" si="189">SUM(D149:D182)</f>
        <v>#REF!</v>
      </c>
      <c r="E148" s="289" t="e">
        <f t="shared" si="189"/>
        <v>#REF!</v>
      </c>
      <c r="F148" s="289" t="e">
        <f t="shared" ref="F148" si="190">SUM(F149:F182)</f>
        <v>#REF!</v>
      </c>
      <c r="G148" s="289">
        <f t="shared" ref="G148" si="191">SUM(G149:G182)</f>
        <v>15.75</v>
      </c>
      <c r="H148" s="289" t="e">
        <f t="shared" ref="H148" si="192">SUM(H149:H182)</f>
        <v>#REF!</v>
      </c>
      <c r="I148" s="289" t="e">
        <f t="shared" ref="I148" si="193">SUM(I149:I182)</f>
        <v>#REF!</v>
      </c>
      <c r="J148" s="289" t="e">
        <f t="shared" ref="J148" si="194">SUM(J149:J182)</f>
        <v>#REF!</v>
      </c>
      <c r="K148" s="289">
        <f t="shared" ref="K148" si="195">SUM(K149:K182)</f>
        <v>0</v>
      </c>
      <c r="L148" s="289" t="e">
        <f t="shared" ref="L148" si="196">SUM(L149:L182)</f>
        <v>#REF!</v>
      </c>
      <c r="M148" s="289" t="e">
        <f t="shared" ref="M148:N148" si="197">SUM(M149:M182)</f>
        <v>#REF!</v>
      </c>
      <c r="N148" s="289">
        <f t="shared" si="197"/>
        <v>0</v>
      </c>
      <c r="O148" s="290"/>
      <c r="P148" s="291"/>
      <c r="Q148" s="292"/>
      <c r="S148" s="352" t="e">
        <f>D148-'Приложение № 1'!#REF!</f>
        <v>#REF!</v>
      </c>
      <c r="T148" s="355" t="e">
        <f>E148='Приложение № 1'!#REF!</f>
        <v>#REF!</v>
      </c>
      <c r="U148" s="355" t="e">
        <f>F148='Приложение № 1'!#REF!</f>
        <v>#REF!</v>
      </c>
      <c r="V148" s="355" t="e">
        <f>I148='Приложение № 1'!#REF!</f>
        <v>#REF!</v>
      </c>
      <c r="W148" s="355" t="e">
        <f>L148='Приложение № 1'!#REF!</f>
        <v>#REF!</v>
      </c>
    </row>
    <row r="149" spans="1:23" ht="23.25" customHeight="1" x14ac:dyDescent="0.2">
      <c r="A149" s="301">
        <v>1</v>
      </c>
      <c r="B149" s="300" t="str">
        <f>'[1]Приложение № 1'!B847</f>
        <v>г. Сергиев Посад, ул. Кирпичная, д. 12/2</v>
      </c>
      <c r="C149" s="284">
        <f>'[1]Приложение № 1'!H847</f>
        <v>30</v>
      </c>
      <c r="D149" s="286">
        <f>'[1]Приложение № 1'!J847</f>
        <v>9</v>
      </c>
      <c r="E149" s="285">
        <f>'[1]Приложение № 1'!M847</f>
        <v>359.22</v>
      </c>
      <c r="F149" s="321">
        <f t="shared" si="186"/>
        <v>21926788.800000001</v>
      </c>
      <c r="G149" s="285">
        <v>0.75</v>
      </c>
      <c r="H149" s="321">
        <f t="shared" ref="H149:H181" si="198">I149+L149</f>
        <v>21926788.800000001</v>
      </c>
      <c r="I149" s="321">
        <f t="shared" ref="I149:I181" si="199">J149+K149</f>
        <v>16357384.439999999</v>
      </c>
      <c r="J149" s="321">
        <f t="shared" ref="J149:J181" si="200">F149*P149</f>
        <v>16357384.439999999</v>
      </c>
      <c r="K149" s="321">
        <v>0</v>
      </c>
      <c r="L149" s="321">
        <f t="shared" si="187"/>
        <v>5569404.3600000003</v>
      </c>
      <c r="M149" s="321">
        <f t="shared" si="188"/>
        <v>5569404.3600000003</v>
      </c>
      <c r="N149" s="321">
        <v>0</v>
      </c>
      <c r="O149" s="292">
        <v>1</v>
      </c>
      <c r="P149" s="296">
        <v>0.746</v>
      </c>
      <c r="Q149" s="294">
        <f t="shared" ref="Q149:Q168" si="201">1-P149</f>
        <v>0.254</v>
      </c>
      <c r="S149" s="352" t="e">
        <f>D149-'Приложение № 1'!#REF!</f>
        <v>#REF!</v>
      </c>
    </row>
    <row r="150" spans="1:23" ht="23.25" customHeight="1" x14ac:dyDescent="0.2">
      <c r="A150" s="301">
        <v>2</v>
      </c>
      <c r="B150" s="300" t="str">
        <f>'[1]Приложение № 1'!B848</f>
        <v>г. Сергиев Посад, ул. Вифанская, д. 63/1</v>
      </c>
      <c r="C150" s="284">
        <f>'[1]Приложение № 1'!H848</f>
        <v>18</v>
      </c>
      <c r="D150" s="286">
        <f>'[1]Приложение № 1'!J848</f>
        <v>7</v>
      </c>
      <c r="E150" s="285">
        <f>'[1]Приложение № 1'!M848</f>
        <v>150</v>
      </c>
      <c r="F150" s="321">
        <f t="shared" si="186"/>
        <v>9156000</v>
      </c>
      <c r="G150" s="285">
        <v>0.75</v>
      </c>
      <c r="H150" s="321">
        <f t="shared" si="198"/>
        <v>9156000</v>
      </c>
      <c r="I150" s="321">
        <f t="shared" si="199"/>
        <v>6830376</v>
      </c>
      <c r="J150" s="321">
        <f t="shared" si="200"/>
        <v>6830376</v>
      </c>
      <c r="K150" s="321">
        <v>0</v>
      </c>
      <c r="L150" s="321">
        <f t="shared" si="187"/>
        <v>2325624</v>
      </c>
      <c r="M150" s="321">
        <f t="shared" si="188"/>
        <v>2325624</v>
      </c>
      <c r="N150" s="321">
        <v>0</v>
      </c>
      <c r="O150" s="292">
        <v>1</v>
      </c>
      <c r="P150" s="296">
        <v>0.746</v>
      </c>
      <c r="Q150" s="294">
        <f t="shared" si="201"/>
        <v>0.254</v>
      </c>
      <c r="S150" s="352" t="e">
        <f>D150-'Приложение № 1'!#REF!</f>
        <v>#REF!</v>
      </c>
    </row>
    <row r="151" spans="1:23" ht="23.25" customHeight="1" x14ac:dyDescent="0.2">
      <c r="A151" s="301">
        <v>3</v>
      </c>
      <c r="B151" s="300" t="str">
        <f>'[1]Приложение № 1'!B849</f>
        <v>г. Сергиев Посад, ул. Стахановская, д. 3</v>
      </c>
      <c r="C151" s="284">
        <f>'[1]Приложение № 1'!H849</f>
        <v>31</v>
      </c>
      <c r="D151" s="286">
        <f>'[1]Приложение № 1'!J849</f>
        <v>11</v>
      </c>
      <c r="E151" s="285">
        <f>'[1]Приложение № 1'!M849</f>
        <v>447.9</v>
      </c>
      <c r="F151" s="321">
        <f t="shared" si="186"/>
        <v>27339816</v>
      </c>
      <c r="G151" s="285">
        <v>0.75</v>
      </c>
      <c r="H151" s="321">
        <f t="shared" si="198"/>
        <v>27339816</v>
      </c>
      <c r="I151" s="321">
        <f t="shared" si="199"/>
        <v>20395502.739999998</v>
      </c>
      <c r="J151" s="321">
        <f t="shared" si="200"/>
        <v>20395502.739999998</v>
      </c>
      <c r="K151" s="321">
        <v>0</v>
      </c>
      <c r="L151" s="321">
        <f t="shared" si="187"/>
        <v>6944313.2599999998</v>
      </c>
      <c r="M151" s="321">
        <f t="shared" si="188"/>
        <v>6944313.2599999998</v>
      </c>
      <c r="N151" s="321">
        <v>0</v>
      </c>
      <c r="O151" s="292">
        <v>1</v>
      </c>
      <c r="P151" s="296">
        <v>0.746</v>
      </c>
      <c r="Q151" s="294">
        <f t="shared" si="201"/>
        <v>0.254</v>
      </c>
      <c r="S151" s="352" t="e">
        <f>D151-'Приложение № 1'!#REF!</f>
        <v>#REF!</v>
      </c>
    </row>
    <row r="152" spans="1:23" ht="23.25" customHeight="1" x14ac:dyDescent="0.2">
      <c r="A152" s="301">
        <v>4</v>
      </c>
      <c r="B152" s="300" t="str">
        <f>'[1]Приложение № 1'!B850</f>
        <v>г. Сергиев Посад, ул. Стахановская, д. 4</v>
      </c>
      <c r="C152" s="284">
        <f>'[1]Приложение № 1'!H850</f>
        <v>25</v>
      </c>
      <c r="D152" s="286">
        <f>'[1]Приложение № 1'!J850</f>
        <v>12</v>
      </c>
      <c r="E152" s="285">
        <f>'[1]Приложение № 1'!M850</f>
        <v>509.6</v>
      </c>
      <c r="F152" s="321">
        <f t="shared" si="186"/>
        <v>31105984</v>
      </c>
      <c r="G152" s="285">
        <v>0.75</v>
      </c>
      <c r="H152" s="321">
        <f t="shared" si="198"/>
        <v>31105984</v>
      </c>
      <c r="I152" s="321">
        <f t="shared" si="199"/>
        <v>23205064.059999999</v>
      </c>
      <c r="J152" s="321">
        <f t="shared" si="200"/>
        <v>23205064.059999999</v>
      </c>
      <c r="K152" s="321">
        <v>0</v>
      </c>
      <c r="L152" s="321">
        <f t="shared" si="187"/>
        <v>7900919.9400000004</v>
      </c>
      <c r="M152" s="321">
        <f t="shared" si="188"/>
        <v>7900919.9400000004</v>
      </c>
      <c r="N152" s="321">
        <v>0</v>
      </c>
      <c r="O152" s="292">
        <v>1</v>
      </c>
      <c r="P152" s="296">
        <v>0.746</v>
      </c>
      <c r="Q152" s="294">
        <f t="shared" si="201"/>
        <v>0.254</v>
      </c>
      <c r="S152" s="352" t="e">
        <f>D152-'Приложение № 1'!#REF!</f>
        <v>#REF!</v>
      </c>
    </row>
    <row r="153" spans="1:23" ht="23.25" customHeight="1" x14ac:dyDescent="0.2">
      <c r="A153" s="301">
        <v>5</v>
      </c>
      <c r="B153" s="300" t="str">
        <f>'[1]Приложение № 1'!B851</f>
        <v>г. Сергиев Посад, ул. Куликова, д. 2/2</v>
      </c>
      <c r="C153" s="284">
        <f>'[1]Приложение № 1'!H851</f>
        <v>25</v>
      </c>
      <c r="D153" s="286">
        <f>'[1]Приложение № 1'!J851</f>
        <v>8</v>
      </c>
      <c r="E153" s="285">
        <f>'[1]Приложение № 1'!M851</f>
        <v>470.5</v>
      </c>
      <c r="F153" s="321">
        <f t="shared" si="186"/>
        <v>28719320</v>
      </c>
      <c r="G153" s="285">
        <v>0.75</v>
      </c>
      <c r="H153" s="321">
        <f t="shared" si="198"/>
        <v>28719320</v>
      </c>
      <c r="I153" s="321">
        <f t="shared" si="199"/>
        <v>21424612.719999999</v>
      </c>
      <c r="J153" s="321">
        <f t="shared" si="200"/>
        <v>21424612.719999999</v>
      </c>
      <c r="K153" s="321">
        <v>0</v>
      </c>
      <c r="L153" s="321">
        <f t="shared" si="187"/>
        <v>7294707.2800000003</v>
      </c>
      <c r="M153" s="321">
        <f t="shared" si="188"/>
        <v>7294707.2800000003</v>
      </c>
      <c r="N153" s="321">
        <v>0</v>
      </c>
      <c r="O153" s="292">
        <v>1</v>
      </c>
      <c r="P153" s="296">
        <v>0.746</v>
      </c>
      <c r="Q153" s="294">
        <f t="shared" si="201"/>
        <v>0.254</v>
      </c>
      <c r="S153" s="352" t="e">
        <f>D153-'Приложение № 1'!#REF!</f>
        <v>#REF!</v>
      </c>
    </row>
    <row r="154" spans="1:23" ht="23.25" customHeight="1" x14ac:dyDescent="0.2">
      <c r="A154" s="301">
        <v>6</v>
      </c>
      <c r="B154" s="300" t="str">
        <f>'[1]Приложение № 1'!B852</f>
        <v>г. Сергиев Посад, ул. Сергиевская, д. 20</v>
      </c>
      <c r="C154" s="284">
        <f>'[1]Приложение № 1'!H852</f>
        <v>31</v>
      </c>
      <c r="D154" s="286">
        <f>'[1]Приложение № 1'!J852</f>
        <v>19</v>
      </c>
      <c r="E154" s="285">
        <f>'[1]Приложение № 1'!M852</f>
        <v>798</v>
      </c>
      <c r="F154" s="321">
        <f t="shared" si="186"/>
        <v>48709920</v>
      </c>
      <c r="G154" s="285">
        <v>0.75</v>
      </c>
      <c r="H154" s="321">
        <f t="shared" si="198"/>
        <v>48709920</v>
      </c>
      <c r="I154" s="321">
        <f t="shared" si="199"/>
        <v>36337600.32</v>
      </c>
      <c r="J154" s="321">
        <f t="shared" si="200"/>
        <v>36337600.32</v>
      </c>
      <c r="K154" s="321">
        <v>0</v>
      </c>
      <c r="L154" s="321">
        <f t="shared" si="187"/>
        <v>12372319.68</v>
      </c>
      <c r="M154" s="321">
        <f t="shared" si="188"/>
        <v>12372319.68</v>
      </c>
      <c r="N154" s="321">
        <v>0</v>
      </c>
      <c r="O154" s="292">
        <v>1</v>
      </c>
      <c r="P154" s="296">
        <v>0.746</v>
      </c>
      <c r="Q154" s="294">
        <f t="shared" si="201"/>
        <v>0.254</v>
      </c>
      <c r="S154" s="352" t="e">
        <f>D154-'Приложение № 1'!#REF!</f>
        <v>#REF!</v>
      </c>
    </row>
    <row r="155" spans="1:23" ht="23.25" customHeight="1" x14ac:dyDescent="0.2">
      <c r="A155" s="301">
        <v>7</v>
      </c>
      <c r="B155" s="300" t="str">
        <f>'[1]Приложение № 1'!B853</f>
        <v>г. Сергиев Посад, ул. Фаворского, д. 23/17</v>
      </c>
      <c r="C155" s="284">
        <f>'[1]Приложение № 1'!H853</f>
        <v>9</v>
      </c>
      <c r="D155" s="286">
        <f>'[1]Приложение № 1'!J853</f>
        <v>5</v>
      </c>
      <c r="E155" s="285">
        <f>'[1]Приложение № 1'!M853</f>
        <v>166.1</v>
      </c>
      <c r="F155" s="321">
        <f t="shared" si="186"/>
        <v>10138744</v>
      </c>
      <c r="G155" s="285">
        <v>0.75</v>
      </c>
      <c r="H155" s="321">
        <f t="shared" si="198"/>
        <v>10138744</v>
      </c>
      <c r="I155" s="321">
        <f t="shared" si="199"/>
        <v>7563503.0199999996</v>
      </c>
      <c r="J155" s="321">
        <f t="shared" si="200"/>
        <v>7563503.0199999996</v>
      </c>
      <c r="K155" s="321">
        <v>0</v>
      </c>
      <c r="L155" s="321">
        <f t="shared" si="187"/>
        <v>2575240.98</v>
      </c>
      <c r="M155" s="321">
        <f t="shared" si="188"/>
        <v>2575240.98</v>
      </c>
      <c r="N155" s="321">
        <v>0</v>
      </c>
      <c r="O155" s="292">
        <v>1</v>
      </c>
      <c r="P155" s="296">
        <v>0.746</v>
      </c>
      <c r="Q155" s="294">
        <f t="shared" si="201"/>
        <v>0.254</v>
      </c>
      <c r="S155" s="352" t="e">
        <f>D155-'Приложение № 1'!#REF!</f>
        <v>#REF!</v>
      </c>
    </row>
    <row r="156" spans="1:23" ht="23.25" customHeight="1" x14ac:dyDescent="0.2">
      <c r="A156" s="301">
        <v>8</v>
      </c>
      <c r="B156" s="300" t="str">
        <f>'[1]Приложение № 1'!B854</f>
        <v>г. Сергиев Посад, ул. Фаворского, д. 25/18</v>
      </c>
      <c r="C156" s="284">
        <f>'[1]Приложение № 1'!H854</f>
        <v>5</v>
      </c>
      <c r="D156" s="286">
        <f>'[1]Приложение № 1'!J854</f>
        <v>2</v>
      </c>
      <c r="E156" s="285">
        <f>'[1]Приложение № 1'!M854</f>
        <v>85.5</v>
      </c>
      <c r="F156" s="321">
        <f t="shared" si="186"/>
        <v>5218920</v>
      </c>
      <c r="G156" s="285">
        <v>0.75</v>
      </c>
      <c r="H156" s="321">
        <f t="shared" si="198"/>
        <v>5218920</v>
      </c>
      <c r="I156" s="321">
        <f t="shared" si="199"/>
        <v>3893314.32</v>
      </c>
      <c r="J156" s="321">
        <f t="shared" si="200"/>
        <v>3893314.32</v>
      </c>
      <c r="K156" s="321">
        <v>0</v>
      </c>
      <c r="L156" s="321">
        <f t="shared" si="187"/>
        <v>1325605.68</v>
      </c>
      <c r="M156" s="321">
        <f t="shared" si="188"/>
        <v>1325605.68</v>
      </c>
      <c r="N156" s="321">
        <v>0</v>
      </c>
      <c r="O156" s="292">
        <v>1</v>
      </c>
      <c r="P156" s="296">
        <v>0.746</v>
      </c>
      <c r="Q156" s="294">
        <f t="shared" si="201"/>
        <v>0.254</v>
      </c>
      <c r="S156" s="352" t="e">
        <f>D156-'Приложение № 1'!#REF!</f>
        <v>#REF!</v>
      </c>
    </row>
    <row r="157" spans="1:23" ht="23.25" customHeight="1" x14ac:dyDescent="0.2">
      <c r="A157" s="301">
        <v>9</v>
      </c>
      <c r="B157" s="300" t="str">
        <f>'[1]Приложение № 1'!B855</f>
        <v>г. Сергиев Посад, ул. Вифанская, д. 26а</v>
      </c>
      <c r="C157" s="284">
        <f>'[1]Приложение № 1'!H855</f>
        <v>8</v>
      </c>
      <c r="D157" s="286">
        <f>'[1]Приложение № 1'!J855</f>
        <v>3</v>
      </c>
      <c r="E157" s="285">
        <f>'[1]Приложение № 1'!M855</f>
        <v>81.8</v>
      </c>
      <c r="F157" s="321">
        <f t="shared" si="186"/>
        <v>4993072</v>
      </c>
      <c r="G157" s="285">
        <v>0.75</v>
      </c>
      <c r="H157" s="321">
        <f t="shared" si="198"/>
        <v>4993072</v>
      </c>
      <c r="I157" s="321">
        <f t="shared" si="199"/>
        <v>3724831.71</v>
      </c>
      <c r="J157" s="321">
        <f t="shared" si="200"/>
        <v>3724831.71</v>
      </c>
      <c r="K157" s="321">
        <v>0</v>
      </c>
      <c r="L157" s="321">
        <f t="shared" si="187"/>
        <v>1268240.29</v>
      </c>
      <c r="M157" s="321">
        <f t="shared" si="188"/>
        <v>1268240.29</v>
      </c>
      <c r="N157" s="321">
        <v>0</v>
      </c>
      <c r="O157" s="292">
        <v>1</v>
      </c>
      <c r="P157" s="296">
        <v>0.746</v>
      </c>
      <c r="Q157" s="294">
        <f t="shared" si="201"/>
        <v>0.254</v>
      </c>
      <c r="S157" s="352" t="e">
        <f>D157-'Приложение № 1'!#REF!</f>
        <v>#REF!</v>
      </c>
    </row>
    <row r="158" spans="1:23" ht="23.25" customHeight="1" x14ac:dyDescent="0.2">
      <c r="A158" s="301">
        <v>10</v>
      </c>
      <c r="B158" s="300" t="str">
        <f>'[1]Приложение № 1'!B856</f>
        <v>г. Сергиев Посад, ул. Бероунская, д. 14</v>
      </c>
      <c r="C158" s="284">
        <f>'[1]Приложение № 1'!H856</f>
        <v>25</v>
      </c>
      <c r="D158" s="286">
        <f>'[1]Приложение № 1'!J856</f>
        <v>12</v>
      </c>
      <c r="E158" s="285">
        <f>'[1]Приложение № 1'!M856</f>
        <v>500.5</v>
      </c>
      <c r="F158" s="321">
        <f t="shared" si="186"/>
        <v>30550520</v>
      </c>
      <c r="G158" s="285">
        <v>0.75</v>
      </c>
      <c r="H158" s="321">
        <f t="shared" si="198"/>
        <v>30550520</v>
      </c>
      <c r="I158" s="321">
        <f t="shared" si="199"/>
        <v>22790687.920000002</v>
      </c>
      <c r="J158" s="321">
        <f t="shared" si="200"/>
        <v>22790687.920000002</v>
      </c>
      <c r="K158" s="321">
        <v>0</v>
      </c>
      <c r="L158" s="321">
        <f t="shared" si="187"/>
        <v>7759832.0800000001</v>
      </c>
      <c r="M158" s="321">
        <f t="shared" si="188"/>
        <v>7759832.0800000001</v>
      </c>
      <c r="N158" s="321">
        <v>0</v>
      </c>
      <c r="O158" s="292">
        <v>1</v>
      </c>
      <c r="P158" s="296">
        <v>0.746</v>
      </c>
      <c r="Q158" s="294">
        <f t="shared" si="201"/>
        <v>0.254</v>
      </c>
      <c r="S158" s="352" t="e">
        <f>D158-'Приложение № 1'!#REF!</f>
        <v>#REF!</v>
      </c>
    </row>
    <row r="159" spans="1:23" ht="23.25" customHeight="1" x14ac:dyDescent="0.2">
      <c r="A159" s="301">
        <v>11</v>
      </c>
      <c r="B159" s="300" t="str">
        <f>'[1]Приложение № 1'!B857</f>
        <v>г. Сергиев Посад, ул. Инженерная, д. 13</v>
      </c>
      <c r="C159" s="284">
        <f>'[1]Приложение № 1'!H857</f>
        <v>39</v>
      </c>
      <c r="D159" s="286">
        <f>'[1]Приложение № 1'!J857</f>
        <v>13</v>
      </c>
      <c r="E159" s="285">
        <f>'[1]Приложение № 1'!M857</f>
        <v>853.5</v>
      </c>
      <c r="F159" s="321">
        <f t="shared" si="186"/>
        <v>52097640</v>
      </c>
      <c r="G159" s="285">
        <v>0.75</v>
      </c>
      <c r="H159" s="321">
        <f t="shared" si="198"/>
        <v>52097640</v>
      </c>
      <c r="I159" s="321">
        <f t="shared" si="199"/>
        <v>38864839.439999998</v>
      </c>
      <c r="J159" s="321">
        <f t="shared" si="200"/>
        <v>38864839.439999998</v>
      </c>
      <c r="K159" s="321">
        <v>0</v>
      </c>
      <c r="L159" s="321">
        <f t="shared" si="187"/>
        <v>13232800.560000001</v>
      </c>
      <c r="M159" s="321">
        <f t="shared" si="188"/>
        <v>13232800.560000001</v>
      </c>
      <c r="N159" s="321">
        <v>0</v>
      </c>
      <c r="O159" s="292">
        <v>1</v>
      </c>
      <c r="P159" s="296">
        <v>0.746</v>
      </c>
      <c r="Q159" s="294">
        <f t="shared" si="201"/>
        <v>0.254</v>
      </c>
      <c r="S159" s="352" t="e">
        <f>D159-'Приложение № 1'!#REF!</f>
        <v>#REF!</v>
      </c>
    </row>
    <row r="160" spans="1:23" ht="23.25" customHeight="1" x14ac:dyDescent="0.2">
      <c r="A160" s="301">
        <v>12</v>
      </c>
      <c r="B160" s="300" t="str">
        <f>'[1]Приложение № 1'!B858</f>
        <v>г. Сергиев Посад, ул. Валовая, д. 7</v>
      </c>
      <c r="C160" s="284">
        <f>'[1]Приложение № 1'!H858</f>
        <v>21</v>
      </c>
      <c r="D160" s="286">
        <f>'[1]Приложение № 1'!J858</f>
        <v>9</v>
      </c>
      <c r="E160" s="285">
        <f>'[1]Приложение № 1'!M858</f>
        <v>380.6</v>
      </c>
      <c r="F160" s="321">
        <f t="shared" si="186"/>
        <v>23231824</v>
      </c>
      <c r="G160" s="285">
        <v>0.75</v>
      </c>
      <c r="H160" s="321">
        <f t="shared" si="198"/>
        <v>23231824</v>
      </c>
      <c r="I160" s="321">
        <f t="shared" si="199"/>
        <v>17330940.699999999</v>
      </c>
      <c r="J160" s="321">
        <f t="shared" si="200"/>
        <v>17330940.699999999</v>
      </c>
      <c r="K160" s="321">
        <v>0</v>
      </c>
      <c r="L160" s="321">
        <f t="shared" si="187"/>
        <v>5900883.2999999998</v>
      </c>
      <c r="M160" s="321">
        <f t="shared" si="188"/>
        <v>5900883.2999999998</v>
      </c>
      <c r="N160" s="321">
        <v>0</v>
      </c>
      <c r="O160" s="292">
        <v>1</v>
      </c>
      <c r="P160" s="296">
        <v>0.746</v>
      </c>
      <c r="Q160" s="294">
        <f t="shared" si="201"/>
        <v>0.254</v>
      </c>
      <c r="S160" s="352" t="e">
        <f>D160-'Приложение № 1'!#REF!</f>
        <v>#REF!</v>
      </c>
    </row>
    <row r="161" spans="1:19" ht="23.25" customHeight="1" x14ac:dyDescent="0.2">
      <c r="A161" s="301">
        <v>13</v>
      </c>
      <c r="B161" s="300" t="str">
        <f>'[1]Приложение № 1'!B859</f>
        <v>г. Сергиев Посад, ул. Пионерская, д. 1/12</v>
      </c>
      <c r="C161" s="284">
        <f>'[1]Приложение № 1'!H859</f>
        <v>7</v>
      </c>
      <c r="D161" s="286">
        <f>'[1]Приложение № 1'!J859</f>
        <v>4</v>
      </c>
      <c r="E161" s="285">
        <f>'[1]Приложение № 1'!M859</f>
        <v>181.1</v>
      </c>
      <c r="F161" s="321">
        <f t="shared" si="186"/>
        <v>11054344</v>
      </c>
      <c r="G161" s="285">
        <v>0.75</v>
      </c>
      <c r="H161" s="321">
        <f t="shared" si="198"/>
        <v>11054344</v>
      </c>
      <c r="I161" s="321">
        <f t="shared" si="199"/>
        <v>8246540.6200000001</v>
      </c>
      <c r="J161" s="321">
        <f t="shared" si="200"/>
        <v>8246540.6200000001</v>
      </c>
      <c r="K161" s="321">
        <v>0</v>
      </c>
      <c r="L161" s="321">
        <f t="shared" si="187"/>
        <v>2807803.38</v>
      </c>
      <c r="M161" s="321">
        <f t="shared" si="188"/>
        <v>2807803.38</v>
      </c>
      <c r="N161" s="321">
        <v>0</v>
      </c>
      <c r="O161" s="292">
        <v>1</v>
      </c>
      <c r="P161" s="296">
        <v>0.746</v>
      </c>
      <c r="Q161" s="294">
        <f t="shared" si="201"/>
        <v>0.254</v>
      </c>
      <c r="S161" s="352" t="e">
        <f>D161-'Приложение № 1'!#REF!</f>
        <v>#REF!</v>
      </c>
    </row>
    <row r="162" spans="1:19" ht="23.25" customHeight="1" x14ac:dyDescent="0.2">
      <c r="A162" s="301">
        <v>14</v>
      </c>
      <c r="B162" s="300" t="str">
        <f>'[1]Приложение № 1'!B860</f>
        <v>г. Сергиев Посад, ул. Ильинская, д. 11</v>
      </c>
      <c r="C162" s="284">
        <f>'[1]Приложение № 1'!H860</f>
        <v>13</v>
      </c>
      <c r="D162" s="286">
        <f>'[1]Приложение № 1'!J860</f>
        <v>5</v>
      </c>
      <c r="E162" s="285">
        <f>'[1]Приложение № 1'!M860</f>
        <v>144.69999999999999</v>
      </c>
      <c r="F162" s="321">
        <f t="shared" si="186"/>
        <v>8832488</v>
      </c>
      <c r="G162" s="285">
        <v>0.75</v>
      </c>
      <c r="H162" s="321">
        <f t="shared" si="198"/>
        <v>8832488</v>
      </c>
      <c r="I162" s="321">
        <f t="shared" si="199"/>
        <v>6589036.0499999998</v>
      </c>
      <c r="J162" s="321">
        <f t="shared" si="200"/>
        <v>6589036.0499999998</v>
      </c>
      <c r="K162" s="321">
        <v>0</v>
      </c>
      <c r="L162" s="321">
        <f t="shared" si="187"/>
        <v>2243451.9500000002</v>
      </c>
      <c r="M162" s="321">
        <f t="shared" si="188"/>
        <v>2243451.9500000002</v>
      </c>
      <c r="N162" s="321">
        <v>0</v>
      </c>
      <c r="O162" s="292">
        <v>1</v>
      </c>
      <c r="P162" s="296">
        <v>0.746</v>
      </c>
      <c r="Q162" s="294">
        <f t="shared" si="201"/>
        <v>0.254</v>
      </c>
      <c r="S162" s="352" t="e">
        <f>D162-'Приложение № 1'!#REF!</f>
        <v>#REF!</v>
      </c>
    </row>
    <row r="163" spans="1:19" ht="23.25" customHeight="1" x14ac:dyDescent="0.2">
      <c r="A163" s="301">
        <v>15</v>
      </c>
      <c r="B163" s="300" t="str">
        <f>'[1]Приложение № 1'!B861</f>
        <v>г. Сергиев Посад, ул. Вифанская, д. 27а</v>
      </c>
      <c r="C163" s="284">
        <f>'[1]Приложение № 1'!H861</f>
        <v>14</v>
      </c>
      <c r="D163" s="286">
        <f>'[1]Приложение № 1'!J861</f>
        <v>6</v>
      </c>
      <c r="E163" s="285">
        <f>'[1]Приложение № 1'!M861</f>
        <v>211.1</v>
      </c>
      <c r="F163" s="321">
        <f t="shared" si="186"/>
        <v>12885544</v>
      </c>
      <c r="G163" s="285">
        <v>0.75</v>
      </c>
      <c r="H163" s="321">
        <f t="shared" si="198"/>
        <v>12885544</v>
      </c>
      <c r="I163" s="321">
        <f t="shared" si="199"/>
        <v>9612615.8200000003</v>
      </c>
      <c r="J163" s="321">
        <f t="shared" si="200"/>
        <v>9612615.8200000003</v>
      </c>
      <c r="K163" s="321">
        <v>0</v>
      </c>
      <c r="L163" s="321">
        <f t="shared" si="187"/>
        <v>3272928.18</v>
      </c>
      <c r="M163" s="321">
        <f t="shared" si="188"/>
        <v>3272928.18</v>
      </c>
      <c r="N163" s="321">
        <v>0</v>
      </c>
      <c r="O163" s="292">
        <v>1</v>
      </c>
      <c r="P163" s="296">
        <v>0.746</v>
      </c>
      <c r="Q163" s="294">
        <f t="shared" si="201"/>
        <v>0.254</v>
      </c>
      <c r="S163" s="352" t="e">
        <f>D163-'Приложение № 1'!#REF!</f>
        <v>#REF!</v>
      </c>
    </row>
    <row r="164" spans="1:19" ht="23.25" customHeight="1" x14ac:dyDescent="0.2">
      <c r="A164" s="301">
        <v>16</v>
      </c>
      <c r="B164" s="300" t="str">
        <f>'[1]Приложение № 1'!B862</f>
        <v>г. Сергиев Посад, ул. Садовая, д. 8</v>
      </c>
      <c r="C164" s="284">
        <f>'[1]Приложение № 1'!H862</f>
        <v>25</v>
      </c>
      <c r="D164" s="286">
        <f>'[1]Приложение № 1'!J862</f>
        <v>8</v>
      </c>
      <c r="E164" s="285">
        <f>'[1]Приложение № 1'!M862</f>
        <v>496.9</v>
      </c>
      <c r="F164" s="321">
        <f t="shared" si="186"/>
        <v>30330776</v>
      </c>
      <c r="G164" s="285">
        <v>0.75</v>
      </c>
      <c r="H164" s="321">
        <f t="shared" si="198"/>
        <v>30330776</v>
      </c>
      <c r="I164" s="321">
        <f t="shared" si="199"/>
        <v>22626758.899999999</v>
      </c>
      <c r="J164" s="321">
        <f t="shared" si="200"/>
        <v>22626758.899999999</v>
      </c>
      <c r="K164" s="321">
        <v>0</v>
      </c>
      <c r="L164" s="321">
        <f t="shared" si="187"/>
        <v>7704017.0999999996</v>
      </c>
      <c r="M164" s="321">
        <f t="shared" si="188"/>
        <v>7704017.0999999996</v>
      </c>
      <c r="N164" s="321">
        <v>0</v>
      </c>
      <c r="O164" s="292">
        <v>1</v>
      </c>
      <c r="P164" s="296">
        <v>0.746</v>
      </c>
      <c r="Q164" s="294">
        <f t="shared" si="201"/>
        <v>0.254</v>
      </c>
      <c r="S164" s="352" t="e">
        <f>D164-'Приложение № 1'!#REF!</f>
        <v>#REF!</v>
      </c>
    </row>
    <row r="165" spans="1:19" ht="23.25" customHeight="1" x14ac:dyDescent="0.2">
      <c r="A165" s="301">
        <v>17</v>
      </c>
      <c r="B165" s="300" t="str">
        <f>'[1]Приложение № 1'!B863</f>
        <v>г. Сергиев Посад, ул. Садовая, д. 10</v>
      </c>
      <c r="C165" s="284">
        <f>'[1]Приложение № 1'!H863</f>
        <v>16</v>
      </c>
      <c r="D165" s="286">
        <f>'[1]Приложение № 1'!J863</f>
        <v>8</v>
      </c>
      <c r="E165" s="285">
        <f>'[1]Приложение № 1'!M863</f>
        <v>435.3</v>
      </c>
      <c r="F165" s="321">
        <f t="shared" si="186"/>
        <v>26570712</v>
      </c>
      <c r="G165" s="285">
        <v>0.75</v>
      </c>
      <c r="H165" s="321">
        <f t="shared" si="198"/>
        <v>26570712</v>
      </c>
      <c r="I165" s="321">
        <f t="shared" si="199"/>
        <v>19821751.149999999</v>
      </c>
      <c r="J165" s="321">
        <f t="shared" si="200"/>
        <v>19821751.149999999</v>
      </c>
      <c r="K165" s="321">
        <v>0</v>
      </c>
      <c r="L165" s="321">
        <f t="shared" si="187"/>
        <v>6748960.8499999996</v>
      </c>
      <c r="M165" s="321">
        <f t="shared" si="188"/>
        <v>6748960.8499999996</v>
      </c>
      <c r="N165" s="321">
        <v>0</v>
      </c>
      <c r="O165" s="292">
        <v>1</v>
      </c>
      <c r="P165" s="296">
        <v>0.746</v>
      </c>
      <c r="Q165" s="294">
        <f t="shared" si="201"/>
        <v>0.254</v>
      </c>
      <c r="S165" s="352" t="e">
        <f>D165-'Приложение № 1'!#REF!</f>
        <v>#REF!</v>
      </c>
    </row>
    <row r="166" spans="1:19" ht="23.25" customHeight="1" x14ac:dyDescent="0.2">
      <c r="A166" s="301">
        <v>18</v>
      </c>
      <c r="B166" s="300" t="str">
        <f>'[1]Приложение № 1'!B864</f>
        <v>г. Сергиев Посад, ул. Садовая, д. 14</v>
      </c>
      <c r="C166" s="284">
        <f>'[1]Приложение № 1'!H864</f>
        <v>18</v>
      </c>
      <c r="D166" s="286">
        <f>'[1]Приложение № 1'!J864</f>
        <v>9</v>
      </c>
      <c r="E166" s="285">
        <f>'[1]Приложение № 1'!M864</f>
        <v>420.4</v>
      </c>
      <c r="F166" s="321">
        <f t="shared" si="186"/>
        <v>25661216</v>
      </c>
      <c r="G166" s="285">
        <v>0.75</v>
      </c>
      <c r="H166" s="321">
        <f t="shared" si="198"/>
        <v>25661216</v>
      </c>
      <c r="I166" s="321">
        <f t="shared" si="199"/>
        <v>19143267.140000001</v>
      </c>
      <c r="J166" s="321">
        <f t="shared" si="200"/>
        <v>19143267.140000001</v>
      </c>
      <c r="K166" s="321">
        <v>0</v>
      </c>
      <c r="L166" s="321">
        <f t="shared" si="187"/>
        <v>6517948.8600000003</v>
      </c>
      <c r="M166" s="321">
        <f t="shared" si="188"/>
        <v>6517948.8600000003</v>
      </c>
      <c r="N166" s="321">
        <v>0</v>
      </c>
      <c r="O166" s="292">
        <v>1</v>
      </c>
      <c r="P166" s="296">
        <v>0.746</v>
      </c>
      <c r="Q166" s="294">
        <f t="shared" si="201"/>
        <v>0.254</v>
      </c>
      <c r="S166" s="352" t="e">
        <f>D166-'Приложение № 1'!#REF!</f>
        <v>#REF!</v>
      </c>
    </row>
    <row r="167" spans="1:19" ht="23.25" customHeight="1" x14ac:dyDescent="0.2">
      <c r="A167" s="301">
        <v>19</v>
      </c>
      <c r="B167" s="300" t="str">
        <f>'[1]Приложение № 1'!B865</f>
        <v>г. Сергиев Посад, ул. Садовая, д. 14а</v>
      </c>
      <c r="C167" s="284">
        <f>'[1]Приложение № 1'!H865</f>
        <v>24</v>
      </c>
      <c r="D167" s="286">
        <f>'[1]Приложение № 1'!J865</f>
        <v>10</v>
      </c>
      <c r="E167" s="285">
        <f>'[1]Приложение № 1'!M865</f>
        <v>408.2</v>
      </c>
      <c r="F167" s="321">
        <f t="shared" si="186"/>
        <v>24916528</v>
      </c>
      <c r="G167" s="285">
        <v>0.75</v>
      </c>
      <c r="H167" s="321">
        <f t="shared" si="198"/>
        <v>24916528</v>
      </c>
      <c r="I167" s="321">
        <f t="shared" si="199"/>
        <v>18587729.890000001</v>
      </c>
      <c r="J167" s="321">
        <f t="shared" si="200"/>
        <v>18587729.890000001</v>
      </c>
      <c r="K167" s="321">
        <v>0</v>
      </c>
      <c r="L167" s="321">
        <f t="shared" si="187"/>
        <v>6328798.1100000003</v>
      </c>
      <c r="M167" s="321">
        <f t="shared" si="188"/>
        <v>6328798.1100000003</v>
      </c>
      <c r="N167" s="321">
        <v>0</v>
      </c>
      <c r="O167" s="292">
        <v>1</v>
      </c>
      <c r="P167" s="296">
        <v>0.746</v>
      </c>
      <c r="Q167" s="294">
        <f t="shared" si="201"/>
        <v>0.254</v>
      </c>
      <c r="S167" s="352" t="e">
        <f>D167-'Приложение № 1'!#REF!</f>
        <v>#REF!</v>
      </c>
    </row>
    <row r="168" spans="1:19" ht="23.25" customHeight="1" x14ac:dyDescent="0.2">
      <c r="A168" s="301">
        <v>20</v>
      </c>
      <c r="B168" s="300" t="str">
        <f>'[1]Приложение № 1'!B866</f>
        <v>г. Сергиев Посад, ул. Садовая, д. 14б</v>
      </c>
      <c r="C168" s="284">
        <f>'[1]Приложение № 1'!H866</f>
        <v>29</v>
      </c>
      <c r="D168" s="286">
        <f>'[1]Приложение № 1'!J866</f>
        <v>10</v>
      </c>
      <c r="E168" s="285">
        <f>'[1]Приложение № 1'!M866</f>
        <v>413.8</v>
      </c>
      <c r="F168" s="321">
        <f t="shared" si="186"/>
        <v>25258352</v>
      </c>
      <c r="G168" s="285">
        <v>0.75</v>
      </c>
      <c r="H168" s="321">
        <f t="shared" si="198"/>
        <v>25258352</v>
      </c>
      <c r="I168" s="321">
        <f t="shared" si="199"/>
        <v>18842730.59</v>
      </c>
      <c r="J168" s="321">
        <f t="shared" si="200"/>
        <v>18842730.59</v>
      </c>
      <c r="K168" s="321">
        <v>0</v>
      </c>
      <c r="L168" s="321">
        <f t="shared" si="187"/>
        <v>6415621.4100000001</v>
      </c>
      <c r="M168" s="321">
        <f t="shared" si="188"/>
        <v>6415621.4100000001</v>
      </c>
      <c r="N168" s="321">
        <v>0</v>
      </c>
      <c r="O168" s="292">
        <v>1</v>
      </c>
      <c r="P168" s="296">
        <v>0.746</v>
      </c>
      <c r="Q168" s="294">
        <f t="shared" si="201"/>
        <v>0.254</v>
      </c>
      <c r="S168" s="352" t="e">
        <f>D168-'Приложение № 1'!#REF!</f>
        <v>#REF!</v>
      </c>
    </row>
    <row r="169" spans="1:19" ht="23.25" customHeight="1" x14ac:dyDescent="0.2">
      <c r="A169" s="301">
        <v>21</v>
      </c>
      <c r="B169" s="300" t="str">
        <f>'[1]Приложение № 1'!B867</f>
        <v>г. Сергиев Посад, ул. Кирова, д. 34</v>
      </c>
      <c r="C169" s="284">
        <f>'[1]Приложение № 1'!H867</f>
        <v>25</v>
      </c>
      <c r="D169" s="286">
        <f>'[1]Приложение № 1'!J867</f>
        <v>7</v>
      </c>
      <c r="E169" s="285">
        <f>'[1]Приложение № 1'!M867</f>
        <v>244.8</v>
      </c>
      <c r="F169" s="321">
        <f t="shared" si="186"/>
        <v>14942592</v>
      </c>
      <c r="G169" s="285">
        <v>0.75</v>
      </c>
      <c r="H169" s="321">
        <f t="shared" si="198"/>
        <v>14942592</v>
      </c>
      <c r="I169" s="321">
        <f t="shared" si="199"/>
        <v>11147173.630000001</v>
      </c>
      <c r="J169" s="321">
        <f t="shared" si="200"/>
        <v>11147173.630000001</v>
      </c>
      <c r="K169" s="321">
        <v>0</v>
      </c>
      <c r="L169" s="321">
        <f>M169+N169</f>
        <v>3795418.37</v>
      </c>
      <c r="M169" s="321">
        <f>F169*Q169</f>
        <v>3795418.37</v>
      </c>
      <c r="N169" s="321">
        <v>0</v>
      </c>
      <c r="O169" s="292">
        <v>1</v>
      </c>
      <c r="P169" s="296">
        <v>0.746</v>
      </c>
      <c r="Q169" s="294">
        <f>1-P169</f>
        <v>0.254</v>
      </c>
      <c r="S169" s="352" t="e">
        <f>D169-'Приложение № 1'!#REF!</f>
        <v>#REF!</v>
      </c>
    </row>
    <row r="170" spans="1:19" ht="23.25" customHeight="1" x14ac:dyDescent="0.2">
      <c r="A170" s="301">
        <v>22</v>
      </c>
      <c r="B170" s="300" t="str">
        <f>'[1]Приложение № 1'!B868</f>
        <v>г. Сергиев Посад, ул. Вифанская, д. 14</v>
      </c>
      <c r="C170" s="284">
        <f>'[1]Приложение № 1'!H868</f>
        <v>10</v>
      </c>
      <c r="D170" s="286">
        <f>'[1]Приложение № 1'!J868</f>
        <v>3</v>
      </c>
      <c r="E170" s="285">
        <f>'[1]Приложение № 1'!M868</f>
        <v>251.4</v>
      </c>
      <c r="F170" s="321">
        <f t="shared" si="186"/>
        <v>15345456</v>
      </c>
      <c r="G170" s="285"/>
      <c r="H170" s="321">
        <f t="shared" si="198"/>
        <v>15345456</v>
      </c>
      <c r="I170" s="321">
        <f t="shared" si="199"/>
        <v>11447710.18</v>
      </c>
      <c r="J170" s="321">
        <f t="shared" si="200"/>
        <v>11447710.18</v>
      </c>
      <c r="K170" s="321">
        <v>0</v>
      </c>
      <c r="L170" s="321">
        <f>M170+N170</f>
        <v>3897745.82</v>
      </c>
      <c r="M170" s="321">
        <f>F170*Q170</f>
        <v>3897745.82</v>
      </c>
      <c r="N170" s="321">
        <v>0</v>
      </c>
      <c r="O170" s="292">
        <v>1</v>
      </c>
      <c r="P170" s="296">
        <v>0.746</v>
      </c>
      <c r="Q170" s="294">
        <f t="shared" ref="Q170:Q181" si="202">1-P170</f>
        <v>0.254</v>
      </c>
      <c r="S170" s="352" t="e">
        <f>D170-'Приложение № 1'!#REF!</f>
        <v>#REF!</v>
      </c>
    </row>
    <row r="171" spans="1:19" ht="23.25" customHeight="1" x14ac:dyDescent="0.2">
      <c r="A171" s="301">
        <v>23</v>
      </c>
      <c r="B171" s="300" t="str">
        <f>'[1]Приложение № 1'!B869</f>
        <v>г. Сергиев Посад, ул. Кирова, д. 13а</v>
      </c>
      <c r="C171" s="284">
        <f>'[1]Приложение № 1'!H869</f>
        <v>12</v>
      </c>
      <c r="D171" s="286">
        <f>'[1]Приложение № 1'!J869</f>
        <v>4</v>
      </c>
      <c r="E171" s="285">
        <f>'[1]Приложение № 1'!M869</f>
        <v>140.1</v>
      </c>
      <c r="F171" s="321">
        <f t="shared" si="186"/>
        <v>8551704</v>
      </c>
      <c r="G171" s="285"/>
      <c r="H171" s="321">
        <f t="shared" si="198"/>
        <v>8551704</v>
      </c>
      <c r="I171" s="321">
        <f t="shared" si="199"/>
        <v>6379571.1799999997</v>
      </c>
      <c r="J171" s="321">
        <f t="shared" si="200"/>
        <v>6379571.1799999997</v>
      </c>
      <c r="K171" s="321">
        <v>0</v>
      </c>
      <c r="L171" s="321">
        <f t="shared" ref="L171:L181" si="203">M171+N171</f>
        <v>2172132.8199999998</v>
      </c>
      <c r="M171" s="321">
        <f t="shared" ref="M171:M181" si="204">F171*Q171</f>
        <v>2172132.8199999998</v>
      </c>
      <c r="N171" s="321">
        <v>0</v>
      </c>
      <c r="O171" s="292">
        <v>1</v>
      </c>
      <c r="P171" s="296">
        <v>0.746</v>
      </c>
      <c r="Q171" s="294">
        <f t="shared" si="202"/>
        <v>0.254</v>
      </c>
      <c r="S171" s="352" t="e">
        <f>D171-'Приложение № 1'!#REF!</f>
        <v>#REF!</v>
      </c>
    </row>
    <row r="172" spans="1:19" ht="23.25" customHeight="1" x14ac:dyDescent="0.2">
      <c r="A172" s="301">
        <v>24</v>
      </c>
      <c r="B172" s="300" t="str">
        <f>'[1]Приложение № 1'!B870</f>
        <v>г. Сергиев Посад, ул. Ильинская, д. 11а</v>
      </c>
      <c r="C172" s="284">
        <f>'[1]Приложение № 1'!H870</f>
        <v>7</v>
      </c>
      <c r="D172" s="286">
        <f>'[1]Приложение № 1'!J870</f>
        <v>5</v>
      </c>
      <c r="E172" s="285">
        <f>'[1]Приложение № 1'!M870</f>
        <v>123.4</v>
      </c>
      <c r="F172" s="321">
        <f t="shared" si="186"/>
        <v>7532336</v>
      </c>
      <c r="G172" s="285"/>
      <c r="H172" s="321">
        <f t="shared" si="198"/>
        <v>7532336</v>
      </c>
      <c r="I172" s="321">
        <f t="shared" si="199"/>
        <v>5619122.6600000001</v>
      </c>
      <c r="J172" s="321">
        <f t="shared" si="200"/>
        <v>5619122.6600000001</v>
      </c>
      <c r="K172" s="321">
        <v>0</v>
      </c>
      <c r="L172" s="321">
        <f t="shared" si="203"/>
        <v>1913213.34</v>
      </c>
      <c r="M172" s="321">
        <f t="shared" si="204"/>
        <v>1913213.34</v>
      </c>
      <c r="N172" s="321">
        <v>0</v>
      </c>
      <c r="O172" s="292">
        <v>1</v>
      </c>
      <c r="P172" s="296">
        <v>0.746</v>
      </c>
      <c r="Q172" s="294">
        <f t="shared" si="202"/>
        <v>0.254</v>
      </c>
      <c r="S172" s="352" t="e">
        <f>D172-'Приложение № 1'!#REF!</f>
        <v>#REF!</v>
      </c>
    </row>
    <row r="173" spans="1:19" ht="23.25" customHeight="1" x14ac:dyDescent="0.2">
      <c r="A173" s="301">
        <v>25</v>
      </c>
      <c r="B173" s="300" t="str">
        <f>'[1]Приложение № 1'!B871</f>
        <v>г. Сергиев Посад, ул. 1-ой Ударной Армии, д. 20</v>
      </c>
      <c r="C173" s="284">
        <f>'[1]Приложение № 1'!H871</f>
        <v>13</v>
      </c>
      <c r="D173" s="286">
        <f>'[1]Приложение № 1'!J871</f>
        <v>5</v>
      </c>
      <c r="E173" s="285">
        <f>'[1]Приложение № 1'!M871</f>
        <v>144.69999999999999</v>
      </c>
      <c r="F173" s="321">
        <f t="shared" si="186"/>
        <v>8832488</v>
      </c>
      <c r="G173" s="285"/>
      <c r="H173" s="321">
        <f t="shared" si="198"/>
        <v>8832488</v>
      </c>
      <c r="I173" s="321">
        <f t="shared" si="199"/>
        <v>6589036.0499999998</v>
      </c>
      <c r="J173" s="321">
        <f t="shared" si="200"/>
        <v>6589036.0499999998</v>
      </c>
      <c r="K173" s="321">
        <v>0</v>
      </c>
      <c r="L173" s="321">
        <f t="shared" si="203"/>
        <v>2243451.9500000002</v>
      </c>
      <c r="M173" s="321">
        <f t="shared" si="204"/>
        <v>2243451.9500000002</v>
      </c>
      <c r="N173" s="321">
        <v>0</v>
      </c>
      <c r="O173" s="292">
        <v>1</v>
      </c>
      <c r="P173" s="296">
        <v>0.746</v>
      </c>
      <c r="Q173" s="294">
        <f t="shared" si="202"/>
        <v>0.254</v>
      </c>
      <c r="S173" s="352" t="e">
        <f>D173-'Приложение № 1'!#REF!</f>
        <v>#REF!</v>
      </c>
    </row>
    <row r="174" spans="1:19" ht="23.25" customHeight="1" x14ac:dyDescent="0.2">
      <c r="A174" s="301">
        <v>26</v>
      </c>
      <c r="B174" s="300" t="str">
        <f>'[1]Приложение № 1'!B872</f>
        <v>г. Сергиев Посад, Березовый пер., д. 12/2</v>
      </c>
      <c r="C174" s="284">
        <f>'[1]Приложение № 1'!H872</f>
        <v>5</v>
      </c>
      <c r="D174" s="286">
        <f>'[1]Приложение № 1'!J872</f>
        <v>2</v>
      </c>
      <c r="E174" s="285">
        <f>'[1]Приложение № 1'!M872</f>
        <v>115.6</v>
      </c>
      <c r="F174" s="321">
        <f t="shared" si="186"/>
        <v>7056224</v>
      </c>
      <c r="G174" s="285"/>
      <c r="H174" s="321">
        <f t="shared" si="198"/>
        <v>7056224</v>
      </c>
      <c r="I174" s="321">
        <f t="shared" si="199"/>
        <v>5263943.0999999996</v>
      </c>
      <c r="J174" s="321">
        <f t="shared" si="200"/>
        <v>5263943.0999999996</v>
      </c>
      <c r="K174" s="321">
        <v>0</v>
      </c>
      <c r="L174" s="321">
        <f t="shared" si="203"/>
        <v>1792280.9</v>
      </c>
      <c r="M174" s="321">
        <f t="shared" si="204"/>
        <v>1792280.9</v>
      </c>
      <c r="N174" s="321">
        <v>0</v>
      </c>
      <c r="O174" s="292">
        <v>1</v>
      </c>
      <c r="P174" s="296">
        <v>0.746</v>
      </c>
      <c r="Q174" s="294">
        <f t="shared" si="202"/>
        <v>0.254</v>
      </c>
      <c r="S174" s="352" t="e">
        <f>D174-'Приложение № 1'!#REF!</f>
        <v>#REF!</v>
      </c>
    </row>
    <row r="175" spans="1:19" ht="23.25" customHeight="1" x14ac:dyDescent="0.2">
      <c r="A175" s="301">
        <v>27</v>
      </c>
      <c r="B175" s="300" t="str">
        <f>'[1]Приложение № 1'!B873</f>
        <v>г. Сергиев Посад, Березовый пер., д. 17</v>
      </c>
      <c r="C175" s="284">
        <f>'[1]Приложение № 1'!H873</f>
        <v>9</v>
      </c>
      <c r="D175" s="286">
        <f>'[1]Приложение № 1'!J873</f>
        <v>4</v>
      </c>
      <c r="E175" s="285">
        <f>'[1]Приложение № 1'!M873</f>
        <v>101</v>
      </c>
      <c r="F175" s="321">
        <f t="shared" si="186"/>
        <v>6165040</v>
      </c>
      <c r="G175" s="285"/>
      <c r="H175" s="321">
        <f t="shared" si="198"/>
        <v>6165040</v>
      </c>
      <c r="I175" s="321">
        <f t="shared" si="199"/>
        <v>4599119.84</v>
      </c>
      <c r="J175" s="321">
        <f t="shared" si="200"/>
        <v>4599119.84</v>
      </c>
      <c r="K175" s="321">
        <v>0</v>
      </c>
      <c r="L175" s="321">
        <f t="shared" si="203"/>
        <v>1565920.16</v>
      </c>
      <c r="M175" s="321">
        <f t="shared" si="204"/>
        <v>1565920.16</v>
      </c>
      <c r="N175" s="321">
        <v>0</v>
      </c>
      <c r="O175" s="292">
        <v>1</v>
      </c>
      <c r="P175" s="296">
        <v>0.746</v>
      </c>
      <c r="Q175" s="294">
        <f t="shared" si="202"/>
        <v>0.254</v>
      </c>
      <c r="S175" s="352" t="e">
        <f>D175-'Приложение № 1'!#REF!</f>
        <v>#REF!</v>
      </c>
    </row>
    <row r="176" spans="1:19" ht="23.25" customHeight="1" x14ac:dyDescent="0.2">
      <c r="A176" s="301">
        <v>28</v>
      </c>
      <c r="B176" s="300" t="str">
        <f>'[1]Приложение № 1'!B874</f>
        <v>г. Сергиев Посад, ул. Вифанская, д. 52</v>
      </c>
      <c r="C176" s="284">
        <f>'[1]Приложение № 1'!H874</f>
        <v>2</v>
      </c>
      <c r="D176" s="286">
        <f>'[1]Приложение № 1'!J874</f>
        <v>1</v>
      </c>
      <c r="E176" s="285">
        <f>'[1]Приложение № 1'!M874</f>
        <v>131.80000000000001</v>
      </c>
      <c r="F176" s="321">
        <f t="shared" si="186"/>
        <v>8045072</v>
      </c>
      <c r="G176" s="285"/>
      <c r="H176" s="321">
        <f t="shared" si="198"/>
        <v>8045072</v>
      </c>
      <c r="I176" s="321">
        <f t="shared" si="199"/>
        <v>6001623.71</v>
      </c>
      <c r="J176" s="321">
        <f t="shared" si="200"/>
        <v>6001623.71</v>
      </c>
      <c r="K176" s="321">
        <v>0</v>
      </c>
      <c r="L176" s="321">
        <f t="shared" si="203"/>
        <v>2043448.29</v>
      </c>
      <c r="M176" s="321">
        <f t="shared" si="204"/>
        <v>2043448.29</v>
      </c>
      <c r="N176" s="321">
        <v>0</v>
      </c>
      <c r="O176" s="292">
        <v>1</v>
      </c>
      <c r="P176" s="296">
        <v>0.746</v>
      </c>
      <c r="Q176" s="294">
        <f t="shared" si="202"/>
        <v>0.254</v>
      </c>
      <c r="S176" s="352" t="e">
        <f>D176-'Приложение № 1'!#REF!</f>
        <v>#REF!</v>
      </c>
    </row>
    <row r="177" spans="1:23" ht="23.25" customHeight="1" x14ac:dyDescent="0.2">
      <c r="A177" s="301">
        <v>29</v>
      </c>
      <c r="B177" s="300" t="str">
        <f>'[1]Приложение № 1'!B875</f>
        <v>г. Сергиев Посад, ул. Фаворского, д. 14/14</v>
      </c>
      <c r="C177" s="284">
        <f>'[1]Приложение № 1'!H875</f>
        <v>6</v>
      </c>
      <c r="D177" s="286">
        <f>'[1]Приложение № 1'!J875</f>
        <v>2</v>
      </c>
      <c r="E177" s="285">
        <f>'[1]Приложение № 1'!M875</f>
        <v>139.6</v>
      </c>
      <c r="F177" s="321">
        <f t="shared" si="186"/>
        <v>8521184</v>
      </c>
      <c r="G177" s="285"/>
      <c r="H177" s="321">
        <f t="shared" si="198"/>
        <v>8521184</v>
      </c>
      <c r="I177" s="321">
        <f t="shared" si="199"/>
        <v>6356803.2599999998</v>
      </c>
      <c r="J177" s="321">
        <f t="shared" si="200"/>
        <v>6356803.2599999998</v>
      </c>
      <c r="K177" s="321">
        <v>0</v>
      </c>
      <c r="L177" s="321">
        <f t="shared" si="203"/>
        <v>2164380.7400000002</v>
      </c>
      <c r="M177" s="321">
        <f t="shared" si="204"/>
        <v>2164380.7400000002</v>
      </c>
      <c r="N177" s="321">
        <v>0</v>
      </c>
      <c r="O177" s="292">
        <v>1</v>
      </c>
      <c r="P177" s="296">
        <v>0.746</v>
      </c>
      <c r="Q177" s="294">
        <f t="shared" si="202"/>
        <v>0.254</v>
      </c>
      <c r="S177" s="352" t="e">
        <f>D177-'Приложение № 1'!#REF!</f>
        <v>#REF!</v>
      </c>
    </row>
    <row r="178" spans="1:23" ht="23.25" customHeight="1" x14ac:dyDescent="0.2">
      <c r="A178" s="301">
        <v>30</v>
      </c>
      <c r="B178" s="300" t="str">
        <f>'[1]Приложение № 1'!B876</f>
        <v>г. Сергиев Посад, Красный пер., д. 1/26</v>
      </c>
      <c r="C178" s="284">
        <f>'[1]Приложение № 1'!H876</f>
        <v>90</v>
      </c>
      <c r="D178" s="286">
        <f>'[1]Приложение № 1'!J876</f>
        <v>32</v>
      </c>
      <c r="E178" s="285">
        <f>'[1]Приложение № 1'!M876</f>
        <v>1719.5</v>
      </c>
      <c r="F178" s="321">
        <f t="shared" si="186"/>
        <v>104958280</v>
      </c>
      <c r="G178" s="285"/>
      <c r="H178" s="321">
        <f t="shared" si="198"/>
        <v>104958280</v>
      </c>
      <c r="I178" s="321">
        <f t="shared" si="199"/>
        <v>78298876.879999995</v>
      </c>
      <c r="J178" s="321">
        <f t="shared" si="200"/>
        <v>78298876.879999995</v>
      </c>
      <c r="K178" s="321">
        <v>0</v>
      </c>
      <c r="L178" s="321">
        <f t="shared" si="203"/>
        <v>26659403.120000001</v>
      </c>
      <c r="M178" s="321">
        <f t="shared" si="204"/>
        <v>26659403.120000001</v>
      </c>
      <c r="N178" s="321">
        <v>0</v>
      </c>
      <c r="O178" s="292">
        <v>1</v>
      </c>
      <c r="P178" s="296">
        <v>0.746</v>
      </c>
      <c r="Q178" s="294">
        <f t="shared" si="202"/>
        <v>0.254</v>
      </c>
      <c r="S178" s="352" t="e">
        <f>D178-'Приложение № 1'!#REF!</f>
        <v>#REF!</v>
      </c>
    </row>
    <row r="179" spans="1:23" ht="23.25" customHeight="1" x14ac:dyDescent="0.2">
      <c r="A179" s="301">
        <v>31</v>
      </c>
      <c r="B179" s="300" t="str">
        <f>'[1]Приложение № 1'!B877</f>
        <v>г. Сергиев Посад, ул. Кирова, д. 30</v>
      </c>
      <c r="C179" s="284">
        <f>'[1]Приложение № 1'!H877</f>
        <v>1</v>
      </c>
      <c r="D179" s="286">
        <f>'[1]Приложение № 1'!J877</f>
        <v>1</v>
      </c>
      <c r="E179" s="285">
        <f>'[1]Приложение № 1'!M877</f>
        <v>67.599999999999994</v>
      </c>
      <c r="F179" s="321">
        <f t="shared" si="186"/>
        <v>4126304</v>
      </c>
      <c r="G179" s="285"/>
      <c r="H179" s="321">
        <f t="shared" si="198"/>
        <v>4126304</v>
      </c>
      <c r="I179" s="321">
        <f t="shared" si="199"/>
        <v>3078222.78</v>
      </c>
      <c r="J179" s="321">
        <f t="shared" si="200"/>
        <v>3078222.78</v>
      </c>
      <c r="K179" s="321">
        <v>0</v>
      </c>
      <c r="L179" s="321">
        <f t="shared" si="203"/>
        <v>1048081.22</v>
      </c>
      <c r="M179" s="321">
        <f t="shared" si="204"/>
        <v>1048081.22</v>
      </c>
      <c r="N179" s="321">
        <v>0</v>
      </c>
      <c r="O179" s="292">
        <v>1</v>
      </c>
      <c r="P179" s="296">
        <v>0.746</v>
      </c>
      <c r="Q179" s="294">
        <f t="shared" si="202"/>
        <v>0.254</v>
      </c>
      <c r="S179" s="352" t="e">
        <f>D179-'Приложение № 1'!#REF!</f>
        <v>#REF!</v>
      </c>
    </row>
    <row r="180" spans="1:23" ht="23.25" customHeight="1" x14ac:dyDescent="0.2">
      <c r="A180" s="301">
        <v>32</v>
      </c>
      <c r="B180" s="300" t="str">
        <f>'[1]Приложение № 1'!B878</f>
        <v>г. Сергиев Посад, ул. Кузьминова, д. 28/18</v>
      </c>
      <c r="C180" s="284">
        <f>'[1]Приложение № 1'!H878</f>
        <v>18</v>
      </c>
      <c r="D180" s="286">
        <f>'[1]Приложение № 1'!J878</f>
        <v>5</v>
      </c>
      <c r="E180" s="285">
        <f>'[1]Приложение № 1'!M878</f>
        <v>135.6</v>
      </c>
      <c r="F180" s="321">
        <f t="shared" si="186"/>
        <v>8277024</v>
      </c>
      <c r="G180" s="285"/>
      <c r="H180" s="321">
        <f t="shared" si="198"/>
        <v>8277024</v>
      </c>
      <c r="I180" s="321">
        <f t="shared" si="199"/>
        <v>6174659.9000000004</v>
      </c>
      <c r="J180" s="321">
        <f t="shared" si="200"/>
        <v>6174659.9000000004</v>
      </c>
      <c r="K180" s="321">
        <v>0</v>
      </c>
      <c r="L180" s="321">
        <f t="shared" si="203"/>
        <v>2102364.1</v>
      </c>
      <c r="M180" s="321">
        <f t="shared" si="204"/>
        <v>2102364.1</v>
      </c>
      <c r="N180" s="321">
        <v>0</v>
      </c>
      <c r="O180" s="292">
        <v>1</v>
      </c>
      <c r="P180" s="296">
        <v>0.746</v>
      </c>
      <c r="Q180" s="294">
        <f t="shared" si="202"/>
        <v>0.254</v>
      </c>
      <c r="S180" s="352" t="e">
        <f>D180-'Приложение № 1'!#REF!</f>
        <v>#REF!</v>
      </c>
    </row>
    <row r="181" spans="1:23" ht="23.25" customHeight="1" x14ac:dyDescent="0.2">
      <c r="A181" s="301">
        <v>33</v>
      </c>
      <c r="B181" s="300" t="str">
        <f>'[1]Приложение № 1'!B879</f>
        <v>г. Сергиев Посад, Спортивный пер, д. 6</v>
      </c>
      <c r="C181" s="284">
        <f>'[1]Приложение № 1'!H879</f>
        <v>24</v>
      </c>
      <c r="D181" s="286">
        <f>'[1]Приложение № 1'!J879</f>
        <v>4</v>
      </c>
      <c r="E181" s="285">
        <f>'[1]Приложение № 1'!M879</f>
        <v>167.9</v>
      </c>
      <c r="F181" s="321">
        <f t="shared" si="186"/>
        <v>10248616</v>
      </c>
      <c r="G181" s="285"/>
      <c r="H181" s="321">
        <f t="shared" si="198"/>
        <v>10248616</v>
      </c>
      <c r="I181" s="321">
        <f t="shared" si="199"/>
        <v>7645467.54</v>
      </c>
      <c r="J181" s="321">
        <f t="shared" si="200"/>
        <v>7645467.54</v>
      </c>
      <c r="K181" s="321">
        <v>0</v>
      </c>
      <c r="L181" s="321">
        <f t="shared" si="203"/>
        <v>2603148.46</v>
      </c>
      <c r="M181" s="321">
        <f t="shared" si="204"/>
        <v>2603148.46</v>
      </c>
      <c r="N181" s="321">
        <v>0</v>
      </c>
      <c r="O181" s="292">
        <v>1</v>
      </c>
      <c r="P181" s="296">
        <v>0.746</v>
      </c>
      <c r="Q181" s="294">
        <f t="shared" si="202"/>
        <v>0.254</v>
      </c>
      <c r="S181" s="352" t="e">
        <f>D181-'Приложение № 1'!#REF!</f>
        <v>#REF!</v>
      </c>
    </row>
    <row r="182" spans="1:23" s="330" customFormat="1" ht="23.25" customHeight="1" x14ac:dyDescent="0.2">
      <c r="A182" s="331">
        <v>34</v>
      </c>
      <c r="B182" s="336" t="s">
        <v>1991</v>
      </c>
      <c r="C182" s="323" t="e">
        <f>'Приложение № 1'!#REF!</f>
        <v>#REF!</v>
      </c>
      <c r="D182" s="324" t="e">
        <f>'Приложение № 1'!#REF!</f>
        <v>#REF!</v>
      </c>
      <c r="E182" s="325" t="e">
        <f>'Приложение № 1'!#REF!</f>
        <v>#REF!</v>
      </c>
      <c r="F182" s="326" t="e">
        <f t="shared" ref="F182" si="205">E182*$X$1</f>
        <v>#REF!</v>
      </c>
      <c r="G182" s="325"/>
      <c r="H182" s="326" t="e">
        <f t="shared" ref="H182" si="206">I182+L182</f>
        <v>#REF!</v>
      </c>
      <c r="I182" s="326" t="e">
        <f t="shared" ref="I182" si="207">J182+K182</f>
        <v>#REF!</v>
      </c>
      <c r="J182" s="326" t="e">
        <f t="shared" ref="J182" si="208">F182*P182</f>
        <v>#REF!</v>
      </c>
      <c r="K182" s="326">
        <v>0</v>
      </c>
      <c r="L182" s="326" t="e">
        <f t="shared" ref="L182" si="209">M182+N182</f>
        <v>#REF!</v>
      </c>
      <c r="M182" s="326" t="e">
        <f t="shared" ref="M182" si="210">F182*Q182</f>
        <v>#REF!</v>
      </c>
      <c r="N182" s="326">
        <v>0</v>
      </c>
      <c r="O182" s="327">
        <v>1</v>
      </c>
      <c r="P182" s="328">
        <v>0.746</v>
      </c>
      <c r="Q182" s="329">
        <f t="shared" ref="Q182" si="211">1-P182</f>
        <v>0.254</v>
      </c>
      <c r="S182" s="352" t="e">
        <f>D182-'Приложение № 1'!#REF!</f>
        <v>#REF!</v>
      </c>
    </row>
    <row r="183" spans="1:23" ht="31.5" customHeight="1" x14ac:dyDescent="0.2">
      <c r="A183" s="930" t="s">
        <v>1980</v>
      </c>
      <c r="B183" s="930"/>
      <c r="C183" s="295">
        <f>SUM(C184:C187)</f>
        <v>43</v>
      </c>
      <c r="D183" s="295">
        <f>SUM(D184:D187)</f>
        <v>13</v>
      </c>
      <c r="E183" s="297">
        <f>SUM(E184:E187)</f>
        <v>694.5</v>
      </c>
      <c r="F183" s="303">
        <f t="shared" si="186"/>
        <v>42392280</v>
      </c>
      <c r="G183" s="289">
        <v>23.62</v>
      </c>
      <c r="H183" s="303">
        <f t="shared" ref="H183:N183" si="212">SUM(H184:H187)</f>
        <v>42392280</v>
      </c>
      <c r="I183" s="303">
        <f t="shared" si="212"/>
        <v>32769232.440000001</v>
      </c>
      <c r="J183" s="303">
        <f t="shared" si="212"/>
        <v>32769232.440000001</v>
      </c>
      <c r="K183" s="303">
        <f t="shared" si="212"/>
        <v>0</v>
      </c>
      <c r="L183" s="303">
        <f t="shared" si="212"/>
        <v>9623047.5600000005</v>
      </c>
      <c r="M183" s="303">
        <f t="shared" si="212"/>
        <v>9623047.5600000005</v>
      </c>
      <c r="N183" s="303">
        <f t="shared" si="212"/>
        <v>0</v>
      </c>
      <c r="O183" s="292"/>
      <c r="P183" s="296"/>
      <c r="Q183" s="294"/>
      <c r="S183" s="352" t="e">
        <f>D183-'Приложение № 1'!#REF!</f>
        <v>#REF!</v>
      </c>
      <c r="T183" s="160" t="e">
        <f>E183='Приложение № 1'!#REF!</f>
        <v>#REF!</v>
      </c>
      <c r="U183" s="160" t="e">
        <f>F183='Приложение № 1'!#REF!</f>
        <v>#REF!</v>
      </c>
      <c r="V183" s="160" t="e">
        <f>I183='Приложение № 1'!#REF!</f>
        <v>#REF!</v>
      </c>
      <c r="W183" s="160" t="e">
        <f>L183='Приложение № 1'!#REF!</f>
        <v>#REF!</v>
      </c>
    </row>
    <row r="184" spans="1:23" ht="20.25" customHeight="1" x14ac:dyDescent="0.2">
      <c r="A184" s="301">
        <v>1</v>
      </c>
      <c r="B184" s="300" t="str">
        <f>'[1]Приложение № 1'!B881</f>
        <v>с. Шеметово, ул. Центральная, д. 9</v>
      </c>
      <c r="C184" s="284">
        <f>'[1]Приложение № 1'!H881</f>
        <v>12</v>
      </c>
      <c r="D184" s="286">
        <f>'[1]Приложение № 1'!J881</f>
        <v>3</v>
      </c>
      <c r="E184" s="285">
        <f>'[1]Приложение № 1'!M881</f>
        <v>93.7</v>
      </c>
      <c r="F184" s="321">
        <f t="shared" si="186"/>
        <v>5719448</v>
      </c>
      <c r="G184" s="285">
        <v>24.62</v>
      </c>
      <c r="H184" s="321">
        <f>I184+L184</f>
        <v>5719448</v>
      </c>
      <c r="I184" s="321">
        <f>J184+K184</f>
        <v>4421133.3</v>
      </c>
      <c r="J184" s="321">
        <f>F184*P184</f>
        <v>4421133.3</v>
      </c>
      <c r="K184" s="321">
        <v>0</v>
      </c>
      <c r="L184" s="321">
        <f>M184+N184</f>
        <v>1298314.7</v>
      </c>
      <c r="M184" s="321">
        <f>F184*Q184</f>
        <v>1298314.7</v>
      </c>
      <c r="N184" s="321">
        <v>0</v>
      </c>
      <c r="O184" s="292">
        <v>1</v>
      </c>
      <c r="P184" s="296">
        <v>0.77300000000000002</v>
      </c>
      <c r="Q184" s="294">
        <f>1-P184</f>
        <v>0.22700000000000001</v>
      </c>
      <c r="S184" s="352" t="e">
        <f>D184-'Приложение № 1'!#REF!</f>
        <v>#REF!</v>
      </c>
    </row>
    <row r="185" spans="1:23" ht="20.25" customHeight="1" x14ac:dyDescent="0.2">
      <c r="A185" s="301">
        <v>2</v>
      </c>
      <c r="B185" s="300" t="str">
        <f>'[1]Приложение № 1'!B882</f>
        <v>с. Шеметово, ул. Центральная, д. 10</v>
      </c>
      <c r="C185" s="284">
        <f>'[1]Приложение № 1'!H882</f>
        <v>8</v>
      </c>
      <c r="D185" s="286">
        <f>'[1]Приложение № 1'!J882</f>
        <v>2</v>
      </c>
      <c r="E185" s="285">
        <f>'[1]Приложение № 1'!M882</f>
        <v>61.4</v>
      </c>
      <c r="F185" s="321">
        <f t="shared" si="186"/>
        <v>3747856</v>
      </c>
      <c r="G185" s="285">
        <v>25.62</v>
      </c>
      <c r="H185" s="321">
        <f t="shared" ref="H185:H187" si="213">I185+L185</f>
        <v>3747856</v>
      </c>
      <c r="I185" s="321">
        <f t="shared" ref="I185:I187" si="214">J185+K185</f>
        <v>2897092.69</v>
      </c>
      <c r="J185" s="321">
        <f t="shared" ref="J185:J187" si="215">F185*P185</f>
        <v>2897092.69</v>
      </c>
      <c r="K185" s="321">
        <v>0</v>
      </c>
      <c r="L185" s="321">
        <f t="shared" ref="L185:L187" si="216">M185+N185</f>
        <v>850763.31</v>
      </c>
      <c r="M185" s="321">
        <f t="shared" ref="M185:M187" si="217">F185*Q185</f>
        <v>850763.31</v>
      </c>
      <c r="N185" s="321">
        <v>0</v>
      </c>
      <c r="O185" s="292">
        <v>1</v>
      </c>
      <c r="P185" s="296">
        <v>0.77300000000000002</v>
      </c>
      <c r="Q185" s="294">
        <f t="shared" ref="Q185:Q187" si="218">1-P185</f>
        <v>0.22700000000000001</v>
      </c>
      <c r="S185" s="352" t="e">
        <f>D185-'Приложение № 1'!#REF!</f>
        <v>#REF!</v>
      </c>
    </row>
    <row r="186" spans="1:23" ht="20.25" customHeight="1" x14ac:dyDescent="0.2">
      <c r="A186" s="301">
        <v>3</v>
      </c>
      <c r="B186" s="300" t="str">
        <f>'[1]Приложение № 1'!B883</f>
        <v>с. Константиново, ул.Советская, д. 4</v>
      </c>
      <c r="C186" s="284">
        <f>'[1]Приложение № 1'!H883</f>
        <v>13</v>
      </c>
      <c r="D186" s="286">
        <f>'[1]Приложение № 1'!J883</f>
        <v>4</v>
      </c>
      <c r="E186" s="285">
        <f>'[1]Приложение № 1'!M883</f>
        <v>305</v>
      </c>
      <c r="F186" s="321">
        <f t="shared" si="186"/>
        <v>18617200</v>
      </c>
      <c r="G186" s="285">
        <v>26.62</v>
      </c>
      <c r="H186" s="321">
        <f t="shared" si="213"/>
        <v>18617200</v>
      </c>
      <c r="I186" s="321">
        <f t="shared" si="214"/>
        <v>14391095.6</v>
      </c>
      <c r="J186" s="321">
        <f t="shared" si="215"/>
        <v>14391095.6</v>
      </c>
      <c r="K186" s="321">
        <v>0</v>
      </c>
      <c r="L186" s="321">
        <f t="shared" si="216"/>
        <v>4226104.4000000004</v>
      </c>
      <c r="M186" s="321">
        <f t="shared" si="217"/>
        <v>4226104.4000000004</v>
      </c>
      <c r="N186" s="321">
        <v>0</v>
      </c>
      <c r="O186" s="292">
        <v>1</v>
      </c>
      <c r="P186" s="296">
        <v>0.77300000000000002</v>
      </c>
      <c r="Q186" s="294">
        <f t="shared" si="218"/>
        <v>0.22700000000000001</v>
      </c>
      <c r="S186" s="352" t="e">
        <f>D186-'Приложение № 1'!#REF!</f>
        <v>#REF!</v>
      </c>
    </row>
    <row r="187" spans="1:23" ht="20.25" customHeight="1" x14ac:dyDescent="0.2">
      <c r="A187" s="301">
        <v>4</v>
      </c>
      <c r="B187" s="300" t="str">
        <f>'[1]Приложение № 1'!B884</f>
        <v>с. Константиново, ул.Больничная, д. 40</v>
      </c>
      <c r="C187" s="284">
        <f>'[1]Приложение № 1'!H884</f>
        <v>10</v>
      </c>
      <c r="D187" s="286">
        <f>'[1]Приложение № 1'!J884</f>
        <v>4</v>
      </c>
      <c r="E187" s="285">
        <f>'[1]Приложение № 1'!M884</f>
        <v>234.4</v>
      </c>
      <c r="F187" s="321">
        <f t="shared" si="186"/>
        <v>14307776</v>
      </c>
      <c r="G187" s="285">
        <v>27.62</v>
      </c>
      <c r="H187" s="321">
        <f t="shared" si="213"/>
        <v>14307776</v>
      </c>
      <c r="I187" s="321">
        <f t="shared" si="214"/>
        <v>11059910.85</v>
      </c>
      <c r="J187" s="321">
        <f t="shared" si="215"/>
        <v>11059910.85</v>
      </c>
      <c r="K187" s="321">
        <v>0</v>
      </c>
      <c r="L187" s="321">
        <f t="shared" si="216"/>
        <v>3247865.15</v>
      </c>
      <c r="M187" s="321">
        <f t="shared" si="217"/>
        <v>3247865.15</v>
      </c>
      <c r="N187" s="321">
        <v>0</v>
      </c>
      <c r="O187" s="292">
        <v>1</v>
      </c>
      <c r="P187" s="296">
        <v>0.77300000000000002</v>
      </c>
      <c r="Q187" s="294">
        <f t="shared" si="218"/>
        <v>0.22700000000000001</v>
      </c>
      <c r="S187" s="352" t="e">
        <f>D187-'Приложение № 1'!#REF!</f>
        <v>#REF!</v>
      </c>
    </row>
    <row r="188" spans="1:23" ht="34.5" customHeight="1" x14ac:dyDescent="0.2">
      <c r="A188" s="930" t="s">
        <v>1981</v>
      </c>
      <c r="B188" s="930"/>
      <c r="C188" s="295">
        <f>SUM(C189:C199)</f>
        <v>163</v>
      </c>
      <c r="D188" s="295">
        <f>SUM(D189:D199)</f>
        <v>68</v>
      </c>
      <c r="E188" s="354">
        <f>SUM(E189:E199)</f>
        <v>2196.1</v>
      </c>
      <c r="F188" s="298">
        <f>SUM(F189:F199)</f>
        <v>134049944</v>
      </c>
      <c r="G188" s="289">
        <v>1.06</v>
      </c>
      <c r="H188" s="298">
        <f t="shared" ref="H188:N188" si="219">SUM(H189:H199)</f>
        <v>134049944</v>
      </c>
      <c r="I188" s="298">
        <f t="shared" si="219"/>
        <v>97588359.25</v>
      </c>
      <c r="J188" s="298">
        <f t="shared" si="219"/>
        <v>97588359.25</v>
      </c>
      <c r="K188" s="299">
        <f t="shared" si="219"/>
        <v>0</v>
      </c>
      <c r="L188" s="298">
        <f t="shared" si="219"/>
        <v>36461584.75</v>
      </c>
      <c r="M188" s="298">
        <f t="shared" si="219"/>
        <v>36461584.75</v>
      </c>
      <c r="N188" s="299">
        <f t="shared" si="219"/>
        <v>0</v>
      </c>
      <c r="O188" s="290"/>
      <c r="P188" s="291"/>
      <c r="Q188" s="292"/>
      <c r="S188" s="352" t="e">
        <f>D188-'Приложение № 1'!#REF!</f>
        <v>#REF!</v>
      </c>
      <c r="T188" s="160" t="e">
        <f>E188='Приложение № 1'!#REF!</f>
        <v>#REF!</v>
      </c>
      <c r="U188" s="160" t="e">
        <f>F188='Приложение № 1'!#REF!</f>
        <v>#REF!</v>
      </c>
      <c r="V188" s="160" t="e">
        <f>I188='Приложение № 1'!#REF!</f>
        <v>#REF!</v>
      </c>
      <c r="W188" s="160" t="e">
        <f>L188='Приложение № 1'!#REF!</f>
        <v>#REF!</v>
      </c>
    </row>
    <row r="189" spans="1:23" ht="21" customHeight="1" x14ac:dyDescent="0.2">
      <c r="A189" s="301">
        <v>1</v>
      </c>
      <c r="B189" s="300" t="str">
        <f>'[1]Приложение № 1'!B888</f>
        <v xml:space="preserve">г. Хотьково, ул. Горбуновская ф-ка, д. 3 </v>
      </c>
      <c r="C189" s="284">
        <f>'[1]Приложение № 1'!H888</f>
        <v>24</v>
      </c>
      <c r="D189" s="286">
        <f>'[1]Приложение № 1'!J888</f>
        <v>5</v>
      </c>
      <c r="E189" s="285">
        <f>'[1]Приложение № 1'!M888</f>
        <v>195.4</v>
      </c>
      <c r="F189" s="321">
        <f t="shared" si="186"/>
        <v>11927216</v>
      </c>
      <c r="G189" s="285">
        <v>1.06</v>
      </c>
      <c r="H189" s="321">
        <f t="shared" ref="H189:H241" si="220">I189+L189</f>
        <v>11927216</v>
      </c>
      <c r="I189" s="321">
        <f t="shared" ref="I189:I241" si="221">J189+K189</f>
        <v>8683013.25</v>
      </c>
      <c r="J189" s="321">
        <f t="shared" ref="J189:J241" si="222">F189*P189</f>
        <v>8683013.25</v>
      </c>
      <c r="K189" s="321">
        <v>0</v>
      </c>
      <c r="L189" s="321">
        <f t="shared" si="187"/>
        <v>3244202.75</v>
      </c>
      <c r="M189" s="321">
        <f t="shared" si="188"/>
        <v>3244202.75</v>
      </c>
      <c r="N189" s="321">
        <v>0</v>
      </c>
      <c r="O189" s="292">
        <f t="shared" ref="O189:O199" si="223">P189+Q189</f>
        <v>1</v>
      </c>
      <c r="P189" s="296">
        <v>0.72799999999999998</v>
      </c>
      <c r="Q189" s="294">
        <f t="shared" ref="Q189:Q246" si="224">1-P189</f>
        <v>0.27200000000000002</v>
      </c>
      <c r="S189" s="352" t="e">
        <f>D189-'Приложение № 1'!#REF!</f>
        <v>#REF!</v>
      </c>
    </row>
    <row r="190" spans="1:23" ht="21" customHeight="1" x14ac:dyDescent="0.2">
      <c r="A190" s="301">
        <v>2</v>
      </c>
      <c r="B190" s="300" t="str">
        <f>'[1]Приложение № 1'!B889</f>
        <v>г. Хотьково, ул. Лихачева, д. 13</v>
      </c>
      <c r="C190" s="284">
        <f>'[1]Приложение № 1'!H889</f>
        <v>21</v>
      </c>
      <c r="D190" s="286">
        <f>'[1]Приложение № 1'!J889</f>
        <v>9</v>
      </c>
      <c r="E190" s="285">
        <f>'[1]Приложение № 1'!M889</f>
        <v>410.6</v>
      </c>
      <c r="F190" s="321">
        <f t="shared" si="186"/>
        <v>25063024</v>
      </c>
      <c r="G190" s="285">
        <v>1.06</v>
      </c>
      <c r="H190" s="321">
        <f t="shared" si="220"/>
        <v>25063024</v>
      </c>
      <c r="I190" s="321">
        <f t="shared" si="221"/>
        <v>18245881.469999999</v>
      </c>
      <c r="J190" s="321">
        <f t="shared" si="222"/>
        <v>18245881.469999999</v>
      </c>
      <c r="K190" s="321">
        <v>0</v>
      </c>
      <c r="L190" s="321">
        <f t="shared" si="187"/>
        <v>6817142.5300000003</v>
      </c>
      <c r="M190" s="321">
        <f t="shared" si="188"/>
        <v>6817142.5300000003</v>
      </c>
      <c r="N190" s="321">
        <v>0</v>
      </c>
      <c r="O190" s="292">
        <f t="shared" si="223"/>
        <v>1</v>
      </c>
      <c r="P190" s="296">
        <v>0.72799999999999998</v>
      </c>
      <c r="Q190" s="294">
        <f t="shared" si="224"/>
        <v>0.27200000000000002</v>
      </c>
      <c r="S190" s="352" t="e">
        <f>D190-'Приложение № 1'!#REF!</f>
        <v>#REF!</v>
      </c>
    </row>
    <row r="191" spans="1:23" ht="21" customHeight="1" x14ac:dyDescent="0.2">
      <c r="A191" s="301">
        <v>3</v>
      </c>
      <c r="B191" s="300" t="str">
        <f>'[1]Приложение № 1'!B896</f>
        <v>г. Хотьково, ул. Кооперативная, д. 15а</v>
      </c>
      <c r="C191" s="284">
        <f>'[1]Приложение № 1'!H896</f>
        <v>32</v>
      </c>
      <c r="D191" s="286">
        <f>'[1]Приложение № 1'!J896</f>
        <v>10</v>
      </c>
      <c r="E191" s="285">
        <f>'[1]Приложение № 1'!M896</f>
        <v>353.9</v>
      </c>
      <c r="F191" s="321">
        <f t="shared" si="186"/>
        <v>21602056</v>
      </c>
      <c r="G191" s="285">
        <v>1.06</v>
      </c>
      <c r="H191" s="321">
        <f t="shared" si="220"/>
        <v>21602056</v>
      </c>
      <c r="I191" s="321">
        <f t="shared" si="221"/>
        <v>15726296.77</v>
      </c>
      <c r="J191" s="321">
        <f t="shared" si="222"/>
        <v>15726296.77</v>
      </c>
      <c r="K191" s="321">
        <v>0</v>
      </c>
      <c r="L191" s="321">
        <f t="shared" si="187"/>
        <v>5875759.2300000004</v>
      </c>
      <c r="M191" s="321">
        <f t="shared" si="188"/>
        <v>5875759.2300000004</v>
      </c>
      <c r="N191" s="321">
        <v>0</v>
      </c>
      <c r="O191" s="292">
        <f t="shared" si="223"/>
        <v>1</v>
      </c>
      <c r="P191" s="296">
        <v>0.72799999999999998</v>
      </c>
      <c r="Q191" s="294">
        <f t="shared" si="224"/>
        <v>0.27200000000000002</v>
      </c>
      <c r="S191" s="352" t="e">
        <f>D191-'Приложение № 1'!#REF!</f>
        <v>#REF!</v>
      </c>
    </row>
    <row r="192" spans="1:23" ht="21" customHeight="1" x14ac:dyDescent="0.2">
      <c r="A192" s="301">
        <v>4</v>
      </c>
      <c r="B192" s="300" t="str">
        <f>'[1]Приложение № 1'!B897</f>
        <v>г. Хотьково, ул. 2-я Станционная, д. 13а</v>
      </c>
      <c r="C192" s="284">
        <f>'[1]Приложение № 1'!H897</f>
        <v>13</v>
      </c>
      <c r="D192" s="286">
        <f>'[1]Приложение № 1'!J897</f>
        <v>5</v>
      </c>
      <c r="E192" s="285">
        <f>'[1]Приложение № 1'!M897</f>
        <v>237.9</v>
      </c>
      <c r="F192" s="321">
        <f t="shared" si="186"/>
        <v>14521416</v>
      </c>
      <c r="G192" s="285">
        <v>1.06</v>
      </c>
      <c r="H192" s="321">
        <f t="shared" si="220"/>
        <v>14521416</v>
      </c>
      <c r="I192" s="321">
        <f t="shared" si="221"/>
        <v>10571590.85</v>
      </c>
      <c r="J192" s="321">
        <f t="shared" si="222"/>
        <v>10571590.85</v>
      </c>
      <c r="K192" s="321">
        <v>0</v>
      </c>
      <c r="L192" s="321">
        <f t="shared" si="187"/>
        <v>3949825.15</v>
      </c>
      <c r="M192" s="321">
        <f t="shared" si="188"/>
        <v>3949825.15</v>
      </c>
      <c r="N192" s="321">
        <v>0</v>
      </c>
      <c r="O192" s="292">
        <f t="shared" si="223"/>
        <v>1</v>
      </c>
      <c r="P192" s="296">
        <v>0.72799999999999998</v>
      </c>
      <c r="Q192" s="294">
        <f t="shared" si="224"/>
        <v>0.27200000000000002</v>
      </c>
      <c r="S192" s="352" t="e">
        <f>D192-'Приложение № 1'!#REF!</f>
        <v>#REF!</v>
      </c>
    </row>
    <row r="193" spans="1:23" ht="21" customHeight="1" x14ac:dyDescent="0.2">
      <c r="A193" s="301">
        <v>5</v>
      </c>
      <c r="B193" s="300" t="str">
        <f>'[1]Приложение № 1'!B898</f>
        <v>г. Хотьково, ул. 2-я Станционная, д. 14а</v>
      </c>
      <c r="C193" s="284">
        <f>'[1]Приложение № 1'!H898</f>
        <v>13</v>
      </c>
      <c r="D193" s="286">
        <f>'[1]Приложение № 1'!J898</f>
        <v>5</v>
      </c>
      <c r="E193" s="285">
        <f>'[1]Приложение № 1'!M898</f>
        <v>125.8</v>
      </c>
      <c r="F193" s="321">
        <f t="shared" si="186"/>
        <v>7678832</v>
      </c>
      <c r="G193" s="285">
        <v>1.06</v>
      </c>
      <c r="H193" s="321">
        <f t="shared" si="220"/>
        <v>7678832</v>
      </c>
      <c r="I193" s="321">
        <f t="shared" si="221"/>
        <v>5590189.7000000002</v>
      </c>
      <c r="J193" s="321">
        <f t="shared" si="222"/>
        <v>5590189.7000000002</v>
      </c>
      <c r="K193" s="321">
        <v>0</v>
      </c>
      <c r="L193" s="321">
        <f t="shared" si="187"/>
        <v>2088642.3</v>
      </c>
      <c r="M193" s="321">
        <f t="shared" si="188"/>
        <v>2088642.3</v>
      </c>
      <c r="N193" s="321">
        <v>0</v>
      </c>
      <c r="O193" s="292">
        <f t="shared" si="223"/>
        <v>1</v>
      </c>
      <c r="P193" s="296">
        <v>0.72799999999999998</v>
      </c>
      <c r="Q193" s="294">
        <f t="shared" si="224"/>
        <v>0.27200000000000002</v>
      </c>
      <c r="S193" s="352" t="e">
        <f>D193-'Приложение № 1'!#REF!</f>
        <v>#REF!</v>
      </c>
    </row>
    <row r="194" spans="1:23" ht="21" customHeight="1" x14ac:dyDescent="0.2">
      <c r="A194" s="301">
        <v>6</v>
      </c>
      <c r="B194" s="300" t="str">
        <f>'[1]Приложение № 1'!B899</f>
        <v>г. Хотьково, ул. 2-я Станционная, д. 15</v>
      </c>
      <c r="C194" s="284">
        <f>'[1]Приложение № 1'!H899</f>
        <v>5</v>
      </c>
      <c r="D194" s="286">
        <f>'[1]Приложение № 1'!J899</f>
        <v>3</v>
      </c>
      <c r="E194" s="285">
        <f>'[1]Приложение № 1'!M899</f>
        <v>120.3</v>
      </c>
      <c r="F194" s="321">
        <f t="shared" si="186"/>
        <v>7343112</v>
      </c>
      <c r="G194" s="285">
        <v>1.06</v>
      </c>
      <c r="H194" s="321">
        <f t="shared" si="220"/>
        <v>7343112</v>
      </c>
      <c r="I194" s="321">
        <f t="shared" si="221"/>
        <v>5345785.54</v>
      </c>
      <c r="J194" s="321">
        <f t="shared" si="222"/>
        <v>5345785.54</v>
      </c>
      <c r="K194" s="321">
        <v>0</v>
      </c>
      <c r="L194" s="321">
        <f t="shared" si="187"/>
        <v>1997326.46</v>
      </c>
      <c r="M194" s="321">
        <f t="shared" si="188"/>
        <v>1997326.46</v>
      </c>
      <c r="N194" s="321">
        <v>0</v>
      </c>
      <c r="O194" s="292">
        <f t="shared" si="223"/>
        <v>1</v>
      </c>
      <c r="P194" s="296">
        <v>0.72799999999999998</v>
      </c>
      <c r="Q194" s="294">
        <f t="shared" si="224"/>
        <v>0.27200000000000002</v>
      </c>
      <c r="S194" s="352" t="e">
        <f>D194-'Приложение № 1'!#REF!</f>
        <v>#REF!</v>
      </c>
    </row>
    <row r="195" spans="1:23" ht="21" customHeight="1" x14ac:dyDescent="0.2">
      <c r="A195" s="301">
        <v>7</v>
      </c>
      <c r="B195" s="300" t="str">
        <f>'[1]Приложение № 1'!B900</f>
        <v>г. Хотьково, ул. 1-я Станционная, д. 17</v>
      </c>
      <c r="C195" s="284">
        <f>'[1]Приложение № 1'!H900</f>
        <v>11</v>
      </c>
      <c r="D195" s="286">
        <f>'[1]Приложение № 1'!J900</f>
        <v>4</v>
      </c>
      <c r="E195" s="285">
        <f>'[1]Приложение № 1'!M900</f>
        <v>135</v>
      </c>
      <c r="F195" s="321">
        <f t="shared" si="186"/>
        <v>8240400</v>
      </c>
      <c r="G195" s="285">
        <v>1.06</v>
      </c>
      <c r="H195" s="321">
        <f t="shared" si="220"/>
        <v>8240400</v>
      </c>
      <c r="I195" s="321">
        <f t="shared" si="221"/>
        <v>5999011.2000000002</v>
      </c>
      <c r="J195" s="321">
        <f t="shared" si="222"/>
        <v>5999011.2000000002</v>
      </c>
      <c r="K195" s="321">
        <v>0</v>
      </c>
      <c r="L195" s="321">
        <f t="shared" si="187"/>
        <v>2241388.7999999998</v>
      </c>
      <c r="M195" s="321">
        <f t="shared" si="188"/>
        <v>2241388.7999999998</v>
      </c>
      <c r="N195" s="321">
        <v>0</v>
      </c>
      <c r="O195" s="292">
        <f t="shared" si="223"/>
        <v>1</v>
      </c>
      <c r="P195" s="296">
        <v>0.72799999999999998</v>
      </c>
      <c r="Q195" s="294">
        <f t="shared" si="224"/>
        <v>0.27200000000000002</v>
      </c>
      <c r="S195" s="352" t="e">
        <f>D195-'Приложение № 1'!#REF!</f>
        <v>#REF!</v>
      </c>
    </row>
    <row r="196" spans="1:23" ht="21" customHeight="1" x14ac:dyDescent="0.2">
      <c r="A196" s="301">
        <v>8</v>
      </c>
      <c r="B196" s="300" t="str">
        <f>'[1]Приложение № 1'!B901</f>
        <v>пос. Репихово, д. 8</v>
      </c>
      <c r="C196" s="284">
        <f>'[1]Приложение № 1'!H901</f>
        <v>8</v>
      </c>
      <c r="D196" s="286">
        <f>'[1]Приложение № 1'!J901</f>
        <v>6</v>
      </c>
      <c r="E196" s="285">
        <f>'[1]Приложение № 1'!M901</f>
        <v>132.9</v>
      </c>
      <c r="F196" s="321">
        <f t="shared" si="186"/>
        <v>8112216</v>
      </c>
      <c r="G196" s="285">
        <v>1.06</v>
      </c>
      <c r="H196" s="321">
        <f t="shared" si="220"/>
        <v>8112216</v>
      </c>
      <c r="I196" s="321">
        <f t="shared" si="221"/>
        <v>5905693.25</v>
      </c>
      <c r="J196" s="321">
        <f t="shared" si="222"/>
        <v>5905693.25</v>
      </c>
      <c r="K196" s="321">
        <v>0</v>
      </c>
      <c r="L196" s="321">
        <f t="shared" si="187"/>
        <v>2206522.75</v>
      </c>
      <c r="M196" s="321">
        <f t="shared" si="188"/>
        <v>2206522.75</v>
      </c>
      <c r="N196" s="321">
        <v>0</v>
      </c>
      <c r="O196" s="292">
        <f t="shared" si="223"/>
        <v>1</v>
      </c>
      <c r="P196" s="296">
        <v>0.72799999999999998</v>
      </c>
      <c r="Q196" s="294">
        <f t="shared" si="224"/>
        <v>0.27200000000000002</v>
      </c>
      <c r="S196" s="352" t="e">
        <f>D196-'Приложение № 1'!#REF!</f>
        <v>#REF!</v>
      </c>
    </row>
    <row r="197" spans="1:23" ht="21" customHeight="1" x14ac:dyDescent="0.2">
      <c r="A197" s="301">
        <v>9</v>
      </c>
      <c r="B197" s="300" t="str">
        <f>'[1]Приложение № 1'!B903</f>
        <v>дер. Жучки, д. 5</v>
      </c>
      <c r="C197" s="284">
        <f>'[1]Приложение № 1'!H903</f>
        <v>14</v>
      </c>
      <c r="D197" s="286">
        <f>'[1]Приложение № 1'!J903</f>
        <v>8</v>
      </c>
      <c r="E197" s="285">
        <f>'[1]Приложение № 1'!M903</f>
        <v>166.1</v>
      </c>
      <c r="F197" s="321">
        <f t="shared" si="186"/>
        <v>10138744</v>
      </c>
      <c r="G197" s="285">
        <v>1.06</v>
      </c>
      <c r="H197" s="321">
        <f t="shared" si="220"/>
        <v>10138744</v>
      </c>
      <c r="I197" s="321">
        <f t="shared" si="221"/>
        <v>7381005.6299999999</v>
      </c>
      <c r="J197" s="321">
        <f t="shared" si="222"/>
        <v>7381005.6299999999</v>
      </c>
      <c r="K197" s="321">
        <v>0</v>
      </c>
      <c r="L197" s="321">
        <f t="shared" si="187"/>
        <v>2757738.37</v>
      </c>
      <c r="M197" s="321">
        <f t="shared" si="188"/>
        <v>2757738.37</v>
      </c>
      <c r="N197" s="321">
        <v>0</v>
      </c>
      <c r="O197" s="292">
        <f t="shared" si="223"/>
        <v>1</v>
      </c>
      <c r="P197" s="296">
        <v>0.72799999999999998</v>
      </c>
      <c r="Q197" s="294">
        <f t="shared" si="224"/>
        <v>0.27200000000000002</v>
      </c>
      <c r="S197" s="352" t="e">
        <f>D197-'Приложение № 1'!#REF!</f>
        <v>#REF!</v>
      </c>
    </row>
    <row r="198" spans="1:23" ht="21" customHeight="1" x14ac:dyDescent="0.2">
      <c r="A198" s="301">
        <v>10</v>
      </c>
      <c r="B198" s="300" t="str">
        <f>'[1]Приложение № 1'!B904</f>
        <v>пос. Репихово, д. 11</v>
      </c>
      <c r="C198" s="284">
        <f>'[1]Приложение № 1'!H904</f>
        <v>3</v>
      </c>
      <c r="D198" s="286">
        <f>'[1]Приложение № 1'!J904</f>
        <v>3</v>
      </c>
      <c r="E198" s="285">
        <f>'[1]Приложение № 1'!M904</f>
        <v>115.8</v>
      </c>
      <c r="F198" s="321">
        <f t="shared" si="186"/>
        <v>7068432</v>
      </c>
      <c r="G198" s="285">
        <v>1.06</v>
      </c>
      <c r="H198" s="321">
        <f t="shared" si="220"/>
        <v>7068432</v>
      </c>
      <c r="I198" s="321">
        <f t="shared" si="221"/>
        <v>5145818.5</v>
      </c>
      <c r="J198" s="321">
        <f t="shared" si="222"/>
        <v>5145818.5</v>
      </c>
      <c r="K198" s="321">
        <v>0</v>
      </c>
      <c r="L198" s="321">
        <f t="shared" si="187"/>
        <v>1922613.5</v>
      </c>
      <c r="M198" s="321">
        <f t="shared" si="188"/>
        <v>1922613.5</v>
      </c>
      <c r="N198" s="321">
        <v>0</v>
      </c>
      <c r="O198" s="292">
        <f t="shared" si="223"/>
        <v>1</v>
      </c>
      <c r="P198" s="296">
        <v>0.72799999999999998</v>
      </c>
      <c r="Q198" s="294">
        <f t="shared" si="224"/>
        <v>0.27200000000000002</v>
      </c>
      <c r="S198" s="352" t="e">
        <f>D198-'Приложение № 1'!#REF!</f>
        <v>#REF!</v>
      </c>
    </row>
    <row r="199" spans="1:23" ht="21" customHeight="1" x14ac:dyDescent="0.2">
      <c r="A199" s="301">
        <v>11</v>
      </c>
      <c r="B199" s="300" t="str">
        <f>'[1]Приложение № 1'!B906</f>
        <v>г. Хотьково, ул. 1-я Хотьковская, д.4а</v>
      </c>
      <c r="C199" s="284">
        <f>'[1]Приложение № 1'!H906</f>
        <v>19</v>
      </c>
      <c r="D199" s="286">
        <f>'[1]Приложение № 1'!J906</f>
        <v>10</v>
      </c>
      <c r="E199" s="285">
        <f>'[1]Приложение № 1'!M906</f>
        <v>202.4</v>
      </c>
      <c r="F199" s="321">
        <f t="shared" si="186"/>
        <v>12354496</v>
      </c>
      <c r="G199" s="285"/>
      <c r="H199" s="321">
        <f t="shared" si="220"/>
        <v>12354496</v>
      </c>
      <c r="I199" s="321">
        <f t="shared" si="221"/>
        <v>8994073.0899999999</v>
      </c>
      <c r="J199" s="321">
        <f t="shared" si="222"/>
        <v>8994073.0899999999</v>
      </c>
      <c r="K199" s="321">
        <v>0</v>
      </c>
      <c r="L199" s="321">
        <f t="shared" si="187"/>
        <v>3360422.91</v>
      </c>
      <c r="M199" s="321">
        <f t="shared" si="188"/>
        <v>3360422.91</v>
      </c>
      <c r="N199" s="321">
        <v>0</v>
      </c>
      <c r="O199" s="292">
        <f t="shared" si="223"/>
        <v>1</v>
      </c>
      <c r="P199" s="296">
        <v>0.72799999999999998</v>
      </c>
      <c r="Q199" s="294">
        <f t="shared" si="224"/>
        <v>0.27200000000000002</v>
      </c>
      <c r="S199" s="352" t="e">
        <f>D199-'Приложение № 1'!#REF!</f>
        <v>#REF!</v>
      </c>
    </row>
    <row r="200" spans="1:23" s="330" customFormat="1" ht="43.5" customHeight="1" x14ac:dyDescent="0.2">
      <c r="A200" s="947" t="s">
        <v>1990</v>
      </c>
      <c r="B200" s="947"/>
      <c r="C200" s="333" t="e">
        <f>SUM(C201:C202)</f>
        <v>#REF!</v>
      </c>
      <c r="D200" s="333" t="e">
        <f t="shared" ref="D200:F200" si="225">SUM(D201:D202)</f>
        <v>#REF!</v>
      </c>
      <c r="E200" s="334" t="e">
        <f t="shared" si="225"/>
        <v>#REF!</v>
      </c>
      <c r="F200" s="335" t="e">
        <f t="shared" si="225"/>
        <v>#REF!</v>
      </c>
      <c r="G200" s="335">
        <f t="shared" ref="G200" si="226">SUM(G201:G202)</f>
        <v>0</v>
      </c>
      <c r="H200" s="335" t="e">
        <f t="shared" ref="H200" si="227">SUM(H201:H202)</f>
        <v>#REF!</v>
      </c>
      <c r="I200" s="335" t="e">
        <f t="shared" ref="I200" si="228">SUM(I201:I202)</f>
        <v>#REF!</v>
      </c>
      <c r="J200" s="335" t="e">
        <f t="shared" ref="J200" si="229">SUM(J201:J202)</f>
        <v>#REF!</v>
      </c>
      <c r="K200" s="335">
        <f t="shared" ref="K200" si="230">SUM(K201:K202)</f>
        <v>0</v>
      </c>
      <c r="L200" s="335" t="e">
        <f t="shared" ref="L200" si="231">SUM(L201:L202)</f>
        <v>#REF!</v>
      </c>
      <c r="M200" s="335" t="e">
        <f t="shared" ref="M200" si="232">SUM(M201:M202)</f>
        <v>#REF!</v>
      </c>
      <c r="N200" s="335">
        <f t="shared" ref="N200" si="233">SUM(N201:N202)</f>
        <v>0</v>
      </c>
      <c r="O200" s="327"/>
      <c r="P200" s="328"/>
      <c r="Q200" s="329"/>
      <c r="S200" s="352" t="e">
        <f>D200-'Приложение № 1'!#REF!</f>
        <v>#REF!</v>
      </c>
      <c r="T200" s="330" t="e">
        <f>E200='Приложение № 1'!#REF!</f>
        <v>#REF!</v>
      </c>
      <c r="U200" s="330" t="e">
        <f>F200='Приложение № 1'!#REF!</f>
        <v>#REF!</v>
      </c>
      <c r="V200" s="330" t="e">
        <f>I200='Приложение № 1'!#REF!</f>
        <v>#REF!</v>
      </c>
      <c r="W200" s="330" t="e">
        <f>L200='Приложение № 1'!#REF!</f>
        <v>#REF!</v>
      </c>
    </row>
    <row r="201" spans="1:23" s="330" customFormat="1" ht="21" customHeight="1" x14ac:dyDescent="0.2">
      <c r="A201" s="331">
        <v>1</v>
      </c>
      <c r="B201" s="336" t="e">
        <f>'Приложение № 1'!#REF!</f>
        <v>#REF!</v>
      </c>
      <c r="C201" s="323" t="e">
        <f>'Приложение № 1'!#REF!</f>
        <v>#REF!</v>
      </c>
      <c r="D201" s="324" t="e">
        <f>'Приложение № 1'!#REF!</f>
        <v>#REF!</v>
      </c>
      <c r="E201" s="325" t="e">
        <f>'Приложение № 1'!#REF!</f>
        <v>#REF!</v>
      </c>
      <c r="F201" s="326" t="e">
        <f t="shared" si="186"/>
        <v>#REF!</v>
      </c>
      <c r="G201" s="326"/>
      <c r="H201" s="326" t="e">
        <f t="shared" si="220"/>
        <v>#REF!</v>
      </c>
      <c r="I201" s="326" t="e">
        <f t="shared" si="221"/>
        <v>#REF!</v>
      </c>
      <c r="J201" s="326" t="e">
        <f t="shared" si="222"/>
        <v>#REF!</v>
      </c>
      <c r="K201" s="326">
        <v>0</v>
      </c>
      <c r="L201" s="326" t="e">
        <f t="shared" si="187"/>
        <v>#REF!</v>
      </c>
      <c r="M201" s="326" t="e">
        <f t="shared" si="188"/>
        <v>#REF!</v>
      </c>
      <c r="N201" s="326">
        <v>0</v>
      </c>
      <c r="O201" s="327">
        <v>1</v>
      </c>
      <c r="P201" s="328">
        <v>0.92500000000000004</v>
      </c>
      <c r="Q201" s="329">
        <f>O201-P201</f>
        <v>7.4999999999999997E-2</v>
      </c>
      <c r="S201" s="352" t="e">
        <f>D201-'Приложение № 1'!#REF!</f>
        <v>#REF!</v>
      </c>
    </row>
    <row r="202" spans="1:23" s="330" customFormat="1" ht="21" customHeight="1" x14ac:dyDescent="0.2">
      <c r="A202" s="331">
        <v>2</v>
      </c>
      <c r="B202" s="336" t="e">
        <f>'Приложение № 1'!#REF!</f>
        <v>#REF!</v>
      </c>
      <c r="C202" s="323" t="e">
        <f>'Приложение № 1'!#REF!</f>
        <v>#REF!</v>
      </c>
      <c r="D202" s="324" t="e">
        <f>'Приложение № 1'!#REF!</f>
        <v>#REF!</v>
      </c>
      <c r="E202" s="325" t="e">
        <f>'Приложение № 1'!#REF!</f>
        <v>#REF!</v>
      </c>
      <c r="F202" s="326" t="e">
        <f t="shared" si="186"/>
        <v>#REF!</v>
      </c>
      <c r="G202" s="325"/>
      <c r="H202" s="326" t="e">
        <f t="shared" si="220"/>
        <v>#REF!</v>
      </c>
      <c r="I202" s="326" t="e">
        <f t="shared" si="221"/>
        <v>#REF!</v>
      </c>
      <c r="J202" s="326" t="e">
        <f t="shared" si="222"/>
        <v>#REF!</v>
      </c>
      <c r="K202" s="326">
        <v>0</v>
      </c>
      <c r="L202" s="326" t="e">
        <f t="shared" si="187"/>
        <v>#REF!</v>
      </c>
      <c r="M202" s="326" t="e">
        <f t="shared" si="188"/>
        <v>#REF!</v>
      </c>
      <c r="N202" s="326">
        <v>0</v>
      </c>
      <c r="O202" s="327">
        <v>1</v>
      </c>
      <c r="P202" s="328">
        <v>0.92500000000000004</v>
      </c>
      <c r="Q202" s="329">
        <f>O202-P202</f>
        <v>7.4999999999999997E-2</v>
      </c>
      <c r="S202" s="352" t="e">
        <f>D202-'Приложение № 1'!#REF!</f>
        <v>#REF!</v>
      </c>
    </row>
    <row r="203" spans="1:23" ht="30.75" customHeight="1" x14ac:dyDescent="0.2">
      <c r="A203" s="930" t="s">
        <v>2001</v>
      </c>
      <c r="B203" s="930"/>
      <c r="C203" s="295" t="e">
        <f>SUM(C204:C209)</f>
        <v>#REF!</v>
      </c>
      <c r="D203" s="295">
        <f>SUM(D204:D209)</f>
        <v>81</v>
      </c>
      <c r="E203" s="297">
        <f>SUM(E204:E209)</f>
        <v>3059.19</v>
      </c>
      <c r="F203" s="297">
        <f>SUM(F204:F209)</f>
        <v>186732957.59999999</v>
      </c>
      <c r="G203" s="303">
        <f t="shared" ref="G203" si="234">G204</f>
        <v>1.06</v>
      </c>
      <c r="H203" s="303">
        <f>SUM(H204:H209)</f>
        <v>186732957.59999999</v>
      </c>
      <c r="I203" s="303">
        <f>SUM(I204:I209)</f>
        <v>170487190.28999999</v>
      </c>
      <c r="J203" s="303">
        <f>SUM(J204:J209)</f>
        <v>170487190.28999999</v>
      </c>
      <c r="K203" s="303">
        <f t="shared" ref="K203:N203" si="235">SUM(K204:K209)</f>
        <v>0</v>
      </c>
      <c r="L203" s="303">
        <f t="shared" si="235"/>
        <v>16245767.310000001</v>
      </c>
      <c r="M203" s="303">
        <f t="shared" si="235"/>
        <v>16245767.310000001</v>
      </c>
      <c r="N203" s="303">
        <f t="shared" si="235"/>
        <v>0</v>
      </c>
      <c r="O203" s="292"/>
      <c r="P203" s="296"/>
      <c r="Q203" s="294"/>
      <c r="S203" s="352" t="e">
        <f>D203-'Приложение № 1'!#REF!</f>
        <v>#REF!</v>
      </c>
      <c r="T203" s="160" t="e">
        <f>E203='Приложение № 1'!#REF!</f>
        <v>#REF!</v>
      </c>
      <c r="U203" s="160" t="e">
        <f>F203='Приложение № 1'!#REF!</f>
        <v>#REF!</v>
      </c>
      <c r="V203" s="160" t="e">
        <f>I203='Приложение № 1'!#REF!</f>
        <v>#REF!</v>
      </c>
      <c r="W203" s="160" t="e">
        <f>L203='Приложение № 1'!#REF!</f>
        <v>#REF!</v>
      </c>
    </row>
    <row r="204" spans="1:23" ht="20.25" customHeight="1" x14ac:dyDescent="0.2">
      <c r="A204" s="301">
        <v>1</v>
      </c>
      <c r="B204" s="300" t="str">
        <f>'[1]Приложение № 1'!B914</f>
        <v>г. Серпухов, ул. Театральная, д. 26/21</v>
      </c>
      <c r="C204" s="284" t="e">
        <f>'Приложение № 1'!#REF!</f>
        <v>#REF!</v>
      </c>
      <c r="D204" s="286">
        <f>'[1]Приложение № 1'!J914</f>
        <v>32</v>
      </c>
      <c r="E204" s="285">
        <v>1263.9000000000001</v>
      </c>
      <c r="F204" s="321">
        <f t="shared" ref="F204:F205" si="236">E204*$X$1</f>
        <v>77148456</v>
      </c>
      <c r="G204" s="285">
        <v>1.06</v>
      </c>
      <c r="H204" s="321">
        <f t="shared" ref="H204" si="237">I204+L204</f>
        <v>77148456</v>
      </c>
      <c r="I204" s="321">
        <f t="shared" ref="I204" si="238">J204+K204</f>
        <v>70436540.329999998</v>
      </c>
      <c r="J204" s="321">
        <f t="shared" ref="J204" si="239">F204*P204</f>
        <v>70436540.329999998</v>
      </c>
      <c r="K204" s="321">
        <v>0</v>
      </c>
      <c r="L204" s="321">
        <f t="shared" ref="L204" si="240">M204+N204</f>
        <v>6711915.6699999999</v>
      </c>
      <c r="M204" s="321">
        <f t="shared" ref="M204" si="241">F204*Q204</f>
        <v>6711915.6699999999</v>
      </c>
      <c r="N204" s="321">
        <v>0</v>
      </c>
      <c r="O204" s="292">
        <f t="shared" ref="O204" si="242">P204+Q204</f>
        <v>1</v>
      </c>
      <c r="P204" s="296">
        <v>0.91300000000000003</v>
      </c>
      <c r="Q204" s="294">
        <f t="shared" ref="Q204:Q209" si="243">1-P204</f>
        <v>8.6999999999999994E-2</v>
      </c>
      <c r="S204" s="352" t="e">
        <f>D204-'Приложение № 1'!#REF!</f>
        <v>#REF!</v>
      </c>
    </row>
    <row r="205" spans="1:23" s="330" customFormat="1" ht="20.25" customHeight="1" x14ac:dyDescent="0.2">
      <c r="A205" s="331">
        <v>2</v>
      </c>
      <c r="B205" s="348" t="s">
        <v>1995</v>
      </c>
      <c r="C205" s="284" t="e">
        <f>'Приложение № 1'!#REF!</f>
        <v>#REF!</v>
      </c>
      <c r="D205" s="350">
        <v>8</v>
      </c>
      <c r="E205" s="345">
        <v>329.5</v>
      </c>
      <c r="F205" s="326">
        <f t="shared" si="236"/>
        <v>20112680</v>
      </c>
      <c r="G205" s="345"/>
      <c r="H205" s="326">
        <f t="shared" ref="H205" si="244">I205+L205</f>
        <v>20112680</v>
      </c>
      <c r="I205" s="326">
        <f t="shared" ref="I205" si="245">J205+K205</f>
        <v>18362876.84</v>
      </c>
      <c r="J205" s="326">
        <f t="shared" ref="J205" si="246">F205*P205</f>
        <v>18362876.84</v>
      </c>
      <c r="K205" s="326">
        <v>0</v>
      </c>
      <c r="L205" s="326">
        <f t="shared" ref="L205" si="247">M205+N205</f>
        <v>1749803.16</v>
      </c>
      <c r="M205" s="326">
        <f t="shared" ref="M205" si="248">F205*Q205</f>
        <v>1749803.16</v>
      </c>
      <c r="N205" s="326">
        <v>0</v>
      </c>
      <c r="O205" s="349">
        <v>1</v>
      </c>
      <c r="P205" s="328">
        <v>0.91300000000000003</v>
      </c>
      <c r="Q205" s="329">
        <f t="shared" si="243"/>
        <v>8.6999999999999994E-2</v>
      </c>
      <c r="S205" s="352" t="e">
        <f>D205-'Приложение № 1'!#REF!</f>
        <v>#REF!</v>
      </c>
    </row>
    <row r="206" spans="1:23" s="330" customFormat="1" ht="20.25" customHeight="1" x14ac:dyDescent="0.2">
      <c r="A206" s="347">
        <v>3</v>
      </c>
      <c r="B206" s="348" t="s">
        <v>1996</v>
      </c>
      <c r="C206" s="284" t="e">
        <f>'Приложение № 1'!#REF!</f>
        <v>#REF!</v>
      </c>
      <c r="D206" s="350">
        <v>9</v>
      </c>
      <c r="E206" s="345">
        <v>398.95</v>
      </c>
      <c r="F206" s="326">
        <f t="shared" ref="F206:F209" si="249">E206*$X$1</f>
        <v>24351908</v>
      </c>
      <c r="G206" s="345"/>
      <c r="H206" s="326">
        <f t="shared" ref="H206:H209" si="250">I206+L206</f>
        <v>24351908</v>
      </c>
      <c r="I206" s="326">
        <f t="shared" ref="I206:I209" si="251">J206+K206</f>
        <v>22233292</v>
      </c>
      <c r="J206" s="326">
        <f t="shared" ref="J206:J209" si="252">F206*P206</f>
        <v>22233292</v>
      </c>
      <c r="K206" s="326">
        <v>0</v>
      </c>
      <c r="L206" s="326">
        <f t="shared" ref="L206:L207" si="253">M206+N206</f>
        <v>2118616</v>
      </c>
      <c r="M206" s="326">
        <f t="shared" ref="M206:M207" si="254">F206*Q206</f>
        <v>2118616</v>
      </c>
      <c r="N206" s="326">
        <v>0</v>
      </c>
      <c r="O206" s="349">
        <v>1</v>
      </c>
      <c r="P206" s="328">
        <v>0.91300000000000003</v>
      </c>
      <c r="Q206" s="329">
        <f t="shared" si="243"/>
        <v>8.6999999999999994E-2</v>
      </c>
      <c r="S206" s="352" t="e">
        <f>D206-'Приложение № 1'!#REF!</f>
        <v>#REF!</v>
      </c>
    </row>
    <row r="207" spans="1:23" s="330" customFormat="1" ht="20.25" customHeight="1" x14ac:dyDescent="0.2">
      <c r="A207" s="347">
        <v>4</v>
      </c>
      <c r="B207" s="348" t="s">
        <v>1997</v>
      </c>
      <c r="C207" s="284" t="e">
        <f>'Приложение № 1'!#REF!</f>
        <v>#REF!</v>
      </c>
      <c r="D207" s="350">
        <v>9</v>
      </c>
      <c r="E207" s="345">
        <v>476.27</v>
      </c>
      <c r="F207" s="326">
        <f t="shared" si="249"/>
        <v>29071520.800000001</v>
      </c>
      <c r="G207" s="345"/>
      <c r="H207" s="326">
        <f t="shared" si="250"/>
        <v>29071520.800000001</v>
      </c>
      <c r="I207" s="326">
        <f t="shared" si="251"/>
        <v>26542298.489999998</v>
      </c>
      <c r="J207" s="326">
        <f t="shared" si="252"/>
        <v>26542298.489999998</v>
      </c>
      <c r="K207" s="326">
        <v>0</v>
      </c>
      <c r="L207" s="326">
        <f t="shared" si="253"/>
        <v>2529222.31</v>
      </c>
      <c r="M207" s="326">
        <f t="shared" si="254"/>
        <v>2529222.31</v>
      </c>
      <c r="N207" s="326">
        <v>0</v>
      </c>
      <c r="O207" s="349">
        <v>1</v>
      </c>
      <c r="P207" s="328">
        <v>0.91300000000000003</v>
      </c>
      <c r="Q207" s="329">
        <f t="shared" si="243"/>
        <v>8.6999999999999994E-2</v>
      </c>
      <c r="S207" s="352" t="e">
        <f>D207-'Приложение № 1'!#REF!</f>
        <v>#REF!</v>
      </c>
    </row>
    <row r="208" spans="1:23" s="330" customFormat="1" ht="20.25" customHeight="1" x14ac:dyDescent="0.2">
      <c r="A208" s="347">
        <v>5</v>
      </c>
      <c r="B208" s="348" t="s">
        <v>1998</v>
      </c>
      <c r="C208" s="284" t="e">
        <f>'Приложение № 1'!#REF!</f>
        <v>#REF!</v>
      </c>
      <c r="D208" s="350">
        <v>9</v>
      </c>
      <c r="E208" s="345">
        <v>352.9</v>
      </c>
      <c r="F208" s="326">
        <f t="shared" si="249"/>
        <v>21541016</v>
      </c>
      <c r="G208" s="345"/>
      <c r="H208" s="326">
        <f t="shared" si="250"/>
        <v>21541016</v>
      </c>
      <c r="I208" s="326">
        <f t="shared" si="251"/>
        <v>19666947.609999999</v>
      </c>
      <c r="J208" s="326">
        <f t="shared" si="252"/>
        <v>19666947.609999999</v>
      </c>
      <c r="K208" s="326">
        <v>0</v>
      </c>
      <c r="L208" s="326">
        <f t="shared" ref="L208:L209" si="255">M208+N208</f>
        <v>1874068.39</v>
      </c>
      <c r="M208" s="326">
        <f t="shared" ref="M208:M209" si="256">F208*Q208</f>
        <v>1874068.39</v>
      </c>
      <c r="N208" s="326">
        <v>0</v>
      </c>
      <c r="O208" s="349">
        <v>1</v>
      </c>
      <c r="P208" s="328">
        <v>0.91300000000000003</v>
      </c>
      <c r="Q208" s="329">
        <f t="shared" si="243"/>
        <v>8.6999999999999994E-2</v>
      </c>
      <c r="S208" s="352" t="e">
        <f>D208-'Приложение № 1'!#REF!</f>
        <v>#REF!</v>
      </c>
    </row>
    <row r="209" spans="1:23" s="330" customFormat="1" ht="20.25" customHeight="1" x14ac:dyDescent="0.2">
      <c r="A209" s="347">
        <v>6</v>
      </c>
      <c r="B209" s="348" t="s">
        <v>1999</v>
      </c>
      <c r="C209" s="284" t="e">
        <f>'Приложение № 1'!#REF!</f>
        <v>#REF!</v>
      </c>
      <c r="D209" s="350">
        <v>14</v>
      </c>
      <c r="E209" s="345">
        <v>237.67</v>
      </c>
      <c r="F209" s="326">
        <f t="shared" si="249"/>
        <v>14507376.800000001</v>
      </c>
      <c r="G209" s="345"/>
      <c r="H209" s="326">
        <f t="shared" si="250"/>
        <v>14507376.800000001</v>
      </c>
      <c r="I209" s="326">
        <f t="shared" si="251"/>
        <v>13245235.02</v>
      </c>
      <c r="J209" s="326">
        <f t="shared" si="252"/>
        <v>13245235.02</v>
      </c>
      <c r="K209" s="326">
        <v>0</v>
      </c>
      <c r="L209" s="326">
        <f t="shared" si="255"/>
        <v>1262141.78</v>
      </c>
      <c r="M209" s="326">
        <f t="shared" si="256"/>
        <v>1262141.78</v>
      </c>
      <c r="N209" s="326">
        <v>0</v>
      </c>
      <c r="O209" s="349">
        <v>1</v>
      </c>
      <c r="P209" s="328">
        <v>0.91300000000000003</v>
      </c>
      <c r="Q209" s="329">
        <f t="shared" si="243"/>
        <v>8.6999999999999994E-2</v>
      </c>
      <c r="S209" s="352" t="e">
        <f>D209-'Приложение № 1'!#REF!</f>
        <v>#REF!</v>
      </c>
    </row>
    <row r="210" spans="1:23" ht="31.5" customHeight="1" x14ac:dyDescent="0.2">
      <c r="A210" s="930" t="s">
        <v>1805</v>
      </c>
      <c r="B210" s="930"/>
      <c r="C210" s="295">
        <f>SUM(C211:C215)</f>
        <v>82</v>
      </c>
      <c r="D210" s="295">
        <f>SUM(D211:D215)</f>
        <v>33</v>
      </c>
      <c r="E210" s="354">
        <f>SUM(E211:E215)</f>
        <v>1096.4000000000001</v>
      </c>
      <c r="F210" s="303">
        <f>SUM(F211:F215)</f>
        <v>66924256</v>
      </c>
      <c r="G210" s="303">
        <v>1.25</v>
      </c>
      <c r="H210" s="303">
        <f>SUM(H211:H215)</f>
        <v>66924256</v>
      </c>
      <c r="I210" s="303">
        <f>SUM(I211:I215)</f>
        <v>55413283.960000001</v>
      </c>
      <c r="J210" s="303">
        <f>SUM(J211:J215)</f>
        <v>55413283.960000001</v>
      </c>
      <c r="K210" s="303">
        <f>SUM(K211:K212)</f>
        <v>0</v>
      </c>
      <c r="L210" s="303">
        <f>SUM(L211:L215)</f>
        <v>11510972.039999999</v>
      </c>
      <c r="M210" s="303">
        <f>SUM(M211:M215)</f>
        <v>11510972.039999999</v>
      </c>
      <c r="N210" s="303">
        <f>SUM(N211:N212)</f>
        <v>0</v>
      </c>
      <c r="O210" s="290"/>
      <c r="P210" s="291"/>
      <c r="Q210" s="292"/>
      <c r="S210" s="352" t="e">
        <f>D210-'Приложение № 1'!#REF!</f>
        <v>#REF!</v>
      </c>
      <c r="T210" s="160" t="e">
        <f>E210='Приложение № 1'!#REF!</f>
        <v>#REF!</v>
      </c>
      <c r="U210" s="160" t="e">
        <f>F210='Приложение № 1'!#REF!</f>
        <v>#REF!</v>
      </c>
      <c r="V210" s="160" t="e">
        <f>I210='Приложение № 1'!#REF!</f>
        <v>#REF!</v>
      </c>
      <c r="W210" s="160" t="e">
        <f>L210='Приложение № 1'!#REF!</f>
        <v>#REF!</v>
      </c>
    </row>
    <row r="211" spans="1:23" ht="22.5" customHeight="1" x14ac:dyDescent="0.2">
      <c r="A211" s="301">
        <v>1</v>
      </c>
      <c r="B211" s="302" t="str">
        <f>'[1]Приложение № 1'!B916</f>
        <v>д. Колтышево, д. 1а</v>
      </c>
      <c r="C211" s="284">
        <f>'[1]Приложение № 1'!H916</f>
        <v>22</v>
      </c>
      <c r="D211" s="286">
        <f>'[1]Приложение № 1'!J916</f>
        <v>11</v>
      </c>
      <c r="E211" s="285">
        <f>'[1]Приложение № 1'!M916</f>
        <v>308.5</v>
      </c>
      <c r="F211" s="321">
        <f t="shared" si="186"/>
        <v>18830840</v>
      </c>
      <c r="G211" s="285">
        <v>1.25</v>
      </c>
      <c r="H211" s="321">
        <f t="shared" si="220"/>
        <v>18830840</v>
      </c>
      <c r="I211" s="321">
        <f t="shared" si="221"/>
        <v>15591935.52</v>
      </c>
      <c r="J211" s="321">
        <f t="shared" si="222"/>
        <v>15591935.52</v>
      </c>
      <c r="K211" s="321">
        <v>0</v>
      </c>
      <c r="L211" s="321">
        <f t="shared" si="187"/>
        <v>3238904.48</v>
      </c>
      <c r="M211" s="321">
        <f t="shared" si="188"/>
        <v>3238904.48</v>
      </c>
      <c r="N211" s="321">
        <v>0</v>
      </c>
      <c r="O211" s="292">
        <f>P211+Q211</f>
        <v>1</v>
      </c>
      <c r="P211" s="296">
        <v>0.82799999999999996</v>
      </c>
      <c r="Q211" s="294">
        <f t="shared" si="224"/>
        <v>0.17199999999999999</v>
      </c>
      <c r="S211" s="352" t="e">
        <f>D211-'Приложение № 1'!#REF!</f>
        <v>#REF!</v>
      </c>
    </row>
    <row r="212" spans="1:23" ht="22.5" customHeight="1" x14ac:dyDescent="0.2">
      <c r="A212" s="301">
        <v>2</v>
      </c>
      <c r="B212" s="302" t="str">
        <f>'[1]Приложение № 1'!B917</f>
        <v>д. Колтышево, д. 6</v>
      </c>
      <c r="C212" s="284">
        <f>'[1]Приложение № 1'!H917</f>
        <v>18</v>
      </c>
      <c r="D212" s="286">
        <f>'[1]Приложение № 1'!J917</f>
        <v>5</v>
      </c>
      <c r="E212" s="285">
        <f>'[1]Приложение № 1'!M917</f>
        <v>231.1</v>
      </c>
      <c r="F212" s="321">
        <f t="shared" si="186"/>
        <v>14106344</v>
      </c>
      <c r="G212" s="285">
        <v>1.25</v>
      </c>
      <c r="H212" s="321">
        <f t="shared" si="220"/>
        <v>14106344</v>
      </c>
      <c r="I212" s="321">
        <f t="shared" si="221"/>
        <v>11680052.83</v>
      </c>
      <c r="J212" s="321">
        <f t="shared" si="222"/>
        <v>11680052.83</v>
      </c>
      <c r="K212" s="321">
        <v>0</v>
      </c>
      <c r="L212" s="321">
        <f t="shared" si="187"/>
        <v>2426291.17</v>
      </c>
      <c r="M212" s="321">
        <f t="shared" si="188"/>
        <v>2426291.17</v>
      </c>
      <c r="N212" s="321">
        <v>0</v>
      </c>
      <c r="O212" s="292">
        <f>P212+Q212</f>
        <v>1</v>
      </c>
      <c r="P212" s="296">
        <v>0.82799999999999996</v>
      </c>
      <c r="Q212" s="294">
        <f t="shared" si="224"/>
        <v>0.17199999999999999</v>
      </c>
      <c r="S212" s="352" t="e">
        <f>D212-'Приложение № 1'!#REF!</f>
        <v>#REF!</v>
      </c>
    </row>
    <row r="213" spans="1:23" ht="22.5" customHeight="1" x14ac:dyDescent="0.2">
      <c r="A213" s="301">
        <v>3</v>
      </c>
      <c r="B213" s="302" t="str">
        <f>'[1]Приложение № 1'!B918</f>
        <v>сан. Мцыри, д. 24</v>
      </c>
      <c r="C213" s="284">
        <f>'[1]Приложение № 1'!H918</f>
        <v>16</v>
      </c>
      <c r="D213" s="286">
        <f>'[1]Приложение № 1'!J918</f>
        <v>4</v>
      </c>
      <c r="E213" s="285">
        <f>'[1]Приложение № 1'!M918</f>
        <v>131.69999999999999</v>
      </c>
      <c r="F213" s="321">
        <f t="shared" si="186"/>
        <v>8038968</v>
      </c>
      <c r="G213" s="285">
        <v>1.25</v>
      </c>
      <c r="H213" s="321">
        <f>I213+L213</f>
        <v>8038968</v>
      </c>
      <c r="I213" s="321">
        <f>J213+K213</f>
        <v>6656265.5</v>
      </c>
      <c r="J213" s="321">
        <f>F213*P213</f>
        <v>6656265.5</v>
      </c>
      <c r="K213" s="321">
        <v>0</v>
      </c>
      <c r="L213" s="321">
        <f t="shared" si="187"/>
        <v>1382702.5</v>
      </c>
      <c r="M213" s="321">
        <f>F213*Q213</f>
        <v>1382702.5</v>
      </c>
      <c r="N213" s="321">
        <v>0</v>
      </c>
      <c r="O213" s="292">
        <f>P213+Q213</f>
        <v>1</v>
      </c>
      <c r="P213" s="296">
        <v>0.82799999999999996</v>
      </c>
      <c r="Q213" s="294">
        <f t="shared" si="224"/>
        <v>0.17199999999999999</v>
      </c>
      <c r="S213" s="352" t="e">
        <f>D213-'Приложение № 1'!#REF!</f>
        <v>#REF!</v>
      </c>
    </row>
    <row r="214" spans="1:23" ht="22.5" customHeight="1" x14ac:dyDescent="0.2">
      <c r="A214" s="301">
        <v>4</v>
      </c>
      <c r="B214" s="302" t="str">
        <f>'[1]Приложение № 1'!B919</f>
        <v>д. Колтышево, д. 7</v>
      </c>
      <c r="C214" s="284">
        <f>'[1]Приложение № 1'!H919</f>
        <v>18</v>
      </c>
      <c r="D214" s="286">
        <f>'[1]Приложение № 1'!J919</f>
        <v>9</v>
      </c>
      <c r="E214" s="285">
        <f>'[1]Приложение № 1'!M919</f>
        <v>207.9</v>
      </c>
      <c r="F214" s="321">
        <f t="shared" si="186"/>
        <v>12690216</v>
      </c>
      <c r="G214" s="285">
        <v>1.25</v>
      </c>
      <c r="H214" s="321">
        <f t="shared" si="220"/>
        <v>12690216</v>
      </c>
      <c r="I214" s="321">
        <f t="shared" si="221"/>
        <v>10507498.85</v>
      </c>
      <c r="J214" s="321">
        <f t="shared" si="222"/>
        <v>10507498.85</v>
      </c>
      <c r="K214" s="321">
        <v>0</v>
      </c>
      <c r="L214" s="321">
        <f t="shared" si="187"/>
        <v>2182717.15</v>
      </c>
      <c r="M214" s="321">
        <f t="shared" si="188"/>
        <v>2182717.15</v>
      </c>
      <c r="N214" s="321">
        <v>0</v>
      </c>
      <c r="O214" s="292">
        <f>P214+Q214</f>
        <v>1</v>
      </c>
      <c r="P214" s="296">
        <v>0.82799999999999996</v>
      </c>
      <c r="Q214" s="294">
        <f t="shared" si="224"/>
        <v>0.17199999999999999</v>
      </c>
      <c r="S214" s="352" t="e">
        <f>D214-'Приложение № 1'!#REF!</f>
        <v>#REF!</v>
      </c>
    </row>
    <row r="215" spans="1:23" ht="22.5" customHeight="1" x14ac:dyDescent="0.2">
      <c r="A215" s="301">
        <v>5</v>
      </c>
      <c r="B215" s="302" t="str">
        <f>'[1]Приложение № 1'!B920</f>
        <v>д. Колтышево, д. 8</v>
      </c>
      <c r="C215" s="284">
        <f>'[1]Приложение № 1'!H920</f>
        <v>8</v>
      </c>
      <c r="D215" s="286">
        <f>'[1]Приложение № 1'!J920</f>
        <v>4</v>
      </c>
      <c r="E215" s="285">
        <f>'[1]Приложение № 1'!M920</f>
        <v>217.2</v>
      </c>
      <c r="F215" s="321">
        <f t="shared" si="186"/>
        <v>13257888</v>
      </c>
      <c r="G215" s="285">
        <v>1.25</v>
      </c>
      <c r="H215" s="321">
        <f t="shared" si="220"/>
        <v>13257888</v>
      </c>
      <c r="I215" s="321">
        <f t="shared" si="221"/>
        <v>10977531.26</v>
      </c>
      <c r="J215" s="321">
        <f t="shared" si="222"/>
        <v>10977531.26</v>
      </c>
      <c r="K215" s="321">
        <v>0</v>
      </c>
      <c r="L215" s="321">
        <f t="shared" si="187"/>
        <v>2280356.7400000002</v>
      </c>
      <c r="M215" s="321">
        <f t="shared" si="188"/>
        <v>2280356.7400000002</v>
      </c>
      <c r="N215" s="321">
        <v>0</v>
      </c>
      <c r="O215" s="292">
        <f>P215+Q215</f>
        <v>1</v>
      </c>
      <c r="P215" s="296">
        <v>0.82799999999999996</v>
      </c>
      <c r="Q215" s="294">
        <f t="shared" si="224"/>
        <v>0.17199999999999999</v>
      </c>
      <c r="S215" s="352" t="e">
        <f>D215-'Приложение № 1'!#REF!</f>
        <v>#REF!</v>
      </c>
    </row>
    <row r="216" spans="1:23" x14ac:dyDescent="0.2">
      <c r="A216" s="930" t="s">
        <v>1965</v>
      </c>
      <c r="B216" s="930"/>
      <c r="C216" s="288">
        <f t="shared" ref="C216:N216" si="257">SUM(C217:C218)</f>
        <v>232</v>
      </c>
      <c r="D216" s="288">
        <f t="shared" si="257"/>
        <v>120</v>
      </c>
      <c r="E216" s="289">
        <f t="shared" si="257"/>
        <v>5423.8</v>
      </c>
      <c r="F216" s="289">
        <f t="shared" si="257"/>
        <v>331068752</v>
      </c>
      <c r="G216" s="289">
        <f t="shared" si="257"/>
        <v>3.5</v>
      </c>
      <c r="H216" s="289">
        <f t="shared" si="257"/>
        <v>331068752</v>
      </c>
      <c r="I216" s="289">
        <f t="shared" si="257"/>
        <v>269158895.37</v>
      </c>
      <c r="J216" s="289">
        <f t="shared" si="257"/>
        <v>269158895.37</v>
      </c>
      <c r="K216" s="289">
        <f t="shared" si="257"/>
        <v>0</v>
      </c>
      <c r="L216" s="289">
        <f t="shared" si="257"/>
        <v>61909856.630000003</v>
      </c>
      <c r="M216" s="289">
        <f t="shared" si="257"/>
        <v>61909856.630000003</v>
      </c>
      <c r="N216" s="289">
        <f t="shared" si="257"/>
        <v>0</v>
      </c>
      <c r="O216" s="284"/>
      <c r="P216" s="284"/>
      <c r="Q216" s="284"/>
      <c r="S216" s="352" t="e">
        <f>D216-'Приложение № 1'!#REF!</f>
        <v>#REF!</v>
      </c>
      <c r="T216" s="160" t="e">
        <f>E216='Приложение № 1'!#REF!</f>
        <v>#REF!</v>
      </c>
      <c r="U216" s="160" t="e">
        <f>F216='Приложение № 1'!#REF!</f>
        <v>#REF!</v>
      </c>
      <c r="V216" s="160" t="e">
        <f>I216='Приложение № 1'!#REF!</f>
        <v>#REF!</v>
      </c>
      <c r="W216" s="160" t="e">
        <f>L216='Приложение № 1'!#REF!</f>
        <v>#REF!</v>
      </c>
    </row>
    <row r="217" spans="1:23" ht="20.25" customHeight="1" x14ac:dyDescent="0.2">
      <c r="A217" s="301">
        <v>1</v>
      </c>
      <c r="B217" s="302" t="str">
        <f>'[1]Приложение № 1'!B922</f>
        <v>д.п. Поварово, мкр. 2, д. 12</v>
      </c>
      <c r="C217" s="284">
        <f>'[1]Приложение № 1'!H922</f>
        <v>117</v>
      </c>
      <c r="D217" s="286">
        <f>'[1]Приложение № 1'!J922</f>
        <v>60</v>
      </c>
      <c r="E217" s="285">
        <f>'[1]Приложение № 1'!M922</f>
        <v>2763.6</v>
      </c>
      <c r="F217" s="321">
        <f>E217*$X$1</f>
        <v>168690144</v>
      </c>
      <c r="G217" s="285">
        <v>1.25</v>
      </c>
      <c r="H217" s="321">
        <f>I217+L217</f>
        <v>168690144</v>
      </c>
      <c r="I217" s="321">
        <f>J217+K217</f>
        <v>137145087.06999999</v>
      </c>
      <c r="J217" s="321">
        <f>F217*P217</f>
        <v>137145087.06999999</v>
      </c>
      <c r="K217" s="321">
        <v>0</v>
      </c>
      <c r="L217" s="321">
        <f>M217+N217</f>
        <v>31545056.93</v>
      </c>
      <c r="M217" s="321">
        <f>F217*Q217</f>
        <v>31545056.93</v>
      </c>
      <c r="N217" s="321">
        <v>0</v>
      </c>
      <c r="O217" s="292">
        <f>P217+Q217</f>
        <v>1</v>
      </c>
      <c r="P217" s="296">
        <v>0.81299999999999994</v>
      </c>
      <c r="Q217" s="294">
        <f>1-P217</f>
        <v>0.187</v>
      </c>
      <c r="S217" s="352" t="e">
        <f>D217-'Приложение № 1'!#REF!</f>
        <v>#REF!</v>
      </c>
    </row>
    <row r="218" spans="1:23" ht="20.25" customHeight="1" x14ac:dyDescent="0.2">
      <c r="A218" s="301">
        <v>2</v>
      </c>
      <c r="B218" s="302" t="str">
        <f>'[1]Приложение № 1'!B923</f>
        <v>д.п. Поварово, мкр. 2, д. 13</v>
      </c>
      <c r="C218" s="284">
        <f>'[1]Приложение № 1'!H923</f>
        <v>115</v>
      </c>
      <c r="D218" s="286">
        <f>'[1]Приложение № 1'!J923</f>
        <v>60</v>
      </c>
      <c r="E218" s="285">
        <f>'[1]Приложение № 1'!M923</f>
        <v>2660.2</v>
      </c>
      <c r="F218" s="321">
        <f>E218*$X$1</f>
        <v>162378608</v>
      </c>
      <c r="G218" s="285">
        <v>2.25</v>
      </c>
      <c r="H218" s="321">
        <f>I218+L218</f>
        <v>162378608</v>
      </c>
      <c r="I218" s="321">
        <f>J218+K218</f>
        <v>132013808.3</v>
      </c>
      <c r="J218" s="321">
        <f>F218*P218</f>
        <v>132013808.3</v>
      </c>
      <c r="K218" s="321">
        <v>0</v>
      </c>
      <c r="L218" s="321">
        <f>M218+N218</f>
        <v>30364799.699999999</v>
      </c>
      <c r="M218" s="321">
        <f>F218*Q218</f>
        <v>30364799.699999999</v>
      </c>
      <c r="N218" s="321">
        <v>0</v>
      </c>
      <c r="O218" s="292">
        <f>P218+Q218</f>
        <v>1</v>
      </c>
      <c r="P218" s="296">
        <v>0.81299999999999994</v>
      </c>
      <c r="Q218" s="294">
        <f>1-P218</f>
        <v>0.187</v>
      </c>
      <c r="S218" s="352" t="e">
        <f>D218-'Приложение № 1'!#REF!</f>
        <v>#REF!</v>
      </c>
    </row>
    <row r="219" spans="1:23" ht="31.5" customHeight="1" x14ac:dyDescent="0.2">
      <c r="A219" s="930" t="s">
        <v>2000</v>
      </c>
      <c r="B219" s="930"/>
      <c r="C219" s="295" t="e">
        <f>SUM(C220:C239)</f>
        <v>#REF!</v>
      </c>
      <c r="D219" s="295" t="e">
        <f>SUM(D220:D239)</f>
        <v>#REF!</v>
      </c>
      <c r="E219" s="289" t="e">
        <f>SUM(E220:E239)</f>
        <v>#REF!</v>
      </c>
      <c r="F219" s="289" t="e">
        <f>SUM(F220:F239)</f>
        <v>#REF!</v>
      </c>
      <c r="G219" s="289">
        <v>0.96</v>
      </c>
      <c r="H219" s="289" t="e">
        <f>SUM(H220:H239)</f>
        <v>#REF!</v>
      </c>
      <c r="I219" s="289" t="e">
        <f>SUM(I220:I239)</f>
        <v>#REF!</v>
      </c>
      <c r="J219" s="289" t="e">
        <f>SUM(J220:J239)</f>
        <v>#REF!</v>
      </c>
      <c r="K219" s="289">
        <v>0</v>
      </c>
      <c r="L219" s="289" t="e">
        <f>SUM(L220:L239)</f>
        <v>#REF!</v>
      </c>
      <c r="M219" s="289" t="e">
        <f>SUM(M220:M239)</f>
        <v>#REF!</v>
      </c>
      <c r="N219" s="289">
        <f>SUM(N220:N221)</f>
        <v>0</v>
      </c>
      <c r="O219" s="290"/>
      <c r="P219" s="291"/>
      <c r="Q219" s="292"/>
      <c r="S219" s="352" t="e">
        <f>D219-'Приложение № 1'!#REF!</f>
        <v>#REF!</v>
      </c>
      <c r="T219" s="160" t="e">
        <f>E219='Приложение № 1'!#REF!</f>
        <v>#REF!</v>
      </c>
      <c r="U219" s="160" t="e">
        <f>F219='Приложение № 1'!#REF!</f>
        <v>#REF!</v>
      </c>
      <c r="V219" s="160" t="e">
        <f>I219='Приложение № 1'!#REF!</f>
        <v>#REF!</v>
      </c>
      <c r="W219" s="160" t="e">
        <f>L219='Приложение № 1'!#REF!</f>
        <v>#REF!</v>
      </c>
    </row>
    <row r="220" spans="1:23" ht="22.5" customHeight="1" x14ac:dyDescent="0.2">
      <c r="A220" s="301">
        <v>1</v>
      </c>
      <c r="B220" s="302" t="e">
        <f>'Приложение № 1'!#REF!</f>
        <v>#REF!</v>
      </c>
      <c r="C220" s="284" t="e">
        <f>'Приложение № 1'!#REF!</f>
        <v>#REF!</v>
      </c>
      <c r="D220" s="286" t="e">
        <f>'Приложение № 1'!#REF!</f>
        <v>#REF!</v>
      </c>
      <c r="E220" s="285" t="e">
        <f>'Приложение № 1'!#REF!</f>
        <v>#REF!</v>
      </c>
      <c r="F220" s="321" t="e">
        <f t="shared" ref="F220:F279" si="258">E220*$X$1</f>
        <v>#REF!</v>
      </c>
      <c r="G220" s="285">
        <v>0.96</v>
      </c>
      <c r="H220" s="321" t="e">
        <f t="shared" si="220"/>
        <v>#REF!</v>
      </c>
      <c r="I220" s="321" t="e">
        <f t="shared" si="221"/>
        <v>#REF!</v>
      </c>
      <c r="J220" s="321" t="e">
        <f t="shared" si="222"/>
        <v>#REF!</v>
      </c>
      <c r="K220" s="321">
        <v>0</v>
      </c>
      <c r="L220" s="321" t="e">
        <f t="shared" ref="L220:L279" si="259">M220+N220</f>
        <v>#REF!</v>
      </c>
      <c r="M220" s="321" t="e">
        <f t="shared" ref="M220:M279" si="260">F220*Q220</f>
        <v>#REF!</v>
      </c>
      <c r="N220" s="321">
        <v>0</v>
      </c>
      <c r="O220" s="292">
        <f>P220+Q220</f>
        <v>1</v>
      </c>
      <c r="P220" s="296">
        <v>0.73299999999999998</v>
      </c>
      <c r="Q220" s="294">
        <f t="shared" si="224"/>
        <v>0.26700000000000002</v>
      </c>
      <c r="S220" s="352" t="e">
        <f>D220-'Приложение № 1'!#REF!</f>
        <v>#REF!</v>
      </c>
    </row>
    <row r="221" spans="1:23" ht="22.5" customHeight="1" x14ac:dyDescent="0.2">
      <c r="A221" s="301">
        <v>2</v>
      </c>
      <c r="B221" s="302" t="e">
        <f>'Приложение № 1'!#REF!</f>
        <v>#REF!</v>
      </c>
      <c r="C221" s="284" t="e">
        <f>'Приложение № 1'!#REF!</f>
        <v>#REF!</v>
      </c>
      <c r="D221" s="286" t="e">
        <f>'Приложение № 1'!#REF!</f>
        <v>#REF!</v>
      </c>
      <c r="E221" s="285" t="e">
        <f>'Приложение № 1'!#REF!</f>
        <v>#REF!</v>
      </c>
      <c r="F221" s="321" t="e">
        <f t="shared" si="258"/>
        <v>#REF!</v>
      </c>
      <c r="G221" s="285">
        <v>0.96</v>
      </c>
      <c r="H221" s="321" t="e">
        <f t="shared" si="220"/>
        <v>#REF!</v>
      </c>
      <c r="I221" s="321" t="e">
        <f t="shared" si="221"/>
        <v>#REF!</v>
      </c>
      <c r="J221" s="321" t="e">
        <f t="shared" si="222"/>
        <v>#REF!</v>
      </c>
      <c r="K221" s="321">
        <v>0</v>
      </c>
      <c r="L221" s="321" t="e">
        <f t="shared" si="259"/>
        <v>#REF!</v>
      </c>
      <c r="M221" s="321" t="e">
        <f t="shared" si="260"/>
        <v>#REF!</v>
      </c>
      <c r="N221" s="321">
        <v>0</v>
      </c>
      <c r="O221" s="292">
        <f>P221+Q221</f>
        <v>1</v>
      </c>
      <c r="P221" s="296">
        <v>0.73299999999999998</v>
      </c>
      <c r="Q221" s="294">
        <f t="shared" si="224"/>
        <v>0.26700000000000002</v>
      </c>
      <c r="S221" s="352" t="e">
        <f>D221-'Приложение № 1'!#REF!</f>
        <v>#REF!</v>
      </c>
    </row>
    <row r="222" spans="1:23" ht="22.5" customHeight="1" x14ac:dyDescent="0.2">
      <c r="A222" s="301">
        <v>3</v>
      </c>
      <c r="B222" s="302" t="e">
        <f>'Приложение № 1'!#REF!</f>
        <v>#REF!</v>
      </c>
      <c r="C222" s="284" t="e">
        <f>'Приложение № 1'!#REF!</f>
        <v>#REF!</v>
      </c>
      <c r="D222" s="286" t="e">
        <f>'Приложение № 1'!#REF!</f>
        <v>#REF!</v>
      </c>
      <c r="E222" s="285" t="e">
        <f>'Приложение № 1'!#REF!</f>
        <v>#REF!</v>
      </c>
      <c r="F222" s="356" t="e">
        <f t="shared" si="258"/>
        <v>#REF!</v>
      </c>
      <c r="G222" s="342"/>
      <c r="H222" s="356" t="e">
        <f t="shared" si="220"/>
        <v>#REF!</v>
      </c>
      <c r="I222" s="356" t="e">
        <f t="shared" si="221"/>
        <v>#REF!</v>
      </c>
      <c r="J222" s="356" t="e">
        <f t="shared" si="222"/>
        <v>#REF!</v>
      </c>
      <c r="K222" s="356">
        <v>0</v>
      </c>
      <c r="L222" s="356" t="e">
        <f t="shared" si="259"/>
        <v>#REF!</v>
      </c>
      <c r="M222" s="356" t="e">
        <f t="shared" si="260"/>
        <v>#REF!</v>
      </c>
      <c r="N222" s="356">
        <v>0</v>
      </c>
      <c r="O222" s="292">
        <f t="shared" ref="O222:O239" si="261">P222+Q222</f>
        <v>1</v>
      </c>
      <c r="P222" s="296">
        <v>0.73299999999999998</v>
      </c>
      <c r="Q222" s="294">
        <f t="shared" ref="Q222:Q239" si="262">1-P222</f>
        <v>0.26700000000000002</v>
      </c>
      <c r="S222" s="352"/>
    </row>
    <row r="223" spans="1:23" ht="22.5" customHeight="1" x14ac:dyDescent="0.2">
      <c r="A223" s="301">
        <v>4</v>
      </c>
      <c r="B223" s="302" t="e">
        <f>'Приложение № 1'!#REF!</f>
        <v>#REF!</v>
      </c>
      <c r="C223" s="284" t="e">
        <f>'Приложение № 1'!#REF!</f>
        <v>#REF!</v>
      </c>
      <c r="D223" s="286" t="e">
        <f>'Приложение № 1'!#REF!</f>
        <v>#REF!</v>
      </c>
      <c r="E223" s="285" t="e">
        <f>'Приложение № 1'!#REF!</f>
        <v>#REF!</v>
      </c>
      <c r="F223" s="356" t="e">
        <f t="shared" si="258"/>
        <v>#REF!</v>
      </c>
      <c r="G223" s="342"/>
      <c r="H223" s="356" t="e">
        <f t="shared" si="220"/>
        <v>#REF!</v>
      </c>
      <c r="I223" s="356" t="e">
        <f t="shared" si="221"/>
        <v>#REF!</v>
      </c>
      <c r="J223" s="356" t="e">
        <f t="shared" si="222"/>
        <v>#REF!</v>
      </c>
      <c r="K223" s="356">
        <v>0</v>
      </c>
      <c r="L223" s="356" t="e">
        <f t="shared" si="259"/>
        <v>#REF!</v>
      </c>
      <c r="M223" s="356" t="e">
        <f t="shared" si="260"/>
        <v>#REF!</v>
      </c>
      <c r="N223" s="356">
        <v>0</v>
      </c>
      <c r="O223" s="292">
        <f t="shared" si="261"/>
        <v>1</v>
      </c>
      <c r="P223" s="296">
        <v>0.73299999999999998</v>
      </c>
      <c r="Q223" s="294">
        <f t="shared" si="262"/>
        <v>0.26700000000000002</v>
      </c>
      <c r="S223" s="352"/>
    </row>
    <row r="224" spans="1:23" ht="22.5" customHeight="1" x14ac:dyDescent="0.2">
      <c r="A224" s="301">
        <v>5</v>
      </c>
      <c r="B224" s="302" t="e">
        <f>'Приложение № 1'!#REF!</f>
        <v>#REF!</v>
      </c>
      <c r="C224" s="284" t="e">
        <f>'Приложение № 1'!#REF!</f>
        <v>#REF!</v>
      </c>
      <c r="D224" s="286" t="e">
        <f>'Приложение № 1'!#REF!</f>
        <v>#REF!</v>
      </c>
      <c r="E224" s="285" t="e">
        <f>'Приложение № 1'!#REF!</f>
        <v>#REF!</v>
      </c>
      <c r="F224" s="356" t="e">
        <f t="shared" si="258"/>
        <v>#REF!</v>
      </c>
      <c r="G224" s="342"/>
      <c r="H224" s="356" t="e">
        <f t="shared" si="220"/>
        <v>#REF!</v>
      </c>
      <c r="I224" s="356" t="e">
        <f t="shared" si="221"/>
        <v>#REF!</v>
      </c>
      <c r="J224" s="356" t="e">
        <f t="shared" si="222"/>
        <v>#REF!</v>
      </c>
      <c r="K224" s="356">
        <v>0</v>
      </c>
      <c r="L224" s="356" t="e">
        <f t="shared" si="259"/>
        <v>#REF!</v>
      </c>
      <c r="M224" s="356" t="e">
        <f t="shared" si="260"/>
        <v>#REF!</v>
      </c>
      <c r="N224" s="356">
        <v>0</v>
      </c>
      <c r="O224" s="292">
        <f t="shared" si="261"/>
        <v>1</v>
      </c>
      <c r="P224" s="296">
        <v>0.73299999999999998</v>
      </c>
      <c r="Q224" s="294">
        <f t="shared" si="262"/>
        <v>0.26700000000000002</v>
      </c>
      <c r="S224" s="352"/>
    </row>
    <row r="225" spans="1:23" ht="22.5" customHeight="1" x14ac:dyDescent="0.2">
      <c r="A225" s="301">
        <v>6</v>
      </c>
      <c r="B225" s="302" t="e">
        <f>'Приложение № 1'!#REF!</f>
        <v>#REF!</v>
      </c>
      <c r="C225" s="284" t="e">
        <f>'Приложение № 1'!#REF!</f>
        <v>#REF!</v>
      </c>
      <c r="D225" s="286" t="e">
        <f>'Приложение № 1'!#REF!</f>
        <v>#REF!</v>
      </c>
      <c r="E225" s="285" t="e">
        <f>'Приложение № 1'!#REF!</f>
        <v>#REF!</v>
      </c>
      <c r="F225" s="356" t="e">
        <f t="shared" si="258"/>
        <v>#REF!</v>
      </c>
      <c r="G225" s="342"/>
      <c r="H225" s="356" t="e">
        <f t="shared" si="220"/>
        <v>#REF!</v>
      </c>
      <c r="I225" s="356" t="e">
        <f t="shared" si="221"/>
        <v>#REF!</v>
      </c>
      <c r="J225" s="356" t="e">
        <f t="shared" si="222"/>
        <v>#REF!</v>
      </c>
      <c r="K225" s="356">
        <v>0</v>
      </c>
      <c r="L225" s="356" t="e">
        <f t="shared" si="259"/>
        <v>#REF!</v>
      </c>
      <c r="M225" s="356" t="e">
        <f t="shared" si="260"/>
        <v>#REF!</v>
      </c>
      <c r="N225" s="356">
        <v>0</v>
      </c>
      <c r="O225" s="292">
        <f t="shared" si="261"/>
        <v>1</v>
      </c>
      <c r="P225" s="296">
        <v>0.73299999999999998</v>
      </c>
      <c r="Q225" s="294">
        <f t="shared" si="262"/>
        <v>0.26700000000000002</v>
      </c>
      <c r="S225" s="352"/>
    </row>
    <row r="226" spans="1:23" ht="22.5" customHeight="1" x14ac:dyDescent="0.2">
      <c r="A226" s="301">
        <v>7</v>
      </c>
      <c r="B226" s="302" t="e">
        <f>'Приложение № 1'!#REF!</f>
        <v>#REF!</v>
      </c>
      <c r="C226" s="284" t="e">
        <f>'Приложение № 1'!#REF!</f>
        <v>#REF!</v>
      </c>
      <c r="D226" s="286" t="e">
        <f>'Приложение № 1'!#REF!</f>
        <v>#REF!</v>
      </c>
      <c r="E226" s="285" t="e">
        <f>'Приложение № 1'!#REF!</f>
        <v>#REF!</v>
      </c>
      <c r="F226" s="356" t="e">
        <f t="shared" si="258"/>
        <v>#REF!</v>
      </c>
      <c r="G226" s="342"/>
      <c r="H226" s="356" t="e">
        <f t="shared" si="220"/>
        <v>#REF!</v>
      </c>
      <c r="I226" s="356" t="e">
        <f t="shared" si="221"/>
        <v>#REF!</v>
      </c>
      <c r="J226" s="356" t="e">
        <f t="shared" si="222"/>
        <v>#REF!</v>
      </c>
      <c r="K226" s="356">
        <v>0</v>
      </c>
      <c r="L226" s="356" t="e">
        <f t="shared" si="259"/>
        <v>#REF!</v>
      </c>
      <c r="M226" s="356" t="e">
        <f t="shared" si="260"/>
        <v>#REF!</v>
      </c>
      <c r="N226" s="356">
        <v>0</v>
      </c>
      <c r="O226" s="292">
        <f t="shared" si="261"/>
        <v>1</v>
      </c>
      <c r="P226" s="296">
        <v>0.73299999999999998</v>
      </c>
      <c r="Q226" s="294">
        <f t="shared" si="262"/>
        <v>0.26700000000000002</v>
      </c>
      <c r="S226" s="352"/>
    </row>
    <row r="227" spans="1:23" ht="22.5" customHeight="1" x14ac:dyDescent="0.2">
      <c r="A227" s="301">
        <v>8</v>
      </c>
      <c r="B227" s="302" t="e">
        <f>'Приложение № 1'!#REF!</f>
        <v>#REF!</v>
      </c>
      <c r="C227" s="284" t="e">
        <f>'Приложение № 1'!#REF!</f>
        <v>#REF!</v>
      </c>
      <c r="D227" s="286" t="e">
        <f>'Приложение № 1'!#REF!</f>
        <v>#REF!</v>
      </c>
      <c r="E227" s="285" t="e">
        <f>'Приложение № 1'!#REF!</f>
        <v>#REF!</v>
      </c>
      <c r="F227" s="356" t="e">
        <f t="shared" si="258"/>
        <v>#REF!</v>
      </c>
      <c r="G227" s="342"/>
      <c r="H227" s="356" t="e">
        <f t="shared" si="220"/>
        <v>#REF!</v>
      </c>
      <c r="I227" s="356" t="e">
        <f t="shared" si="221"/>
        <v>#REF!</v>
      </c>
      <c r="J227" s="356" t="e">
        <f t="shared" si="222"/>
        <v>#REF!</v>
      </c>
      <c r="K227" s="356">
        <v>0</v>
      </c>
      <c r="L227" s="356" t="e">
        <f t="shared" si="259"/>
        <v>#REF!</v>
      </c>
      <c r="M227" s="356" t="e">
        <f t="shared" si="260"/>
        <v>#REF!</v>
      </c>
      <c r="N227" s="356">
        <v>0</v>
      </c>
      <c r="O227" s="292">
        <f t="shared" si="261"/>
        <v>1</v>
      </c>
      <c r="P227" s="296">
        <v>0.73299999999999998</v>
      </c>
      <c r="Q227" s="294">
        <f t="shared" si="262"/>
        <v>0.26700000000000002</v>
      </c>
      <c r="S227" s="352"/>
    </row>
    <row r="228" spans="1:23" ht="22.5" customHeight="1" x14ac:dyDescent="0.2">
      <c r="A228" s="301">
        <v>9</v>
      </c>
      <c r="B228" s="302" t="e">
        <f>'Приложение № 1'!#REF!</f>
        <v>#REF!</v>
      </c>
      <c r="C228" s="284" t="e">
        <f>'Приложение № 1'!#REF!</f>
        <v>#REF!</v>
      </c>
      <c r="D228" s="286" t="e">
        <f>'Приложение № 1'!#REF!</f>
        <v>#REF!</v>
      </c>
      <c r="E228" s="285" t="e">
        <f>'Приложение № 1'!#REF!</f>
        <v>#REF!</v>
      </c>
      <c r="F228" s="356" t="e">
        <f t="shared" si="258"/>
        <v>#REF!</v>
      </c>
      <c r="G228" s="342"/>
      <c r="H228" s="356" t="e">
        <f t="shared" si="220"/>
        <v>#REF!</v>
      </c>
      <c r="I228" s="356" t="e">
        <f t="shared" si="221"/>
        <v>#REF!</v>
      </c>
      <c r="J228" s="356" t="e">
        <f t="shared" si="222"/>
        <v>#REF!</v>
      </c>
      <c r="K228" s="356">
        <v>0</v>
      </c>
      <c r="L228" s="356" t="e">
        <f t="shared" si="259"/>
        <v>#REF!</v>
      </c>
      <c r="M228" s="356" t="e">
        <f t="shared" si="260"/>
        <v>#REF!</v>
      </c>
      <c r="N228" s="356">
        <v>0</v>
      </c>
      <c r="O228" s="292">
        <f t="shared" si="261"/>
        <v>1</v>
      </c>
      <c r="P228" s="296">
        <v>0.73299999999999998</v>
      </c>
      <c r="Q228" s="294">
        <f t="shared" si="262"/>
        <v>0.26700000000000002</v>
      </c>
      <c r="S228" s="352"/>
    </row>
    <row r="229" spans="1:23" ht="22.5" customHeight="1" x14ac:dyDescent="0.2">
      <c r="A229" s="301">
        <v>10</v>
      </c>
      <c r="B229" s="302" t="e">
        <f>'Приложение № 1'!#REF!</f>
        <v>#REF!</v>
      </c>
      <c r="C229" s="284" t="e">
        <f>'Приложение № 1'!#REF!</f>
        <v>#REF!</v>
      </c>
      <c r="D229" s="286" t="e">
        <f>'Приложение № 1'!#REF!</f>
        <v>#REF!</v>
      </c>
      <c r="E229" s="285" t="e">
        <f>'Приложение № 1'!#REF!</f>
        <v>#REF!</v>
      </c>
      <c r="F229" s="356" t="e">
        <f t="shared" si="258"/>
        <v>#REF!</v>
      </c>
      <c r="G229" s="342"/>
      <c r="H229" s="356" t="e">
        <f t="shared" si="220"/>
        <v>#REF!</v>
      </c>
      <c r="I229" s="356" t="e">
        <f t="shared" si="221"/>
        <v>#REF!</v>
      </c>
      <c r="J229" s="356" t="e">
        <f t="shared" si="222"/>
        <v>#REF!</v>
      </c>
      <c r="K229" s="356">
        <v>0</v>
      </c>
      <c r="L229" s="356" t="e">
        <f t="shared" si="259"/>
        <v>#REF!</v>
      </c>
      <c r="M229" s="356" t="e">
        <f t="shared" si="260"/>
        <v>#REF!</v>
      </c>
      <c r="N229" s="356">
        <v>0</v>
      </c>
      <c r="O229" s="292">
        <f t="shared" si="261"/>
        <v>1</v>
      </c>
      <c r="P229" s="296">
        <v>0.73299999999999998</v>
      </c>
      <c r="Q229" s="294">
        <f t="shared" si="262"/>
        <v>0.26700000000000002</v>
      </c>
      <c r="S229" s="352"/>
    </row>
    <row r="230" spans="1:23" ht="22.5" customHeight="1" x14ac:dyDescent="0.2">
      <c r="A230" s="301">
        <v>11</v>
      </c>
      <c r="B230" s="302" t="e">
        <f>'Приложение № 1'!#REF!</f>
        <v>#REF!</v>
      </c>
      <c r="C230" s="284" t="e">
        <f>'Приложение № 1'!#REF!</f>
        <v>#REF!</v>
      </c>
      <c r="D230" s="286" t="e">
        <f>'Приложение № 1'!#REF!</f>
        <v>#REF!</v>
      </c>
      <c r="E230" s="285" t="e">
        <f>'Приложение № 1'!#REF!</f>
        <v>#REF!</v>
      </c>
      <c r="F230" s="356" t="e">
        <f t="shared" si="258"/>
        <v>#REF!</v>
      </c>
      <c r="G230" s="342"/>
      <c r="H230" s="356" t="e">
        <f t="shared" si="220"/>
        <v>#REF!</v>
      </c>
      <c r="I230" s="356" t="e">
        <f t="shared" si="221"/>
        <v>#REF!</v>
      </c>
      <c r="J230" s="356" t="e">
        <f t="shared" si="222"/>
        <v>#REF!</v>
      </c>
      <c r="K230" s="356">
        <v>0</v>
      </c>
      <c r="L230" s="356" t="e">
        <f t="shared" si="259"/>
        <v>#REF!</v>
      </c>
      <c r="M230" s="356" t="e">
        <f t="shared" si="260"/>
        <v>#REF!</v>
      </c>
      <c r="N230" s="356">
        <v>0</v>
      </c>
      <c r="O230" s="292">
        <f t="shared" si="261"/>
        <v>1</v>
      </c>
      <c r="P230" s="296">
        <v>0.73299999999999998</v>
      </c>
      <c r="Q230" s="294">
        <f t="shared" si="262"/>
        <v>0.26700000000000002</v>
      </c>
      <c r="S230" s="352"/>
    </row>
    <row r="231" spans="1:23" ht="22.5" customHeight="1" x14ac:dyDescent="0.2">
      <c r="A231" s="301">
        <v>12</v>
      </c>
      <c r="B231" s="302" t="e">
        <f>'Приложение № 1'!#REF!</f>
        <v>#REF!</v>
      </c>
      <c r="C231" s="284" t="e">
        <f>'Приложение № 1'!#REF!</f>
        <v>#REF!</v>
      </c>
      <c r="D231" s="286" t="e">
        <f>'Приложение № 1'!#REF!</f>
        <v>#REF!</v>
      </c>
      <c r="E231" s="285" t="e">
        <f>'Приложение № 1'!#REF!</f>
        <v>#REF!</v>
      </c>
      <c r="F231" s="356" t="e">
        <f t="shared" si="258"/>
        <v>#REF!</v>
      </c>
      <c r="G231" s="342"/>
      <c r="H231" s="356" t="e">
        <f t="shared" si="220"/>
        <v>#REF!</v>
      </c>
      <c r="I231" s="356" t="e">
        <f t="shared" si="221"/>
        <v>#REF!</v>
      </c>
      <c r="J231" s="356" t="e">
        <f t="shared" si="222"/>
        <v>#REF!</v>
      </c>
      <c r="K231" s="356">
        <v>0</v>
      </c>
      <c r="L231" s="356" t="e">
        <f t="shared" si="259"/>
        <v>#REF!</v>
      </c>
      <c r="M231" s="356" t="e">
        <f t="shared" si="260"/>
        <v>#REF!</v>
      </c>
      <c r="N231" s="356">
        <v>0</v>
      </c>
      <c r="O231" s="292">
        <f t="shared" si="261"/>
        <v>1</v>
      </c>
      <c r="P231" s="296">
        <v>0.73299999999999998</v>
      </c>
      <c r="Q231" s="294">
        <f t="shared" si="262"/>
        <v>0.26700000000000002</v>
      </c>
      <c r="S231" s="352"/>
    </row>
    <row r="232" spans="1:23" ht="22.5" customHeight="1" x14ac:dyDescent="0.2">
      <c r="A232" s="301">
        <v>13</v>
      </c>
      <c r="B232" s="302" t="e">
        <f>'Приложение № 1'!#REF!</f>
        <v>#REF!</v>
      </c>
      <c r="C232" s="284" t="e">
        <f>'Приложение № 1'!#REF!</f>
        <v>#REF!</v>
      </c>
      <c r="D232" s="286" t="e">
        <f>'Приложение № 1'!#REF!</f>
        <v>#REF!</v>
      </c>
      <c r="E232" s="285" t="e">
        <f>'Приложение № 1'!#REF!</f>
        <v>#REF!</v>
      </c>
      <c r="F232" s="356" t="e">
        <f t="shared" si="258"/>
        <v>#REF!</v>
      </c>
      <c r="G232" s="342"/>
      <c r="H232" s="356" t="e">
        <f t="shared" si="220"/>
        <v>#REF!</v>
      </c>
      <c r="I232" s="356" t="e">
        <f t="shared" si="221"/>
        <v>#REF!</v>
      </c>
      <c r="J232" s="356" t="e">
        <f t="shared" si="222"/>
        <v>#REF!</v>
      </c>
      <c r="K232" s="356">
        <v>0</v>
      </c>
      <c r="L232" s="356" t="e">
        <f t="shared" si="259"/>
        <v>#REF!</v>
      </c>
      <c r="M232" s="356" t="e">
        <f t="shared" si="260"/>
        <v>#REF!</v>
      </c>
      <c r="N232" s="356">
        <v>0</v>
      </c>
      <c r="O232" s="292">
        <f t="shared" si="261"/>
        <v>1</v>
      </c>
      <c r="P232" s="296">
        <v>0.73299999999999998</v>
      </c>
      <c r="Q232" s="294">
        <f t="shared" si="262"/>
        <v>0.26700000000000002</v>
      </c>
      <c r="S232" s="352"/>
    </row>
    <row r="233" spans="1:23" ht="22.5" customHeight="1" x14ac:dyDescent="0.2">
      <c r="A233" s="301">
        <v>14</v>
      </c>
      <c r="B233" s="302" t="e">
        <f>'Приложение № 1'!#REF!</f>
        <v>#REF!</v>
      </c>
      <c r="C233" s="284" t="e">
        <f>'Приложение № 1'!#REF!</f>
        <v>#REF!</v>
      </c>
      <c r="D233" s="286" t="e">
        <f>'Приложение № 1'!#REF!</f>
        <v>#REF!</v>
      </c>
      <c r="E233" s="285" t="e">
        <f>'Приложение № 1'!#REF!</f>
        <v>#REF!</v>
      </c>
      <c r="F233" s="356" t="e">
        <f t="shared" si="258"/>
        <v>#REF!</v>
      </c>
      <c r="G233" s="342"/>
      <c r="H233" s="356" t="e">
        <f t="shared" si="220"/>
        <v>#REF!</v>
      </c>
      <c r="I233" s="356" t="e">
        <f t="shared" si="221"/>
        <v>#REF!</v>
      </c>
      <c r="J233" s="356" t="e">
        <f t="shared" si="222"/>
        <v>#REF!</v>
      </c>
      <c r="K233" s="356">
        <v>0</v>
      </c>
      <c r="L233" s="356" t="e">
        <f t="shared" si="259"/>
        <v>#REF!</v>
      </c>
      <c r="M233" s="356" t="e">
        <f t="shared" si="260"/>
        <v>#REF!</v>
      </c>
      <c r="N233" s="356">
        <v>0</v>
      </c>
      <c r="O233" s="292">
        <f t="shared" si="261"/>
        <v>1</v>
      </c>
      <c r="P233" s="296">
        <v>0.73299999999999998</v>
      </c>
      <c r="Q233" s="294">
        <f t="shared" si="262"/>
        <v>0.26700000000000002</v>
      </c>
      <c r="S233" s="352"/>
    </row>
    <row r="234" spans="1:23" ht="22.5" customHeight="1" x14ac:dyDescent="0.2">
      <c r="A234" s="301">
        <v>15</v>
      </c>
      <c r="B234" s="302" t="e">
        <f>'Приложение № 1'!#REF!</f>
        <v>#REF!</v>
      </c>
      <c r="C234" s="284" t="e">
        <f>'Приложение № 1'!#REF!</f>
        <v>#REF!</v>
      </c>
      <c r="D234" s="286" t="e">
        <f>'Приложение № 1'!#REF!</f>
        <v>#REF!</v>
      </c>
      <c r="E234" s="285" t="e">
        <f>'Приложение № 1'!#REF!</f>
        <v>#REF!</v>
      </c>
      <c r="F234" s="356" t="e">
        <f t="shared" si="258"/>
        <v>#REF!</v>
      </c>
      <c r="G234" s="342"/>
      <c r="H234" s="356" t="e">
        <f t="shared" si="220"/>
        <v>#REF!</v>
      </c>
      <c r="I234" s="356" t="e">
        <f t="shared" si="221"/>
        <v>#REF!</v>
      </c>
      <c r="J234" s="356" t="e">
        <f t="shared" si="222"/>
        <v>#REF!</v>
      </c>
      <c r="K234" s="356">
        <v>0</v>
      </c>
      <c r="L234" s="356" t="e">
        <f t="shared" si="259"/>
        <v>#REF!</v>
      </c>
      <c r="M234" s="356" t="e">
        <f t="shared" si="260"/>
        <v>#REF!</v>
      </c>
      <c r="N234" s="356">
        <v>0</v>
      </c>
      <c r="O234" s="292">
        <f t="shared" si="261"/>
        <v>1</v>
      </c>
      <c r="P234" s="296">
        <v>0.73299999999999998</v>
      </c>
      <c r="Q234" s="294">
        <f t="shared" si="262"/>
        <v>0.26700000000000002</v>
      </c>
      <c r="S234" s="352"/>
    </row>
    <row r="235" spans="1:23" ht="22.5" customHeight="1" x14ac:dyDescent="0.2">
      <c r="A235" s="301">
        <v>16</v>
      </c>
      <c r="B235" s="302" t="e">
        <f>'Приложение № 1'!#REF!</f>
        <v>#REF!</v>
      </c>
      <c r="C235" s="284" t="e">
        <f>'Приложение № 1'!#REF!</f>
        <v>#REF!</v>
      </c>
      <c r="D235" s="286" t="e">
        <f>'Приложение № 1'!#REF!</f>
        <v>#REF!</v>
      </c>
      <c r="E235" s="285" t="e">
        <f>'Приложение № 1'!#REF!</f>
        <v>#REF!</v>
      </c>
      <c r="F235" s="356" t="e">
        <f t="shared" si="258"/>
        <v>#REF!</v>
      </c>
      <c r="G235" s="342"/>
      <c r="H235" s="356" t="e">
        <f t="shared" si="220"/>
        <v>#REF!</v>
      </c>
      <c r="I235" s="356" t="e">
        <f t="shared" si="221"/>
        <v>#REF!</v>
      </c>
      <c r="J235" s="356" t="e">
        <f t="shared" si="222"/>
        <v>#REF!</v>
      </c>
      <c r="K235" s="356">
        <v>0</v>
      </c>
      <c r="L235" s="356" t="e">
        <f t="shared" si="259"/>
        <v>#REF!</v>
      </c>
      <c r="M235" s="356" t="e">
        <f t="shared" si="260"/>
        <v>#REF!</v>
      </c>
      <c r="N235" s="356">
        <v>0</v>
      </c>
      <c r="O235" s="292">
        <f t="shared" si="261"/>
        <v>1</v>
      </c>
      <c r="P235" s="296">
        <v>0.73299999999999998</v>
      </c>
      <c r="Q235" s="294">
        <f t="shared" si="262"/>
        <v>0.26700000000000002</v>
      </c>
      <c r="S235" s="352"/>
    </row>
    <row r="236" spans="1:23" ht="22.5" customHeight="1" x14ac:dyDescent="0.2">
      <c r="A236" s="301">
        <v>17</v>
      </c>
      <c r="B236" s="302" t="e">
        <f>'Приложение № 1'!#REF!</f>
        <v>#REF!</v>
      </c>
      <c r="C236" s="284" t="e">
        <f>'Приложение № 1'!#REF!</f>
        <v>#REF!</v>
      </c>
      <c r="D236" s="286" t="e">
        <f>'Приложение № 1'!#REF!</f>
        <v>#REF!</v>
      </c>
      <c r="E236" s="285" t="e">
        <f>'Приложение № 1'!#REF!</f>
        <v>#REF!</v>
      </c>
      <c r="F236" s="356" t="e">
        <f t="shared" si="258"/>
        <v>#REF!</v>
      </c>
      <c r="G236" s="342"/>
      <c r="H236" s="356" t="e">
        <f t="shared" si="220"/>
        <v>#REF!</v>
      </c>
      <c r="I236" s="356" t="e">
        <f t="shared" si="221"/>
        <v>#REF!</v>
      </c>
      <c r="J236" s="356" t="e">
        <f t="shared" si="222"/>
        <v>#REF!</v>
      </c>
      <c r="K236" s="356">
        <v>0</v>
      </c>
      <c r="L236" s="356" t="e">
        <f t="shared" si="259"/>
        <v>#REF!</v>
      </c>
      <c r="M236" s="356" t="e">
        <f t="shared" si="260"/>
        <v>#REF!</v>
      </c>
      <c r="N236" s="356">
        <v>0</v>
      </c>
      <c r="O236" s="292">
        <f t="shared" si="261"/>
        <v>1</v>
      </c>
      <c r="P236" s="296">
        <v>0.73299999999999998</v>
      </c>
      <c r="Q236" s="294">
        <f t="shared" si="262"/>
        <v>0.26700000000000002</v>
      </c>
      <c r="S236" s="352"/>
    </row>
    <row r="237" spans="1:23" ht="22.5" customHeight="1" x14ac:dyDescent="0.2">
      <c r="A237" s="301">
        <v>18</v>
      </c>
      <c r="B237" s="302" t="e">
        <f>'Приложение № 1'!#REF!</f>
        <v>#REF!</v>
      </c>
      <c r="C237" s="284" t="e">
        <f>'Приложение № 1'!#REF!</f>
        <v>#REF!</v>
      </c>
      <c r="D237" s="286" t="e">
        <f>'Приложение № 1'!#REF!</f>
        <v>#REF!</v>
      </c>
      <c r="E237" s="285" t="e">
        <f>'Приложение № 1'!#REF!</f>
        <v>#REF!</v>
      </c>
      <c r="F237" s="356" t="e">
        <f t="shared" si="258"/>
        <v>#REF!</v>
      </c>
      <c r="G237" s="342"/>
      <c r="H237" s="356" t="e">
        <f t="shared" si="220"/>
        <v>#REF!</v>
      </c>
      <c r="I237" s="356" t="e">
        <f t="shared" si="221"/>
        <v>#REF!</v>
      </c>
      <c r="J237" s="356" t="e">
        <f t="shared" si="222"/>
        <v>#REF!</v>
      </c>
      <c r="K237" s="356">
        <v>0</v>
      </c>
      <c r="L237" s="356" t="e">
        <f t="shared" si="259"/>
        <v>#REF!</v>
      </c>
      <c r="M237" s="356" t="e">
        <f t="shared" si="260"/>
        <v>#REF!</v>
      </c>
      <c r="N237" s="356">
        <v>0</v>
      </c>
      <c r="O237" s="292">
        <f t="shared" si="261"/>
        <v>1</v>
      </c>
      <c r="P237" s="296">
        <v>0.73299999999999998</v>
      </c>
      <c r="Q237" s="294">
        <f t="shared" si="262"/>
        <v>0.26700000000000002</v>
      </c>
      <c r="S237" s="352"/>
    </row>
    <row r="238" spans="1:23" ht="22.5" customHeight="1" x14ac:dyDescent="0.2">
      <c r="A238" s="301">
        <v>19</v>
      </c>
      <c r="B238" s="302" t="e">
        <f>'Приложение № 1'!#REF!</f>
        <v>#REF!</v>
      </c>
      <c r="C238" s="284" t="e">
        <f>'Приложение № 1'!#REF!</f>
        <v>#REF!</v>
      </c>
      <c r="D238" s="286" t="e">
        <f>'Приложение № 1'!#REF!</f>
        <v>#REF!</v>
      </c>
      <c r="E238" s="285" t="e">
        <f>'Приложение № 1'!#REF!</f>
        <v>#REF!</v>
      </c>
      <c r="F238" s="356" t="e">
        <f t="shared" si="258"/>
        <v>#REF!</v>
      </c>
      <c r="G238" s="342"/>
      <c r="H238" s="356" t="e">
        <f t="shared" si="220"/>
        <v>#REF!</v>
      </c>
      <c r="I238" s="356" t="e">
        <f t="shared" si="221"/>
        <v>#REF!</v>
      </c>
      <c r="J238" s="356" t="e">
        <f t="shared" si="222"/>
        <v>#REF!</v>
      </c>
      <c r="K238" s="356">
        <v>0</v>
      </c>
      <c r="L238" s="356" t="e">
        <f t="shared" si="259"/>
        <v>#REF!</v>
      </c>
      <c r="M238" s="356" t="e">
        <f t="shared" si="260"/>
        <v>#REF!</v>
      </c>
      <c r="N238" s="356">
        <v>0</v>
      </c>
      <c r="O238" s="292">
        <f t="shared" si="261"/>
        <v>1</v>
      </c>
      <c r="P238" s="296">
        <v>0.73299999999999998</v>
      </c>
      <c r="Q238" s="294">
        <f t="shared" si="262"/>
        <v>0.26700000000000002</v>
      </c>
      <c r="S238" s="352"/>
    </row>
    <row r="239" spans="1:23" ht="22.5" customHeight="1" x14ac:dyDescent="0.2">
      <c r="A239" s="301">
        <v>20</v>
      </c>
      <c r="B239" s="302" t="e">
        <f>'Приложение № 1'!#REF!</f>
        <v>#REF!</v>
      </c>
      <c r="C239" s="284" t="e">
        <f>'Приложение № 1'!#REF!</f>
        <v>#REF!</v>
      </c>
      <c r="D239" s="286" t="e">
        <f>'Приложение № 1'!#REF!</f>
        <v>#REF!</v>
      </c>
      <c r="E239" s="285" t="e">
        <f>'Приложение № 1'!#REF!</f>
        <v>#REF!</v>
      </c>
      <c r="F239" s="356" t="e">
        <f t="shared" si="258"/>
        <v>#REF!</v>
      </c>
      <c r="G239" s="342"/>
      <c r="H239" s="356" t="e">
        <f t="shared" si="220"/>
        <v>#REF!</v>
      </c>
      <c r="I239" s="356" t="e">
        <f t="shared" si="221"/>
        <v>#REF!</v>
      </c>
      <c r="J239" s="356" t="e">
        <f t="shared" si="222"/>
        <v>#REF!</v>
      </c>
      <c r="K239" s="356">
        <v>0</v>
      </c>
      <c r="L239" s="356" t="e">
        <f t="shared" si="259"/>
        <v>#REF!</v>
      </c>
      <c r="M239" s="356" t="e">
        <f t="shared" si="260"/>
        <v>#REF!</v>
      </c>
      <c r="N239" s="356">
        <v>0</v>
      </c>
      <c r="O239" s="292">
        <f t="shared" si="261"/>
        <v>1</v>
      </c>
      <c r="P239" s="296">
        <v>0.73299999999999998</v>
      </c>
      <c r="Q239" s="294">
        <f t="shared" si="262"/>
        <v>0.26700000000000002</v>
      </c>
      <c r="S239" s="352"/>
    </row>
    <row r="240" spans="1:23" ht="30.75" customHeight="1" x14ac:dyDescent="0.2">
      <c r="A240" s="930" t="s">
        <v>1964</v>
      </c>
      <c r="B240" s="930"/>
      <c r="C240" s="295">
        <f t="shared" ref="C240:N240" si="263">SUM(C241:C246)</f>
        <v>153</v>
      </c>
      <c r="D240" s="295">
        <f t="shared" si="263"/>
        <v>60</v>
      </c>
      <c r="E240" s="289">
        <f t="shared" si="263"/>
        <v>2384.25</v>
      </c>
      <c r="F240" s="289">
        <f t="shared" si="263"/>
        <v>145534620</v>
      </c>
      <c r="G240" s="289">
        <f t="shared" si="263"/>
        <v>20.76</v>
      </c>
      <c r="H240" s="289">
        <f t="shared" si="263"/>
        <v>145534620</v>
      </c>
      <c r="I240" s="289">
        <f t="shared" si="263"/>
        <v>111770588.16</v>
      </c>
      <c r="J240" s="289">
        <f t="shared" si="263"/>
        <v>111770588.16</v>
      </c>
      <c r="K240" s="289">
        <f t="shared" si="263"/>
        <v>0</v>
      </c>
      <c r="L240" s="289">
        <f t="shared" si="263"/>
        <v>33764031.840000004</v>
      </c>
      <c r="M240" s="289">
        <f t="shared" si="263"/>
        <v>33764031.840000004</v>
      </c>
      <c r="N240" s="289">
        <f t="shared" si="263"/>
        <v>0</v>
      </c>
      <c r="O240" s="290"/>
      <c r="P240" s="291"/>
      <c r="Q240" s="292"/>
      <c r="S240" s="352" t="e">
        <f>D240-'Приложение № 1'!#REF!</f>
        <v>#REF!</v>
      </c>
      <c r="T240" s="160" t="e">
        <f>E240='Приложение № 1'!#REF!</f>
        <v>#REF!</v>
      </c>
      <c r="U240" s="160" t="e">
        <f>F240='Приложение № 1'!#REF!</f>
        <v>#REF!</v>
      </c>
      <c r="V240" s="160" t="e">
        <f>I240='Приложение № 1'!#REF!</f>
        <v>#REF!</v>
      </c>
      <c r="W240" s="160" t="e">
        <f>L240='Приложение № 1'!#REF!</f>
        <v>#REF!</v>
      </c>
    </row>
    <row r="241" spans="1:23" ht="22.5" customHeight="1" x14ac:dyDescent="0.2">
      <c r="A241" s="301">
        <v>1</v>
      </c>
      <c r="B241" s="302" t="str">
        <f>'[1]Приложение № 1'!B929</f>
        <v>р.п. Михнево, ул. Советская, д. 38/23</v>
      </c>
      <c r="C241" s="284">
        <f>'[1]Приложение № 1'!H929</f>
        <v>20</v>
      </c>
      <c r="D241" s="286">
        <f>'[1]Приложение № 1'!J929</f>
        <v>6</v>
      </c>
      <c r="E241" s="285">
        <f>'[1]Приложение № 1'!M929</f>
        <v>251.4</v>
      </c>
      <c r="F241" s="321">
        <f t="shared" si="258"/>
        <v>15345456</v>
      </c>
      <c r="G241" s="285">
        <v>0.96</v>
      </c>
      <c r="H241" s="321">
        <f t="shared" si="220"/>
        <v>15345456</v>
      </c>
      <c r="I241" s="321">
        <f t="shared" si="221"/>
        <v>11785310.210000001</v>
      </c>
      <c r="J241" s="321">
        <f t="shared" si="222"/>
        <v>11785310.210000001</v>
      </c>
      <c r="K241" s="321">
        <v>0</v>
      </c>
      <c r="L241" s="321">
        <f t="shared" si="259"/>
        <v>3560145.79</v>
      </c>
      <c r="M241" s="321">
        <f t="shared" si="260"/>
        <v>3560145.79</v>
      </c>
      <c r="N241" s="321">
        <v>0</v>
      </c>
      <c r="O241" s="292">
        <f>P241+Q241</f>
        <v>1</v>
      </c>
      <c r="P241" s="296">
        <v>0.76800000000000002</v>
      </c>
      <c r="Q241" s="294">
        <f t="shared" si="224"/>
        <v>0.23200000000000001</v>
      </c>
      <c r="S241" s="352" t="e">
        <f>D241-'Приложение № 1'!#REF!</f>
        <v>#REF!</v>
      </c>
    </row>
    <row r="242" spans="1:23" ht="22.5" customHeight="1" x14ac:dyDescent="0.2">
      <c r="A242" s="301">
        <v>2</v>
      </c>
      <c r="B242" s="302" t="str">
        <f>'[1]Приложение № 1'!B930</f>
        <v>р.п. Михнево, ул. Советская, д. 15</v>
      </c>
      <c r="C242" s="284">
        <f>'[1]Приложение № 1'!H930</f>
        <v>32</v>
      </c>
      <c r="D242" s="286">
        <f>'[1]Приложение № 1'!J930</f>
        <v>10</v>
      </c>
      <c r="E242" s="285">
        <f>'[1]Приложение № 1'!M930</f>
        <v>535.6</v>
      </c>
      <c r="F242" s="321">
        <f>E242*$X$1</f>
        <v>32693024</v>
      </c>
      <c r="G242" s="285">
        <v>1.96</v>
      </c>
      <c r="H242" s="321">
        <f>I242+L242</f>
        <v>32693024</v>
      </c>
      <c r="I242" s="321">
        <f>J242+K242</f>
        <v>25108242.43</v>
      </c>
      <c r="J242" s="321">
        <f>F242*P242</f>
        <v>25108242.43</v>
      </c>
      <c r="K242" s="321">
        <v>0</v>
      </c>
      <c r="L242" s="321">
        <f>M242+N242</f>
        <v>7584781.5700000003</v>
      </c>
      <c r="M242" s="321">
        <f>F242*Q242</f>
        <v>7584781.5700000003</v>
      </c>
      <c r="N242" s="321">
        <v>0</v>
      </c>
      <c r="O242" s="292">
        <v>1</v>
      </c>
      <c r="P242" s="296">
        <v>0.76800000000000002</v>
      </c>
      <c r="Q242" s="294">
        <f>O242-P242</f>
        <v>0.23200000000000001</v>
      </c>
      <c r="S242" s="352" t="e">
        <f>D242-'Приложение № 1'!#REF!</f>
        <v>#REF!</v>
      </c>
    </row>
    <row r="243" spans="1:23" ht="22.5" customHeight="1" x14ac:dyDescent="0.2">
      <c r="A243" s="301">
        <v>3</v>
      </c>
      <c r="B243" s="302" t="str">
        <f>'[1]Приложение № 1'!B931</f>
        <v>р.п. Михнево ул. Советская, д. 19</v>
      </c>
      <c r="C243" s="284">
        <f>'[1]Приложение № 1'!H931</f>
        <v>31</v>
      </c>
      <c r="D243" s="286">
        <f>'[1]Приложение № 1'!J931</f>
        <v>15</v>
      </c>
      <c r="E243" s="285">
        <f>'[1]Приложение № 1'!M931</f>
        <v>531.65</v>
      </c>
      <c r="F243" s="321">
        <f>E243*$X$1</f>
        <v>32451916</v>
      </c>
      <c r="G243" s="285">
        <v>2.96</v>
      </c>
      <c r="H243" s="321">
        <f>I243+L243</f>
        <v>32451916</v>
      </c>
      <c r="I243" s="321">
        <f>J243+K243</f>
        <v>24923071.489999998</v>
      </c>
      <c r="J243" s="321">
        <f>F243*P243</f>
        <v>24923071.489999998</v>
      </c>
      <c r="K243" s="321">
        <v>0</v>
      </c>
      <c r="L243" s="321">
        <f>M243+N243</f>
        <v>7528844.5099999998</v>
      </c>
      <c r="M243" s="321">
        <f>F243*Q243</f>
        <v>7528844.5099999998</v>
      </c>
      <c r="N243" s="321">
        <v>0</v>
      </c>
      <c r="O243" s="292">
        <v>1</v>
      </c>
      <c r="P243" s="296">
        <v>0.76800000000000002</v>
      </c>
      <c r="Q243" s="294">
        <f>O243-P243</f>
        <v>0.23200000000000001</v>
      </c>
      <c r="S243" s="352" t="e">
        <f>D243-'Приложение № 1'!#REF!</f>
        <v>#REF!</v>
      </c>
    </row>
    <row r="244" spans="1:23" ht="22.5" customHeight="1" x14ac:dyDescent="0.2">
      <c r="A244" s="301">
        <v>4</v>
      </c>
      <c r="B244" s="302" t="str">
        <f>'[1]Приложение № 1'!B932</f>
        <v>п. Усады, д. 1</v>
      </c>
      <c r="C244" s="284">
        <f>'[1]Приложение № 1'!H932</f>
        <v>42</v>
      </c>
      <c r="D244" s="286">
        <f>'[1]Приложение № 1'!J932</f>
        <v>19</v>
      </c>
      <c r="E244" s="285">
        <f>'[1]Приложение № 1'!M932</f>
        <v>744</v>
      </c>
      <c r="F244" s="321">
        <f>E244*$X$1</f>
        <v>45413760</v>
      </c>
      <c r="G244" s="285">
        <v>3.96</v>
      </c>
      <c r="H244" s="321">
        <f>I244+L244</f>
        <v>45413760</v>
      </c>
      <c r="I244" s="321">
        <f>J244+K244</f>
        <v>34877767.68</v>
      </c>
      <c r="J244" s="321">
        <f>F244*P244</f>
        <v>34877767.68</v>
      </c>
      <c r="K244" s="321">
        <v>0</v>
      </c>
      <c r="L244" s="321">
        <f>M244+N244</f>
        <v>10535992.32</v>
      </c>
      <c r="M244" s="321">
        <f>F244*Q244</f>
        <v>10535992.32</v>
      </c>
      <c r="N244" s="321">
        <v>0</v>
      </c>
      <c r="O244" s="292">
        <f>P244+Q244</f>
        <v>1</v>
      </c>
      <c r="P244" s="296">
        <v>0.76800000000000002</v>
      </c>
      <c r="Q244" s="294">
        <f t="shared" si="224"/>
        <v>0.23200000000000001</v>
      </c>
      <c r="S244" s="352" t="e">
        <f>D244-'Приложение № 1'!#REF!</f>
        <v>#REF!</v>
      </c>
    </row>
    <row r="245" spans="1:23" ht="22.5" customHeight="1" x14ac:dyDescent="0.2">
      <c r="A245" s="301">
        <v>5</v>
      </c>
      <c r="B245" s="302" t="str">
        <f>'[1]Приложение № 1'!B933</f>
        <v>р.п. Михнево, ул. Советская, д. 36а</v>
      </c>
      <c r="C245" s="284">
        <f>'[1]Приложение № 1'!H933</f>
        <v>23</v>
      </c>
      <c r="D245" s="286">
        <f>'[1]Приложение № 1'!J933</f>
        <v>8</v>
      </c>
      <c r="E245" s="285">
        <f>'[1]Приложение № 1'!M933</f>
        <v>277.10000000000002</v>
      </c>
      <c r="F245" s="321">
        <f>E245*$X$1</f>
        <v>16914184</v>
      </c>
      <c r="G245" s="285">
        <v>4.96</v>
      </c>
      <c r="H245" s="321">
        <f>I245+L245</f>
        <v>16914184</v>
      </c>
      <c r="I245" s="321">
        <f>J245+K245</f>
        <v>12990093.310000001</v>
      </c>
      <c r="J245" s="321">
        <f>F245*P245</f>
        <v>12990093.310000001</v>
      </c>
      <c r="K245" s="321">
        <v>0</v>
      </c>
      <c r="L245" s="321">
        <f>M245+N245</f>
        <v>3924090.69</v>
      </c>
      <c r="M245" s="321">
        <f>F245*Q245</f>
        <v>3924090.69</v>
      </c>
      <c r="N245" s="321">
        <v>0</v>
      </c>
      <c r="O245" s="292">
        <f>P245+Q245</f>
        <v>1</v>
      </c>
      <c r="P245" s="296">
        <v>0.76800000000000002</v>
      </c>
      <c r="Q245" s="294">
        <f t="shared" si="224"/>
        <v>0.23200000000000001</v>
      </c>
      <c r="S245" s="352" t="e">
        <f>D245-'Приложение № 1'!#REF!</f>
        <v>#REF!</v>
      </c>
    </row>
    <row r="246" spans="1:23" ht="22.5" customHeight="1" x14ac:dyDescent="0.2">
      <c r="A246" s="301">
        <v>6</v>
      </c>
      <c r="B246" s="302" t="str">
        <f>'[1]Приложение № 1'!B934</f>
        <v>р.п. Михнево, ул. Старомихневская, д. 37</v>
      </c>
      <c r="C246" s="284">
        <f>'[1]Приложение № 1'!H934</f>
        <v>5</v>
      </c>
      <c r="D246" s="286">
        <f>'[1]Приложение № 1'!J934</f>
        <v>2</v>
      </c>
      <c r="E246" s="285">
        <f>'[1]Приложение № 1'!M934</f>
        <v>44.5</v>
      </c>
      <c r="F246" s="321">
        <f>E246*$X$1</f>
        <v>2716280</v>
      </c>
      <c r="G246" s="285">
        <v>5.96</v>
      </c>
      <c r="H246" s="321">
        <f>I246+L246</f>
        <v>2716280</v>
      </c>
      <c r="I246" s="321">
        <f>J246+K246</f>
        <v>2086103.04</v>
      </c>
      <c r="J246" s="321">
        <f>F246*P246</f>
        <v>2086103.04</v>
      </c>
      <c r="K246" s="321">
        <v>0</v>
      </c>
      <c r="L246" s="321">
        <f>M246+N246</f>
        <v>630176.96</v>
      </c>
      <c r="M246" s="321">
        <f>F246*Q246</f>
        <v>630176.96</v>
      </c>
      <c r="N246" s="321">
        <v>0</v>
      </c>
      <c r="O246" s="292">
        <f>P246+Q246</f>
        <v>1</v>
      </c>
      <c r="P246" s="296">
        <v>0.76800000000000002</v>
      </c>
      <c r="Q246" s="294">
        <f t="shared" si="224"/>
        <v>0.23200000000000001</v>
      </c>
      <c r="S246" s="352" t="e">
        <f>D246-'Приложение № 1'!#REF!</f>
        <v>#REF!</v>
      </c>
    </row>
    <row r="247" spans="1:23" ht="33.75" customHeight="1" x14ac:dyDescent="0.2">
      <c r="A247" s="930" t="s">
        <v>1982</v>
      </c>
      <c r="B247" s="930"/>
      <c r="C247" s="295">
        <f>SUM(C248:C269)</f>
        <v>578</v>
      </c>
      <c r="D247" s="295">
        <f>SUM(D248:D269)</f>
        <v>262</v>
      </c>
      <c r="E247" s="289">
        <f>SUM(E248:E269)</f>
        <v>10399.200000000001</v>
      </c>
      <c r="F247" s="289">
        <f>SUM(F248:F269)</f>
        <v>634767168</v>
      </c>
      <c r="G247" s="289">
        <f t="shared" ref="G247:N247" si="264">SUM(G248:G269)</f>
        <v>118.05</v>
      </c>
      <c r="H247" s="289">
        <f t="shared" si="264"/>
        <v>634767168</v>
      </c>
      <c r="I247" s="289">
        <f t="shared" si="264"/>
        <v>581446725.88</v>
      </c>
      <c r="J247" s="289">
        <f t="shared" si="264"/>
        <v>581446725.88</v>
      </c>
      <c r="K247" s="289">
        <f t="shared" si="264"/>
        <v>0</v>
      </c>
      <c r="L247" s="289">
        <f t="shared" si="264"/>
        <v>53320442.119999997</v>
      </c>
      <c r="M247" s="289">
        <f t="shared" si="264"/>
        <v>53320442.119999997</v>
      </c>
      <c r="N247" s="289">
        <f t="shared" si="264"/>
        <v>0</v>
      </c>
      <c r="O247" s="295"/>
      <c r="P247" s="295"/>
      <c r="Q247" s="295"/>
      <c r="S247" s="352" t="e">
        <f>D247-'Приложение № 1'!#REF!</f>
        <v>#REF!</v>
      </c>
      <c r="T247" s="160" t="e">
        <f>E247='Приложение № 1'!#REF!</f>
        <v>#REF!</v>
      </c>
      <c r="U247" s="160" t="e">
        <f>F247='Приложение № 1'!#REF!</f>
        <v>#REF!</v>
      </c>
      <c r="V247" s="160" t="e">
        <f>I247='Приложение № 1'!#REF!</f>
        <v>#REF!</v>
      </c>
      <c r="W247" s="160" t="e">
        <f>L247='Приложение № 1'!#REF!</f>
        <v>#REF!</v>
      </c>
    </row>
    <row r="248" spans="1:23" ht="22.5" customHeight="1" x14ac:dyDescent="0.2">
      <c r="A248" s="301">
        <v>1</v>
      </c>
      <c r="B248" s="300" t="str">
        <f>'[1]Приложение № 1'!B936</f>
        <v>п. Радовицкий, ул. Первомайская, д. 4</v>
      </c>
      <c r="C248" s="284">
        <f>'[1]Приложение № 1'!H936</f>
        <v>28</v>
      </c>
      <c r="D248" s="286">
        <f>'[1]Приложение № 1'!J936</f>
        <v>16</v>
      </c>
      <c r="E248" s="285">
        <f>'[1]Приложение № 1'!M936</f>
        <v>530.6</v>
      </c>
      <c r="F248" s="321">
        <f t="shared" si="258"/>
        <v>32387824</v>
      </c>
      <c r="G248" s="285"/>
      <c r="H248" s="321">
        <f t="shared" ref="H248:H269" si="265">I248+L248</f>
        <v>32387824</v>
      </c>
      <c r="I248" s="321">
        <f t="shared" ref="I248:I269" si="266">J248+K248</f>
        <v>29667246.780000001</v>
      </c>
      <c r="J248" s="321">
        <f>F248*P248</f>
        <v>29667246.780000001</v>
      </c>
      <c r="K248" s="321">
        <v>0</v>
      </c>
      <c r="L248" s="321">
        <f>M248+N248</f>
        <v>2720577.22</v>
      </c>
      <c r="M248" s="321">
        <f>F248*Q248</f>
        <v>2720577.22</v>
      </c>
      <c r="N248" s="321">
        <v>0</v>
      </c>
      <c r="O248" s="292">
        <f t="shared" ref="O248:O254" si="267">P248+Q248</f>
        <v>1</v>
      </c>
      <c r="P248" s="296">
        <v>0.91600000000000004</v>
      </c>
      <c r="Q248" s="294">
        <f t="shared" ref="Q248:Q269" si="268">1-P248</f>
        <v>8.4000000000000005E-2</v>
      </c>
      <c r="S248" s="352" t="e">
        <f>D248-'Приложение № 1'!#REF!</f>
        <v>#REF!</v>
      </c>
    </row>
    <row r="249" spans="1:23" ht="22.5" customHeight="1" x14ac:dyDescent="0.2">
      <c r="A249" s="301">
        <f>A248+1</f>
        <v>2</v>
      </c>
      <c r="B249" s="300" t="str">
        <f>'[1]Приложение № 1'!B937</f>
        <v>п. Радовицкий, ул. Первомайская, д. 6</v>
      </c>
      <c r="C249" s="284">
        <f>'[1]Приложение № 1'!H937</f>
        <v>27</v>
      </c>
      <c r="D249" s="286">
        <f>'[1]Приложение № 1'!J937</f>
        <v>16</v>
      </c>
      <c r="E249" s="285">
        <f>'[1]Приложение № 1'!M937</f>
        <v>531.6</v>
      </c>
      <c r="F249" s="321">
        <f t="shared" si="258"/>
        <v>32448864</v>
      </c>
      <c r="G249" s="285"/>
      <c r="H249" s="321">
        <f t="shared" si="265"/>
        <v>32448864</v>
      </c>
      <c r="I249" s="321">
        <f t="shared" si="266"/>
        <v>29723159.420000002</v>
      </c>
      <c r="J249" s="321">
        <f t="shared" ref="J249:J269" si="269">F249*P249</f>
        <v>29723159.420000002</v>
      </c>
      <c r="K249" s="321">
        <v>0</v>
      </c>
      <c r="L249" s="321">
        <f t="shared" ref="L249:L269" si="270">M249+N249</f>
        <v>2725704.58</v>
      </c>
      <c r="M249" s="321">
        <f t="shared" ref="M249:M269" si="271">F249*Q249</f>
        <v>2725704.58</v>
      </c>
      <c r="N249" s="321">
        <v>0</v>
      </c>
      <c r="O249" s="292">
        <f t="shared" si="267"/>
        <v>1</v>
      </c>
      <c r="P249" s="296">
        <v>0.91600000000000004</v>
      </c>
      <c r="Q249" s="294">
        <f t="shared" si="268"/>
        <v>8.4000000000000005E-2</v>
      </c>
      <c r="S249" s="352" t="e">
        <f>D249-'Приложение № 1'!#REF!</f>
        <v>#REF!</v>
      </c>
    </row>
    <row r="250" spans="1:23" ht="22.5" customHeight="1" x14ac:dyDescent="0.2">
      <c r="A250" s="301">
        <f t="shared" ref="A250:A269" si="272">A249+1</f>
        <v>3</v>
      </c>
      <c r="B250" s="300" t="str">
        <f>'[1]Приложение № 1'!B938</f>
        <v>п. Туголесский Бор, ул. 1 Мая, д. 6</v>
      </c>
      <c r="C250" s="284">
        <f>'[1]Приложение № 1'!H938</f>
        <v>36</v>
      </c>
      <c r="D250" s="286">
        <f>'[1]Приложение № 1'!J938</f>
        <v>16</v>
      </c>
      <c r="E250" s="285">
        <f>'[1]Приложение № 1'!M938</f>
        <v>665.8</v>
      </c>
      <c r="F250" s="321">
        <f t="shared" si="258"/>
        <v>40640432</v>
      </c>
      <c r="G250" s="285"/>
      <c r="H250" s="321">
        <f t="shared" si="265"/>
        <v>40640432</v>
      </c>
      <c r="I250" s="321">
        <f t="shared" si="266"/>
        <v>37226635.710000001</v>
      </c>
      <c r="J250" s="321">
        <f t="shared" si="269"/>
        <v>37226635.710000001</v>
      </c>
      <c r="K250" s="321">
        <v>0</v>
      </c>
      <c r="L250" s="321">
        <f t="shared" si="270"/>
        <v>3413796.29</v>
      </c>
      <c r="M250" s="321">
        <f t="shared" si="271"/>
        <v>3413796.29</v>
      </c>
      <c r="N250" s="321">
        <v>0</v>
      </c>
      <c r="O250" s="292">
        <f t="shared" si="267"/>
        <v>1</v>
      </c>
      <c r="P250" s="296">
        <v>0.91600000000000004</v>
      </c>
      <c r="Q250" s="294">
        <f t="shared" si="268"/>
        <v>8.4000000000000005E-2</v>
      </c>
      <c r="S250" s="352" t="e">
        <f>D250-'Приложение № 1'!#REF!</f>
        <v>#REF!</v>
      </c>
    </row>
    <row r="251" spans="1:23" ht="22.5" customHeight="1" x14ac:dyDescent="0.2">
      <c r="A251" s="301">
        <f t="shared" si="272"/>
        <v>4</v>
      </c>
      <c r="B251" s="300" t="str">
        <f>'[1]Приложение № 1'!B939</f>
        <v>п. Воймежный, д. 1</v>
      </c>
      <c r="C251" s="284">
        <f>'[1]Приложение № 1'!H939</f>
        <v>10</v>
      </c>
      <c r="D251" s="286">
        <f>'[1]Приложение № 1'!J939</f>
        <v>7</v>
      </c>
      <c r="E251" s="285">
        <f>'[1]Приложение № 1'!M939</f>
        <v>162.69999999999999</v>
      </c>
      <c r="F251" s="321">
        <f t="shared" si="258"/>
        <v>9931208</v>
      </c>
      <c r="G251" s="285"/>
      <c r="H251" s="321">
        <f t="shared" si="265"/>
        <v>9931208</v>
      </c>
      <c r="I251" s="321">
        <f t="shared" si="266"/>
        <v>9096986.5299999993</v>
      </c>
      <c r="J251" s="321">
        <f t="shared" si="269"/>
        <v>9096986.5299999993</v>
      </c>
      <c r="K251" s="321">
        <v>0</v>
      </c>
      <c r="L251" s="321">
        <f t="shared" si="270"/>
        <v>834221.47</v>
      </c>
      <c r="M251" s="321">
        <f t="shared" si="271"/>
        <v>834221.47</v>
      </c>
      <c r="N251" s="321">
        <v>0</v>
      </c>
      <c r="O251" s="292">
        <f t="shared" si="267"/>
        <v>1</v>
      </c>
      <c r="P251" s="296">
        <v>0.91600000000000004</v>
      </c>
      <c r="Q251" s="294">
        <f t="shared" si="268"/>
        <v>8.4000000000000005E-2</v>
      </c>
      <c r="S251" s="352" t="e">
        <f>D251-'Приложение № 1'!#REF!</f>
        <v>#REF!</v>
      </c>
    </row>
    <row r="252" spans="1:23" ht="22.5" customHeight="1" x14ac:dyDescent="0.2">
      <c r="A252" s="301">
        <f t="shared" si="272"/>
        <v>5</v>
      </c>
      <c r="B252" s="300" t="str">
        <f>'[1]Приложение № 1'!B940</f>
        <v>п. Туголесский Бор, ул. Горького, д. 1</v>
      </c>
      <c r="C252" s="284">
        <f>'[1]Приложение № 1'!H940</f>
        <v>10</v>
      </c>
      <c r="D252" s="286">
        <f>'[1]Приложение № 1'!J940</f>
        <v>8</v>
      </c>
      <c r="E252" s="285">
        <f>'[1]Приложение № 1'!M940</f>
        <v>329.3</v>
      </c>
      <c r="F252" s="321">
        <f t="shared" si="258"/>
        <v>20100472</v>
      </c>
      <c r="G252" s="285"/>
      <c r="H252" s="321">
        <f t="shared" si="265"/>
        <v>20100472</v>
      </c>
      <c r="I252" s="321">
        <f t="shared" si="266"/>
        <v>18412032.350000001</v>
      </c>
      <c r="J252" s="321">
        <f t="shared" si="269"/>
        <v>18412032.350000001</v>
      </c>
      <c r="K252" s="321">
        <v>0</v>
      </c>
      <c r="L252" s="321">
        <f t="shared" si="270"/>
        <v>1688439.65</v>
      </c>
      <c r="M252" s="321">
        <f t="shared" si="271"/>
        <v>1688439.65</v>
      </c>
      <c r="N252" s="321">
        <v>0</v>
      </c>
      <c r="O252" s="292">
        <f t="shared" si="267"/>
        <v>1</v>
      </c>
      <c r="P252" s="296">
        <v>0.91600000000000004</v>
      </c>
      <c r="Q252" s="294">
        <f t="shared" si="268"/>
        <v>8.4000000000000005E-2</v>
      </c>
      <c r="S252" s="352" t="e">
        <f>D252-'Приложение № 1'!#REF!</f>
        <v>#REF!</v>
      </c>
    </row>
    <row r="253" spans="1:23" ht="22.5" customHeight="1" x14ac:dyDescent="0.2">
      <c r="A253" s="301">
        <f t="shared" si="272"/>
        <v>6</v>
      </c>
      <c r="B253" s="300" t="str">
        <f>'[1]Приложение № 1'!B941</f>
        <v>п. Туголесский Бор, ул. Советская, д. 12/6</v>
      </c>
      <c r="C253" s="284">
        <f>'[1]Приложение № 1'!H941</f>
        <v>26</v>
      </c>
      <c r="D253" s="286">
        <f>'[1]Приложение № 1'!J941</f>
        <v>9</v>
      </c>
      <c r="E253" s="285">
        <f>'[1]Приложение № 1'!M941</f>
        <v>495.4</v>
      </c>
      <c r="F253" s="321">
        <f t="shared" si="258"/>
        <v>30239216</v>
      </c>
      <c r="G253" s="285"/>
      <c r="H253" s="321">
        <f t="shared" si="265"/>
        <v>30239216</v>
      </c>
      <c r="I253" s="321">
        <f t="shared" si="266"/>
        <v>27699121.859999999</v>
      </c>
      <c r="J253" s="321">
        <f t="shared" si="269"/>
        <v>27699121.859999999</v>
      </c>
      <c r="K253" s="321">
        <v>0</v>
      </c>
      <c r="L253" s="321">
        <f t="shared" si="270"/>
        <v>2540094.14</v>
      </c>
      <c r="M253" s="321">
        <f t="shared" si="271"/>
        <v>2540094.14</v>
      </c>
      <c r="N253" s="321">
        <v>0</v>
      </c>
      <c r="O253" s="292">
        <f t="shared" si="267"/>
        <v>1</v>
      </c>
      <c r="P253" s="296">
        <v>0.91600000000000004</v>
      </c>
      <c r="Q253" s="294">
        <f t="shared" si="268"/>
        <v>8.4000000000000005E-2</v>
      </c>
      <c r="S253" s="352" t="e">
        <f>D253-'Приложение № 1'!#REF!</f>
        <v>#REF!</v>
      </c>
    </row>
    <row r="254" spans="1:23" ht="22.5" customHeight="1" x14ac:dyDescent="0.2">
      <c r="A254" s="301">
        <f t="shared" si="272"/>
        <v>7</v>
      </c>
      <c r="B254" s="300" t="str">
        <f>'[1]Приложение № 1'!B942</f>
        <v>п. Радовицкий, ул. Клубная, д. 3</v>
      </c>
      <c r="C254" s="284">
        <f>'[1]Приложение № 1'!H942</f>
        <v>26</v>
      </c>
      <c r="D254" s="286">
        <f>'[1]Приложение № 1'!J942</f>
        <v>12</v>
      </c>
      <c r="E254" s="285">
        <f>'[1]Приложение № 1'!M942</f>
        <v>731</v>
      </c>
      <c r="F254" s="321">
        <f t="shared" si="258"/>
        <v>44620240</v>
      </c>
      <c r="G254" s="285"/>
      <c r="H254" s="321">
        <f t="shared" si="265"/>
        <v>44620240</v>
      </c>
      <c r="I254" s="321">
        <f t="shared" si="266"/>
        <v>40872139.840000004</v>
      </c>
      <c r="J254" s="321">
        <f t="shared" si="269"/>
        <v>40872139.840000004</v>
      </c>
      <c r="K254" s="321">
        <v>0</v>
      </c>
      <c r="L254" s="321">
        <f t="shared" si="270"/>
        <v>3748100.16</v>
      </c>
      <c r="M254" s="321">
        <f t="shared" si="271"/>
        <v>3748100.16</v>
      </c>
      <c r="N254" s="321">
        <v>0</v>
      </c>
      <c r="O254" s="292">
        <f t="shared" si="267"/>
        <v>1</v>
      </c>
      <c r="P254" s="296">
        <v>0.91600000000000004</v>
      </c>
      <c r="Q254" s="294">
        <f t="shared" si="268"/>
        <v>8.4000000000000005E-2</v>
      </c>
      <c r="S254" s="352" t="e">
        <f>D254-'Приложение № 1'!#REF!</f>
        <v>#REF!</v>
      </c>
    </row>
    <row r="255" spans="1:23" ht="22.5" customHeight="1" x14ac:dyDescent="0.2">
      <c r="A255" s="301">
        <f t="shared" si="272"/>
        <v>8</v>
      </c>
      <c r="B255" s="300" t="str">
        <f>'[1]Приложение № 1'!B943</f>
        <v>п. Радовицкий, ул. Лесозаводская, д. 2а</v>
      </c>
      <c r="C255" s="284">
        <f>'[1]Приложение № 1'!H943</f>
        <v>27</v>
      </c>
      <c r="D255" s="286">
        <f>'[1]Приложение № 1'!J943</f>
        <v>8</v>
      </c>
      <c r="E255" s="285">
        <f>'[1]Приложение № 1'!M943</f>
        <v>268.60000000000002</v>
      </c>
      <c r="F255" s="321">
        <f t="shared" si="258"/>
        <v>16395344</v>
      </c>
      <c r="G255" s="285">
        <v>0.87</v>
      </c>
      <c r="H255" s="321">
        <f t="shared" si="265"/>
        <v>16395344</v>
      </c>
      <c r="I255" s="321">
        <f t="shared" si="266"/>
        <v>15018135.1</v>
      </c>
      <c r="J255" s="321">
        <f t="shared" si="269"/>
        <v>15018135.1</v>
      </c>
      <c r="K255" s="321">
        <v>0</v>
      </c>
      <c r="L255" s="321">
        <f t="shared" si="270"/>
        <v>1377208.9</v>
      </c>
      <c r="M255" s="321">
        <f t="shared" si="271"/>
        <v>1377208.9</v>
      </c>
      <c r="N255" s="321">
        <v>0</v>
      </c>
      <c r="O255" s="292">
        <f>P255+Q255</f>
        <v>1</v>
      </c>
      <c r="P255" s="296">
        <v>0.91600000000000004</v>
      </c>
      <c r="Q255" s="294">
        <f t="shared" si="268"/>
        <v>8.4000000000000005E-2</v>
      </c>
      <c r="S255" s="352" t="e">
        <f>D255-'Приложение № 1'!#REF!</f>
        <v>#REF!</v>
      </c>
    </row>
    <row r="256" spans="1:23" ht="22.5" customHeight="1" x14ac:dyDescent="0.2">
      <c r="A256" s="301">
        <f t="shared" si="272"/>
        <v>9</v>
      </c>
      <c r="B256" s="300" t="str">
        <f>'[1]Приложение № 1'!B944</f>
        <v>п. Радовицкий, ул. Лесозаводская, д. 2б</v>
      </c>
      <c r="C256" s="284">
        <f>'[1]Приложение № 1'!H944</f>
        <v>20</v>
      </c>
      <c r="D256" s="286">
        <f>'[1]Приложение № 1'!J944</f>
        <v>11</v>
      </c>
      <c r="E256" s="285">
        <f>'[1]Приложение № 1'!M944</f>
        <v>481.5</v>
      </c>
      <c r="F256" s="321">
        <f>E256*$X$1</f>
        <v>29390760</v>
      </c>
      <c r="G256" s="285">
        <v>1.87</v>
      </c>
      <c r="H256" s="321">
        <f t="shared" si="265"/>
        <v>29390760</v>
      </c>
      <c r="I256" s="321">
        <f t="shared" si="266"/>
        <v>26921936.16</v>
      </c>
      <c r="J256" s="321">
        <f t="shared" si="269"/>
        <v>26921936.16</v>
      </c>
      <c r="K256" s="321">
        <v>0</v>
      </c>
      <c r="L256" s="321">
        <f t="shared" si="270"/>
        <v>2468823.84</v>
      </c>
      <c r="M256" s="321">
        <f t="shared" si="271"/>
        <v>2468823.84</v>
      </c>
      <c r="N256" s="321">
        <v>0</v>
      </c>
      <c r="O256" s="292">
        <v>1</v>
      </c>
      <c r="P256" s="296">
        <v>0.91600000000000004</v>
      </c>
      <c r="Q256" s="294">
        <f t="shared" si="268"/>
        <v>8.4000000000000005E-2</v>
      </c>
      <c r="S256" s="352" t="e">
        <f>D256-'Приложение № 1'!#REF!</f>
        <v>#REF!</v>
      </c>
    </row>
    <row r="257" spans="1:23" ht="22.5" customHeight="1" x14ac:dyDescent="0.2">
      <c r="A257" s="301">
        <f t="shared" si="272"/>
        <v>10</v>
      </c>
      <c r="B257" s="300" t="str">
        <f>'[1]Приложение № 1'!B945</f>
        <v>п. Радовицкий, ул. Мира, д. 36</v>
      </c>
      <c r="C257" s="284">
        <f>'[1]Приложение № 1'!H945</f>
        <v>7</v>
      </c>
      <c r="D257" s="286">
        <f>'[1]Приложение № 1'!J945</f>
        <v>8</v>
      </c>
      <c r="E257" s="285">
        <f>'[1]Приложение № 1'!M945</f>
        <v>246.9</v>
      </c>
      <c r="F257" s="321">
        <f>E257*$X$1</f>
        <v>15070776</v>
      </c>
      <c r="G257" s="285">
        <v>2.87</v>
      </c>
      <c r="H257" s="321">
        <f t="shared" si="265"/>
        <v>15070776</v>
      </c>
      <c r="I257" s="321">
        <f t="shared" si="266"/>
        <v>13804830.82</v>
      </c>
      <c r="J257" s="321">
        <f t="shared" si="269"/>
        <v>13804830.82</v>
      </c>
      <c r="K257" s="321">
        <v>0</v>
      </c>
      <c r="L257" s="321">
        <f t="shared" si="270"/>
        <v>1265945.18</v>
      </c>
      <c r="M257" s="321">
        <f t="shared" si="271"/>
        <v>1265945.18</v>
      </c>
      <c r="N257" s="321">
        <v>0</v>
      </c>
      <c r="O257" s="292">
        <v>1</v>
      </c>
      <c r="P257" s="296">
        <v>0.91600000000000004</v>
      </c>
      <c r="Q257" s="294">
        <f t="shared" si="268"/>
        <v>8.4000000000000005E-2</v>
      </c>
      <c r="S257" s="352" t="e">
        <f>D257-'Приложение № 1'!#REF!</f>
        <v>#REF!</v>
      </c>
    </row>
    <row r="258" spans="1:23" ht="22.5" customHeight="1" x14ac:dyDescent="0.2">
      <c r="A258" s="301">
        <f t="shared" si="272"/>
        <v>11</v>
      </c>
      <c r="B258" s="300" t="str">
        <f>'[1]Приложение № 1'!B946</f>
        <v>п. Туголесский Бор, ул. Горького, д. 18</v>
      </c>
      <c r="C258" s="284">
        <f>'[1]Приложение № 1'!H946</f>
        <v>35</v>
      </c>
      <c r="D258" s="286">
        <f>'[1]Приложение № 1'!J946</f>
        <v>17</v>
      </c>
      <c r="E258" s="285">
        <f>'[1]Приложение № 1'!M946</f>
        <v>646.5</v>
      </c>
      <c r="F258" s="321">
        <f>E258*$X$1</f>
        <v>39462360</v>
      </c>
      <c r="G258" s="285">
        <v>3.87</v>
      </c>
      <c r="H258" s="321">
        <f t="shared" si="265"/>
        <v>39462360</v>
      </c>
      <c r="I258" s="321">
        <f t="shared" si="266"/>
        <v>36147521.759999998</v>
      </c>
      <c r="J258" s="321">
        <f t="shared" si="269"/>
        <v>36147521.759999998</v>
      </c>
      <c r="K258" s="321">
        <v>0</v>
      </c>
      <c r="L258" s="321">
        <f t="shared" si="270"/>
        <v>3314838.24</v>
      </c>
      <c r="M258" s="321">
        <f t="shared" si="271"/>
        <v>3314838.24</v>
      </c>
      <c r="N258" s="321">
        <v>0</v>
      </c>
      <c r="O258" s="292">
        <f>P258+Q258</f>
        <v>1</v>
      </c>
      <c r="P258" s="296">
        <v>0.91600000000000004</v>
      </c>
      <c r="Q258" s="294">
        <f t="shared" si="268"/>
        <v>8.4000000000000005E-2</v>
      </c>
      <c r="S258" s="352" t="e">
        <f>D258-'Приложение № 1'!#REF!</f>
        <v>#REF!</v>
      </c>
    </row>
    <row r="259" spans="1:23" ht="22.5" customHeight="1" x14ac:dyDescent="0.2">
      <c r="A259" s="301">
        <f t="shared" si="272"/>
        <v>12</v>
      </c>
      <c r="B259" s="300" t="str">
        <f>'[1]Приложение № 1'!B947</f>
        <v>п. Туголесский Бор, ул. Горького, д. 24</v>
      </c>
      <c r="C259" s="284">
        <f>'[1]Приложение № 1'!H947</f>
        <v>31</v>
      </c>
      <c r="D259" s="286">
        <f>'[1]Приложение № 1'!J947</f>
        <v>16</v>
      </c>
      <c r="E259" s="285">
        <f>'[1]Приложение № 1'!M947</f>
        <v>661.3</v>
      </c>
      <c r="F259" s="321">
        <f>E259*$X$1</f>
        <v>40365752</v>
      </c>
      <c r="G259" s="285">
        <v>4.87</v>
      </c>
      <c r="H259" s="321">
        <f t="shared" si="265"/>
        <v>40365752</v>
      </c>
      <c r="I259" s="321">
        <f t="shared" si="266"/>
        <v>36975028.829999998</v>
      </c>
      <c r="J259" s="321">
        <f t="shared" si="269"/>
        <v>36975028.829999998</v>
      </c>
      <c r="K259" s="321">
        <v>0</v>
      </c>
      <c r="L259" s="321">
        <f t="shared" si="270"/>
        <v>3390723.17</v>
      </c>
      <c r="M259" s="321">
        <f t="shared" si="271"/>
        <v>3390723.17</v>
      </c>
      <c r="N259" s="321">
        <v>0</v>
      </c>
      <c r="O259" s="292">
        <v>1</v>
      </c>
      <c r="P259" s="296">
        <v>0.91600000000000004</v>
      </c>
      <c r="Q259" s="294">
        <f t="shared" si="268"/>
        <v>8.4000000000000005E-2</v>
      </c>
      <c r="S259" s="352" t="e">
        <f>D259-'Приложение № 1'!#REF!</f>
        <v>#REF!</v>
      </c>
    </row>
    <row r="260" spans="1:23" ht="22.5" customHeight="1" x14ac:dyDescent="0.2">
      <c r="A260" s="301">
        <f t="shared" si="272"/>
        <v>13</v>
      </c>
      <c r="B260" s="300" t="str">
        <f>'[1]Приложение № 1'!B948</f>
        <v>п.Туголесский Бор, ул. Горького, д. 22</v>
      </c>
      <c r="C260" s="284">
        <f>'[1]Приложение № 1'!H948</f>
        <v>42</v>
      </c>
      <c r="D260" s="286">
        <f>'[1]Приложение № 1'!J948</f>
        <v>16</v>
      </c>
      <c r="E260" s="285">
        <f>'[1]Приложение № 1'!M948</f>
        <v>648.6</v>
      </c>
      <c r="F260" s="321">
        <f>E260*$X$1</f>
        <v>39590544</v>
      </c>
      <c r="G260" s="285">
        <v>5.87</v>
      </c>
      <c r="H260" s="321">
        <f t="shared" si="265"/>
        <v>39590544</v>
      </c>
      <c r="I260" s="321">
        <f t="shared" si="266"/>
        <v>36264938.299999997</v>
      </c>
      <c r="J260" s="321">
        <f t="shared" si="269"/>
        <v>36264938.299999997</v>
      </c>
      <c r="K260" s="321">
        <v>0</v>
      </c>
      <c r="L260" s="321">
        <f t="shared" si="270"/>
        <v>3325605.7</v>
      </c>
      <c r="M260" s="321">
        <f t="shared" si="271"/>
        <v>3325605.7</v>
      </c>
      <c r="N260" s="321">
        <v>0</v>
      </c>
      <c r="O260" s="292">
        <v>1</v>
      </c>
      <c r="P260" s="296">
        <v>0.91600000000000004</v>
      </c>
      <c r="Q260" s="294">
        <f t="shared" si="268"/>
        <v>8.4000000000000005E-2</v>
      </c>
      <c r="S260" s="352" t="e">
        <f>D260-'Приложение № 1'!#REF!</f>
        <v>#REF!</v>
      </c>
    </row>
    <row r="261" spans="1:23" ht="22.5" customHeight="1" x14ac:dyDescent="0.2">
      <c r="A261" s="301">
        <f t="shared" si="272"/>
        <v>14</v>
      </c>
      <c r="B261" s="300" t="str">
        <f>'[1]Приложение № 1'!B949</f>
        <v>п.Туголесский Бор, ул. Советская, д. 3</v>
      </c>
      <c r="C261" s="284">
        <f>'[1]Приложение № 1'!H949</f>
        <v>11</v>
      </c>
      <c r="D261" s="286">
        <f>'[1]Приложение № 1'!J949</f>
        <v>7</v>
      </c>
      <c r="E261" s="285">
        <f>'[1]Приложение № 1'!M949</f>
        <v>440</v>
      </c>
      <c r="F261" s="321">
        <f t="shared" ref="F261:F269" si="273">E261*$X$1</f>
        <v>26857600</v>
      </c>
      <c r="G261" s="285">
        <v>6.87</v>
      </c>
      <c r="H261" s="321">
        <f t="shared" si="265"/>
        <v>26857600</v>
      </c>
      <c r="I261" s="321">
        <f t="shared" si="266"/>
        <v>24601561.600000001</v>
      </c>
      <c r="J261" s="321">
        <f t="shared" si="269"/>
        <v>24601561.600000001</v>
      </c>
      <c r="K261" s="321">
        <v>0</v>
      </c>
      <c r="L261" s="321">
        <f t="shared" si="270"/>
        <v>2256038.4</v>
      </c>
      <c r="M261" s="321">
        <f t="shared" si="271"/>
        <v>2256038.4</v>
      </c>
      <c r="N261" s="321">
        <v>0</v>
      </c>
      <c r="O261" s="292">
        <v>1</v>
      </c>
      <c r="P261" s="296">
        <v>0.91600000000000004</v>
      </c>
      <c r="Q261" s="294">
        <f t="shared" si="268"/>
        <v>8.4000000000000005E-2</v>
      </c>
      <c r="S261" s="352" t="e">
        <f>D261-'Приложение № 1'!#REF!</f>
        <v>#REF!</v>
      </c>
    </row>
    <row r="262" spans="1:23" ht="22.5" customHeight="1" x14ac:dyDescent="0.2">
      <c r="A262" s="301">
        <f t="shared" si="272"/>
        <v>15</v>
      </c>
      <c r="B262" s="300" t="str">
        <f>'[1]Приложение № 1'!B950</f>
        <v>п.Туголесский Бор, ул. Советская, д. 4/17</v>
      </c>
      <c r="C262" s="284">
        <f>'[1]Приложение № 1'!H950</f>
        <v>30</v>
      </c>
      <c r="D262" s="286">
        <f>'[1]Приложение № 1'!J950</f>
        <v>9</v>
      </c>
      <c r="E262" s="285">
        <f>'[1]Приложение № 1'!M950</f>
        <v>501.3</v>
      </c>
      <c r="F262" s="321">
        <f t="shared" si="273"/>
        <v>30599352</v>
      </c>
      <c r="G262" s="285">
        <v>7.87</v>
      </c>
      <c r="H262" s="321">
        <f t="shared" si="265"/>
        <v>30599352</v>
      </c>
      <c r="I262" s="321">
        <f t="shared" si="266"/>
        <v>28029006.43</v>
      </c>
      <c r="J262" s="321">
        <f t="shared" si="269"/>
        <v>28029006.43</v>
      </c>
      <c r="K262" s="321">
        <v>0</v>
      </c>
      <c r="L262" s="321">
        <f t="shared" si="270"/>
        <v>2570345.5699999998</v>
      </c>
      <c r="M262" s="321">
        <f t="shared" si="271"/>
        <v>2570345.5699999998</v>
      </c>
      <c r="N262" s="321">
        <v>0</v>
      </c>
      <c r="O262" s="292">
        <v>1</v>
      </c>
      <c r="P262" s="296">
        <v>0.91600000000000004</v>
      </c>
      <c r="Q262" s="294">
        <f t="shared" si="268"/>
        <v>8.4000000000000005E-2</v>
      </c>
      <c r="S262" s="352" t="e">
        <f>D262-'Приложение № 1'!#REF!</f>
        <v>#REF!</v>
      </c>
    </row>
    <row r="263" spans="1:23" ht="22.5" customHeight="1" x14ac:dyDescent="0.2">
      <c r="A263" s="301">
        <f t="shared" si="272"/>
        <v>16</v>
      </c>
      <c r="B263" s="300" t="str">
        <f>'[1]Приложение № 1'!B951</f>
        <v>п. Пустоши, ул. Центральная, д. 2</v>
      </c>
      <c r="C263" s="284">
        <f>'[1]Приложение № 1'!H951</f>
        <v>8</v>
      </c>
      <c r="D263" s="286">
        <f>'[1]Приложение № 1'!J951</f>
        <v>3</v>
      </c>
      <c r="E263" s="285">
        <f>'[1]Приложение № 1'!M951</f>
        <v>153.19999999999999</v>
      </c>
      <c r="F263" s="321">
        <f t="shared" si="273"/>
        <v>9351328</v>
      </c>
      <c r="G263" s="285">
        <v>8.8699999999999992</v>
      </c>
      <c r="H263" s="321">
        <f t="shared" si="265"/>
        <v>9351328</v>
      </c>
      <c r="I263" s="321">
        <f t="shared" si="266"/>
        <v>8565816.4499999993</v>
      </c>
      <c r="J263" s="321">
        <f t="shared" si="269"/>
        <v>8565816.4499999993</v>
      </c>
      <c r="K263" s="321">
        <v>0</v>
      </c>
      <c r="L263" s="321">
        <f t="shared" si="270"/>
        <v>785511.55</v>
      </c>
      <c r="M263" s="321">
        <f t="shared" si="271"/>
        <v>785511.55</v>
      </c>
      <c r="N263" s="321">
        <v>0</v>
      </c>
      <c r="O263" s="292">
        <v>1</v>
      </c>
      <c r="P263" s="296">
        <v>0.91600000000000004</v>
      </c>
      <c r="Q263" s="294">
        <f t="shared" si="268"/>
        <v>8.4000000000000005E-2</v>
      </c>
      <c r="S263" s="352" t="e">
        <f>D263-'Приложение № 1'!#REF!</f>
        <v>#REF!</v>
      </c>
    </row>
    <row r="264" spans="1:23" ht="22.5" customHeight="1" x14ac:dyDescent="0.2">
      <c r="A264" s="301">
        <f t="shared" si="272"/>
        <v>17</v>
      </c>
      <c r="B264" s="300" t="str">
        <f>'[1]Приложение № 1'!B952</f>
        <v>п. Пустоши, ул. Центральная, д. 14</v>
      </c>
      <c r="C264" s="284">
        <f>'[1]Приложение № 1'!H952</f>
        <v>46</v>
      </c>
      <c r="D264" s="286">
        <f>'[1]Приложение № 1'!J952</f>
        <v>21</v>
      </c>
      <c r="E264" s="285">
        <f>'[1]Приложение № 1'!M952</f>
        <v>593.20000000000005</v>
      </c>
      <c r="F264" s="321">
        <f t="shared" si="273"/>
        <v>36208928</v>
      </c>
      <c r="G264" s="285">
        <v>9.8699999999999992</v>
      </c>
      <c r="H264" s="321">
        <f t="shared" si="265"/>
        <v>36208928</v>
      </c>
      <c r="I264" s="321">
        <f t="shared" si="266"/>
        <v>33167378.050000001</v>
      </c>
      <c r="J264" s="321">
        <f t="shared" si="269"/>
        <v>33167378.050000001</v>
      </c>
      <c r="K264" s="321">
        <v>0</v>
      </c>
      <c r="L264" s="321">
        <f t="shared" si="270"/>
        <v>3041549.95</v>
      </c>
      <c r="M264" s="321">
        <f t="shared" si="271"/>
        <v>3041549.95</v>
      </c>
      <c r="N264" s="321">
        <v>0</v>
      </c>
      <c r="O264" s="292">
        <v>1</v>
      </c>
      <c r="P264" s="296">
        <v>0.91600000000000004</v>
      </c>
      <c r="Q264" s="294">
        <f t="shared" si="268"/>
        <v>8.4000000000000005E-2</v>
      </c>
      <c r="S264" s="352" t="e">
        <f>D264-'Приложение № 1'!#REF!</f>
        <v>#REF!</v>
      </c>
    </row>
    <row r="265" spans="1:23" ht="22.5" customHeight="1" x14ac:dyDescent="0.2">
      <c r="A265" s="301">
        <f t="shared" si="272"/>
        <v>18</v>
      </c>
      <c r="B265" s="300" t="str">
        <f>'[1]Приложение № 1'!B953</f>
        <v>п. Пустоши, ул. Центральная, д. 18/5</v>
      </c>
      <c r="C265" s="284">
        <f>'[1]Приложение № 1'!H953</f>
        <v>45</v>
      </c>
      <c r="D265" s="286">
        <f>'[1]Приложение № 1'!J953</f>
        <v>19</v>
      </c>
      <c r="E265" s="285">
        <f>'[1]Приложение № 1'!M953</f>
        <v>608.29999999999995</v>
      </c>
      <c r="F265" s="321">
        <f t="shared" si="273"/>
        <v>37130632</v>
      </c>
      <c r="G265" s="285">
        <v>10.87</v>
      </c>
      <c r="H265" s="321">
        <f t="shared" si="265"/>
        <v>37130632</v>
      </c>
      <c r="I265" s="321">
        <f t="shared" si="266"/>
        <v>34011658.909999996</v>
      </c>
      <c r="J265" s="321">
        <f t="shared" si="269"/>
        <v>34011658.909999996</v>
      </c>
      <c r="K265" s="321">
        <v>0</v>
      </c>
      <c r="L265" s="321">
        <f t="shared" si="270"/>
        <v>3118973.09</v>
      </c>
      <c r="M265" s="321">
        <f t="shared" si="271"/>
        <v>3118973.09</v>
      </c>
      <c r="N265" s="321">
        <v>0</v>
      </c>
      <c r="O265" s="292">
        <v>1</v>
      </c>
      <c r="P265" s="296">
        <v>0.91600000000000004</v>
      </c>
      <c r="Q265" s="294">
        <f t="shared" si="268"/>
        <v>8.4000000000000005E-2</v>
      </c>
      <c r="S265" s="352" t="e">
        <f>D265-'Приложение № 1'!#REF!</f>
        <v>#REF!</v>
      </c>
    </row>
    <row r="266" spans="1:23" ht="22.5" customHeight="1" x14ac:dyDescent="0.2">
      <c r="A266" s="301">
        <f t="shared" si="272"/>
        <v>19</v>
      </c>
      <c r="B266" s="300" t="str">
        <f>'[1]Приложение № 1'!B954</f>
        <v>п. Пустоши, ул. Вокзальная, д. 6</v>
      </c>
      <c r="C266" s="284">
        <f>'[1]Приложение № 1'!H954</f>
        <v>20</v>
      </c>
      <c r="D266" s="286">
        <f>'[1]Приложение № 1'!J954</f>
        <v>6</v>
      </c>
      <c r="E266" s="285">
        <f>'[1]Приложение № 1'!M954</f>
        <v>201.7</v>
      </c>
      <c r="F266" s="321">
        <f t="shared" si="273"/>
        <v>12311768</v>
      </c>
      <c r="G266" s="285">
        <v>11.87</v>
      </c>
      <c r="H266" s="321">
        <f t="shared" si="265"/>
        <v>12311768</v>
      </c>
      <c r="I266" s="321">
        <f t="shared" si="266"/>
        <v>11277579.49</v>
      </c>
      <c r="J266" s="321">
        <f t="shared" si="269"/>
        <v>11277579.49</v>
      </c>
      <c r="K266" s="321">
        <v>0</v>
      </c>
      <c r="L266" s="321">
        <f t="shared" si="270"/>
        <v>1034188.51</v>
      </c>
      <c r="M266" s="321">
        <f t="shared" si="271"/>
        <v>1034188.51</v>
      </c>
      <c r="N266" s="321">
        <v>0</v>
      </c>
      <c r="O266" s="292">
        <v>1</v>
      </c>
      <c r="P266" s="296">
        <v>0.91600000000000004</v>
      </c>
      <c r="Q266" s="294">
        <f t="shared" si="268"/>
        <v>8.4000000000000005E-2</v>
      </c>
      <c r="S266" s="352" t="e">
        <f>D266-'Приложение № 1'!#REF!</f>
        <v>#REF!</v>
      </c>
    </row>
    <row r="267" spans="1:23" ht="22.5" customHeight="1" x14ac:dyDescent="0.2">
      <c r="A267" s="301">
        <f t="shared" si="272"/>
        <v>20</v>
      </c>
      <c r="B267" s="300" t="str">
        <f>'[1]Приложение № 1'!B955</f>
        <v>п. Пустоши, ул. Заводская, д. 3</v>
      </c>
      <c r="C267" s="284">
        <f>'[1]Приложение № 1'!H955</f>
        <v>35</v>
      </c>
      <c r="D267" s="286">
        <f>'[1]Приложение № 1'!J955</f>
        <v>12</v>
      </c>
      <c r="E267" s="285">
        <f>'[1]Приложение № 1'!M955</f>
        <v>368.1</v>
      </c>
      <c r="F267" s="321">
        <f t="shared" si="273"/>
        <v>22468824</v>
      </c>
      <c r="G267" s="285">
        <v>12.87</v>
      </c>
      <c r="H267" s="321">
        <f t="shared" si="265"/>
        <v>22468824</v>
      </c>
      <c r="I267" s="321">
        <f t="shared" si="266"/>
        <v>20581442.780000001</v>
      </c>
      <c r="J267" s="321">
        <f t="shared" si="269"/>
        <v>20581442.780000001</v>
      </c>
      <c r="K267" s="321">
        <v>0</v>
      </c>
      <c r="L267" s="321">
        <f t="shared" si="270"/>
        <v>1887381.22</v>
      </c>
      <c r="M267" s="321">
        <f t="shared" si="271"/>
        <v>1887381.22</v>
      </c>
      <c r="N267" s="321">
        <v>0</v>
      </c>
      <c r="O267" s="292">
        <v>1</v>
      </c>
      <c r="P267" s="296">
        <v>0.91600000000000004</v>
      </c>
      <c r="Q267" s="294">
        <f t="shared" si="268"/>
        <v>8.4000000000000005E-2</v>
      </c>
      <c r="S267" s="352" t="e">
        <f>D267-'Приложение № 1'!#REF!</f>
        <v>#REF!</v>
      </c>
    </row>
    <row r="268" spans="1:23" ht="22.5" customHeight="1" x14ac:dyDescent="0.2">
      <c r="A268" s="301">
        <f t="shared" si="272"/>
        <v>21</v>
      </c>
      <c r="B268" s="300" t="str">
        <f>'[1]Приложение № 1'!B956</f>
        <v>п. Туголесский Бор, ул. Клубная, д. 3</v>
      </c>
      <c r="C268" s="284">
        <f>'[1]Приложение № 1'!H956</f>
        <v>33</v>
      </c>
      <c r="D268" s="286">
        <f>'[1]Приложение № 1'!J956</f>
        <v>9</v>
      </c>
      <c r="E268" s="285">
        <f>'[1]Приложение № 1'!M956</f>
        <v>526.4</v>
      </c>
      <c r="F268" s="321">
        <f t="shared" si="273"/>
        <v>32131456</v>
      </c>
      <c r="G268" s="285">
        <v>13.87</v>
      </c>
      <c r="H268" s="321">
        <f t="shared" si="265"/>
        <v>32131456</v>
      </c>
      <c r="I268" s="321">
        <f t="shared" si="266"/>
        <v>29432413.699999999</v>
      </c>
      <c r="J268" s="321">
        <f t="shared" si="269"/>
        <v>29432413.699999999</v>
      </c>
      <c r="K268" s="321">
        <v>0</v>
      </c>
      <c r="L268" s="321">
        <f t="shared" si="270"/>
        <v>2699042.3</v>
      </c>
      <c r="M268" s="321">
        <f t="shared" si="271"/>
        <v>2699042.3</v>
      </c>
      <c r="N268" s="321">
        <v>0</v>
      </c>
      <c r="O268" s="292">
        <v>1</v>
      </c>
      <c r="P268" s="296">
        <v>0.91600000000000004</v>
      </c>
      <c r="Q268" s="294">
        <f t="shared" si="268"/>
        <v>8.4000000000000005E-2</v>
      </c>
      <c r="S268" s="352" t="e">
        <f>D268-'Приложение № 1'!#REF!</f>
        <v>#REF!</v>
      </c>
    </row>
    <row r="269" spans="1:23" ht="22.5" customHeight="1" x14ac:dyDescent="0.2">
      <c r="A269" s="301">
        <f t="shared" si="272"/>
        <v>22</v>
      </c>
      <c r="B269" s="300" t="str">
        <f>'[1]Приложение № 1'!B957</f>
        <v>п. Туголесский Бор, ул. Советская, д. 10/7</v>
      </c>
      <c r="C269" s="284">
        <f>'[1]Приложение № 1'!H957</f>
        <v>25</v>
      </c>
      <c r="D269" s="286">
        <f>'[1]Приложение № 1'!J957</f>
        <v>16</v>
      </c>
      <c r="E269" s="285">
        <f>'[1]Приложение № 1'!M957</f>
        <v>607.20000000000005</v>
      </c>
      <c r="F269" s="321">
        <f t="shared" si="273"/>
        <v>37063488</v>
      </c>
      <c r="G269" s="285">
        <v>14.87</v>
      </c>
      <c r="H269" s="321">
        <f t="shared" si="265"/>
        <v>37063488</v>
      </c>
      <c r="I269" s="321">
        <f t="shared" si="266"/>
        <v>33950155.009999998</v>
      </c>
      <c r="J269" s="321">
        <f t="shared" si="269"/>
        <v>33950155.009999998</v>
      </c>
      <c r="K269" s="321">
        <v>0</v>
      </c>
      <c r="L269" s="321">
        <f t="shared" si="270"/>
        <v>3113332.99</v>
      </c>
      <c r="M269" s="321">
        <f t="shared" si="271"/>
        <v>3113332.99</v>
      </c>
      <c r="N269" s="321">
        <v>0</v>
      </c>
      <c r="O269" s="292">
        <v>1</v>
      </c>
      <c r="P269" s="296">
        <v>0.91600000000000004</v>
      </c>
      <c r="Q269" s="294">
        <f t="shared" si="268"/>
        <v>8.4000000000000005E-2</v>
      </c>
      <c r="S269" s="352" t="e">
        <f>D269-'Приложение № 1'!#REF!</f>
        <v>#REF!</v>
      </c>
    </row>
    <row r="270" spans="1:23" ht="34.5" customHeight="1" x14ac:dyDescent="0.2">
      <c r="A270" s="930" t="s">
        <v>1441</v>
      </c>
      <c r="B270" s="930"/>
      <c r="C270" s="295">
        <f>SUM(C271:C273)</f>
        <v>92</v>
      </c>
      <c r="D270" s="295">
        <f>SUM(D271:D273)</f>
        <v>12</v>
      </c>
      <c r="E270" s="354">
        <f>SUM(E271:E273)</f>
        <v>1390</v>
      </c>
      <c r="F270" s="289">
        <f>SUM(F271:F273)</f>
        <v>84845600</v>
      </c>
      <c r="G270" s="289">
        <v>0.87</v>
      </c>
      <c r="H270" s="289">
        <f>SUM(H271:H273)</f>
        <v>84845600</v>
      </c>
      <c r="I270" s="289">
        <f>SUM(I271:I273)</f>
        <v>72373296.799999997</v>
      </c>
      <c r="J270" s="289">
        <f>SUM(J271:J273)</f>
        <v>72373296.799999997</v>
      </c>
      <c r="K270" s="289">
        <f>SUM(K271:K272)</f>
        <v>0</v>
      </c>
      <c r="L270" s="289">
        <f>SUM(L271:L273)</f>
        <v>12472303.199999999</v>
      </c>
      <c r="M270" s="289">
        <f>SUM(M271:M273)</f>
        <v>12472303.199999999</v>
      </c>
      <c r="N270" s="289">
        <f>SUM(N271:N272)</f>
        <v>0</v>
      </c>
      <c r="O270" s="290"/>
      <c r="P270" s="291"/>
      <c r="Q270" s="292"/>
      <c r="T270" s="160" t="e">
        <f>E270='Приложение № 1'!#REF!</f>
        <v>#REF!</v>
      </c>
      <c r="U270" s="160" t="e">
        <f>F270='Приложение № 1'!#REF!</f>
        <v>#REF!</v>
      </c>
      <c r="V270" s="160" t="e">
        <f>I270='Приложение № 1'!#REF!</f>
        <v>#REF!</v>
      </c>
      <c r="W270" s="160" t="e">
        <f>L270='Приложение № 1'!#REF!</f>
        <v>#REF!</v>
      </c>
    </row>
    <row r="271" spans="1:23" ht="23.25" customHeight="1" x14ac:dyDescent="0.2">
      <c r="A271" s="301">
        <v>1</v>
      </c>
      <c r="B271" s="300" t="str">
        <f>'[1]Приложение № 1'!B959</f>
        <v>г. Электрогорск, ул. Ленина, д. 35</v>
      </c>
      <c r="C271" s="284">
        <f>'[1]Приложение № 1'!H959</f>
        <v>27</v>
      </c>
      <c r="D271" s="286">
        <f>'[1]Приложение № 1'!J959</f>
        <v>4</v>
      </c>
      <c r="E271" s="285">
        <f>'[1]Приложение № 1'!M959</f>
        <v>432.5</v>
      </c>
      <c r="F271" s="321">
        <f t="shared" si="258"/>
        <v>26399800</v>
      </c>
      <c r="G271" s="285">
        <v>0.87</v>
      </c>
      <c r="H271" s="321">
        <f t="shared" ref="H271:H279" si="274">I271+L271</f>
        <v>26399800</v>
      </c>
      <c r="I271" s="321">
        <f t="shared" ref="I271:I279" si="275">J271+K271</f>
        <v>22519029.399999999</v>
      </c>
      <c r="J271" s="321">
        <f t="shared" ref="J271:J279" si="276">F271*P271</f>
        <v>22519029.399999999</v>
      </c>
      <c r="K271" s="321">
        <v>0</v>
      </c>
      <c r="L271" s="321">
        <f t="shared" si="259"/>
        <v>3880770.6</v>
      </c>
      <c r="M271" s="321">
        <f t="shared" si="260"/>
        <v>3880770.6</v>
      </c>
      <c r="N271" s="321">
        <v>0</v>
      </c>
      <c r="O271" s="292">
        <f>P271+Q271</f>
        <v>1</v>
      </c>
      <c r="P271" s="296">
        <v>0.85299999999999998</v>
      </c>
      <c r="Q271" s="294">
        <f t="shared" ref="Q271:Q273" si="277">1-P271</f>
        <v>0.14699999999999999</v>
      </c>
    </row>
    <row r="272" spans="1:23" ht="23.25" customHeight="1" x14ac:dyDescent="0.2">
      <c r="A272" s="301">
        <v>2</v>
      </c>
      <c r="B272" s="300" t="str">
        <f>'[1]Приложение № 1'!B960</f>
        <v>г. Электрогорск, ул. Ленина, д. 45</v>
      </c>
      <c r="C272" s="284">
        <f>'[1]Приложение № 1'!H960</f>
        <v>35</v>
      </c>
      <c r="D272" s="286">
        <f>'[1]Приложение № 1'!J960</f>
        <v>4</v>
      </c>
      <c r="E272" s="285">
        <f>'[1]Приложение № 1'!M960</f>
        <v>521.6</v>
      </c>
      <c r="F272" s="321">
        <f t="shared" si="258"/>
        <v>31838464</v>
      </c>
      <c r="G272" s="285">
        <v>0.87</v>
      </c>
      <c r="H272" s="321">
        <f t="shared" si="274"/>
        <v>31838464</v>
      </c>
      <c r="I272" s="321">
        <f t="shared" si="275"/>
        <v>27158209.789999999</v>
      </c>
      <c r="J272" s="321">
        <f t="shared" si="276"/>
        <v>27158209.789999999</v>
      </c>
      <c r="K272" s="321">
        <v>0</v>
      </c>
      <c r="L272" s="321">
        <f t="shared" si="259"/>
        <v>4680254.21</v>
      </c>
      <c r="M272" s="321">
        <f t="shared" si="260"/>
        <v>4680254.21</v>
      </c>
      <c r="N272" s="321">
        <v>0</v>
      </c>
      <c r="O272" s="292">
        <f>P272+Q272</f>
        <v>1</v>
      </c>
      <c r="P272" s="296">
        <v>0.85299999999999998</v>
      </c>
      <c r="Q272" s="294">
        <f t="shared" si="277"/>
        <v>0.14699999999999999</v>
      </c>
    </row>
    <row r="273" spans="1:23" ht="23.25" customHeight="1" x14ac:dyDescent="0.2">
      <c r="A273" s="301">
        <v>3</v>
      </c>
      <c r="B273" s="300" t="str">
        <f>'[1]Приложение № 1'!B961</f>
        <v>г. Электрогорск, ул. Ленина, д. 27</v>
      </c>
      <c r="C273" s="284">
        <f>'[1]Приложение № 1'!H961</f>
        <v>30</v>
      </c>
      <c r="D273" s="286">
        <f>'[1]Приложение № 1'!J961</f>
        <v>4</v>
      </c>
      <c r="E273" s="285">
        <f>'[1]Приложение № 1'!M961</f>
        <v>435.9</v>
      </c>
      <c r="F273" s="321">
        <f t="shared" si="258"/>
        <v>26607336</v>
      </c>
      <c r="G273" s="285">
        <v>0.87</v>
      </c>
      <c r="H273" s="321">
        <f t="shared" si="274"/>
        <v>26607336</v>
      </c>
      <c r="I273" s="321">
        <f t="shared" si="275"/>
        <v>22696057.609999999</v>
      </c>
      <c r="J273" s="321">
        <f t="shared" si="276"/>
        <v>22696057.609999999</v>
      </c>
      <c r="K273" s="321">
        <v>0</v>
      </c>
      <c r="L273" s="321">
        <f t="shared" si="259"/>
        <v>3911278.39</v>
      </c>
      <c r="M273" s="321">
        <f t="shared" si="260"/>
        <v>3911278.39</v>
      </c>
      <c r="N273" s="321">
        <v>0</v>
      </c>
      <c r="O273" s="292">
        <f>P273+Q273</f>
        <v>1</v>
      </c>
      <c r="P273" s="296">
        <v>0.85299999999999998</v>
      </c>
      <c r="Q273" s="294">
        <f t="shared" si="277"/>
        <v>0.14699999999999999</v>
      </c>
    </row>
    <row r="274" spans="1:23" ht="15" customHeight="1" x14ac:dyDescent="0.2">
      <c r="A274" s="941" t="s">
        <v>2009</v>
      </c>
      <c r="B274" s="941"/>
      <c r="C274" s="370">
        <f>SUM(C275:C279)</f>
        <v>111</v>
      </c>
      <c r="D274" s="370">
        <f>SUM(D275:D279)</f>
        <v>37</v>
      </c>
      <c r="E274" s="371">
        <f>SUM(E275:E279)</f>
        <v>1492.2</v>
      </c>
      <c r="F274" s="377">
        <f>SUM(F275:F279)</f>
        <v>91083888</v>
      </c>
      <c r="G274" s="377">
        <f t="shared" ref="G274:N274" si="278">SUM(G275:G279)</f>
        <v>0</v>
      </c>
      <c r="H274" s="377">
        <f t="shared" si="278"/>
        <v>91083888</v>
      </c>
      <c r="I274" s="377">
        <f t="shared" si="278"/>
        <v>86529693.599999994</v>
      </c>
      <c r="J274" s="377">
        <f t="shared" si="278"/>
        <v>86529693.599999994</v>
      </c>
      <c r="K274" s="377">
        <f t="shared" si="278"/>
        <v>0</v>
      </c>
      <c r="L274" s="377">
        <f t="shared" si="278"/>
        <v>4554194.4000000004</v>
      </c>
      <c r="M274" s="377">
        <f t="shared" si="278"/>
        <v>4554194.4000000004</v>
      </c>
      <c r="N274" s="377">
        <f t="shared" si="278"/>
        <v>0</v>
      </c>
      <c r="O274" s="374"/>
      <c r="P274" s="375"/>
      <c r="Q274" s="376"/>
      <c r="T274" s="160" t="e">
        <f>E274='Приложение № 1'!#REF!</f>
        <v>#REF!</v>
      </c>
      <c r="U274" s="160" t="e">
        <f>F274='Приложение № 1'!#REF!</f>
        <v>#REF!</v>
      </c>
      <c r="V274" s="160" t="e">
        <f>I274='Приложение № 1'!#REF!</f>
        <v>#REF!</v>
      </c>
      <c r="W274" s="160" t="e">
        <f>L274='Приложение № 1'!#REF!</f>
        <v>#REF!</v>
      </c>
    </row>
    <row r="275" spans="1:23" ht="18.75" x14ac:dyDescent="0.2">
      <c r="A275" s="339">
        <v>1</v>
      </c>
      <c r="B275" s="351" t="s">
        <v>2010</v>
      </c>
      <c r="C275" s="344">
        <v>16</v>
      </c>
      <c r="D275" s="344">
        <v>6</v>
      </c>
      <c r="E275" s="372">
        <v>207.3</v>
      </c>
      <c r="F275" s="373">
        <f t="shared" si="258"/>
        <v>12653592</v>
      </c>
      <c r="G275" s="342"/>
      <c r="H275" s="373">
        <f t="shared" si="274"/>
        <v>12653592</v>
      </c>
      <c r="I275" s="373">
        <f t="shared" si="275"/>
        <v>12020912.4</v>
      </c>
      <c r="J275" s="373">
        <f t="shared" si="276"/>
        <v>12020912.4</v>
      </c>
      <c r="K275" s="373">
        <v>0</v>
      </c>
      <c r="L275" s="373">
        <f t="shared" si="259"/>
        <v>632679.6</v>
      </c>
      <c r="M275" s="373">
        <f t="shared" si="260"/>
        <v>632679.6</v>
      </c>
      <c r="N275" s="373">
        <v>0</v>
      </c>
      <c r="O275" s="374">
        <f>P275+Q275</f>
        <v>1</v>
      </c>
      <c r="P275" s="375">
        <v>0.95</v>
      </c>
      <c r="Q275" s="376">
        <v>0.05</v>
      </c>
    </row>
    <row r="276" spans="1:23" ht="18.75" x14ac:dyDescent="0.2">
      <c r="A276" s="339">
        <v>2</v>
      </c>
      <c r="B276" s="351" t="s">
        <v>2011</v>
      </c>
      <c r="C276" s="344">
        <v>9</v>
      </c>
      <c r="D276" s="344">
        <v>3</v>
      </c>
      <c r="E276" s="372">
        <v>145.69999999999999</v>
      </c>
      <c r="F276" s="373">
        <f t="shared" si="258"/>
        <v>8893528</v>
      </c>
      <c r="G276" s="342"/>
      <c r="H276" s="373">
        <f t="shared" si="274"/>
        <v>8893528</v>
      </c>
      <c r="I276" s="373">
        <f t="shared" si="275"/>
        <v>8448851.5999999996</v>
      </c>
      <c r="J276" s="373">
        <f t="shared" si="276"/>
        <v>8448851.5999999996</v>
      </c>
      <c r="K276" s="373">
        <v>0</v>
      </c>
      <c r="L276" s="373">
        <f t="shared" si="259"/>
        <v>444676.4</v>
      </c>
      <c r="M276" s="373">
        <f t="shared" si="260"/>
        <v>444676.4</v>
      </c>
      <c r="N276" s="373">
        <v>0</v>
      </c>
      <c r="O276" s="374">
        <f t="shared" ref="O276:O279" si="279">P276+Q276</f>
        <v>1</v>
      </c>
      <c r="P276" s="375">
        <v>0.95</v>
      </c>
      <c r="Q276" s="376">
        <v>0.05</v>
      </c>
    </row>
    <row r="277" spans="1:23" ht="18.75" x14ac:dyDescent="0.2">
      <c r="A277" s="339">
        <v>3</v>
      </c>
      <c r="B277" s="351" t="s">
        <v>2012</v>
      </c>
      <c r="C277" s="344">
        <v>37</v>
      </c>
      <c r="D277" s="344">
        <v>14</v>
      </c>
      <c r="E277" s="372">
        <v>532.1</v>
      </c>
      <c r="F277" s="373">
        <f t="shared" si="258"/>
        <v>32479384</v>
      </c>
      <c r="G277" s="342"/>
      <c r="H277" s="373">
        <f t="shared" si="274"/>
        <v>32479384</v>
      </c>
      <c r="I277" s="373">
        <f t="shared" si="275"/>
        <v>30855414.800000001</v>
      </c>
      <c r="J277" s="373">
        <f t="shared" si="276"/>
        <v>30855414.800000001</v>
      </c>
      <c r="K277" s="373">
        <v>0</v>
      </c>
      <c r="L277" s="373">
        <f t="shared" si="259"/>
        <v>1623969.2</v>
      </c>
      <c r="M277" s="373">
        <f t="shared" si="260"/>
        <v>1623969.2</v>
      </c>
      <c r="N277" s="373">
        <v>0</v>
      </c>
      <c r="O277" s="374">
        <f t="shared" si="279"/>
        <v>1</v>
      </c>
      <c r="P277" s="375">
        <v>0.95</v>
      </c>
      <c r="Q277" s="376">
        <v>0.05</v>
      </c>
    </row>
    <row r="278" spans="1:23" ht="18.75" x14ac:dyDescent="0.2">
      <c r="A278" s="339">
        <v>4</v>
      </c>
      <c r="B278" s="351" t="s">
        <v>2013</v>
      </c>
      <c r="C278" s="344">
        <v>16</v>
      </c>
      <c r="D278" s="344">
        <v>6</v>
      </c>
      <c r="E278" s="372">
        <v>214.7</v>
      </c>
      <c r="F278" s="373">
        <f t="shared" si="258"/>
        <v>13105288</v>
      </c>
      <c r="G278" s="342"/>
      <c r="H278" s="373">
        <f t="shared" si="274"/>
        <v>13105288</v>
      </c>
      <c r="I278" s="373">
        <f t="shared" si="275"/>
        <v>12450023.6</v>
      </c>
      <c r="J278" s="373">
        <f t="shared" si="276"/>
        <v>12450023.6</v>
      </c>
      <c r="K278" s="373">
        <v>0</v>
      </c>
      <c r="L278" s="373">
        <f t="shared" si="259"/>
        <v>655264.4</v>
      </c>
      <c r="M278" s="373">
        <f t="shared" si="260"/>
        <v>655264.4</v>
      </c>
      <c r="N278" s="373">
        <v>0</v>
      </c>
      <c r="O278" s="374">
        <f t="shared" si="279"/>
        <v>1</v>
      </c>
      <c r="P278" s="375">
        <v>0.95</v>
      </c>
      <c r="Q278" s="376">
        <v>0.05</v>
      </c>
    </row>
    <row r="279" spans="1:23" ht="18.75" x14ac:dyDescent="0.2">
      <c r="A279" s="339">
        <v>5</v>
      </c>
      <c r="B279" s="351" t="s">
        <v>2014</v>
      </c>
      <c r="C279" s="344">
        <v>33</v>
      </c>
      <c r="D279" s="350">
        <v>8</v>
      </c>
      <c r="E279" s="345">
        <v>392.4</v>
      </c>
      <c r="F279" s="373">
        <f t="shared" si="258"/>
        <v>23952096</v>
      </c>
      <c r="G279" s="342"/>
      <c r="H279" s="373">
        <f t="shared" si="274"/>
        <v>23952096</v>
      </c>
      <c r="I279" s="373">
        <f t="shared" si="275"/>
        <v>22754491.199999999</v>
      </c>
      <c r="J279" s="373">
        <f t="shared" si="276"/>
        <v>22754491.199999999</v>
      </c>
      <c r="K279" s="373">
        <v>0</v>
      </c>
      <c r="L279" s="373">
        <f t="shared" si="259"/>
        <v>1197604.8</v>
      </c>
      <c r="M279" s="373">
        <f t="shared" si="260"/>
        <v>1197604.8</v>
      </c>
      <c r="N279" s="373">
        <v>0</v>
      </c>
      <c r="O279" s="374">
        <f t="shared" si="279"/>
        <v>1</v>
      </c>
      <c r="P279" s="375">
        <v>0.95</v>
      </c>
      <c r="Q279" s="376">
        <v>0.05</v>
      </c>
    </row>
    <row r="280" spans="1:23" ht="26.25" customHeight="1" x14ac:dyDescent="0.2">
      <c r="A280" s="941" t="s">
        <v>2015</v>
      </c>
      <c r="B280" s="941"/>
      <c r="C280" s="370" t="e">
        <f>SUM(C281:C304)</f>
        <v>#REF!</v>
      </c>
      <c r="D280" s="370" t="e">
        <f>SUM(D281:D304)</f>
        <v>#REF!</v>
      </c>
      <c r="E280" s="371" t="e">
        <f>SUM(E281:E304)</f>
        <v>#REF!</v>
      </c>
      <c r="F280" s="371" t="e">
        <f t="shared" ref="F280:J280" si="280">SUM(F281:F304)</f>
        <v>#REF!</v>
      </c>
      <c r="G280" s="371">
        <f t="shared" si="280"/>
        <v>0</v>
      </c>
      <c r="H280" s="371" t="e">
        <f t="shared" si="280"/>
        <v>#REF!</v>
      </c>
      <c r="I280" s="371" t="e">
        <f t="shared" si="280"/>
        <v>#REF!</v>
      </c>
      <c r="J280" s="371" t="e">
        <f t="shared" si="280"/>
        <v>#REF!</v>
      </c>
      <c r="K280" s="371">
        <f>SUM(K281:K304)</f>
        <v>0</v>
      </c>
      <c r="L280" s="371" t="e">
        <f t="shared" ref="L280" si="281">SUM(L281:L304)</f>
        <v>#REF!</v>
      </c>
      <c r="M280" s="371" t="e">
        <f t="shared" ref="M280" si="282">SUM(M281:M304)</f>
        <v>#REF!</v>
      </c>
      <c r="N280" s="371">
        <f>SUM(N281:N304)</f>
        <v>0</v>
      </c>
      <c r="O280" s="374"/>
      <c r="P280" s="375"/>
      <c r="Q280" s="376"/>
      <c r="T280" s="160" t="e">
        <f>E280='Приложение № 1'!#REF!</f>
        <v>#REF!</v>
      </c>
      <c r="U280" s="160" t="e">
        <f>F280='Приложение № 1'!#REF!</f>
        <v>#REF!</v>
      </c>
      <c r="V280" s="160" t="e">
        <f>I280='Приложение № 1'!#REF!</f>
        <v>#REF!</v>
      </c>
      <c r="W280" s="160" t="e">
        <f>L280='Приложение № 1'!#REF!</f>
        <v>#REF!</v>
      </c>
    </row>
    <row r="281" spans="1:23" ht="18.75" x14ac:dyDescent="0.2">
      <c r="A281" s="378">
        <v>1</v>
      </c>
      <c r="B281" s="379" t="e">
        <f>'Приложение № 1'!#REF!</f>
        <v>#REF!</v>
      </c>
      <c r="C281" s="341" t="e">
        <f>'Приложение № 1'!#REF!</f>
        <v>#REF!</v>
      </c>
      <c r="D281" s="341" t="e">
        <f>'Приложение № 1'!#REF!</f>
        <v>#REF!</v>
      </c>
      <c r="E281" s="380" t="e">
        <f>'Приложение № 1'!#REF!</f>
        <v>#REF!</v>
      </c>
      <c r="F281" s="373" t="e">
        <f t="shared" ref="F281:F304" si="283">E281*$X$1</f>
        <v>#REF!</v>
      </c>
      <c r="G281" s="342"/>
      <c r="H281" s="373" t="e">
        <f t="shared" ref="H281:H285" si="284">I281+L281</f>
        <v>#REF!</v>
      </c>
      <c r="I281" s="373" t="e">
        <f t="shared" ref="I281:I285" si="285">J281+K281</f>
        <v>#REF!</v>
      </c>
      <c r="J281" s="373" t="e">
        <f t="shared" ref="J281:J304" si="286">F281*P281</f>
        <v>#REF!</v>
      </c>
      <c r="K281" s="373">
        <v>0</v>
      </c>
      <c r="L281" s="373" t="e">
        <f t="shared" ref="L281:L304" si="287">M281+N281</f>
        <v>#REF!</v>
      </c>
      <c r="M281" s="373" t="e">
        <f t="shared" ref="M281:M304" si="288">F281*Q281</f>
        <v>#REF!</v>
      </c>
      <c r="N281" s="373">
        <v>0</v>
      </c>
      <c r="O281" s="374">
        <f>P281+Q281</f>
        <v>1</v>
      </c>
      <c r="P281" s="375">
        <v>0.81799999999999995</v>
      </c>
      <c r="Q281" s="376">
        <v>0.182</v>
      </c>
    </row>
    <row r="282" spans="1:23" ht="18.75" x14ac:dyDescent="0.2">
      <c r="A282" s="378">
        <v>2</v>
      </c>
      <c r="B282" s="379" t="e">
        <f>'Приложение № 1'!#REF!</f>
        <v>#REF!</v>
      </c>
      <c r="C282" s="341" t="e">
        <f>'Приложение № 1'!#REF!</f>
        <v>#REF!</v>
      </c>
      <c r="D282" s="341" t="e">
        <f>'Приложение № 1'!#REF!</f>
        <v>#REF!</v>
      </c>
      <c r="E282" s="380" t="e">
        <f>'Приложение № 1'!#REF!</f>
        <v>#REF!</v>
      </c>
      <c r="F282" s="373" t="e">
        <f t="shared" si="283"/>
        <v>#REF!</v>
      </c>
      <c r="G282" s="342"/>
      <c r="H282" s="373" t="e">
        <f t="shared" si="284"/>
        <v>#REF!</v>
      </c>
      <c r="I282" s="373" t="e">
        <f t="shared" si="285"/>
        <v>#REF!</v>
      </c>
      <c r="J282" s="373" t="e">
        <f t="shared" si="286"/>
        <v>#REF!</v>
      </c>
      <c r="K282" s="373">
        <v>0</v>
      </c>
      <c r="L282" s="373" t="e">
        <f t="shared" si="287"/>
        <v>#REF!</v>
      </c>
      <c r="M282" s="373" t="e">
        <f t="shared" si="288"/>
        <v>#REF!</v>
      </c>
      <c r="N282" s="373">
        <v>0</v>
      </c>
      <c r="O282" s="374">
        <f t="shared" ref="O282:O285" si="289">P282+Q282</f>
        <v>1</v>
      </c>
      <c r="P282" s="375">
        <v>0.81799999999999995</v>
      </c>
      <c r="Q282" s="376">
        <v>0.182</v>
      </c>
    </row>
    <row r="283" spans="1:23" ht="18.75" x14ac:dyDescent="0.2">
      <c r="A283" s="378">
        <v>3</v>
      </c>
      <c r="B283" s="379" t="e">
        <f>'Приложение № 1'!#REF!</f>
        <v>#REF!</v>
      </c>
      <c r="C283" s="341" t="e">
        <f>'Приложение № 1'!#REF!</f>
        <v>#REF!</v>
      </c>
      <c r="D283" s="341" t="e">
        <f>'Приложение № 1'!#REF!</f>
        <v>#REF!</v>
      </c>
      <c r="E283" s="380" t="e">
        <f>'Приложение № 1'!#REF!</f>
        <v>#REF!</v>
      </c>
      <c r="F283" s="373" t="e">
        <f t="shared" si="283"/>
        <v>#REF!</v>
      </c>
      <c r="G283" s="342"/>
      <c r="H283" s="373" t="e">
        <f t="shared" si="284"/>
        <v>#REF!</v>
      </c>
      <c r="I283" s="373" t="e">
        <f t="shared" si="285"/>
        <v>#REF!</v>
      </c>
      <c r="J283" s="373" t="e">
        <f t="shared" si="286"/>
        <v>#REF!</v>
      </c>
      <c r="K283" s="373">
        <v>0</v>
      </c>
      <c r="L283" s="373" t="e">
        <f t="shared" si="287"/>
        <v>#REF!</v>
      </c>
      <c r="M283" s="373" t="e">
        <f t="shared" si="288"/>
        <v>#REF!</v>
      </c>
      <c r="N283" s="373">
        <v>0</v>
      </c>
      <c r="O283" s="374">
        <f t="shared" si="289"/>
        <v>1</v>
      </c>
      <c r="P283" s="375">
        <v>0.81799999999999995</v>
      </c>
      <c r="Q283" s="376">
        <v>0.182</v>
      </c>
    </row>
    <row r="284" spans="1:23" ht="18.75" x14ac:dyDescent="0.2">
      <c r="A284" s="378">
        <v>4</v>
      </c>
      <c r="B284" s="379" t="e">
        <f>'Приложение № 1'!#REF!</f>
        <v>#REF!</v>
      </c>
      <c r="C284" s="341" t="e">
        <f>'Приложение № 1'!#REF!</f>
        <v>#REF!</v>
      </c>
      <c r="D284" s="341" t="e">
        <f>'Приложение № 1'!#REF!</f>
        <v>#REF!</v>
      </c>
      <c r="E284" s="380" t="e">
        <f>'Приложение № 1'!#REF!</f>
        <v>#REF!</v>
      </c>
      <c r="F284" s="373" t="e">
        <f t="shared" si="283"/>
        <v>#REF!</v>
      </c>
      <c r="G284" s="342"/>
      <c r="H284" s="373" t="e">
        <f t="shared" si="284"/>
        <v>#REF!</v>
      </c>
      <c r="I284" s="373" t="e">
        <f t="shared" si="285"/>
        <v>#REF!</v>
      </c>
      <c r="J284" s="373" t="e">
        <f t="shared" si="286"/>
        <v>#REF!</v>
      </c>
      <c r="K284" s="373">
        <v>0</v>
      </c>
      <c r="L284" s="373" t="e">
        <f t="shared" si="287"/>
        <v>#REF!</v>
      </c>
      <c r="M284" s="373" t="e">
        <f t="shared" si="288"/>
        <v>#REF!</v>
      </c>
      <c r="N284" s="373">
        <v>0</v>
      </c>
      <c r="O284" s="374">
        <f t="shared" si="289"/>
        <v>1</v>
      </c>
      <c r="P284" s="375">
        <v>0.81799999999999995</v>
      </c>
      <c r="Q284" s="376">
        <v>0.182</v>
      </c>
    </row>
    <row r="285" spans="1:23" ht="18.75" x14ac:dyDescent="0.2">
      <c r="A285" s="378">
        <v>5</v>
      </c>
      <c r="B285" s="379" t="e">
        <f>'Приложение № 1'!#REF!</f>
        <v>#REF!</v>
      </c>
      <c r="C285" s="341" t="e">
        <f>'Приложение № 1'!#REF!</f>
        <v>#REF!</v>
      </c>
      <c r="D285" s="341" t="e">
        <f>'Приложение № 1'!#REF!</f>
        <v>#REF!</v>
      </c>
      <c r="E285" s="380" t="e">
        <f>'Приложение № 1'!#REF!</f>
        <v>#REF!</v>
      </c>
      <c r="F285" s="373" t="e">
        <f t="shared" si="283"/>
        <v>#REF!</v>
      </c>
      <c r="G285" s="342"/>
      <c r="H285" s="373" t="e">
        <f t="shared" si="284"/>
        <v>#REF!</v>
      </c>
      <c r="I285" s="373" t="e">
        <f t="shared" si="285"/>
        <v>#REF!</v>
      </c>
      <c r="J285" s="373" t="e">
        <f t="shared" si="286"/>
        <v>#REF!</v>
      </c>
      <c r="K285" s="373">
        <v>0</v>
      </c>
      <c r="L285" s="373" t="e">
        <f t="shared" si="287"/>
        <v>#REF!</v>
      </c>
      <c r="M285" s="373" t="e">
        <f t="shared" si="288"/>
        <v>#REF!</v>
      </c>
      <c r="N285" s="373">
        <v>0</v>
      </c>
      <c r="O285" s="374">
        <f t="shared" si="289"/>
        <v>1</v>
      </c>
      <c r="P285" s="375">
        <v>0.81799999999999995</v>
      </c>
      <c r="Q285" s="376">
        <v>0.182</v>
      </c>
    </row>
    <row r="286" spans="1:23" ht="18.75" x14ac:dyDescent="0.2">
      <c r="A286" s="378">
        <v>6</v>
      </c>
      <c r="B286" s="379" t="e">
        <f>'Приложение № 1'!#REF!</f>
        <v>#REF!</v>
      </c>
      <c r="C286" s="341" t="e">
        <f>'Приложение № 1'!#REF!</f>
        <v>#REF!</v>
      </c>
      <c r="D286" s="341" t="e">
        <f>'Приложение № 1'!#REF!</f>
        <v>#REF!</v>
      </c>
      <c r="E286" s="380" t="e">
        <f>'Приложение № 1'!#REF!</f>
        <v>#REF!</v>
      </c>
      <c r="F286" s="373" t="e">
        <f t="shared" si="283"/>
        <v>#REF!</v>
      </c>
      <c r="H286" s="373" t="e">
        <f t="shared" ref="H286:H304" si="290">I286+L286</f>
        <v>#REF!</v>
      </c>
      <c r="I286" s="373" t="e">
        <f t="shared" ref="I286:I304" si="291">J286+K286</f>
        <v>#REF!</v>
      </c>
      <c r="J286" s="373" t="e">
        <f t="shared" si="286"/>
        <v>#REF!</v>
      </c>
      <c r="K286" s="373">
        <v>0</v>
      </c>
      <c r="L286" s="373" t="e">
        <f t="shared" si="287"/>
        <v>#REF!</v>
      </c>
      <c r="M286" s="373" t="e">
        <f t="shared" si="288"/>
        <v>#REF!</v>
      </c>
      <c r="N286" s="373">
        <v>0</v>
      </c>
      <c r="O286" s="374">
        <v>1</v>
      </c>
      <c r="P286" s="375">
        <v>0.81799999999999995</v>
      </c>
      <c r="Q286" s="376">
        <v>0.182</v>
      </c>
    </row>
    <row r="287" spans="1:23" ht="18.75" x14ac:dyDescent="0.2">
      <c r="A287" s="378">
        <v>7</v>
      </c>
      <c r="B287" s="379" t="e">
        <f>'Приложение № 1'!#REF!</f>
        <v>#REF!</v>
      </c>
      <c r="C287" s="341" t="e">
        <f>'Приложение № 1'!#REF!</f>
        <v>#REF!</v>
      </c>
      <c r="D287" s="341" t="e">
        <f>'Приложение № 1'!#REF!</f>
        <v>#REF!</v>
      </c>
      <c r="E287" s="380" t="e">
        <f>'Приложение № 1'!#REF!</f>
        <v>#REF!</v>
      </c>
      <c r="F287" s="373" t="e">
        <f t="shared" si="283"/>
        <v>#REF!</v>
      </c>
      <c r="H287" s="373" t="e">
        <f t="shared" si="290"/>
        <v>#REF!</v>
      </c>
      <c r="I287" s="373" t="e">
        <f t="shared" si="291"/>
        <v>#REF!</v>
      </c>
      <c r="J287" s="373" t="e">
        <f t="shared" si="286"/>
        <v>#REF!</v>
      </c>
      <c r="K287" s="373">
        <v>0</v>
      </c>
      <c r="L287" s="373" t="e">
        <f t="shared" si="287"/>
        <v>#REF!</v>
      </c>
      <c r="M287" s="373" t="e">
        <f t="shared" si="288"/>
        <v>#REF!</v>
      </c>
      <c r="N287" s="373">
        <v>0</v>
      </c>
      <c r="O287" s="374">
        <v>1</v>
      </c>
      <c r="P287" s="375">
        <v>0.81799999999999995</v>
      </c>
      <c r="Q287" s="376">
        <v>0.182</v>
      </c>
    </row>
    <row r="288" spans="1:23" ht="18.75" x14ac:dyDescent="0.2">
      <c r="A288" s="378">
        <v>8</v>
      </c>
      <c r="B288" s="379" t="e">
        <f>'Приложение № 1'!#REF!</f>
        <v>#REF!</v>
      </c>
      <c r="C288" s="341" t="e">
        <f>'Приложение № 1'!#REF!</f>
        <v>#REF!</v>
      </c>
      <c r="D288" s="341" t="e">
        <f>'Приложение № 1'!#REF!</f>
        <v>#REF!</v>
      </c>
      <c r="E288" s="380" t="e">
        <f>'Приложение № 1'!#REF!</f>
        <v>#REF!</v>
      </c>
      <c r="F288" s="373" t="e">
        <f t="shared" si="283"/>
        <v>#REF!</v>
      </c>
      <c r="H288" s="373" t="e">
        <f t="shared" si="290"/>
        <v>#REF!</v>
      </c>
      <c r="I288" s="373" t="e">
        <f t="shared" si="291"/>
        <v>#REF!</v>
      </c>
      <c r="J288" s="373" t="e">
        <f t="shared" si="286"/>
        <v>#REF!</v>
      </c>
      <c r="K288" s="373">
        <v>0</v>
      </c>
      <c r="L288" s="373" t="e">
        <f t="shared" si="287"/>
        <v>#REF!</v>
      </c>
      <c r="M288" s="373" t="e">
        <f t="shared" si="288"/>
        <v>#REF!</v>
      </c>
      <c r="N288" s="373">
        <v>0</v>
      </c>
      <c r="O288" s="374">
        <v>1</v>
      </c>
      <c r="P288" s="375">
        <v>0.81799999999999995</v>
      </c>
      <c r="Q288" s="376">
        <v>0.182</v>
      </c>
    </row>
    <row r="289" spans="1:17" ht="18.75" x14ac:dyDescent="0.2">
      <c r="A289" s="378">
        <v>9</v>
      </c>
      <c r="B289" s="379" t="e">
        <f>'Приложение № 1'!#REF!</f>
        <v>#REF!</v>
      </c>
      <c r="C289" s="341" t="e">
        <f>'Приложение № 1'!#REF!</f>
        <v>#REF!</v>
      </c>
      <c r="D289" s="341" t="e">
        <f>'Приложение № 1'!#REF!</f>
        <v>#REF!</v>
      </c>
      <c r="E289" s="380" t="e">
        <f>'Приложение № 1'!#REF!</f>
        <v>#REF!</v>
      </c>
      <c r="F289" s="373" t="e">
        <f t="shared" si="283"/>
        <v>#REF!</v>
      </c>
      <c r="H289" s="373" t="e">
        <f t="shared" si="290"/>
        <v>#REF!</v>
      </c>
      <c r="I289" s="373" t="e">
        <f t="shared" si="291"/>
        <v>#REF!</v>
      </c>
      <c r="J289" s="373" t="e">
        <f t="shared" si="286"/>
        <v>#REF!</v>
      </c>
      <c r="K289" s="373">
        <v>0</v>
      </c>
      <c r="L289" s="373" t="e">
        <f t="shared" si="287"/>
        <v>#REF!</v>
      </c>
      <c r="M289" s="373" t="e">
        <f t="shared" si="288"/>
        <v>#REF!</v>
      </c>
      <c r="N289" s="373">
        <v>0</v>
      </c>
      <c r="O289" s="374">
        <v>1</v>
      </c>
      <c r="P289" s="375">
        <v>0.81799999999999995</v>
      </c>
      <c r="Q289" s="376">
        <v>0.182</v>
      </c>
    </row>
    <row r="290" spans="1:17" ht="18.75" x14ac:dyDescent="0.2">
      <c r="A290" s="378">
        <v>10</v>
      </c>
      <c r="B290" s="379" t="e">
        <f>'Приложение № 1'!#REF!</f>
        <v>#REF!</v>
      </c>
      <c r="C290" s="341" t="e">
        <f>'Приложение № 1'!#REF!</f>
        <v>#REF!</v>
      </c>
      <c r="D290" s="341" t="e">
        <f>'Приложение № 1'!#REF!</f>
        <v>#REF!</v>
      </c>
      <c r="E290" s="380" t="e">
        <f>'Приложение № 1'!#REF!</f>
        <v>#REF!</v>
      </c>
      <c r="F290" s="373" t="e">
        <f t="shared" si="283"/>
        <v>#REF!</v>
      </c>
      <c r="H290" s="373" t="e">
        <f t="shared" si="290"/>
        <v>#REF!</v>
      </c>
      <c r="I290" s="373" t="e">
        <f t="shared" si="291"/>
        <v>#REF!</v>
      </c>
      <c r="J290" s="373" t="e">
        <f t="shared" si="286"/>
        <v>#REF!</v>
      </c>
      <c r="K290" s="373">
        <v>0</v>
      </c>
      <c r="L290" s="373" t="e">
        <f t="shared" si="287"/>
        <v>#REF!</v>
      </c>
      <c r="M290" s="373" t="e">
        <f t="shared" si="288"/>
        <v>#REF!</v>
      </c>
      <c r="N290" s="373">
        <v>0</v>
      </c>
      <c r="O290" s="374">
        <v>1</v>
      </c>
      <c r="P290" s="375">
        <v>0.81799999999999995</v>
      </c>
      <c r="Q290" s="376">
        <v>0.182</v>
      </c>
    </row>
    <row r="291" spans="1:17" ht="18.75" x14ac:dyDescent="0.2">
      <c r="A291" s="378">
        <v>11</v>
      </c>
      <c r="B291" s="379" t="e">
        <f>'Приложение № 1'!#REF!</f>
        <v>#REF!</v>
      </c>
      <c r="C291" s="341" t="e">
        <f>'Приложение № 1'!#REF!</f>
        <v>#REF!</v>
      </c>
      <c r="D291" s="341" t="e">
        <f>'Приложение № 1'!#REF!</f>
        <v>#REF!</v>
      </c>
      <c r="E291" s="380" t="e">
        <f>'Приложение № 1'!#REF!</f>
        <v>#REF!</v>
      </c>
      <c r="F291" s="373" t="e">
        <f t="shared" si="283"/>
        <v>#REF!</v>
      </c>
      <c r="H291" s="373" t="e">
        <f t="shared" si="290"/>
        <v>#REF!</v>
      </c>
      <c r="I291" s="373" t="e">
        <f t="shared" si="291"/>
        <v>#REF!</v>
      </c>
      <c r="J291" s="373" t="e">
        <f t="shared" si="286"/>
        <v>#REF!</v>
      </c>
      <c r="K291" s="373">
        <v>0</v>
      </c>
      <c r="L291" s="373" t="e">
        <f t="shared" si="287"/>
        <v>#REF!</v>
      </c>
      <c r="M291" s="373" t="e">
        <f t="shared" si="288"/>
        <v>#REF!</v>
      </c>
      <c r="N291" s="373">
        <v>0</v>
      </c>
      <c r="O291" s="374">
        <v>1</v>
      </c>
      <c r="P291" s="375">
        <v>0.81799999999999995</v>
      </c>
      <c r="Q291" s="376">
        <v>0.182</v>
      </c>
    </row>
    <row r="292" spans="1:17" ht="18.75" x14ac:dyDescent="0.2">
      <c r="A292" s="378">
        <v>12</v>
      </c>
      <c r="B292" s="379" t="e">
        <f>'Приложение № 1'!#REF!</f>
        <v>#REF!</v>
      </c>
      <c r="C292" s="341" t="e">
        <f>'Приложение № 1'!#REF!</f>
        <v>#REF!</v>
      </c>
      <c r="D292" s="341" t="e">
        <f>'Приложение № 1'!#REF!</f>
        <v>#REF!</v>
      </c>
      <c r="E292" s="380" t="e">
        <f>'Приложение № 1'!#REF!</f>
        <v>#REF!</v>
      </c>
      <c r="F292" s="373" t="e">
        <f t="shared" si="283"/>
        <v>#REF!</v>
      </c>
      <c r="H292" s="373" t="e">
        <f t="shared" si="290"/>
        <v>#REF!</v>
      </c>
      <c r="I292" s="373" t="e">
        <f t="shared" si="291"/>
        <v>#REF!</v>
      </c>
      <c r="J292" s="373" t="e">
        <f t="shared" si="286"/>
        <v>#REF!</v>
      </c>
      <c r="K292" s="373">
        <v>0</v>
      </c>
      <c r="L292" s="373" t="e">
        <f t="shared" si="287"/>
        <v>#REF!</v>
      </c>
      <c r="M292" s="373" t="e">
        <f t="shared" si="288"/>
        <v>#REF!</v>
      </c>
      <c r="N292" s="373">
        <v>0</v>
      </c>
      <c r="O292" s="374">
        <v>1</v>
      </c>
      <c r="P292" s="375">
        <v>0.81799999999999995</v>
      </c>
      <c r="Q292" s="376">
        <v>0.182</v>
      </c>
    </row>
    <row r="293" spans="1:17" ht="18.75" x14ac:dyDescent="0.2">
      <c r="A293" s="378">
        <v>13</v>
      </c>
      <c r="B293" s="379" t="e">
        <f>'Приложение № 1'!#REF!</f>
        <v>#REF!</v>
      </c>
      <c r="C293" s="341" t="e">
        <f>'Приложение № 1'!#REF!</f>
        <v>#REF!</v>
      </c>
      <c r="D293" s="341" t="e">
        <f>'Приложение № 1'!#REF!</f>
        <v>#REF!</v>
      </c>
      <c r="E293" s="380" t="e">
        <f>'Приложение № 1'!#REF!</f>
        <v>#REF!</v>
      </c>
      <c r="F293" s="373" t="e">
        <f t="shared" si="283"/>
        <v>#REF!</v>
      </c>
      <c r="H293" s="373" t="e">
        <f t="shared" si="290"/>
        <v>#REF!</v>
      </c>
      <c r="I293" s="373" t="e">
        <f t="shared" si="291"/>
        <v>#REF!</v>
      </c>
      <c r="J293" s="373" t="e">
        <f t="shared" si="286"/>
        <v>#REF!</v>
      </c>
      <c r="K293" s="373">
        <v>0</v>
      </c>
      <c r="L293" s="373" t="e">
        <f t="shared" si="287"/>
        <v>#REF!</v>
      </c>
      <c r="M293" s="373" t="e">
        <f t="shared" si="288"/>
        <v>#REF!</v>
      </c>
      <c r="N293" s="373">
        <v>0</v>
      </c>
      <c r="O293" s="374">
        <v>1</v>
      </c>
      <c r="P293" s="375">
        <v>0.81799999999999995</v>
      </c>
      <c r="Q293" s="376">
        <v>0.182</v>
      </c>
    </row>
    <row r="294" spans="1:17" ht="18.75" x14ac:dyDescent="0.2">
      <c r="A294" s="378">
        <v>14</v>
      </c>
      <c r="B294" s="379" t="e">
        <f>'Приложение № 1'!#REF!</f>
        <v>#REF!</v>
      </c>
      <c r="C294" s="341" t="e">
        <f>'Приложение № 1'!#REF!</f>
        <v>#REF!</v>
      </c>
      <c r="D294" s="341" t="e">
        <f>'Приложение № 1'!#REF!</f>
        <v>#REF!</v>
      </c>
      <c r="E294" s="380" t="e">
        <f>'Приложение № 1'!#REF!</f>
        <v>#REF!</v>
      </c>
      <c r="F294" s="373" t="e">
        <f t="shared" si="283"/>
        <v>#REF!</v>
      </c>
      <c r="H294" s="373" t="e">
        <f t="shared" si="290"/>
        <v>#REF!</v>
      </c>
      <c r="I294" s="373" t="e">
        <f t="shared" si="291"/>
        <v>#REF!</v>
      </c>
      <c r="J294" s="373" t="e">
        <f t="shared" si="286"/>
        <v>#REF!</v>
      </c>
      <c r="K294" s="373">
        <v>0</v>
      </c>
      <c r="L294" s="373" t="e">
        <f t="shared" si="287"/>
        <v>#REF!</v>
      </c>
      <c r="M294" s="373" t="e">
        <f t="shared" si="288"/>
        <v>#REF!</v>
      </c>
      <c r="N294" s="373">
        <v>0</v>
      </c>
      <c r="O294" s="374">
        <v>1</v>
      </c>
      <c r="P294" s="375">
        <v>0.81799999999999995</v>
      </c>
      <c r="Q294" s="376">
        <v>0.182</v>
      </c>
    </row>
    <row r="295" spans="1:17" ht="18.75" x14ac:dyDescent="0.2">
      <c r="A295" s="378">
        <v>15</v>
      </c>
      <c r="B295" s="379" t="e">
        <f>'Приложение № 1'!#REF!</f>
        <v>#REF!</v>
      </c>
      <c r="C295" s="341" t="e">
        <f>'Приложение № 1'!#REF!</f>
        <v>#REF!</v>
      </c>
      <c r="D295" s="341" t="e">
        <f>'Приложение № 1'!#REF!</f>
        <v>#REF!</v>
      </c>
      <c r="E295" s="380" t="e">
        <f>'Приложение № 1'!#REF!</f>
        <v>#REF!</v>
      </c>
      <c r="F295" s="373" t="e">
        <f t="shared" si="283"/>
        <v>#REF!</v>
      </c>
      <c r="H295" s="373" t="e">
        <f t="shared" si="290"/>
        <v>#REF!</v>
      </c>
      <c r="I295" s="373" t="e">
        <f t="shared" si="291"/>
        <v>#REF!</v>
      </c>
      <c r="J295" s="373" t="e">
        <f t="shared" si="286"/>
        <v>#REF!</v>
      </c>
      <c r="K295" s="373">
        <v>0</v>
      </c>
      <c r="L295" s="373" t="e">
        <f t="shared" si="287"/>
        <v>#REF!</v>
      </c>
      <c r="M295" s="373" t="e">
        <f t="shared" si="288"/>
        <v>#REF!</v>
      </c>
      <c r="N295" s="373">
        <v>0</v>
      </c>
      <c r="O295" s="374">
        <v>1</v>
      </c>
      <c r="P295" s="375">
        <v>0.81799999999999995</v>
      </c>
      <c r="Q295" s="376">
        <v>0.182</v>
      </c>
    </row>
    <row r="296" spans="1:17" ht="18.75" x14ac:dyDescent="0.2">
      <c r="A296" s="378">
        <v>16</v>
      </c>
      <c r="B296" s="379" t="e">
        <f>'Приложение № 1'!#REF!</f>
        <v>#REF!</v>
      </c>
      <c r="C296" s="341" t="e">
        <f>'Приложение № 1'!#REF!</f>
        <v>#REF!</v>
      </c>
      <c r="D296" s="341" t="e">
        <f>'Приложение № 1'!#REF!</f>
        <v>#REF!</v>
      </c>
      <c r="E296" s="380" t="e">
        <f>'Приложение № 1'!#REF!</f>
        <v>#REF!</v>
      </c>
      <c r="F296" s="373" t="e">
        <f t="shared" si="283"/>
        <v>#REF!</v>
      </c>
      <c r="H296" s="373" t="e">
        <f t="shared" si="290"/>
        <v>#REF!</v>
      </c>
      <c r="I296" s="373" t="e">
        <f t="shared" si="291"/>
        <v>#REF!</v>
      </c>
      <c r="J296" s="373" t="e">
        <f t="shared" si="286"/>
        <v>#REF!</v>
      </c>
      <c r="K296" s="373">
        <v>0</v>
      </c>
      <c r="L296" s="373" t="e">
        <f t="shared" si="287"/>
        <v>#REF!</v>
      </c>
      <c r="M296" s="373" t="e">
        <f t="shared" si="288"/>
        <v>#REF!</v>
      </c>
      <c r="N296" s="373">
        <v>0</v>
      </c>
      <c r="O296" s="374">
        <v>1</v>
      </c>
      <c r="P296" s="375">
        <v>0.81799999999999995</v>
      </c>
      <c r="Q296" s="376">
        <v>0.182</v>
      </c>
    </row>
    <row r="297" spans="1:17" ht="18.75" x14ac:dyDescent="0.2">
      <c r="A297" s="378">
        <v>17</v>
      </c>
      <c r="B297" s="379" t="e">
        <f>'Приложение № 1'!#REF!</f>
        <v>#REF!</v>
      </c>
      <c r="C297" s="341" t="e">
        <f>'Приложение № 1'!#REF!</f>
        <v>#REF!</v>
      </c>
      <c r="D297" s="341" t="e">
        <f>'Приложение № 1'!#REF!</f>
        <v>#REF!</v>
      </c>
      <c r="E297" s="380" t="e">
        <f>'Приложение № 1'!#REF!</f>
        <v>#REF!</v>
      </c>
      <c r="F297" s="373" t="e">
        <f t="shared" si="283"/>
        <v>#REF!</v>
      </c>
      <c r="H297" s="373" t="e">
        <f t="shared" si="290"/>
        <v>#REF!</v>
      </c>
      <c r="I297" s="373" t="e">
        <f t="shared" si="291"/>
        <v>#REF!</v>
      </c>
      <c r="J297" s="373" t="e">
        <f t="shared" si="286"/>
        <v>#REF!</v>
      </c>
      <c r="K297" s="373">
        <v>0</v>
      </c>
      <c r="L297" s="373" t="e">
        <f t="shared" si="287"/>
        <v>#REF!</v>
      </c>
      <c r="M297" s="373" t="e">
        <f t="shared" si="288"/>
        <v>#REF!</v>
      </c>
      <c r="N297" s="373">
        <v>0</v>
      </c>
      <c r="O297" s="374">
        <v>1</v>
      </c>
      <c r="P297" s="375">
        <v>0.81799999999999995</v>
      </c>
      <c r="Q297" s="376">
        <v>0.182</v>
      </c>
    </row>
    <row r="298" spans="1:17" ht="18.75" x14ac:dyDescent="0.2">
      <c r="A298" s="378">
        <v>18</v>
      </c>
      <c r="B298" s="379" t="e">
        <f>'Приложение № 1'!#REF!</f>
        <v>#REF!</v>
      </c>
      <c r="C298" s="341" t="e">
        <f>'Приложение № 1'!#REF!</f>
        <v>#REF!</v>
      </c>
      <c r="D298" s="341" t="e">
        <f>'Приложение № 1'!#REF!</f>
        <v>#REF!</v>
      </c>
      <c r="E298" s="380" t="e">
        <f>'Приложение № 1'!#REF!</f>
        <v>#REF!</v>
      </c>
      <c r="F298" s="373" t="e">
        <f t="shared" si="283"/>
        <v>#REF!</v>
      </c>
      <c r="H298" s="373" t="e">
        <f t="shared" si="290"/>
        <v>#REF!</v>
      </c>
      <c r="I298" s="373" t="e">
        <f t="shared" si="291"/>
        <v>#REF!</v>
      </c>
      <c r="J298" s="373" t="e">
        <f t="shared" si="286"/>
        <v>#REF!</v>
      </c>
      <c r="K298" s="373">
        <v>0</v>
      </c>
      <c r="L298" s="373" t="e">
        <f t="shared" si="287"/>
        <v>#REF!</v>
      </c>
      <c r="M298" s="373" t="e">
        <f t="shared" si="288"/>
        <v>#REF!</v>
      </c>
      <c r="N298" s="373">
        <v>0</v>
      </c>
      <c r="O298" s="374">
        <v>1</v>
      </c>
      <c r="P298" s="375">
        <v>0.81799999999999995</v>
      </c>
      <c r="Q298" s="376">
        <v>0.182</v>
      </c>
    </row>
    <row r="299" spans="1:17" ht="18.75" x14ac:dyDescent="0.2">
      <c r="A299" s="378">
        <v>19</v>
      </c>
      <c r="B299" s="379" t="e">
        <f>'Приложение № 1'!#REF!</f>
        <v>#REF!</v>
      </c>
      <c r="C299" s="341" t="e">
        <f>'Приложение № 1'!#REF!</f>
        <v>#REF!</v>
      </c>
      <c r="D299" s="341" t="e">
        <f>'Приложение № 1'!#REF!</f>
        <v>#REF!</v>
      </c>
      <c r="E299" s="380" t="e">
        <f>'Приложение № 1'!#REF!</f>
        <v>#REF!</v>
      </c>
      <c r="F299" s="373" t="e">
        <f t="shared" si="283"/>
        <v>#REF!</v>
      </c>
      <c r="H299" s="373" t="e">
        <f t="shared" si="290"/>
        <v>#REF!</v>
      </c>
      <c r="I299" s="373" t="e">
        <f t="shared" si="291"/>
        <v>#REF!</v>
      </c>
      <c r="J299" s="373" t="e">
        <f t="shared" si="286"/>
        <v>#REF!</v>
      </c>
      <c r="K299" s="373">
        <v>0</v>
      </c>
      <c r="L299" s="373" t="e">
        <f t="shared" si="287"/>
        <v>#REF!</v>
      </c>
      <c r="M299" s="373" t="e">
        <f t="shared" si="288"/>
        <v>#REF!</v>
      </c>
      <c r="N299" s="373">
        <v>0</v>
      </c>
      <c r="O299" s="374">
        <v>1</v>
      </c>
      <c r="P299" s="375">
        <v>0.81799999999999995</v>
      </c>
      <c r="Q299" s="376">
        <v>0.182</v>
      </c>
    </row>
    <row r="300" spans="1:17" ht="18.75" x14ac:dyDescent="0.2">
      <c r="A300" s="378">
        <v>20</v>
      </c>
      <c r="B300" s="379" t="e">
        <f>'Приложение № 1'!#REF!</f>
        <v>#REF!</v>
      </c>
      <c r="C300" s="341" t="e">
        <f>'Приложение № 1'!#REF!</f>
        <v>#REF!</v>
      </c>
      <c r="D300" s="341" t="e">
        <f>'Приложение № 1'!#REF!</f>
        <v>#REF!</v>
      </c>
      <c r="E300" s="380" t="e">
        <f>'Приложение № 1'!#REF!</f>
        <v>#REF!</v>
      </c>
      <c r="F300" s="373" t="e">
        <f t="shared" si="283"/>
        <v>#REF!</v>
      </c>
      <c r="H300" s="373" t="e">
        <f t="shared" si="290"/>
        <v>#REF!</v>
      </c>
      <c r="I300" s="373" t="e">
        <f t="shared" si="291"/>
        <v>#REF!</v>
      </c>
      <c r="J300" s="373" t="e">
        <f t="shared" si="286"/>
        <v>#REF!</v>
      </c>
      <c r="K300" s="373">
        <v>0</v>
      </c>
      <c r="L300" s="373" t="e">
        <f t="shared" si="287"/>
        <v>#REF!</v>
      </c>
      <c r="M300" s="373" t="e">
        <f t="shared" si="288"/>
        <v>#REF!</v>
      </c>
      <c r="N300" s="373">
        <v>0</v>
      </c>
      <c r="O300" s="374">
        <v>1</v>
      </c>
      <c r="P300" s="375">
        <v>0.81799999999999995</v>
      </c>
      <c r="Q300" s="376">
        <v>0.182</v>
      </c>
    </row>
    <row r="301" spans="1:17" ht="18.75" x14ac:dyDescent="0.2">
      <c r="A301" s="378">
        <v>21</v>
      </c>
      <c r="B301" s="379" t="e">
        <f>'Приложение № 1'!#REF!</f>
        <v>#REF!</v>
      </c>
      <c r="C301" s="341" t="e">
        <f>'Приложение № 1'!#REF!</f>
        <v>#REF!</v>
      </c>
      <c r="D301" s="341" t="e">
        <f>'Приложение № 1'!#REF!</f>
        <v>#REF!</v>
      </c>
      <c r="E301" s="380" t="e">
        <f>'Приложение № 1'!#REF!</f>
        <v>#REF!</v>
      </c>
      <c r="F301" s="373" t="e">
        <f t="shared" si="283"/>
        <v>#REF!</v>
      </c>
      <c r="H301" s="373" t="e">
        <f t="shared" si="290"/>
        <v>#REF!</v>
      </c>
      <c r="I301" s="373" t="e">
        <f t="shared" si="291"/>
        <v>#REF!</v>
      </c>
      <c r="J301" s="373" t="e">
        <f t="shared" si="286"/>
        <v>#REF!</v>
      </c>
      <c r="K301" s="373">
        <v>0</v>
      </c>
      <c r="L301" s="373" t="e">
        <f t="shared" si="287"/>
        <v>#REF!</v>
      </c>
      <c r="M301" s="373" t="e">
        <f t="shared" si="288"/>
        <v>#REF!</v>
      </c>
      <c r="N301" s="373">
        <v>0</v>
      </c>
      <c r="O301" s="374">
        <v>1</v>
      </c>
      <c r="P301" s="375">
        <v>0.81799999999999995</v>
      </c>
      <c r="Q301" s="376">
        <v>0.182</v>
      </c>
    </row>
    <row r="302" spans="1:17" ht="18.75" x14ac:dyDescent="0.2">
      <c r="A302" s="378">
        <v>22</v>
      </c>
      <c r="B302" s="379" t="e">
        <f>'Приложение № 1'!#REF!</f>
        <v>#REF!</v>
      </c>
      <c r="C302" s="341" t="e">
        <f>'Приложение № 1'!#REF!</f>
        <v>#REF!</v>
      </c>
      <c r="D302" s="341" t="e">
        <f>'Приложение № 1'!#REF!</f>
        <v>#REF!</v>
      </c>
      <c r="E302" s="380" t="e">
        <f>'Приложение № 1'!#REF!</f>
        <v>#REF!</v>
      </c>
      <c r="F302" s="373" t="e">
        <f t="shared" si="283"/>
        <v>#REF!</v>
      </c>
      <c r="H302" s="373" t="e">
        <f t="shared" si="290"/>
        <v>#REF!</v>
      </c>
      <c r="I302" s="373" t="e">
        <f t="shared" si="291"/>
        <v>#REF!</v>
      </c>
      <c r="J302" s="373" t="e">
        <f t="shared" si="286"/>
        <v>#REF!</v>
      </c>
      <c r="K302" s="373">
        <v>0</v>
      </c>
      <c r="L302" s="373" t="e">
        <f t="shared" si="287"/>
        <v>#REF!</v>
      </c>
      <c r="M302" s="373" t="e">
        <f t="shared" si="288"/>
        <v>#REF!</v>
      </c>
      <c r="N302" s="373">
        <v>0</v>
      </c>
      <c r="O302" s="374">
        <v>1</v>
      </c>
      <c r="P302" s="375">
        <v>0.81799999999999995</v>
      </c>
      <c r="Q302" s="376">
        <v>0.182</v>
      </c>
    </row>
    <row r="303" spans="1:17" ht="18.75" x14ac:dyDescent="0.2">
      <c r="A303" s="378">
        <v>23</v>
      </c>
      <c r="B303" s="379" t="e">
        <f>'Приложение № 1'!#REF!</f>
        <v>#REF!</v>
      </c>
      <c r="C303" s="341" t="e">
        <f>'Приложение № 1'!#REF!</f>
        <v>#REF!</v>
      </c>
      <c r="D303" s="341" t="e">
        <f>'Приложение № 1'!#REF!</f>
        <v>#REF!</v>
      </c>
      <c r="E303" s="380" t="e">
        <f>'Приложение № 1'!#REF!</f>
        <v>#REF!</v>
      </c>
      <c r="F303" s="373" t="e">
        <f t="shared" si="283"/>
        <v>#REF!</v>
      </c>
      <c r="H303" s="373" t="e">
        <f t="shared" si="290"/>
        <v>#REF!</v>
      </c>
      <c r="I303" s="373" t="e">
        <f t="shared" si="291"/>
        <v>#REF!</v>
      </c>
      <c r="J303" s="373" t="e">
        <f t="shared" si="286"/>
        <v>#REF!</v>
      </c>
      <c r="K303" s="373">
        <v>0</v>
      </c>
      <c r="L303" s="373" t="e">
        <f t="shared" si="287"/>
        <v>#REF!</v>
      </c>
      <c r="M303" s="373" t="e">
        <f t="shared" si="288"/>
        <v>#REF!</v>
      </c>
      <c r="N303" s="373">
        <v>0</v>
      </c>
      <c r="O303" s="374">
        <v>1</v>
      </c>
      <c r="P303" s="375">
        <v>0.81799999999999995</v>
      </c>
      <c r="Q303" s="376">
        <v>0.182</v>
      </c>
    </row>
    <row r="304" spans="1:17" ht="18.75" x14ac:dyDescent="0.2">
      <c r="A304" s="378">
        <v>24</v>
      </c>
      <c r="B304" s="379" t="e">
        <f>'Приложение № 1'!#REF!</f>
        <v>#REF!</v>
      </c>
      <c r="C304" s="341" t="e">
        <f>'Приложение № 1'!#REF!</f>
        <v>#REF!</v>
      </c>
      <c r="D304" s="341" t="e">
        <f>'Приложение № 1'!#REF!</f>
        <v>#REF!</v>
      </c>
      <c r="E304" s="380" t="e">
        <f>'Приложение № 1'!#REF!</f>
        <v>#REF!</v>
      </c>
      <c r="F304" s="373" t="e">
        <f t="shared" si="283"/>
        <v>#REF!</v>
      </c>
      <c r="H304" s="373" t="e">
        <f t="shared" si="290"/>
        <v>#REF!</v>
      </c>
      <c r="I304" s="373" t="e">
        <f t="shared" si="291"/>
        <v>#REF!</v>
      </c>
      <c r="J304" s="373" t="e">
        <f t="shared" si="286"/>
        <v>#REF!</v>
      </c>
      <c r="K304" s="373">
        <v>0</v>
      </c>
      <c r="L304" s="373" t="e">
        <f t="shared" si="287"/>
        <v>#REF!</v>
      </c>
      <c r="M304" s="373" t="e">
        <f t="shared" si="288"/>
        <v>#REF!</v>
      </c>
      <c r="N304" s="373">
        <v>0</v>
      </c>
      <c r="O304" s="374">
        <v>1</v>
      </c>
      <c r="P304" s="375">
        <v>0.81799999999999995</v>
      </c>
      <c r="Q304" s="376">
        <v>0.182</v>
      </c>
    </row>
  </sheetData>
  <mergeCells count="56">
    <mergeCell ref="A210:B210"/>
    <mergeCell ref="A270:B270"/>
    <mergeCell ref="A216:B216"/>
    <mergeCell ref="A219:B219"/>
    <mergeCell ref="A10:B10"/>
    <mergeCell ref="A11:B11"/>
    <mergeCell ref="A18:B18"/>
    <mergeCell ref="A76:B76"/>
    <mergeCell ref="A78:B78"/>
    <mergeCell ref="A38:B38"/>
    <mergeCell ref="A20:B20"/>
    <mergeCell ref="A34:B34"/>
    <mergeCell ref="A47:B47"/>
    <mergeCell ref="A52:B52"/>
    <mergeCell ref="A55:B55"/>
    <mergeCell ref="A200:B200"/>
    <mergeCell ref="A280:B280"/>
    <mergeCell ref="A123:B123"/>
    <mergeCell ref="A145:B145"/>
    <mergeCell ref="A132:B132"/>
    <mergeCell ref="A82:B82"/>
    <mergeCell ref="A183:B183"/>
    <mergeCell ref="A188:B188"/>
    <mergeCell ref="A274:B274"/>
    <mergeCell ref="A92:B92"/>
    <mergeCell ref="A97:B97"/>
    <mergeCell ref="A117:B117"/>
    <mergeCell ref="A203:B203"/>
    <mergeCell ref="A90:B90"/>
    <mergeCell ref="A84:B84"/>
    <mergeCell ref="A240:B240"/>
    <mergeCell ref="A247:B247"/>
    <mergeCell ref="M5:M6"/>
    <mergeCell ref="D3:D6"/>
    <mergeCell ref="E3:E6"/>
    <mergeCell ref="F3:F6"/>
    <mergeCell ref="M4:N4"/>
    <mergeCell ref="H4:H6"/>
    <mergeCell ref="J5:J6"/>
    <mergeCell ref="G3:G6"/>
    <mergeCell ref="A148:B148"/>
    <mergeCell ref="A1:Q1"/>
    <mergeCell ref="A2:Q2"/>
    <mergeCell ref="A3:A7"/>
    <mergeCell ref="B3:B7"/>
    <mergeCell ref="C3:C6"/>
    <mergeCell ref="O3:Q3"/>
    <mergeCell ref="I4:I6"/>
    <mergeCell ref="J4:K4"/>
    <mergeCell ref="K5:K6"/>
    <mergeCell ref="O4:O6"/>
    <mergeCell ref="P4:P6"/>
    <mergeCell ref="Q4:Q6"/>
    <mergeCell ref="N5:N6"/>
    <mergeCell ref="H3:N3"/>
    <mergeCell ref="L4:L6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headerFooter differentFirst="1" alignWithMargins="0">
    <oddHeader>&amp;C&amp;P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G44"/>
  <sheetViews>
    <sheetView workbookViewId="0">
      <selection activeCell="C38" sqref="C38"/>
    </sheetView>
  </sheetViews>
  <sheetFormatPr defaultRowHeight="12.75" outlineLevelCol="1" x14ac:dyDescent="0.2"/>
  <cols>
    <col min="3" max="3" width="16" customWidth="1"/>
    <col min="5" max="17" width="0" hidden="1" customWidth="1" outlineLevel="1"/>
    <col min="18" max="18" width="9.140625" customWidth="1" collapsed="1"/>
    <col min="32" max="32" width="10.28515625" customWidth="1"/>
    <col min="33" max="33" width="15.5703125" customWidth="1"/>
  </cols>
  <sheetData>
    <row r="2" spans="3:33" x14ac:dyDescent="0.2">
      <c r="AF2" s="133">
        <v>44732</v>
      </c>
    </row>
    <row r="7" spans="3:33" x14ac:dyDescent="0.2">
      <c r="C7" s="950">
        <v>95</v>
      </c>
      <c r="D7">
        <v>0.32</v>
      </c>
      <c r="R7" s="131">
        <v>585.1</v>
      </c>
      <c r="AF7" s="132">
        <f>SUM(R7:AE7)</f>
        <v>585.1</v>
      </c>
      <c r="AG7" s="134">
        <f t="shared" ref="AG7:AG12" si="0">AF7*$AF$2*$C$7%</f>
        <v>24864058.539999999</v>
      </c>
    </row>
    <row r="8" spans="3:33" x14ac:dyDescent="0.2">
      <c r="C8" s="950"/>
      <c r="D8">
        <v>0.61</v>
      </c>
      <c r="R8" s="131">
        <v>1115.5999999999999</v>
      </c>
      <c r="AF8" s="132" t="e">
        <f>#N/A</f>
        <v>#N/A</v>
      </c>
      <c r="AG8" s="134" t="e">
        <f t="shared" si="0"/>
        <v>#N/A</v>
      </c>
    </row>
    <row r="9" spans="3:33" x14ac:dyDescent="0.2">
      <c r="C9" s="950"/>
      <c r="D9">
        <v>0.62</v>
      </c>
      <c r="E9">
        <v>0.62</v>
      </c>
      <c r="R9" s="131">
        <v>1074.0999999999999</v>
      </c>
      <c r="S9" s="131">
        <v>3599</v>
      </c>
      <c r="AF9" s="132" t="e">
        <f>#N/A</f>
        <v>#N/A</v>
      </c>
      <c r="AG9" s="134" t="e">
        <f t="shared" si="0"/>
        <v>#N/A</v>
      </c>
    </row>
    <row r="10" spans="3:33" x14ac:dyDescent="0.2">
      <c r="C10" s="950"/>
      <c r="D10">
        <v>0.63</v>
      </c>
      <c r="R10" s="131">
        <v>1143.8</v>
      </c>
      <c r="AF10" s="132" t="e">
        <f>#N/A</f>
        <v>#N/A</v>
      </c>
      <c r="AG10" s="134" t="e">
        <f t="shared" si="0"/>
        <v>#N/A</v>
      </c>
    </row>
    <row r="11" spans="3:33" x14ac:dyDescent="0.2">
      <c r="C11" s="950"/>
      <c r="D11">
        <v>0.64</v>
      </c>
      <c r="R11" s="131">
        <v>745.1</v>
      </c>
      <c r="AF11" s="132" t="e">
        <f>#N/A</f>
        <v>#N/A</v>
      </c>
      <c r="AG11" s="134" t="e">
        <f t="shared" si="0"/>
        <v>#N/A</v>
      </c>
    </row>
    <row r="12" spans="3:33" s="135" customFormat="1" x14ac:dyDescent="0.2">
      <c r="C12" s="950"/>
      <c r="D12" s="135">
        <v>0.65</v>
      </c>
      <c r="R12" s="136">
        <v>1051.9000000000001</v>
      </c>
      <c r="AF12" s="137" t="e">
        <f>#N/A</f>
        <v>#N/A</v>
      </c>
      <c r="AG12" s="134" t="e">
        <f t="shared" si="0"/>
        <v>#N/A</v>
      </c>
    </row>
    <row r="13" spans="3:33" x14ac:dyDescent="0.2">
      <c r="C13" s="950">
        <v>92</v>
      </c>
      <c r="D13">
        <v>0.67</v>
      </c>
      <c r="R13" s="131">
        <v>3410.1</v>
      </c>
      <c r="AF13" s="132" t="e">
        <f>#N/A</f>
        <v>#N/A</v>
      </c>
      <c r="AG13" s="134" t="e">
        <f>AF13*$AF$2*$C$13%</f>
        <v>#N/A</v>
      </c>
    </row>
    <row r="14" spans="3:33" x14ac:dyDescent="0.2">
      <c r="C14" s="950"/>
      <c r="D14">
        <v>0.69</v>
      </c>
      <c r="R14" s="131">
        <v>2469</v>
      </c>
      <c r="AF14" s="132" t="e">
        <f>#N/A</f>
        <v>#N/A</v>
      </c>
      <c r="AG14" s="134" t="e">
        <f>AF14*$AF$2*$C$13%</f>
        <v>#N/A</v>
      </c>
    </row>
    <row r="15" spans="3:33" s="135" customFormat="1" x14ac:dyDescent="0.2">
      <c r="C15" s="950"/>
      <c r="D15" s="135">
        <v>0.7</v>
      </c>
      <c r="E15" s="135">
        <v>0.7</v>
      </c>
      <c r="F15" s="135">
        <v>0.7</v>
      </c>
      <c r="G15" s="135">
        <v>0.7</v>
      </c>
      <c r="R15" s="136">
        <v>1334.08</v>
      </c>
      <c r="S15" s="136">
        <v>2503.81</v>
      </c>
      <c r="T15" s="136">
        <v>2177.5</v>
      </c>
      <c r="U15" s="136">
        <v>5754.61</v>
      </c>
      <c r="AF15" s="137" t="e">
        <f>#N/A</f>
        <v>#N/A</v>
      </c>
      <c r="AG15" s="134" t="e">
        <f>AF15*$AF$2*$C$13%</f>
        <v>#N/A</v>
      </c>
    </row>
    <row r="16" spans="3:33" x14ac:dyDescent="0.2">
      <c r="C16" s="950">
        <v>90</v>
      </c>
      <c r="D16">
        <v>0.71</v>
      </c>
      <c r="R16" s="131">
        <v>4948.99</v>
      </c>
      <c r="AF16" s="132" t="e">
        <f>#N/A</f>
        <v>#N/A</v>
      </c>
      <c r="AG16" s="134" t="e">
        <f>AF16*$AF$2*$C$16%</f>
        <v>#N/A</v>
      </c>
    </row>
    <row r="17" spans="3:33" x14ac:dyDescent="0.2">
      <c r="C17" s="950"/>
      <c r="D17">
        <v>0.72</v>
      </c>
      <c r="E17">
        <v>0.72</v>
      </c>
      <c r="R17" s="131">
        <v>1093.7</v>
      </c>
      <c r="S17" s="131">
        <v>1153.4000000000001</v>
      </c>
      <c r="AF17" s="132" t="e">
        <f>#N/A</f>
        <v>#N/A</v>
      </c>
      <c r="AG17" s="134" t="e">
        <f>#N/A</f>
        <v>#N/A</v>
      </c>
    </row>
    <row r="18" spans="3:33" x14ac:dyDescent="0.2">
      <c r="C18" s="950"/>
      <c r="D18">
        <v>0.74</v>
      </c>
      <c r="E18">
        <v>0.74</v>
      </c>
      <c r="R18" s="131">
        <v>2598.7199999999998</v>
      </c>
      <c r="S18" s="131">
        <v>1006.6</v>
      </c>
      <c r="AF18" s="132" t="e">
        <f>#N/A</f>
        <v>#N/A</v>
      </c>
      <c r="AG18" s="134" t="e">
        <f>#N/A</f>
        <v>#N/A</v>
      </c>
    </row>
    <row r="19" spans="3:33" x14ac:dyDescent="0.2">
      <c r="C19" s="950"/>
      <c r="D19">
        <v>0.75</v>
      </c>
      <c r="R19" s="131">
        <v>2746.3</v>
      </c>
      <c r="AF19" s="132" t="e">
        <f>#N/A</f>
        <v>#N/A</v>
      </c>
      <c r="AG19" s="134" t="e">
        <f>#N/A</f>
        <v>#N/A</v>
      </c>
    </row>
    <row r="20" spans="3:33" x14ac:dyDescent="0.2">
      <c r="C20" s="950"/>
      <c r="D20">
        <v>0.79</v>
      </c>
      <c r="R20" s="131">
        <v>1972.65</v>
      </c>
      <c r="AF20" s="132" t="e">
        <f>#N/A</f>
        <v>#N/A</v>
      </c>
      <c r="AG20" s="134" t="e">
        <f>#N/A</f>
        <v>#N/A</v>
      </c>
    </row>
    <row r="21" spans="3:33" x14ac:dyDescent="0.2">
      <c r="C21" s="950"/>
      <c r="D21">
        <v>0.84</v>
      </c>
      <c r="R21" s="131">
        <v>3595.29</v>
      </c>
      <c r="T21" s="131"/>
      <c r="AF21" s="132" t="e">
        <f>#N/A</f>
        <v>#N/A</v>
      </c>
      <c r="AG21" s="134" t="e">
        <f>#N/A</f>
        <v>#N/A</v>
      </c>
    </row>
    <row r="22" spans="3:33" x14ac:dyDescent="0.2">
      <c r="C22" s="950"/>
      <c r="D22">
        <v>0.87</v>
      </c>
      <c r="E22">
        <v>0.87</v>
      </c>
      <c r="F22">
        <v>0.87</v>
      </c>
      <c r="G22">
        <v>0.87</v>
      </c>
      <c r="H22">
        <v>0.87</v>
      </c>
      <c r="I22">
        <v>0.87</v>
      </c>
      <c r="J22">
        <v>0.87</v>
      </c>
      <c r="K22">
        <v>0.87</v>
      </c>
      <c r="L22">
        <v>0.87</v>
      </c>
      <c r="M22">
        <v>0.87</v>
      </c>
      <c r="N22">
        <v>0.87</v>
      </c>
      <c r="O22">
        <v>0.87</v>
      </c>
      <c r="P22">
        <v>0.87</v>
      </c>
      <c r="Q22">
        <v>0.87</v>
      </c>
      <c r="R22" s="131">
        <v>828.65</v>
      </c>
      <c r="S22" s="131">
        <v>1321.1</v>
      </c>
      <c r="T22" s="131">
        <v>889.3</v>
      </c>
      <c r="U22" s="131">
        <v>901.4</v>
      </c>
      <c r="V22" s="131">
        <v>925.21</v>
      </c>
      <c r="W22" s="131">
        <v>2638.9</v>
      </c>
      <c r="X22" s="131">
        <v>1397.8</v>
      </c>
      <c r="Y22" s="131">
        <v>1831.5</v>
      </c>
      <c r="Z22" s="131">
        <v>2748</v>
      </c>
      <c r="AA22" s="131">
        <v>2074.5</v>
      </c>
      <c r="AB22" s="131">
        <v>593.12</v>
      </c>
      <c r="AC22" s="131">
        <v>214.3</v>
      </c>
      <c r="AD22" s="131">
        <v>1232.2</v>
      </c>
      <c r="AE22" s="131">
        <v>853.5</v>
      </c>
      <c r="AF22" s="132" t="e">
        <f>#N/A</f>
        <v>#N/A</v>
      </c>
      <c r="AG22" s="134" t="e">
        <f>#N/A</f>
        <v>#N/A</v>
      </c>
    </row>
    <row r="23" spans="3:33" s="135" customFormat="1" x14ac:dyDescent="0.2">
      <c r="C23" s="950"/>
      <c r="D23" s="135">
        <v>0.88</v>
      </c>
      <c r="R23" s="136">
        <v>1821.62</v>
      </c>
      <c r="AF23" s="137" t="e">
        <f>#N/A</f>
        <v>#N/A</v>
      </c>
      <c r="AG23" s="134" t="e">
        <f>#N/A</f>
        <v>#N/A</v>
      </c>
    </row>
    <row r="24" spans="3:33" x14ac:dyDescent="0.2">
      <c r="C24" s="950">
        <v>87</v>
      </c>
      <c r="D24">
        <v>0.9</v>
      </c>
      <c r="R24" s="131">
        <v>4164</v>
      </c>
      <c r="AF24" s="132" t="e">
        <f>#N/A</f>
        <v>#N/A</v>
      </c>
      <c r="AG24" s="134" t="e">
        <f>AF24*$AF$2*$C$24%</f>
        <v>#N/A</v>
      </c>
    </row>
    <row r="25" spans="3:33" x14ac:dyDescent="0.2">
      <c r="C25" s="950"/>
      <c r="D25">
        <v>0.92</v>
      </c>
      <c r="E25">
        <v>0.92</v>
      </c>
      <c r="R25" s="131">
        <v>1464</v>
      </c>
      <c r="S25" s="131">
        <v>5067.6899999999996</v>
      </c>
      <c r="AF25" s="132" t="e">
        <f>#N/A</f>
        <v>#N/A</v>
      </c>
      <c r="AG25" s="134" t="e">
        <f>AF25*$AF$2*$C$24%</f>
        <v>#N/A</v>
      </c>
    </row>
    <row r="26" spans="3:33" x14ac:dyDescent="0.2">
      <c r="C26" s="950"/>
      <c r="D26">
        <v>0.93</v>
      </c>
      <c r="R26" s="131">
        <v>906</v>
      </c>
      <c r="AF26" s="132" t="e">
        <f>#N/A</f>
        <v>#N/A</v>
      </c>
      <c r="AG26" s="134" t="e">
        <f>AF26*$AF$2*$C$24%</f>
        <v>#N/A</v>
      </c>
    </row>
    <row r="27" spans="3:33" s="135" customFormat="1" x14ac:dyDescent="0.2">
      <c r="C27" s="950"/>
      <c r="D27" s="135">
        <v>0.99</v>
      </c>
      <c r="R27" s="136">
        <v>652.9</v>
      </c>
      <c r="AF27" s="137" t="e">
        <f>#N/A</f>
        <v>#N/A</v>
      </c>
      <c r="AG27" s="134" t="e">
        <f>AF27*$AF$2*$C$24%</f>
        <v>#N/A</v>
      </c>
    </row>
    <row r="28" spans="3:33" x14ac:dyDescent="0.2">
      <c r="C28" s="950">
        <v>84</v>
      </c>
      <c r="D28">
        <v>1.03</v>
      </c>
      <c r="R28" s="131">
        <v>3993</v>
      </c>
      <c r="AF28" s="132" t="e">
        <f>#N/A</f>
        <v>#N/A</v>
      </c>
      <c r="AG28" s="134" t="e">
        <f t="shared" ref="AG28:AG33" si="1">AF28*$AF$2*$C$28%</f>
        <v>#N/A</v>
      </c>
    </row>
    <row r="29" spans="3:33" x14ac:dyDescent="0.2">
      <c r="C29" s="950"/>
      <c r="D29">
        <v>1.06</v>
      </c>
      <c r="R29" s="131">
        <v>2675.5</v>
      </c>
      <c r="S29" s="131"/>
      <c r="AF29" s="132" t="e">
        <f>#N/A</f>
        <v>#N/A</v>
      </c>
      <c r="AG29" s="134" t="e">
        <f t="shared" si="1"/>
        <v>#N/A</v>
      </c>
    </row>
    <row r="30" spans="3:33" x14ac:dyDescent="0.2">
      <c r="C30" s="950"/>
      <c r="D30">
        <v>1.1000000000000001</v>
      </c>
      <c r="E30">
        <v>1.1000000000000001</v>
      </c>
      <c r="R30" s="131">
        <v>490.1</v>
      </c>
      <c r="S30" s="131">
        <v>1127.7</v>
      </c>
      <c r="AF30" s="132" t="e">
        <f>#N/A</f>
        <v>#N/A</v>
      </c>
      <c r="AG30" s="134" t="e">
        <f t="shared" si="1"/>
        <v>#N/A</v>
      </c>
    </row>
    <row r="31" spans="3:33" x14ac:dyDescent="0.2">
      <c r="C31" s="950"/>
      <c r="D31">
        <v>1.25</v>
      </c>
      <c r="R31" s="131">
        <v>908.7</v>
      </c>
      <c r="AF31" s="132" t="e">
        <f>#N/A</f>
        <v>#N/A</v>
      </c>
      <c r="AG31" s="134" t="e">
        <f t="shared" si="1"/>
        <v>#N/A</v>
      </c>
    </row>
    <row r="32" spans="3:33" x14ac:dyDescent="0.2">
      <c r="C32" s="950"/>
      <c r="D32">
        <v>1.34</v>
      </c>
      <c r="R32" s="131">
        <v>6288.8</v>
      </c>
      <c r="AF32" s="132" t="e">
        <f>#N/A</f>
        <v>#N/A</v>
      </c>
      <c r="AG32" s="134" t="e">
        <f t="shared" si="1"/>
        <v>#N/A</v>
      </c>
    </row>
    <row r="33" spans="3:33" s="135" customFormat="1" x14ac:dyDescent="0.2">
      <c r="C33" s="950"/>
      <c r="D33" s="135">
        <v>1.4</v>
      </c>
      <c r="R33" s="136">
        <v>3890.7</v>
      </c>
      <c r="S33" s="135">
        <v>7145</v>
      </c>
      <c r="AF33" s="137" t="e">
        <f>#N/A</f>
        <v>#N/A</v>
      </c>
      <c r="AG33" s="134" t="e">
        <f t="shared" si="1"/>
        <v>#N/A</v>
      </c>
    </row>
    <row r="36" spans="3:33" x14ac:dyDescent="0.2">
      <c r="AG36" s="134" t="e">
        <f>SUM(AG7:AG35)</f>
        <v>#N/A</v>
      </c>
    </row>
    <row r="37" spans="3:33" x14ac:dyDescent="0.2">
      <c r="AF37" t="s">
        <v>1397</v>
      </c>
      <c r="AG37" s="134">
        <v>40094598.729999997</v>
      </c>
    </row>
    <row r="38" spans="3:33" x14ac:dyDescent="0.2">
      <c r="AG38" s="134" t="e">
        <f>AG36+AG37</f>
        <v>#N/A</v>
      </c>
    </row>
    <row r="41" spans="3:33" x14ac:dyDescent="0.2">
      <c r="AG41" s="134">
        <v>2216643</v>
      </c>
    </row>
    <row r="42" spans="3:33" x14ac:dyDescent="0.2">
      <c r="AG42" s="134">
        <v>1854629</v>
      </c>
    </row>
    <row r="43" spans="3:33" x14ac:dyDescent="0.2">
      <c r="AG43" s="134">
        <v>526700</v>
      </c>
    </row>
    <row r="44" spans="3:33" x14ac:dyDescent="0.2">
      <c r="AG44" s="134">
        <f>SUM(AG41:AG43)</f>
        <v>4597972</v>
      </c>
    </row>
  </sheetData>
  <mergeCells count="5">
    <mergeCell ref="C7:C12"/>
    <mergeCell ref="C13:C15"/>
    <mergeCell ref="C24:C27"/>
    <mergeCell ref="C28:C33"/>
    <mergeCell ref="C16:C2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15</vt:i4>
      </vt:variant>
    </vt:vector>
  </HeadingPairs>
  <TitlesOfParts>
    <vt:vector size="29" baseType="lpstr">
      <vt:lpstr>Приложение № 1</vt:lpstr>
      <vt:lpstr>Приложение № 2</vt:lpstr>
      <vt:lpstr> Старое</vt:lpstr>
      <vt:lpstr>Приложение №  3</vt:lpstr>
      <vt:lpstr>Приложение № 3 () </vt:lpstr>
      <vt:lpstr>Приложение № 3</vt:lpstr>
      <vt:lpstr>приложение 5</vt:lpstr>
      <vt:lpstr>Приложение № 4</vt:lpstr>
      <vt:lpstr>2 этап</vt:lpstr>
      <vt:lpstr>3 этап</vt:lpstr>
      <vt:lpstr>Лист1</vt:lpstr>
      <vt:lpstr>Лист2</vt:lpstr>
      <vt:lpstr>Лист5</vt:lpstr>
      <vt:lpstr>Кол-во адресов</vt:lpstr>
      <vt:lpstr>' Старое'!Заголовки_для_печати</vt:lpstr>
      <vt:lpstr>'приложение 5'!Заголовки_для_печати</vt:lpstr>
      <vt:lpstr>'Приложение №  3'!Заголовки_для_печати</vt:lpstr>
      <vt:lpstr>'Приложение № 1'!Заголовки_для_печати</vt:lpstr>
      <vt:lpstr>'Приложение № 2'!Заголовки_для_печати</vt:lpstr>
      <vt:lpstr>'Приложение № 3'!Заголовки_для_печати</vt:lpstr>
      <vt:lpstr>'Приложение № 3 () '!Заголовки_для_печати</vt:lpstr>
      <vt:lpstr>' Старое'!Область_печати</vt:lpstr>
      <vt:lpstr>Лист2!Область_печати</vt:lpstr>
      <vt:lpstr>'Приложение №  3'!Область_печати</vt:lpstr>
      <vt:lpstr>'Приложение № 1'!Область_печати</vt:lpstr>
      <vt:lpstr>'Приложение № 2'!Область_печати</vt:lpstr>
      <vt:lpstr>'Приложение № 3'!Область_печати</vt:lpstr>
      <vt:lpstr>'Приложение № 3 () '!Область_печати</vt:lpstr>
      <vt:lpstr>'Приложение № 4'!Область_печати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Lamer</dc:creator>
  <dc:description>exif_MSED_d1eff29a96bed6e948e40005845b2c8f4de5a95e8b1f2a9c674cde9cd34be6ac</dc:description>
  <cp:lastModifiedBy>User</cp:lastModifiedBy>
  <cp:lastPrinted>2019-06-24T08:21:32Z</cp:lastPrinted>
  <dcterms:created xsi:type="dcterms:W3CDTF">2011-04-12T09:40:05Z</dcterms:created>
  <dcterms:modified xsi:type="dcterms:W3CDTF">2019-07-05T08:59:41Z</dcterms:modified>
</cp:coreProperties>
</file>