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Пр № 6 Инвестиции 2022-2024 гг" sheetId="1" r:id="rId1"/>
  </sheets>
  <calcPr calcId="125725"/>
</workbook>
</file>

<file path=xl/calcChain.xml><?xml version="1.0" encoding="utf-8"?>
<calcChain xmlns="http://schemas.openxmlformats.org/spreadsheetml/2006/main">
  <c r="K40" i="1"/>
  <c r="K39" s="1"/>
  <c r="M37"/>
  <c r="L37"/>
  <c r="K38"/>
  <c r="K37" s="1"/>
  <c r="L35"/>
  <c r="L40"/>
  <c r="K24"/>
  <c r="K23" s="1"/>
  <c r="K22"/>
  <c r="M25"/>
  <c r="M41" s="1"/>
  <c r="L32"/>
  <c r="L31"/>
  <c r="K29"/>
  <c r="K28"/>
  <c r="L33"/>
  <c r="L39" l="1"/>
  <c r="L29"/>
  <c r="L27"/>
  <c r="L23"/>
  <c r="K33"/>
  <c r="K30"/>
  <c r="K25" s="1"/>
  <c r="K21"/>
  <c r="K20"/>
  <c r="L19"/>
  <c r="L18" s="1"/>
  <c r="K19"/>
  <c r="K41" l="1"/>
  <c r="L41"/>
  <c r="K18"/>
  <c r="L25"/>
</calcChain>
</file>

<file path=xl/sharedStrings.xml><?xml version="1.0" encoding="utf-8"?>
<sst xmlns="http://schemas.openxmlformats.org/spreadsheetml/2006/main" count="39" uniqueCount="39">
  <si>
    <t>Наименование</t>
  </si>
  <si>
    <t>2022 год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</si>
  <si>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</si>
  <si>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</si>
  <si>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</si>
  <si>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</si>
  <si>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</si>
  <si>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</si>
  <si>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</si>
  <si>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</si>
  <si>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</si>
  <si>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Муниципальная программа "Строительство объектов социальной инфраструктуры"</t>
  </si>
  <si>
    <t xml:space="preserve">Общеобразовательная школа на 400 Meст Рузский район, гп Тучково, Западный микрорайон ул.Новая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</si>
  <si>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</si>
  <si>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</si>
  <si>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</si>
  <si>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</si>
  <si>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Газификация МКД № 1,2,3 с. Богородское</t>
  </si>
  <si>
    <t>Приобретение, монтаж и ввод в эксплуатацию локальных очистных сооружений для МКД, пос. Полушкино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</si>
  <si>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</si>
  <si>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</si>
  <si>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</si>
  <si>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</si>
  <si>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Ед. измерения: тыс. рублей</t>
  </si>
  <si>
    <t>к решению Совета депутатов</t>
  </si>
  <si>
    <t>Рузского городского округа</t>
  </si>
  <si>
    <t>Московской области</t>
  </si>
  <si>
    <t>Плановый период</t>
  </si>
  <si>
    <t>Расходы бюджета Рузского городского округа</t>
  </si>
  <si>
    <t>Приложение № 6</t>
  </si>
  <si>
    <t>Газификация д. Марс</t>
  </si>
  <si>
    <t>и плановый период 2023 и 2024 годов</t>
  </si>
  <si>
    <t>на осуществление бюджетных инвестиций в форме капитальных вложений на 2022 год</t>
  </si>
  <si>
    <t>Реконструкция канализационных очистных сооружений</t>
  </si>
  <si>
    <t>Приложение № 7  
к решению Совета депутатов   
Рузского городского округа                                               Московской области  
от "15"декабря  2021 года № 586/71 "</t>
  </si>
  <si>
    <t>Строительство БМК г. Руза, Волоколамское шоссе</t>
  </si>
  <si>
    <t>от "__" ноября 2022 года № ___</t>
  </si>
  <si>
    <t>Муниципальная программа " Формирование современной комфортной городской среды"</t>
  </si>
  <si>
    <t>Благоустройство мемориального комплекса Аллея Славы, п. Тучково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</si>
</sst>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10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11"/>
      <color indexed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62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165" fontId="6" fillId="6" borderId="3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/>
    </xf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1" fillId="4" borderId="22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7" borderId="17" xfId="0" applyNumberFormat="1" applyFont="1" applyFill="1" applyBorder="1" applyAlignment="1">
      <alignment horizontal="left" vertical="center"/>
    </xf>
    <xf numFmtId="0" fontId="7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wrapText="1"/>
    </xf>
    <xf numFmtId="165" fontId="3" fillId="5" borderId="9" xfId="0" applyNumberFormat="1" applyFont="1" applyFill="1" applyBorder="1" applyAlignment="1">
      <alignment horizontal="center" vertical="center" wrapText="1"/>
    </xf>
    <xf numFmtId="165" fontId="3" fillId="5" borderId="18" xfId="0" applyNumberFormat="1" applyFont="1" applyFill="1" applyBorder="1" applyAlignment="1">
      <alignment horizontal="center" vertical="center" wrapText="1"/>
    </xf>
    <xf numFmtId="0" fontId="3" fillId="5" borderId="9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5" borderId="18" xfId="0" applyNumberFormat="1" applyFont="1" applyFill="1" applyBorder="1" applyAlignment="1">
      <alignment horizontal="center" vertical="center" wrapText="1"/>
    </xf>
    <xf numFmtId="0" fontId="3" fillId="5" borderId="7" xfId="0" applyNumberFormat="1" applyFont="1" applyFill="1" applyBorder="1" applyAlignment="1">
      <alignment horizontal="center" vertical="center" wrapText="1"/>
    </xf>
    <xf numFmtId="0" fontId="3" fillId="5" borderId="19" xfId="0" applyNumberFormat="1" applyFont="1" applyFill="1" applyBorder="1" applyAlignment="1">
      <alignment horizontal="center" vertical="center" wrapText="1"/>
    </xf>
    <xf numFmtId="165" fontId="6" fillId="5" borderId="10" xfId="0" applyNumberFormat="1" applyFont="1" applyFill="1" applyBorder="1" applyAlignment="1">
      <alignment horizontal="center" vertical="center" wrapText="1"/>
    </xf>
    <xf numFmtId="165" fontId="3" fillId="5" borderId="5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23" xfId="0" applyNumberFormat="1" applyFont="1" applyFill="1" applyBorder="1" applyAlignment="1">
      <alignment horizontal="left" vertical="center" wrapText="1"/>
    </xf>
    <xf numFmtId="0" fontId="3" fillId="3" borderId="17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right" vertical="top" wrapText="1"/>
    </xf>
    <xf numFmtId="165" fontId="9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abSelected="1" view="pageBreakPreview" zoomScaleNormal="100" zoomScaleSheetLayoutView="100" workbookViewId="0">
      <selection activeCell="K17" sqref="K17"/>
    </sheetView>
  </sheetViews>
  <sheetFormatPr defaultRowHeight="15"/>
  <cols>
    <col min="1" max="1" width="0.7109375" customWidth="1"/>
    <col min="2" max="2" width="0.5703125" customWidth="1"/>
    <col min="3" max="7" width="0.5703125" hidden="1" customWidth="1"/>
    <col min="8" max="8" width="0.5703125" customWidth="1"/>
    <col min="9" max="9" width="27.85546875" customWidth="1"/>
    <col min="10" max="10" width="40.85546875" customWidth="1"/>
    <col min="11" max="13" width="16" style="17" customWidth="1"/>
  </cols>
  <sheetData>
    <row r="1" spans="1:13">
      <c r="K1" s="58" t="s">
        <v>29</v>
      </c>
      <c r="L1" s="58"/>
      <c r="M1" s="58"/>
    </row>
    <row r="2" spans="1:13">
      <c r="K2" s="58" t="s">
        <v>24</v>
      </c>
      <c r="L2" s="58"/>
      <c r="M2" s="58"/>
    </row>
    <row r="3" spans="1:13">
      <c r="K3" s="58" t="s">
        <v>25</v>
      </c>
      <c r="L3" s="58"/>
      <c r="M3" s="58"/>
    </row>
    <row r="4" spans="1:13">
      <c r="K4" s="58" t="s">
        <v>26</v>
      </c>
      <c r="L4" s="58"/>
      <c r="M4" s="58"/>
    </row>
    <row r="5" spans="1:13">
      <c r="K5" s="58" t="s">
        <v>36</v>
      </c>
      <c r="L5" s="58"/>
      <c r="M5" s="58"/>
    </row>
    <row r="6" spans="1:13">
      <c r="K6" s="59"/>
      <c r="L6" s="59"/>
      <c r="M6" s="59"/>
    </row>
    <row r="7" spans="1:13" ht="74.25" customHeight="1">
      <c r="K7" s="60" t="s">
        <v>34</v>
      </c>
      <c r="L7" s="61"/>
      <c r="M7" s="61"/>
    </row>
    <row r="8" spans="1:13">
      <c r="K8" s="35"/>
      <c r="L8" s="35"/>
      <c r="M8" s="35"/>
    </row>
    <row r="10" spans="1:13">
      <c r="B10" s="30" t="s">
        <v>28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>
      <c r="B11" s="36" t="s">
        <v>32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</row>
    <row r="12" spans="1:13">
      <c r="A12" s="30" t="s">
        <v>31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4" spans="1:13" ht="15.75" thickBot="1">
      <c r="B14" s="34" t="s">
        <v>23</v>
      </c>
      <c r="C14" s="34"/>
      <c r="D14" s="34"/>
      <c r="E14" s="34"/>
      <c r="F14" s="34"/>
      <c r="G14" s="34"/>
      <c r="H14" s="34"/>
      <c r="I14" s="34"/>
    </row>
    <row r="15" spans="1:13" ht="23.25" customHeight="1" thickBot="1">
      <c r="B15" s="39" t="s">
        <v>0</v>
      </c>
      <c r="C15" s="40"/>
      <c r="D15" s="40"/>
      <c r="E15" s="40"/>
      <c r="F15" s="40"/>
      <c r="G15" s="40"/>
      <c r="H15" s="40"/>
      <c r="I15" s="40"/>
      <c r="J15" s="41"/>
      <c r="K15" s="37" t="s">
        <v>1</v>
      </c>
      <c r="L15" s="45" t="s">
        <v>27</v>
      </c>
      <c r="M15" s="46"/>
    </row>
    <row r="16" spans="1:13" ht="23.25" customHeight="1" thickBot="1">
      <c r="B16" s="42"/>
      <c r="C16" s="43"/>
      <c r="D16" s="43"/>
      <c r="E16" s="43"/>
      <c r="F16" s="43"/>
      <c r="G16" s="43"/>
      <c r="H16" s="43"/>
      <c r="I16" s="43"/>
      <c r="J16" s="44"/>
      <c r="K16" s="38"/>
      <c r="L16" s="18" t="s">
        <v>2</v>
      </c>
      <c r="M16" s="18" t="s">
        <v>3</v>
      </c>
    </row>
    <row r="17" spans="2:13" ht="15.75" thickBot="1">
      <c r="B17" s="53">
        <v>1</v>
      </c>
      <c r="C17" s="54"/>
      <c r="D17" s="54"/>
      <c r="E17" s="54"/>
      <c r="F17" s="54"/>
      <c r="G17" s="54"/>
      <c r="H17" s="54"/>
      <c r="I17" s="54"/>
      <c r="J17" s="54"/>
      <c r="K17" s="19">
        <v>2</v>
      </c>
      <c r="L17" s="19">
        <v>3</v>
      </c>
      <c r="M17" s="19">
        <v>4</v>
      </c>
    </row>
    <row r="18" spans="2:13" ht="15" customHeight="1">
      <c r="B18" s="56" t="s">
        <v>4</v>
      </c>
      <c r="C18" s="57"/>
      <c r="D18" s="57"/>
      <c r="E18" s="57"/>
      <c r="F18" s="57"/>
      <c r="G18" s="57"/>
      <c r="H18" s="57"/>
      <c r="I18" s="57"/>
      <c r="J18" s="57"/>
      <c r="K18" s="4">
        <f>SUM(K19:K22)</f>
        <v>26300.751789999998</v>
      </c>
      <c r="L18" s="4">
        <f>SUM(L19:L22)</f>
        <v>10400</v>
      </c>
      <c r="M18" s="5">
        <v>0</v>
      </c>
    </row>
    <row r="19" spans="2:13" s="10" customFormat="1" ht="15" customHeight="1">
      <c r="B19" s="7"/>
      <c r="C19" s="8"/>
      <c r="D19" s="8"/>
      <c r="E19" s="8"/>
      <c r="F19" s="8"/>
      <c r="G19" s="8"/>
      <c r="H19" s="8"/>
      <c r="I19" s="47" t="s">
        <v>17</v>
      </c>
      <c r="J19" s="55"/>
      <c r="K19" s="2">
        <f>1800000/1000</f>
        <v>1800</v>
      </c>
      <c r="L19" s="2">
        <f>4900000/1000</f>
        <v>4900</v>
      </c>
      <c r="M19" s="9">
        <v>0</v>
      </c>
    </row>
    <row r="20" spans="2:13" s="10" customFormat="1" ht="15" customHeight="1">
      <c r="B20" s="7"/>
      <c r="C20" s="8"/>
      <c r="D20" s="8"/>
      <c r="E20" s="8"/>
      <c r="F20" s="8"/>
      <c r="G20" s="8"/>
      <c r="H20" s="8"/>
      <c r="I20" s="47" t="s">
        <v>5</v>
      </c>
      <c r="J20" s="47"/>
      <c r="K20" s="2">
        <f>4000000/1000</f>
        <v>4000</v>
      </c>
      <c r="L20" s="2">
        <v>0</v>
      </c>
      <c r="M20" s="9">
        <v>0</v>
      </c>
    </row>
    <row r="21" spans="2:13" s="10" customFormat="1" ht="15" customHeight="1">
      <c r="B21" s="7"/>
      <c r="C21" s="8"/>
      <c r="D21" s="8"/>
      <c r="E21" s="8"/>
      <c r="F21" s="8"/>
      <c r="G21" s="8"/>
      <c r="H21" s="8"/>
      <c r="I21" s="47" t="s">
        <v>16</v>
      </c>
      <c r="J21" s="55"/>
      <c r="K21" s="2">
        <f>1500000/1000</f>
        <v>1500</v>
      </c>
      <c r="L21" s="2">
        <v>5500</v>
      </c>
      <c r="M21" s="9">
        <v>0</v>
      </c>
    </row>
    <row r="22" spans="2:13" s="10" customFormat="1" ht="15" customHeight="1">
      <c r="B22" s="7"/>
      <c r="C22" s="15"/>
      <c r="D22" s="15"/>
      <c r="E22" s="15"/>
      <c r="F22" s="15"/>
      <c r="G22" s="15"/>
      <c r="H22" s="15"/>
      <c r="I22" s="28" t="s">
        <v>30</v>
      </c>
      <c r="J22" s="29"/>
      <c r="K22" s="2">
        <f>(19092110-91358.21)/1000</f>
        <v>19000.751789999998</v>
      </c>
      <c r="L22" s="2">
        <v>0</v>
      </c>
      <c r="M22" s="9">
        <v>0</v>
      </c>
    </row>
    <row r="23" spans="2:13" ht="15" customHeight="1">
      <c r="B23" s="50" t="s">
        <v>6</v>
      </c>
      <c r="C23" s="51"/>
      <c r="D23" s="51"/>
      <c r="E23" s="51"/>
      <c r="F23" s="51"/>
      <c r="G23" s="51"/>
      <c r="H23" s="51"/>
      <c r="I23" s="51"/>
      <c r="J23" s="51"/>
      <c r="K23" s="1">
        <f>K24</f>
        <v>64243.257299999997</v>
      </c>
      <c r="L23" s="1">
        <f>L24</f>
        <v>36172</v>
      </c>
      <c r="M23" s="3">
        <v>19292</v>
      </c>
    </row>
    <row r="24" spans="2:13" s="10" customFormat="1" ht="34.5" customHeight="1">
      <c r="B24" s="7"/>
      <c r="C24" s="8"/>
      <c r="D24" s="8"/>
      <c r="E24" s="8"/>
      <c r="F24" s="8"/>
      <c r="G24" s="8"/>
      <c r="H24" s="8"/>
      <c r="I24" s="47" t="s">
        <v>7</v>
      </c>
      <c r="J24" s="55"/>
      <c r="K24" s="2">
        <f>(40994000+22918000+331257.3)/1000</f>
        <v>64243.257299999997</v>
      </c>
      <c r="L24" s="2">
        <v>36172</v>
      </c>
      <c r="M24" s="9">
        <v>19292</v>
      </c>
    </row>
    <row r="25" spans="2:13" ht="15" customHeight="1">
      <c r="B25" s="50" t="s">
        <v>8</v>
      </c>
      <c r="C25" s="51"/>
      <c r="D25" s="51"/>
      <c r="E25" s="51"/>
      <c r="F25" s="51"/>
      <c r="G25" s="51"/>
      <c r="H25" s="51"/>
      <c r="I25" s="51"/>
      <c r="J25" s="51"/>
      <c r="K25" s="1">
        <f>SUM(K26:K34)</f>
        <v>206478.57</v>
      </c>
      <c r="L25" s="1">
        <f>SUM(L26:L34)</f>
        <v>113822.36</v>
      </c>
      <c r="M25" s="1">
        <f>SUM(M26:M34)</f>
        <v>46500</v>
      </c>
    </row>
    <row r="26" spans="2:13" s="10" customFormat="1" ht="23.25" customHeight="1">
      <c r="B26" s="7"/>
      <c r="C26" s="8"/>
      <c r="D26" s="8"/>
      <c r="E26" s="8"/>
      <c r="F26" s="8"/>
      <c r="G26" s="8"/>
      <c r="H26" s="8"/>
      <c r="I26" s="47" t="s">
        <v>9</v>
      </c>
      <c r="J26" s="47"/>
      <c r="K26" s="2">
        <v>0</v>
      </c>
      <c r="L26" s="2">
        <v>3000</v>
      </c>
      <c r="M26" s="9">
        <v>0</v>
      </c>
    </row>
    <row r="27" spans="2:13" s="10" customFormat="1" ht="23.25" customHeight="1">
      <c r="B27" s="7"/>
      <c r="C27" s="8"/>
      <c r="D27" s="8"/>
      <c r="E27" s="8"/>
      <c r="F27" s="8"/>
      <c r="G27" s="8"/>
      <c r="H27" s="8"/>
      <c r="I27" s="47" t="s">
        <v>10</v>
      </c>
      <c r="J27" s="47"/>
      <c r="K27" s="2">
        <v>0</v>
      </c>
      <c r="L27" s="2">
        <f>(2259000+741000)/1000</f>
        <v>3000</v>
      </c>
      <c r="M27" s="9">
        <v>0</v>
      </c>
    </row>
    <row r="28" spans="2:13" s="10" customFormat="1" ht="26.25" customHeight="1">
      <c r="B28" s="7"/>
      <c r="C28" s="8"/>
      <c r="D28" s="8"/>
      <c r="E28" s="8"/>
      <c r="F28" s="8"/>
      <c r="G28" s="8"/>
      <c r="H28" s="8"/>
      <c r="I28" s="47" t="s">
        <v>18</v>
      </c>
      <c r="J28" s="55"/>
      <c r="K28" s="2">
        <f>(14874300+190580+739060)/1000</f>
        <v>15803.94</v>
      </c>
      <c r="L28" s="2">
        <v>46500</v>
      </c>
      <c r="M28" s="9">
        <v>46500</v>
      </c>
    </row>
    <row r="29" spans="2:13" s="10" customFormat="1" ht="15" customHeight="1">
      <c r="B29" s="7"/>
      <c r="C29" s="8"/>
      <c r="D29" s="8"/>
      <c r="E29" s="8"/>
      <c r="F29" s="8"/>
      <c r="G29" s="8"/>
      <c r="H29" s="8"/>
      <c r="I29" s="47" t="s">
        <v>35</v>
      </c>
      <c r="J29" s="47"/>
      <c r="K29" s="2">
        <f>(3385940+16186640-69550-332490)/1000</f>
        <v>19170.54</v>
      </c>
      <c r="L29" s="2">
        <f>(1489290+7119330)/1000</f>
        <v>8608.6200000000008</v>
      </c>
      <c r="M29" s="9">
        <v>0</v>
      </c>
    </row>
    <row r="30" spans="2:13" s="10" customFormat="1" ht="15" customHeight="1">
      <c r="B30" s="7"/>
      <c r="C30" s="8"/>
      <c r="D30" s="8"/>
      <c r="E30" s="8"/>
      <c r="F30" s="8"/>
      <c r="G30" s="8"/>
      <c r="H30" s="8"/>
      <c r="I30" s="47" t="s">
        <v>19</v>
      </c>
      <c r="J30" s="47"/>
      <c r="K30" s="2">
        <f>(8025700+38365130)/1000</f>
        <v>46390.83</v>
      </c>
      <c r="L30" s="2">
        <v>0</v>
      </c>
      <c r="M30" s="9">
        <v>0</v>
      </c>
    </row>
    <row r="31" spans="2:13" s="10" customFormat="1" ht="15" customHeight="1">
      <c r="B31" s="7"/>
      <c r="C31" s="8"/>
      <c r="D31" s="8"/>
      <c r="E31" s="8"/>
      <c r="F31" s="8"/>
      <c r="G31" s="8"/>
      <c r="H31" s="8"/>
      <c r="I31" s="47" t="s">
        <v>20</v>
      </c>
      <c r="J31" s="47"/>
      <c r="K31" s="2">
        <v>0</v>
      </c>
      <c r="L31" s="2">
        <f>(1962920+9381000-9381000)/1000</f>
        <v>1962.92</v>
      </c>
      <c r="M31" s="9">
        <v>0</v>
      </c>
    </row>
    <row r="32" spans="2:13" s="10" customFormat="1" ht="15" customHeight="1">
      <c r="B32" s="7"/>
      <c r="C32" s="8"/>
      <c r="D32" s="8"/>
      <c r="E32" s="8"/>
      <c r="F32" s="8"/>
      <c r="G32" s="8"/>
      <c r="H32" s="8"/>
      <c r="I32" s="47" t="s">
        <v>21</v>
      </c>
      <c r="J32" s="47"/>
      <c r="K32" s="2">
        <v>0</v>
      </c>
      <c r="L32" s="2">
        <f>(1605920+7678000-1605920-7678000)/1000</f>
        <v>0</v>
      </c>
      <c r="M32" s="9">
        <v>0</v>
      </c>
    </row>
    <row r="33" spans="1:13" s="10" customFormat="1" ht="15" customHeight="1">
      <c r="B33" s="7"/>
      <c r="C33" s="8"/>
      <c r="D33" s="8"/>
      <c r="E33" s="8"/>
      <c r="F33" s="8"/>
      <c r="G33" s="8"/>
      <c r="H33" s="8"/>
      <c r="I33" s="47" t="s">
        <v>22</v>
      </c>
      <c r="J33" s="47"/>
      <c r="K33" s="2">
        <f>(10328010+35574250)/1000</f>
        <v>45902.26</v>
      </c>
      <c r="L33" s="2">
        <f>(13442100+39271640-1962920)/1000</f>
        <v>50750.82</v>
      </c>
      <c r="M33" s="9">
        <v>0</v>
      </c>
    </row>
    <row r="34" spans="1:13" s="10" customFormat="1" ht="15" customHeight="1">
      <c r="B34" s="7"/>
      <c r="C34" s="16"/>
      <c r="D34" s="16"/>
      <c r="E34" s="16"/>
      <c r="F34" s="16"/>
      <c r="G34" s="16"/>
      <c r="H34" s="28" t="s">
        <v>33</v>
      </c>
      <c r="I34" s="52"/>
      <c r="J34" s="29"/>
      <c r="K34" s="2">
        <v>79211</v>
      </c>
      <c r="L34" s="2">
        <v>0</v>
      </c>
      <c r="M34" s="9">
        <v>0</v>
      </c>
    </row>
    <row r="35" spans="1:13" s="10" customFormat="1" ht="15" customHeight="1">
      <c r="A35" s="20"/>
      <c r="B35" s="50" t="s">
        <v>37</v>
      </c>
      <c r="C35" s="51"/>
      <c r="D35" s="51"/>
      <c r="E35" s="51"/>
      <c r="F35" s="51"/>
      <c r="G35" s="51"/>
      <c r="H35" s="51"/>
      <c r="I35" s="51"/>
      <c r="J35" s="51"/>
      <c r="K35" s="21">
        <v>0</v>
      </c>
      <c r="L35" s="21">
        <f>L36</f>
        <v>137132.71</v>
      </c>
      <c r="M35" s="21">
        <v>0</v>
      </c>
    </row>
    <row r="36" spans="1:13" s="10" customFormat="1" ht="15" customHeight="1">
      <c r="A36" s="26"/>
      <c r="B36" s="24"/>
      <c r="C36" s="27"/>
      <c r="D36" s="27"/>
      <c r="E36" s="27"/>
      <c r="F36" s="27"/>
      <c r="G36" s="27"/>
      <c r="H36" s="27"/>
      <c r="I36" s="28" t="s">
        <v>38</v>
      </c>
      <c r="J36" s="29"/>
      <c r="K36" s="22">
        <v>0</v>
      </c>
      <c r="L36" s="22">
        <v>137132.71</v>
      </c>
      <c r="M36" s="25">
        <v>0</v>
      </c>
    </row>
    <row r="37" spans="1:13" ht="15" customHeight="1">
      <c r="B37" s="50" t="s">
        <v>11</v>
      </c>
      <c r="C37" s="51"/>
      <c r="D37" s="51"/>
      <c r="E37" s="51"/>
      <c r="F37" s="51"/>
      <c r="G37" s="51"/>
      <c r="H37" s="51"/>
      <c r="I37" s="51"/>
      <c r="J37" s="51"/>
      <c r="K37" s="1">
        <f>SUM(K38:K38)</f>
        <v>955538.86583000002</v>
      </c>
      <c r="L37" s="1">
        <f>L38</f>
        <v>0</v>
      </c>
      <c r="M37" s="21">
        <f>M38</f>
        <v>0</v>
      </c>
    </row>
    <row r="38" spans="1:13" s="10" customFormat="1" ht="23.25" customHeight="1">
      <c r="B38" s="7"/>
      <c r="C38" s="8"/>
      <c r="D38" s="8"/>
      <c r="E38" s="8"/>
      <c r="F38" s="8"/>
      <c r="G38" s="8"/>
      <c r="H38" s="8"/>
      <c r="I38" s="47" t="s">
        <v>12</v>
      </c>
      <c r="J38" s="47"/>
      <c r="K38" s="2">
        <f>(660563209.26+59601143.15+75903060+250873.22+159831200-610619.8)/1000</f>
        <v>955538.86583000002</v>
      </c>
      <c r="L38" s="2">
        <v>0</v>
      </c>
      <c r="M38" s="9">
        <v>0</v>
      </c>
    </row>
    <row r="39" spans="1:13" ht="15" customHeight="1">
      <c r="B39" s="50" t="s">
        <v>13</v>
      </c>
      <c r="C39" s="51"/>
      <c r="D39" s="51"/>
      <c r="E39" s="51"/>
      <c r="F39" s="51"/>
      <c r="G39" s="51"/>
      <c r="H39" s="51"/>
      <c r="I39" s="51"/>
      <c r="J39" s="51"/>
      <c r="K39" s="1">
        <f>K40</f>
        <v>220409.10537</v>
      </c>
      <c r="L39" s="1">
        <f>L40</f>
        <v>108459.42542</v>
      </c>
      <c r="M39" s="3">
        <v>0</v>
      </c>
    </row>
    <row r="40" spans="1:13" s="10" customFormat="1" ht="15" customHeight="1" thickBot="1">
      <c r="B40" s="11"/>
      <c r="C40" s="12"/>
      <c r="D40" s="12"/>
      <c r="E40" s="12"/>
      <c r="F40" s="12"/>
      <c r="G40" s="12"/>
      <c r="H40" s="12"/>
      <c r="I40" s="48" t="s">
        <v>14</v>
      </c>
      <c r="J40" s="49"/>
      <c r="K40" s="13">
        <f>(299349500.03-102495018.52+11375706.86+12178917)/1000</f>
        <v>220409.10537</v>
      </c>
      <c r="L40" s="13">
        <f>(167203387.12-13860490-114101800+69218328.3)/1000</f>
        <v>108459.42542</v>
      </c>
      <c r="M40" s="14">
        <v>0</v>
      </c>
    </row>
    <row r="41" spans="1:13" ht="15.75" thickBot="1">
      <c r="B41" s="32" t="s">
        <v>15</v>
      </c>
      <c r="C41" s="33"/>
      <c r="D41" s="33"/>
      <c r="E41" s="33"/>
      <c r="F41" s="33"/>
      <c r="G41" s="33"/>
      <c r="H41" s="33"/>
      <c r="I41" s="33"/>
      <c r="J41" s="33"/>
      <c r="K41" s="6">
        <f>K39+K37+K25+K23+K18+K35</f>
        <v>1472970.5502899999</v>
      </c>
      <c r="L41" s="23">
        <f>L39+L37+L25+L23+L18+L35</f>
        <v>405986.49541999993</v>
      </c>
      <c r="M41" s="23">
        <f>M39+M37+M25+M23+M18+M35</f>
        <v>65792</v>
      </c>
    </row>
  </sheetData>
  <mergeCells count="40">
    <mergeCell ref="I19:J19"/>
    <mergeCell ref="B18:J18"/>
    <mergeCell ref="I20:J20"/>
    <mergeCell ref="I21:J21"/>
    <mergeCell ref="I22:J22"/>
    <mergeCell ref="I29:J29"/>
    <mergeCell ref="I28:J28"/>
    <mergeCell ref="I27:J27"/>
    <mergeCell ref="L15:M15"/>
    <mergeCell ref="I33:J33"/>
    <mergeCell ref="I30:J30"/>
    <mergeCell ref="I31:J31"/>
    <mergeCell ref="I40:J40"/>
    <mergeCell ref="B39:J39"/>
    <mergeCell ref="I38:J38"/>
    <mergeCell ref="B37:J37"/>
    <mergeCell ref="H34:J34"/>
    <mergeCell ref="I32:J32"/>
    <mergeCell ref="B35:J35"/>
    <mergeCell ref="B17:J17"/>
    <mergeCell ref="I26:J26"/>
    <mergeCell ref="I24:J24"/>
    <mergeCell ref="B25:J25"/>
    <mergeCell ref="B23:J23"/>
    <mergeCell ref="I36:J36"/>
    <mergeCell ref="A12:M12"/>
    <mergeCell ref="B41:J41"/>
    <mergeCell ref="B14:I14"/>
    <mergeCell ref="K1:M1"/>
    <mergeCell ref="K2:M2"/>
    <mergeCell ref="K3:M3"/>
    <mergeCell ref="K4:M4"/>
    <mergeCell ref="K5:M5"/>
    <mergeCell ref="K6:M6"/>
    <mergeCell ref="K7:M7"/>
    <mergeCell ref="K8:M8"/>
    <mergeCell ref="B10:M10"/>
    <mergeCell ref="B11:M11"/>
    <mergeCell ref="K15:K16"/>
    <mergeCell ref="B15:J16"/>
  </mergeCells>
  <pageMargins left="0.31496062992125984" right="0.19685039370078741" top="0.15748031496062992" bottom="0.3543307086614173" header="0.31496062992125984" footer="0.11811023622047244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2022-2024 гг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2022-11-16T13:22:06Z</cp:lastPrinted>
  <dcterms:created xsi:type="dcterms:W3CDTF">2021-04-12T14:52:46Z</dcterms:created>
  <dcterms:modified xsi:type="dcterms:W3CDTF">2022-11-16T13:22:07Z</dcterms:modified>
</cp:coreProperties>
</file>