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filterPrivacy="1" defaultThemeVersion="124226"/>
  <xr:revisionPtr revIDLastSave="0" documentId="13_ncr:1_{B79D0283-BAF5-441C-B0EB-C466B4E85C95}" xr6:coauthVersionLast="47" xr6:coauthVersionMax="47" xr10:uidLastSave="{00000000-0000-0000-0000-000000000000}"/>
  <bookViews>
    <workbookView xWindow="-120" yWindow="-120" windowWidth="29040" windowHeight="15840" tabRatio="945" activeTab="7" xr2:uid="{00000000-000D-0000-FFFF-FFFF00000000}"/>
  </bookViews>
  <sheets>
    <sheet name="1.Паспорт программы " sheetId="10" r:id="rId1"/>
    <sheet name="2.Планируемые результа" sheetId="24" r:id="rId2"/>
    <sheet name="3.Методика расчета" sheetId="16" r:id="rId3"/>
    <sheet name="4.Паспорт подпрРазвФКиС" sheetId="3" r:id="rId4"/>
    <sheet name="5.Пасп подпрПод.СпРез" sheetId="17" r:id="rId5"/>
    <sheet name="6.Пасп подпр Обесп 3" sheetId="8" r:id="rId6"/>
    <sheet name="Перечень мероприятий" sheetId="13" r:id="rId7"/>
    <sheet name="Прил 9 Адрес. пер. кап.рем" sheetId="25" r:id="rId8"/>
  </sheets>
  <definedNames>
    <definedName name="_xlnm.Print_Area" localSheetId="0">'1.Паспорт программы '!$A$1:$G$41</definedName>
    <definedName name="_xlnm.Print_Area" localSheetId="1">'2.Планируемые результа'!$A$1:$K$27</definedName>
    <definedName name="_xlnm.Print_Area" localSheetId="2">'3.Методика расчета'!$A$1:$E$23</definedName>
    <definedName name="_xlnm.Print_Area" localSheetId="3">'4.Паспорт подпрРазвФКиС'!$A$1:$J$13</definedName>
    <definedName name="_xlnm.Print_Area" localSheetId="4">'5.Пасп подпрПод.СпРез'!$A$1:$J$13</definedName>
    <definedName name="_xlnm.Print_Area" localSheetId="5">'6.Пасп подпр Обесп 3'!$A$1:$J$14</definedName>
    <definedName name="_xlnm.Print_Area" localSheetId="6">'Перечень мероприятий'!$A$1:$M$66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0" i="13" l="1"/>
  <c r="I41" i="13"/>
  <c r="I21" i="13"/>
  <c r="I19" i="13"/>
  <c r="I16" i="13"/>
  <c r="J65" i="13" l="1"/>
  <c r="I40" i="13"/>
  <c r="E53" i="13" l="1"/>
  <c r="E38" i="13"/>
  <c r="E55" i="13"/>
  <c r="E40" i="13"/>
  <c r="H13" i="13"/>
  <c r="I13" i="13"/>
  <c r="I12" i="13" s="1"/>
  <c r="J13" i="13"/>
  <c r="K13" i="13"/>
  <c r="K12" i="13" s="1"/>
  <c r="G13" i="13"/>
  <c r="E35" i="13"/>
  <c r="E34" i="13"/>
  <c r="E33" i="13"/>
  <c r="E13" i="13"/>
  <c r="E12" i="13"/>
  <c r="E26" i="13"/>
  <c r="E25" i="13"/>
  <c r="E63" i="13"/>
  <c r="I55" i="13"/>
  <c r="H54" i="13"/>
  <c r="G54" i="13"/>
  <c r="E54" i="13"/>
  <c r="K54" i="13"/>
  <c r="J12" i="13"/>
  <c r="G12" i="13"/>
  <c r="H12" i="13"/>
  <c r="F14" i="13"/>
  <c r="G14" i="13"/>
  <c r="H14" i="13"/>
  <c r="I14" i="13"/>
  <c r="J14" i="13"/>
  <c r="K14" i="13"/>
  <c r="E14" i="13"/>
  <c r="G39" i="13"/>
  <c r="H39" i="13"/>
  <c r="J39" i="13"/>
  <c r="K39" i="13"/>
  <c r="E39" i="13"/>
  <c r="E32" i="13" l="1"/>
  <c r="I38" i="13"/>
  <c r="J38" i="13"/>
  <c r="K38" i="13"/>
  <c r="K37" i="13" s="1"/>
  <c r="F44" i="13"/>
  <c r="K43" i="13"/>
  <c r="J43" i="13"/>
  <c r="I43" i="13"/>
  <c r="H43" i="13"/>
  <c r="G43" i="13"/>
  <c r="E43" i="13"/>
  <c r="F23" i="13"/>
  <c r="K20" i="13"/>
  <c r="I20" i="13"/>
  <c r="H21" i="13"/>
  <c r="H20" i="13" s="1"/>
  <c r="G21" i="13"/>
  <c r="E21" i="13"/>
  <c r="E20" i="13" s="1"/>
  <c r="G20" i="13"/>
  <c r="J40" i="13"/>
  <c r="K40" i="13"/>
  <c r="J15" i="13"/>
  <c r="H55" i="13"/>
  <c r="J55" i="13"/>
  <c r="K55" i="13"/>
  <c r="G55" i="13"/>
  <c r="H13" i="17"/>
  <c r="I13" i="17"/>
  <c r="I42" i="13"/>
  <c r="H41" i="13"/>
  <c r="H40" i="13" s="1"/>
  <c r="G41" i="13"/>
  <c r="E41" i="13"/>
  <c r="G35" i="13"/>
  <c r="H35" i="13"/>
  <c r="J35" i="13"/>
  <c r="I17" i="13"/>
  <c r="I15" i="13" s="1"/>
  <c r="H16" i="13"/>
  <c r="H15" i="13" s="1"/>
  <c r="G16" i="13"/>
  <c r="E16" i="13"/>
  <c r="E15" i="13" s="1"/>
  <c r="F46" i="13"/>
  <c r="I54" i="13" l="1"/>
  <c r="G12" i="17" s="1"/>
  <c r="G10" i="17" s="1"/>
  <c r="I37" i="13"/>
  <c r="I53" i="13" s="1"/>
  <c r="J37" i="13"/>
  <c r="J54" i="13"/>
  <c r="I39" i="13"/>
  <c r="F43" i="13"/>
  <c r="G38" i="13"/>
  <c r="H38" i="13"/>
  <c r="H37" i="13" s="1"/>
  <c r="N43" i="13"/>
  <c r="F21" i="13"/>
  <c r="N20" i="13" s="1"/>
  <c r="G15" i="13"/>
  <c r="J20" i="13"/>
  <c r="F20" i="13" s="1"/>
  <c r="G13" i="17"/>
  <c r="G40" i="13"/>
  <c r="I12" i="17"/>
  <c r="J66" i="13"/>
  <c r="K53" i="13"/>
  <c r="F41" i="13"/>
  <c r="I35" i="13"/>
  <c r="I66" i="13" s="1"/>
  <c r="F16" i="13"/>
  <c r="H60" i="13"/>
  <c r="H34" i="13"/>
  <c r="E12" i="17" l="1"/>
  <c r="G37" i="13"/>
  <c r="J53" i="13"/>
  <c r="H12" i="17"/>
  <c r="J8" i="25"/>
  <c r="K8" i="25"/>
  <c r="L8" i="25"/>
  <c r="M8" i="25"/>
  <c r="J9" i="25"/>
  <c r="K9" i="25"/>
  <c r="L9" i="25"/>
  <c r="M9" i="25"/>
  <c r="N9" i="25"/>
  <c r="N8" i="25"/>
  <c r="I36" i="25"/>
  <c r="I35" i="25"/>
  <c r="N34" i="25"/>
  <c r="M34" i="25"/>
  <c r="L34" i="25"/>
  <c r="K34" i="25"/>
  <c r="J34" i="25"/>
  <c r="I27" i="25"/>
  <c r="I26" i="25"/>
  <c r="N25" i="25"/>
  <c r="M25" i="25"/>
  <c r="L25" i="25"/>
  <c r="K25" i="25"/>
  <c r="J25" i="25"/>
  <c r="I24" i="25"/>
  <c r="I23" i="25"/>
  <c r="N22" i="25"/>
  <c r="M22" i="25"/>
  <c r="L22" i="25"/>
  <c r="K22" i="25"/>
  <c r="J22" i="25"/>
  <c r="I21" i="25"/>
  <c r="I20" i="25"/>
  <c r="N19" i="25"/>
  <c r="M19" i="25"/>
  <c r="L19" i="25"/>
  <c r="K19" i="25"/>
  <c r="J19" i="25"/>
  <c r="I18" i="25"/>
  <c r="I17" i="25"/>
  <c r="N16" i="25"/>
  <c r="M16" i="25"/>
  <c r="L16" i="25"/>
  <c r="K16" i="25"/>
  <c r="J16" i="25"/>
  <c r="I15" i="25"/>
  <c r="I14" i="25"/>
  <c r="N13" i="25"/>
  <c r="M13" i="25"/>
  <c r="L13" i="25"/>
  <c r="K13" i="25"/>
  <c r="J13" i="25"/>
  <c r="I12" i="25"/>
  <c r="I11" i="25"/>
  <c r="N10" i="25"/>
  <c r="M10" i="25"/>
  <c r="L10" i="25"/>
  <c r="K10" i="25"/>
  <c r="J10" i="25"/>
  <c r="N40" i="25"/>
  <c r="N37" i="25"/>
  <c r="N31" i="25"/>
  <c r="N28" i="25"/>
  <c r="I59" i="25"/>
  <c r="I58" i="25"/>
  <c r="I56" i="25"/>
  <c r="I55" i="25"/>
  <c r="I49" i="25"/>
  <c r="I48" i="25"/>
  <c r="I42" i="25"/>
  <c r="I41" i="25"/>
  <c r="I39" i="25"/>
  <c r="I38" i="25"/>
  <c r="I33" i="25"/>
  <c r="I32" i="25"/>
  <c r="I30" i="25"/>
  <c r="I29" i="25"/>
  <c r="N57" i="25"/>
  <c r="N54" i="25"/>
  <c r="N53" i="25"/>
  <c r="N52" i="25"/>
  <c r="N47" i="25"/>
  <c r="N46" i="25"/>
  <c r="N44" i="25" s="1"/>
  <c r="M54" i="25"/>
  <c r="L54" i="25"/>
  <c r="L62" i="25" s="1"/>
  <c r="K54" i="25"/>
  <c r="J54" i="25"/>
  <c r="I54" i="25" l="1"/>
  <c r="F54" i="25" s="1"/>
  <c r="I25" i="25"/>
  <c r="I16" i="25"/>
  <c r="I13" i="25"/>
  <c r="I10" i="25"/>
  <c r="I22" i="25"/>
  <c r="I19" i="25"/>
  <c r="I34" i="25"/>
  <c r="N51" i="25"/>
  <c r="N61" i="25"/>
  <c r="N7" i="25"/>
  <c r="N62" i="25"/>
  <c r="K17" i="13"/>
  <c r="M37" i="25"/>
  <c r="L37" i="25"/>
  <c r="K37" i="25"/>
  <c r="J37" i="25"/>
  <c r="L57" i="25"/>
  <c r="L53" i="25"/>
  <c r="L52" i="25"/>
  <c r="L47" i="25"/>
  <c r="L46" i="25"/>
  <c r="L45" i="25"/>
  <c r="L40" i="25"/>
  <c r="L31" i="25"/>
  <c r="L28" i="25"/>
  <c r="K15" i="13" l="1"/>
  <c r="K35" i="13"/>
  <c r="I8" i="25"/>
  <c r="I37" i="25"/>
  <c r="L51" i="25"/>
  <c r="I9" i="25"/>
  <c r="N60" i="25"/>
  <c r="L61" i="25"/>
  <c r="L44" i="25"/>
  <c r="L7" i="25"/>
  <c r="G60" i="13"/>
  <c r="K66" i="13" l="1"/>
  <c r="F35" i="13"/>
  <c r="L60" i="25"/>
  <c r="I26" i="13"/>
  <c r="I34" i="13" s="1"/>
  <c r="J26" i="13"/>
  <c r="J34" i="13" s="1"/>
  <c r="K26" i="13"/>
  <c r="K34" i="13" s="1"/>
  <c r="G26" i="13"/>
  <c r="G34" i="13" s="1"/>
  <c r="I33" i="13"/>
  <c r="I64" i="13" s="1"/>
  <c r="J33" i="13"/>
  <c r="J64" i="13" s="1"/>
  <c r="G25" i="13"/>
  <c r="G33" i="13" s="1"/>
  <c r="J52" i="25"/>
  <c r="J53" i="25"/>
  <c r="K53" i="25"/>
  <c r="M53" i="25"/>
  <c r="K52" i="25"/>
  <c r="M52" i="25"/>
  <c r="J45" i="25"/>
  <c r="M57" i="25"/>
  <c r="K57" i="25"/>
  <c r="J57" i="25"/>
  <c r="K45" i="25"/>
  <c r="J46" i="25"/>
  <c r="K46" i="25"/>
  <c r="M47" i="25"/>
  <c r="M45" i="25"/>
  <c r="M46" i="25"/>
  <c r="K47" i="25"/>
  <c r="J47" i="25"/>
  <c r="I47" i="25" s="1"/>
  <c r="M31" i="25"/>
  <c r="K31" i="25"/>
  <c r="J31" i="25"/>
  <c r="M28" i="25"/>
  <c r="K28" i="25"/>
  <c r="J28" i="25"/>
  <c r="J40" i="25"/>
  <c r="K40" i="25"/>
  <c r="M40" i="25"/>
  <c r="E60" i="13"/>
  <c r="E58" i="13" s="1"/>
  <c r="E57" i="13" s="1"/>
  <c r="E62" i="13" s="1"/>
  <c r="E61" i="13" s="1"/>
  <c r="E29" i="13"/>
  <c r="E27" i="13"/>
  <c r="E24" i="13"/>
  <c r="E51" i="13"/>
  <c r="E49" i="13"/>
  <c r="E47" i="13"/>
  <c r="E45" i="13"/>
  <c r="E22" i="13"/>
  <c r="E19" i="13"/>
  <c r="E18" i="13" s="1"/>
  <c r="G66" i="13"/>
  <c r="C33" i="10" s="1"/>
  <c r="J14" i="8"/>
  <c r="J13" i="17"/>
  <c r="E13" i="3"/>
  <c r="F13" i="3"/>
  <c r="G13" i="3"/>
  <c r="H13" i="3"/>
  <c r="I13" i="3"/>
  <c r="H66" i="13"/>
  <c r="D33" i="10" s="1"/>
  <c r="E33" i="10"/>
  <c r="F33" i="10"/>
  <c r="F60" i="13"/>
  <c r="I58" i="13"/>
  <c r="I57" i="13" s="1"/>
  <c r="H58" i="13"/>
  <c r="H57" i="13" s="1"/>
  <c r="J58" i="13"/>
  <c r="J62" i="13" s="1"/>
  <c r="K58" i="13"/>
  <c r="K57" i="13" s="1"/>
  <c r="G58" i="13"/>
  <c r="G62" i="13" s="1"/>
  <c r="H59" i="13"/>
  <c r="I59" i="13"/>
  <c r="J59" i="13"/>
  <c r="K59" i="13"/>
  <c r="G59" i="13"/>
  <c r="F12" i="17"/>
  <c r="H45" i="13"/>
  <c r="I45" i="13"/>
  <c r="J45" i="13"/>
  <c r="K45" i="13"/>
  <c r="G45" i="13"/>
  <c r="F19" i="13"/>
  <c r="H51" i="13"/>
  <c r="I51" i="13"/>
  <c r="J51" i="13"/>
  <c r="K51" i="13"/>
  <c r="H49" i="13"/>
  <c r="I49" i="13"/>
  <c r="J49" i="13"/>
  <c r="K49" i="13"/>
  <c r="G51" i="13"/>
  <c r="G49" i="13"/>
  <c r="H48" i="13"/>
  <c r="H47" i="13" s="1"/>
  <c r="I48" i="13"/>
  <c r="I47" i="13" s="1"/>
  <c r="J48" i="13"/>
  <c r="J47" i="13" s="1"/>
  <c r="K48" i="13"/>
  <c r="G48" i="13"/>
  <c r="G47" i="13" s="1"/>
  <c r="H22" i="13"/>
  <c r="I22" i="13"/>
  <c r="J22" i="13"/>
  <c r="K22" i="13"/>
  <c r="H18" i="13"/>
  <c r="I18" i="13"/>
  <c r="J18" i="13"/>
  <c r="K18" i="13"/>
  <c r="H29" i="13"/>
  <c r="I29" i="13"/>
  <c r="K27" i="13"/>
  <c r="H27" i="13"/>
  <c r="I27" i="13"/>
  <c r="J27" i="13"/>
  <c r="F31" i="13"/>
  <c r="F28" i="13"/>
  <c r="G27" i="13"/>
  <c r="G29" i="13"/>
  <c r="H33" i="13"/>
  <c r="J12" i="8"/>
  <c r="H24" i="13"/>
  <c r="K29" i="13"/>
  <c r="F30" i="13"/>
  <c r="J29" i="13"/>
  <c r="K33" i="13"/>
  <c r="F50" i="13"/>
  <c r="G22" i="13"/>
  <c r="F42" i="13"/>
  <c r="F52" i="13"/>
  <c r="G18" i="13"/>
  <c r="F17" i="13"/>
  <c r="N15" i="13" s="1"/>
  <c r="N40" i="13" l="1"/>
  <c r="F39" i="13"/>
  <c r="E59" i="13"/>
  <c r="F11" i="3"/>
  <c r="H64" i="13"/>
  <c r="D31" i="10" s="1"/>
  <c r="E12" i="3"/>
  <c r="E11" i="3"/>
  <c r="G64" i="13"/>
  <c r="I11" i="3"/>
  <c r="K64" i="13"/>
  <c r="G31" i="10" s="1"/>
  <c r="G33" i="10"/>
  <c r="B33" i="10" s="1"/>
  <c r="I10" i="17"/>
  <c r="G24" i="13"/>
  <c r="J11" i="17"/>
  <c r="J13" i="3"/>
  <c r="I45" i="25"/>
  <c r="K24" i="13"/>
  <c r="F27" i="13"/>
  <c r="N18" i="13"/>
  <c r="I46" i="25"/>
  <c r="I28" i="25"/>
  <c r="I57" i="25"/>
  <c r="F57" i="25" s="1"/>
  <c r="I53" i="25"/>
  <c r="I40" i="25"/>
  <c r="I31" i="25"/>
  <c r="I52" i="25"/>
  <c r="M51" i="25"/>
  <c r="M44" i="25"/>
  <c r="M61" i="25"/>
  <c r="F40" i="13"/>
  <c r="F25" i="13"/>
  <c r="J24" i="13"/>
  <c r="G11" i="3"/>
  <c r="E31" i="10"/>
  <c r="I24" i="13"/>
  <c r="K44" i="25"/>
  <c r="F29" i="13"/>
  <c r="F22" i="13"/>
  <c r="F58" i="13"/>
  <c r="N22" i="13"/>
  <c r="N49" i="13"/>
  <c r="F45" i="13"/>
  <c r="F59" i="13"/>
  <c r="F66" i="13"/>
  <c r="M62" i="25"/>
  <c r="M60" i="25" s="1"/>
  <c r="K51" i="25"/>
  <c r="F18" i="13"/>
  <c r="N27" i="13"/>
  <c r="F48" i="13"/>
  <c r="N51" i="13"/>
  <c r="G57" i="13"/>
  <c r="N29" i="13"/>
  <c r="H13" i="8"/>
  <c r="H11" i="8" s="1"/>
  <c r="J61" i="13"/>
  <c r="H11" i="3"/>
  <c r="F49" i="13"/>
  <c r="J57" i="13"/>
  <c r="F51" i="13"/>
  <c r="F26" i="13"/>
  <c r="J44" i="25"/>
  <c r="K47" i="13"/>
  <c r="F47" i="13" s="1"/>
  <c r="N45" i="13"/>
  <c r="K62" i="13"/>
  <c r="K65" i="13" s="1"/>
  <c r="K61" i="25"/>
  <c r="G61" i="13"/>
  <c r="E13" i="8"/>
  <c r="E11" i="8" s="1"/>
  <c r="I62" i="13"/>
  <c r="I65" i="13" s="1"/>
  <c r="N59" i="13"/>
  <c r="H62" i="13"/>
  <c r="F38" i="13"/>
  <c r="F54" i="13" s="1"/>
  <c r="G65" i="13"/>
  <c r="C32" i="10" s="1"/>
  <c r="F13" i="13"/>
  <c r="F33" i="13"/>
  <c r="F15" i="13"/>
  <c r="K7" i="25"/>
  <c r="K62" i="25"/>
  <c r="M7" i="25"/>
  <c r="J61" i="25"/>
  <c r="J51" i="25"/>
  <c r="J62" i="25"/>
  <c r="J7" i="25"/>
  <c r="G13" i="8" l="1"/>
  <c r="G11" i="8" s="1"/>
  <c r="N12" i="13"/>
  <c r="F12" i="13"/>
  <c r="E37" i="13"/>
  <c r="F37" i="13"/>
  <c r="N37" i="13"/>
  <c r="F12" i="3"/>
  <c r="F10" i="3" s="1"/>
  <c r="H65" i="13"/>
  <c r="H32" i="13"/>
  <c r="F24" i="13"/>
  <c r="G53" i="13"/>
  <c r="E65" i="13"/>
  <c r="G32" i="13"/>
  <c r="E10" i="3"/>
  <c r="E10" i="17"/>
  <c r="F57" i="13"/>
  <c r="N24" i="13"/>
  <c r="I51" i="25"/>
  <c r="I62" i="25"/>
  <c r="I44" i="25"/>
  <c r="I61" i="25"/>
  <c r="I7" i="25"/>
  <c r="N57" i="13"/>
  <c r="H10" i="17"/>
  <c r="F55" i="13"/>
  <c r="J11" i="3"/>
  <c r="F10" i="17"/>
  <c r="H53" i="13"/>
  <c r="K60" i="25"/>
  <c r="K61" i="13"/>
  <c r="I13" i="8"/>
  <c r="I11" i="8" s="1"/>
  <c r="C31" i="10"/>
  <c r="F64" i="13"/>
  <c r="F31" i="10"/>
  <c r="N47" i="13"/>
  <c r="I61" i="13"/>
  <c r="F62" i="13"/>
  <c r="H61" i="13"/>
  <c r="F13" i="8"/>
  <c r="J60" i="25"/>
  <c r="G12" i="3" l="1"/>
  <c r="I63" i="13"/>
  <c r="R66" i="13" s="1"/>
  <c r="J63" i="13"/>
  <c r="I12" i="3"/>
  <c r="I10" i="3" s="1"/>
  <c r="K63" i="13"/>
  <c r="G63" i="13"/>
  <c r="K32" i="13"/>
  <c r="H12" i="3"/>
  <c r="H10" i="3" s="1"/>
  <c r="J32" i="13"/>
  <c r="I32" i="13"/>
  <c r="F34" i="13"/>
  <c r="C34" i="10"/>
  <c r="I60" i="25"/>
  <c r="F53" i="13"/>
  <c r="J12" i="17"/>
  <c r="K10" i="17" s="1"/>
  <c r="N53" i="13"/>
  <c r="B31" i="10"/>
  <c r="N61" i="13"/>
  <c r="F61" i="13"/>
  <c r="F11" i="8"/>
  <c r="J13" i="8"/>
  <c r="H63" i="13"/>
  <c r="D32" i="10"/>
  <c r="D34" i="10" s="1"/>
  <c r="J10" i="17"/>
  <c r="G32" i="10" l="1"/>
  <c r="G34" i="10" s="1"/>
  <c r="F32" i="10"/>
  <c r="F34" i="10" s="1"/>
  <c r="E32" i="10"/>
  <c r="E34" i="10" s="1"/>
  <c r="F65" i="13"/>
  <c r="N63" i="13" s="1"/>
  <c r="F32" i="13"/>
  <c r="N32" i="13"/>
  <c r="J12" i="3"/>
  <c r="G10" i="3"/>
  <c r="L10" i="17"/>
  <c r="K11" i="8"/>
  <c r="J11" i="8"/>
  <c r="L11" i="8" s="1"/>
  <c r="F63" i="13"/>
  <c r="B34" i="10" l="1"/>
  <c r="I34" i="10" s="1"/>
  <c r="B32" i="10"/>
  <c r="H34" i="10" s="1"/>
  <c r="J10" i="3"/>
  <c r="L10" i="3" s="1"/>
  <c r="K10" i="3"/>
  <c r="G7" i="25"/>
</calcChain>
</file>

<file path=xl/sharedStrings.xml><?xml version="1.0" encoding="utf-8"?>
<sst xmlns="http://schemas.openxmlformats.org/spreadsheetml/2006/main" count="574" uniqueCount="268">
  <si>
    <t>Единица измерения</t>
  </si>
  <si>
    <t>1.</t>
  </si>
  <si>
    <t xml:space="preserve">Муниципальный заказчик подпрограммы       </t>
  </si>
  <si>
    <t xml:space="preserve">Расходы (тыс. рублей)                                   </t>
  </si>
  <si>
    <t>Итого</t>
  </si>
  <si>
    <t>Средства бюджета Московской области</t>
  </si>
  <si>
    <t xml:space="preserve">Главный распорядитель бюджетных средств     </t>
  </si>
  <si>
    <t>Источник финансирования</t>
  </si>
  <si>
    <t>Источники  финансирования    подпрограммы по  годам реализации и  главным распорядителям   бюджетных средств, в том числе по годам:</t>
  </si>
  <si>
    <t xml:space="preserve">  </t>
  </si>
  <si>
    <t>Координатор муниципальной программы</t>
  </si>
  <si>
    <t>Цель муниципальной программы</t>
  </si>
  <si>
    <t>Перечень подпрограмм</t>
  </si>
  <si>
    <t>в том числе по годам:</t>
  </si>
  <si>
    <t>Расходы (тыс. рублей)</t>
  </si>
  <si>
    <t>Всего</t>
  </si>
  <si>
    <t xml:space="preserve">Итого         </t>
  </si>
  <si>
    <t>1.1.</t>
  </si>
  <si>
    <t>1.2.</t>
  </si>
  <si>
    <t>1.3.</t>
  </si>
  <si>
    <t>Итого по подпрограмме:</t>
  </si>
  <si>
    <t>Итого:</t>
  </si>
  <si>
    <t>ИТОГО ПО ПРОГРАММЕ:</t>
  </si>
  <si>
    <t xml:space="preserve">Всего 
(тыс. 
руб.) 
</t>
  </si>
  <si>
    <t xml:space="preserve">Средства  бюджета Московской области    </t>
  </si>
  <si>
    <t xml:space="preserve"> п/п</t>
  </si>
  <si>
    <t>Наименование показателей</t>
  </si>
  <si>
    <t>Внебюджетные источники</t>
  </si>
  <si>
    <t>Источники финансирования подпрограммы по годам реализации и главным распорядителям бюджетных средств, в том числе по годам:</t>
  </si>
  <si>
    <t>2.1.</t>
  </si>
  <si>
    <t xml:space="preserve">1.  </t>
  </si>
  <si>
    <t xml:space="preserve"> 1.  </t>
  </si>
  <si>
    <t>Московской области</t>
  </si>
  <si>
    <t>Муниципальное бюджетное  учреждение Рузского городского округа "Спортивная школа Руза"</t>
  </si>
  <si>
    <t>Средства бюджета  Рузского городского округа</t>
  </si>
  <si>
    <t>1.4.</t>
  </si>
  <si>
    <t>1.5.</t>
  </si>
  <si>
    <t>1.6.</t>
  </si>
  <si>
    <t>1.7.</t>
  </si>
  <si>
    <t>Средства бюджета Рузского городского округа</t>
  </si>
  <si>
    <t>Средства      бюджета Рузского  городского округа</t>
  </si>
  <si>
    <t>Средства      бюджета Рузского городского округа</t>
  </si>
  <si>
    <t>Средства  бюджета Рузского городского округа</t>
  </si>
  <si>
    <t>Средства бюджета Рузского  городского округа</t>
  </si>
  <si>
    <t xml:space="preserve">Средства  бюджета Рузского   городского округа   </t>
  </si>
  <si>
    <t>2020 год</t>
  </si>
  <si>
    <t>2021 год</t>
  </si>
  <si>
    <t>2022 год</t>
  </si>
  <si>
    <t xml:space="preserve">2020 год       </t>
  </si>
  <si>
    <t xml:space="preserve">2021 год       </t>
  </si>
  <si>
    <t xml:space="preserve">2022 год       </t>
  </si>
  <si>
    <t xml:space="preserve">2021 год </t>
  </si>
  <si>
    <t xml:space="preserve">2022 год </t>
  </si>
  <si>
    <t>1.8.</t>
  </si>
  <si>
    <t xml:space="preserve">МУНИЦИПАЛЬНАЯ ПРОГРАММА РУЗСКОГО ГОРОДСКОГО ОКРУГА  </t>
  </si>
  <si>
    <t xml:space="preserve">Всего:                                        в том числе:   </t>
  </si>
  <si>
    <t>№ п/п</t>
  </si>
  <si>
    <t xml:space="preserve">Планируемые результаты реализации муниципальной программы </t>
  </si>
  <si>
    <t>Тип показателя</t>
  </si>
  <si>
    <t>Планируемое значение  по годам реализации</t>
  </si>
  <si>
    <t>Базовое значение на начало реализации программы (подпрограммы)</t>
  </si>
  <si>
    <t>1.10.</t>
  </si>
  <si>
    <t>1.11.</t>
  </si>
  <si>
    <t>1.13.</t>
  </si>
  <si>
    <t>Средства   бюджета Рузского городского округа</t>
  </si>
  <si>
    <t>Администрации Рузского городского округа</t>
  </si>
  <si>
    <t>Макропоказатель – Эффективность использования существующих объектов спорта (отношение фактической посещаемости к нормативной пропускной способности)</t>
  </si>
  <si>
    <t>Обьем финансирования по годам (тыс.руб.)</t>
  </si>
  <si>
    <t>N п/п</t>
  </si>
  <si>
    <t>Источники финансирования</t>
  </si>
  <si>
    <t>Финансирование, тыс. рублей</t>
  </si>
  <si>
    <t>Наименование главного распорядителя средств бюджета Рузского городского округа</t>
  </si>
  <si>
    <t>3.1.</t>
  </si>
  <si>
    <t>Управление по физической культуре, спорту, молодежной политике Администрации Рузского городского округа Московской области</t>
  </si>
  <si>
    <t>Управление по физической культуре, спорту, молодежной политике АРГО МО, МБУ Физической культуры и спорта РГО МО</t>
  </si>
  <si>
    <t>Управление по физической культуре, спорту, молодежной политике АРГО МО</t>
  </si>
  <si>
    <t>МБУ Физической культуры и спорта РГО МО</t>
  </si>
  <si>
    <t>процент</t>
  </si>
  <si>
    <t>Указ 204</t>
  </si>
  <si>
    <t>отраслевой показатель</t>
  </si>
  <si>
    <t>Макропоказатель – Доля обучающихся и студентов, систематически занимающихся физической культурой и спортом, в общей численности обучающихся и студентов</t>
  </si>
  <si>
    <t>Количество проведенных массовых, официальных физкультурных и спортивных мероприятий</t>
  </si>
  <si>
    <t>единиц</t>
  </si>
  <si>
    <t>Макропоказатель – Доля занимающихся по программам спортивной подготовки в организациях ведомственной принадлежности физической культуры и спорта в общем количестве занимающихся в организациях ведомственной принадлежности физической культуры и спорта</t>
  </si>
  <si>
    <t>Показатель к соглашению, заключенному с федеральным органом исполнительной власти</t>
  </si>
  <si>
    <t>3.2.</t>
  </si>
  <si>
    <t>Муниципальный заказчик  муниципальной программы</t>
  </si>
  <si>
    <t>2023 год</t>
  </si>
  <si>
    <t>2024 год</t>
  </si>
  <si>
    <t xml:space="preserve">Источники финансирования муниципальной программы, </t>
  </si>
  <si>
    <t>Внебюджетные средства</t>
  </si>
  <si>
    <t>Всего, в том числе по годам:</t>
  </si>
  <si>
    <t xml:space="preserve">2023 год       </t>
  </si>
  <si>
    <t xml:space="preserve">2024 год       </t>
  </si>
  <si>
    <t>Номер и название основного мероприятия в перечне мероприятий программы (подпрограммы)</t>
  </si>
  <si>
    <t>Процент</t>
  </si>
  <si>
    <t xml:space="preserve">Процент </t>
  </si>
  <si>
    <t>Источник данных</t>
  </si>
  <si>
    <t>Методика расчета показателя</t>
  </si>
  <si>
    <t xml:space="preserve">Дс = Чз / Чн x 100%, где:
Дс – доля обучающихся и студентов, систематически занимающихся физической культурой и спортом, в общей численности обучающихся и студентов;
Чз – численность занимающихся физической культурой и спортом в возрасте 6-29 лет в соответствии с Федеральным планом статистических работ, утвержденным распоряжением Правительства Российской Федерации от 06.05.2008 № 671-р;
Чн – численность населения в возрасте 6-29 лет по данным Федеральной службы государственной статистики
</t>
  </si>
  <si>
    <t>единица</t>
  </si>
  <si>
    <t xml:space="preserve">Объем финанси-рования мероприятия в году, предшест-
вующему году начала реализации муниципальной программы
(тыс. руб.)
</t>
  </si>
  <si>
    <t xml:space="preserve">Ответственный за выполнение мероприятия Подпрограммы 
</t>
  </si>
  <si>
    <t>2020-2024гг.</t>
  </si>
  <si>
    <t>Подпрограмма I "Развитие физической культуры и спорта"</t>
  </si>
  <si>
    <t xml:space="preserve">Подпрограмма III "Подготовка спортивного резерва"
</t>
  </si>
  <si>
    <t>Подпрограмма IV "Обеспечивающая подпрограмма"</t>
  </si>
  <si>
    <t>Результаты выполнения мероприятия Подпрограммы</t>
  </si>
  <si>
    <t>Количество установленных (отремонтированных, модернизированных) плоскостных спортивных сооружений в Рузском городском округе Московской области</t>
  </si>
  <si>
    <t>1. ПАСПОРТ МУНИЦИПАЛЬНОЙ ПРОГРАММЫ РУЗСКОГО ГОРОДСКОГО ОКРУГА</t>
  </si>
  <si>
    <t>7. ПЕРЕЧЕНЬ МЕРОПРИЯТИЙ МУНИЦИПАЛЬНОЙ ПРОГРАММЫ РУЗСКОГО ГОРОДСКОГО ОКРУГА</t>
  </si>
  <si>
    <t>5. ПАСПОРТ ПОДПРОГРАММЫ III</t>
  </si>
  <si>
    <t>6. ПАСПОРТ ПОДПРОГРАММЫ IV</t>
  </si>
  <si>
    <t>Направление инвестирования, наименование объекта, адрес объекта, сведения о государственной регистрации права собственности/реквизиты документов-оснований возникновения права муниципальной собственности</t>
  </si>
  <si>
    <t>Годы строительства/
реконструкции объектов муниципальной собственности</t>
  </si>
  <si>
    <t>Мощность/
прирост мощности объекта (кв. метр, погонный метр, место, койко-место и т.д.)</t>
  </si>
  <si>
    <t>Предельная стоимость объекта (тыс. руб.)</t>
  </si>
  <si>
    <t>Остаток сметной стоимости до ввода в эксплуатацию (тыс. руб.)</t>
  </si>
  <si>
    <t>2.</t>
  </si>
  <si>
    <t>3.</t>
  </si>
  <si>
    <t xml:space="preserve">Средства бюджета Рузского городского округа  </t>
  </si>
  <si>
    <t xml:space="preserve">4. ПАСПОРТ ПОДПРОГРАММЫ I </t>
  </si>
  <si>
    <t>Мероприятия 
Подпрограммы</t>
  </si>
  <si>
    <t>Сроки       
исполнения 
мероприятия</t>
  </si>
  <si>
    <t xml:space="preserve">N П/П </t>
  </si>
  <si>
    <t>Источники     
финансирования</t>
  </si>
  <si>
    <t>-</t>
  </si>
  <si>
    <t>1.9.</t>
  </si>
  <si>
    <t>Площадки для занятий силовой гимнастикой (воркаут)</t>
  </si>
  <si>
    <t>Многофункциональные хоккейные площадки</t>
  </si>
  <si>
    <t xml:space="preserve">ВСЕГО </t>
  </si>
  <si>
    <t xml:space="preserve">Основное мероприятие 01 
«Обеспечение условий для развития на территории городского округа физической культуры, школьного спорта и массового спорта»
</t>
  </si>
  <si>
    <t xml:space="preserve">Основное мероприятие. 
 Федеральный проект P5 "Спорт – норма жизни" 
</t>
  </si>
  <si>
    <t>Проведение официальных физкультурно-оздоровительных и спортивных мероприятий</t>
  </si>
  <si>
    <t xml:space="preserve">Подготовка основания, приобретение и установка плоскостных спортивных сооружений и их монтаж </t>
  </si>
  <si>
    <t>Московская область, Рузский городской округ, п. Тучково Восточный микрорайон (снос)</t>
  </si>
  <si>
    <t xml:space="preserve">Ддз = Дз / До x 100%, где:
Ддз – доля жителей Рузского городского округа Московской области, занимающихся в спортивных организациях, в общей численности детей и молодежи в возрасте 6-15 лет;
Дз – количество детей и молодежи в возрасте 6-15 лет, занимающихся в специализированных спортивных организациях, согласно данным государственной статистики, отражаемым в форме статистической отчетности № 1-ФК;
До – общее количество граждан Рузского городского округа Московской области в возрасте от 6 до 15 лет согласно данным государственной статистики
</t>
  </si>
  <si>
    <t xml:space="preserve">Днвн = Чнвн / Чнсн x 100%, где:
Днвн – доля жителей Рузского городского округа Московской области, выполнивших нормативы;
Чнвн – численность жителей Рузского городского округа Московской области, выполнивших нормативы;
Чнсн – численность жителей Рузского городского округа Московской области, принявших участие в сдаче нормативов
</t>
  </si>
  <si>
    <t xml:space="preserve">ЕПС = ЕПСфакт / ЕПСнорм х 100, где:
ЕПС – уровень обеспеченности спортивными сооружениями, исходя из единовременной пропускной способности объектов спорта Рузского городского округа Московской области;
ЕПСфакт – единовременная пропускная способность имеющихся спортивных сооружений в соответствии с данными федерального статистического наблюдения по форме № 1-ФК;
ЕПСнорм – необходимая нормативная единовременная пропускная способность спортивных сооружений
</t>
  </si>
  <si>
    <t xml:space="preserve">Ди = Чзи / (Чни – Чнп) x 100, где:
Ди – доля лиц с ограниченными возможностями здоровья и инвалидов, систематически занимающихся физической культурой и спортом, в общей численности указанной категории населения, проживающих в Рузском городском округе Московской области;
Чзи – численность лиц с ограниченными возможностями здоровья и инвалидов, систематически занимающихся физической культурой и спортом, проживающих в Рузском городском округе Московской области, согласно данным федерального статистического наблюдения по форме № 3-АФК;
Чни – численность жителей Рузского городского округа Московской области с ограниченными возможностями здоровья и инвалидов;
Чнп – численность жителей Рузского городского округа Московской области с ограниченными возможностями здоровья и инвалидов, имеющих противопоказания для занятий физической культурой и спортом
</t>
  </si>
  <si>
    <t xml:space="preserve">Дт = Чзт / Чнт x 100, где:
Дт – доля населения Рузского городского округа Московской области, занимающегося физической культурой и спортом по месту работы;
Чзт – численность граждан, занимающихся физической культурой и спортом по месту работы, согласно данным регионального статистического наблюдения по форме № 1-ФК (пункт 47.1 Федерального плана статистических работ);
Чнт – численность населения Рузского городского округа Московской области, занятого в экономике, по данным региональной службы государственной статистики
</t>
  </si>
  <si>
    <t xml:space="preserve">Дусвн = Чусвн / Чуссн x 100%, где:
Дусвн – доля обучающихся и студентов Рузского городского округа Московской области, выполнивших нормативы, в общем числе обучающихся и студентов, принявших участие в сдаче нормативов;
Чусвн – число обучающихся и студентов Рузского городского округа Московской области, выполнивших нормативы;
Чуссн – число обучающихся и студентов Рузского городского округа Московской области, принявших участие в сдаче нормативов
</t>
  </si>
  <si>
    <t>Км = Кмо +Кмп, где: 
Км - количество проведенных массовых, официальных физкультурных и спортивных мероприятий,  
Кмо - количество мероприятий, согласно календарного плана спортивно-массовых мероприятий Рузского городского округа,  
Кмп - количество мероприятий, организованных учреждением в сфере физической культуры и спорта.</t>
  </si>
  <si>
    <t>3</t>
  </si>
  <si>
    <t xml:space="preserve">Минспорт Московской области, МБУ Физической культуры и спорта Рузского городского округа </t>
  </si>
  <si>
    <t>Приобретение спортивного оборудования и инвентаря для приведения организаций спортивной подготовки в нормативное состояние</t>
  </si>
  <si>
    <t xml:space="preserve">Приобретение спортивного оборудования и инвентаря, спортивной экипировки, обеспечение тренировочными сборами организаций, осуществляющих спортивную подготовку в соответствии с требованиями федеральных стандартов спортивной подготовки </t>
  </si>
  <si>
    <t>Обеспечение деятельности муниципальных учреждений, оказывающих муниципальные услуги (выполнение работ) по  спортивной подготовке</t>
  </si>
  <si>
    <t>Приобретение спортивной экипировки для членов спортивных сборных команд Московской области</t>
  </si>
  <si>
    <t>Финансовое обеспечение подразделений, обеспечивающих работу в сфере физической культуры и спорта</t>
  </si>
  <si>
    <t>Финансовое обеспечение муниципальных учреждений, осуществляющих деятельность в сфере физической культуры и спорта</t>
  </si>
  <si>
    <t>Капитальный ремонт, техническое переоснащение и благоустройство территорий учреждений физкультуры и спорта муниципальных образований Московской области</t>
  </si>
  <si>
    <t>Закупка спортивно-технологического оборудования для создания малых спортивных площадок, а также создание или модернизация футбольных полей с искусственным покрытием и легкоатлетическими беговыми дорожками</t>
  </si>
  <si>
    <t>Первый Заместитель Главы администрации Рузского городского округа  Ю.А.Пеняев</t>
  </si>
  <si>
    <r>
      <rPr>
        <b/>
        <sz val="12"/>
        <color rgb="FF000000"/>
        <rFont val="Times New Roman"/>
        <family val="1"/>
        <charset val="204"/>
      </rPr>
      <t>О</t>
    </r>
    <r>
      <rPr>
        <sz val="12"/>
        <color rgb="FF000000"/>
        <rFont val="Times New Roman"/>
        <family val="1"/>
        <charset val="204"/>
      </rPr>
      <t xml:space="preserve">беспечение возможности жителям Московской области систематически заниматься физической культурой и спортом;
</t>
    </r>
    <r>
      <rPr>
        <b/>
        <sz val="12"/>
        <color rgb="FF000000"/>
        <rFont val="Times New Roman"/>
        <family val="1"/>
        <charset val="204"/>
      </rPr>
      <t>П</t>
    </r>
    <r>
      <rPr>
        <sz val="12"/>
        <color rgb="FF000000"/>
        <rFont val="Times New Roman"/>
        <family val="1"/>
        <charset val="204"/>
      </rPr>
      <t xml:space="preserve">одготовка спортивного резерва для спортивных сборных команд Московской области и спортивных сборных команд Российской Федерации путём формирования государственной системы подготовки спортивного резерва в Московской области;
</t>
    </r>
    <r>
      <rPr>
        <b/>
        <sz val="12"/>
        <color rgb="FF000000"/>
        <rFont val="Times New Roman"/>
        <family val="1"/>
        <charset val="204"/>
      </rPr>
      <t>О</t>
    </r>
    <r>
      <rPr>
        <sz val="12"/>
        <color rgb="FF000000"/>
        <rFont val="Times New Roman"/>
        <family val="1"/>
        <charset val="204"/>
      </rPr>
      <t xml:space="preserve">беспечение эффективного финансового, информационного, методического и кадрового сопровождения деятельности. 
</t>
    </r>
  </si>
  <si>
    <r>
      <rPr>
        <b/>
        <sz val="10"/>
        <color theme="1"/>
        <rFont val="Times New Roman"/>
        <family val="1"/>
        <charset val="204"/>
      </rPr>
      <t>Мероприятие 1.</t>
    </r>
    <r>
      <rPr>
        <sz val="10"/>
        <color theme="1"/>
        <rFont val="Times New Roman"/>
        <family val="1"/>
        <charset val="204"/>
      </rPr>
      <t xml:space="preserve">
Расходы на обеспечение деятельности (оказание услуг) муниципальных учреждений в области физической культуры и спорта
</t>
    </r>
  </si>
  <si>
    <r>
      <rPr>
        <b/>
        <sz val="10"/>
        <color theme="1"/>
        <rFont val="Times New Roman"/>
        <family val="1"/>
        <charset val="204"/>
      </rPr>
      <t>Мероприятие 3.</t>
    </r>
    <r>
      <rPr>
        <sz val="10"/>
        <color theme="1"/>
        <rFont val="Times New Roman"/>
        <family val="1"/>
        <charset val="204"/>
      </rPr>
      <t xml:space="preserve">
Организация проведения официальных физкультурно-оздоровительных и спортивных мероприятий
</t>
    </r>
  </si>
  <si>
    <r>
      <rPr>
        <b/>
        <sz val="10"/>
        <rFont val="Times New Roman"/>
        <family val="1"/>
        <charset val="204"/>
      </rPr>
      <t xml:space="preserve">Мероприятие P5.2. </t>
    </r>
    <r>
      <rPr>
        <sz val="10"/>
        <rFont val="Times New Roman"/>
        <family val="1"/>
        <charset val="204"/>
      </rPr>
      <t xml:space="preserve">
Подготовка основания, приобретение и установка плоскостных спортивных сооружений в муниципальных образованиях Московской области</t>
    </r>
  </si>
  <si>
    <r>
      <rPr>
        <b/>
        <sz val="10"/>
        <color theme="1"/>
        <rFont val="Times New Roman"/>
        <family val="1"/>
        <charset val="204"/>
      </rPr>
      <t>Мероприятие 1.</t>
    </r>
    <r>
      <rPr>
        <sz val="10"/>
        <color theme="1"/>
        <rFont val="Times New Roman"/>
        <family val="1"/>
        <charset val="204"/>
      </rPr>
      <t xml:space="preserve">
Расходы на обеспечение деятельности (оказание услуг) муниципальных учреждений по подготовке спортивных команд и спортивного резерва
</t>
    </r>
  </si>
  <si>
    <r>
      <rPr>
        <b/>
        <sz val="10"/>
        <color theme="1"/>
        <rFont val="Times New Roman"/>
        <family val="1"/>
        <charset val="204"/>
      </rPr>
      <t>Мероприятие P5.2.</t>
    </r>
    <r>
      <rPr>
        <sz val="10"/>
        <color theme="1"/>
        <rFont val="Times New Roman"/>
        <family val="1"/>
        <charset val="204"/>
      </rPr>
      <t xml:space="preserve">
Обеспечение уровня финансирования организаций, осуществляющих спортивную подготовку в соответствии с требованиями федеральных стандартов спортивной подготовки
</t>
    </r>
  </si>
  <si>
    <r>
      <rPr>
        <b/>
        <sz val="10"/>
        <color theme="1"/>
        <rFont val="Times New Roman"/>
        <family val="1"/>
        <charset val="204"/>
      </rPr>
      <t>Мероприятие 1.</t>
    </r>
    <r>
      <rPr>
        <sz val="10"/>
        <color theme="1"/>
        <rFont val="Times New Roman"/>
        <family val="1"/>
        <charset val="204"/>
      </rPr>
      <t xml:space="preserve">
Обеспечение деятельности органов местного самоуправления
</t>
    </r>
  </si>
  <si>
    <t>Приложение к постановлению</t>
  </si>
  <si>
    <t>Профинансировано на 01.01.2021 (тыс. руб.)</t>
  </si>
  <si>
    <t>г. Руза, Микрорайон</t>
  </si>
  <si>
    <t>г. Руза, ул. Социалистическая, д. 63</t>
  </si>
  <si>
    <t>Универсальная спортивная площадка</t>
  </si>
  <si>
    <t xml:space="preserve">Приоритетный показатель, Рейтинг-45
</t>
  </si>
  <si>
    <t>Отраслевой показатель</t>
  </si>
  <si>
    <t>Показатель к ежегодному обращению Губернатора Московской области</t>
  </si>
  <si>
    <t>1.12.</t>
  </si>
  <si>
    <t>Макропоказатель – Доступные спортивные площадки. Доля спортивных площадок, управляемых в соответствии со стандартом их использования</t>
  </si>
  <si>
    <t>Макропоказатель – Доля лиц с ограниченными возможностями здоровья и инвалидов, систематически занимающихся физической культурой и спортом, в общей численности указанной категории населения, проживающих в  Рузском городском округе Московской области</t>
  </si>
  <si>
    <t>Уз = Фз / Мс x 100%, где:
Уз – эффективность использования существующих объектов спорта (отношение фактической посещаемости к нормативной пропускной способности);
Фз – фактическая годовая загруженность спортивного сооружения в отчетном периоде согласно данным государственного статистического наблюдения;
Мс – годовая мощность спортивного сооружения в отчетном периоде согласно данным государственного статистического наблюдения</t>
  </si>
  <si>
    <t>Количество объектов физической культуры и спорта, на которых произведена модернизация материально-технической базы путем проведения капитального ремонта или технического переоснащения оборудованием</t>
  </si>
  <si>
    <t>Км = Км, где
Км - количество объектов физической культуры и спорта, на которых произведена модернизация материально-технической базы путем проведения капитального ремонта или технического переоснащения оборудованием;</t>
  </si>
  <si>
    <t xml:space="preserve">Ку = Кув + Куусп + Кумхп + Куф + Куск, где:
Ку – количество установленных (отремонтированных, модернизированных) плоскостных спортивных сооружений в Рузском городском округе Московской области;
Кув – количество установленных площадок для занятий силовой гимнастикой (воркаут) в муниципальных образованиях Московской области;
Куусп – количество установленных универсальных спортивных площадок в Рузском городском округе Московской области;
Кумхп – количество установленных многофункциональных хоккейных площадок;
Куф – количество установленных футбольных полей с искусственным покрытием (мини-стадионов)
Куск – количество установленных скейт-парков в Рузском городском округе Московской области
Куф – количество установленных футбольных полей с искусственным покрытием (мини-стадионов) в Рузском городском округе Московской области
</t>
  </si>
  <si>
    <t>Доля организаций, оказывающих услуги по спортивной подготовке в соответствии с федеральными стандартами спортивной подготовки, в общем количестве организаций в сфере физической культуры и спорта Рузского городского округа Московской области, в том числе для лиц с ограниченными возможностями здоровья и инвалидов (в рамках государственной поддержки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Федерации)</t>
  </si>
  <si>
    <r>
      <rPr>
        <b/>
        <sz val="10"/>
        <color theme="1"/>
        <rFont val="Times New Roman"/>
        <family val="1"/>
        <charset val="204"/>
      </rPr>
      <t>Мероприятие P5.01.</t>
    </r>
    <r>
      <rPr>
        <sz val="10"/>
        <color theme="1"/>
        <rFont val="Times New Roman"/>
        <family val="1"/>
        <charset val="204"/>
      </rPr>
      <t xml:space="preserve">
Оснащение объектов спортивной инфраструктуры спортивно-технологическим оборудованием 
</t>
    </r>
  </si>
  <si>
    <r>
      <rPr>
        <b/>
        <sz val="10"/>
        <color theme="1"/>
        <rFont val="Times New Roman"/>
        <family val="1"/>
        <charset val="204"/>
      </rPr>
      <t>Мероприятие P5.01.</t>
    </r>
    <r>
      <rPr>
        <sz val="10"/>
        <color theme="1"/>
        <rFont val="Times New Roman"/>
        <family val="1"/>
        <charset val="204"/>
      </rPr>
      <t xml:space="preserve">
Приобретение спортивного оборудования и инвентаря для приведения организаций спортивной подготовки в нормативное состояние
</t>
    </r>
  </si>
  <si>
    <t>Рузский г.о., д. Нововолково</t>
  </si>
  <si>
    <t>Рузский г.о., дер.Воробьево, д.17</t>
  </si>
  <si>
    <t>Рузский г.о., п. Космодемьянский</t>
  </si>
  <si>
    <t>Рузский г.о., с. Никольское, ул. Микрорайон</t>
  </si>
  <si>
    <t>Рузский г.о., п. Тучково, ул. Восточная</t>
  </si>
  <si>
    <t>Рузский г.о., п. Тучково, ул. Комсомольская</t>
  </si>
  <si>
    <t>Рузский г.о., с. Покровское, ул. ДОХБ</t>
  </si>
  <si>
    <t>Рузский г.о., п. Тучково, ул. Луговая</t>
  </si>
  <si>
    <t>Рузский г.о., п. Тучково, ул. Новая</t>
  </si>
  <si>
    <t>п. Дорохово, ул. Стеклозаводская, д. 19/1</t>
  </si>
  <si>
    <t>Рузский г.о., п. Тучково Восточный микрорайон</t>
  </si>
  <si>
    <t xml:space="preserve"> «СПОРТ»</t>
  </si>
  <si>
    <t>Подпрограмма I  «Развитие физической культуры и спорта»</t>
  </si>
  <si>
    <t>Подпрограмма III  «Подготовка спортивного резерва»</t>
  </si>
  <si>
    <t>Подпрограмма IV  «Обеспечивающая подпрограмма»</t>
  </si>
  <si>
    <t>1. Общая характеристика сферы реализации муниципальной программы (подпрограммы), в том числе формулировка основных проблем в указанной сфере, описание цели муниципальной программы
Физическая культура, являясь одной из граней общей культуры, во многом определяет поведение человека в учебе, на производстве, в быту, в общении, способствует решению социально-экономических, воспитательных и оздоровительных задач.
В физкультурно-спортивной сфере через многообразие ее организационных форм максимально сбалансированы и приближены личные и общественные интересы, она способствует долголетию человека, сплочению семьи, формированию здорового, морально-психологического климата в различных социально-демографических группах и в стране в целом, снижению травматизма, заболеваемости.
В целом к числу приоритетных направлений развития физической культуры и спорта следует отнести:
- вовлечение граждан, прежде всего детей и молодежи, в регулярные занятия физической культурой и спортом;
- повышение количества и доступности объектов спорта (строительство, реконструкция, модернизация), в том числе для лиц с ограниченными возможностями здоровья и инвалидов; 
- совершенствование системы подготовки спортивного резерва;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усиление конкурентоспособности муниципального спорта на областных соревнованиях. 
Цели муниципальной политики в областях реализации Муниципальной программы физическая культура и спорт определены в Концепции долгосрочного социально-экономического развития Российской Федерации на период до 2020 года, утвержденной распоряжением Правительства Российской Федерации от 17.11.2008 № 1662-р,  а также в ряде иных нормативных правовых актах Российской Федерации и Московской области: Федеральном законе от 04.12.2007 № 329-ФЗ  «О физической культуре и спорте в Российской Федерации »,  Законе Московской области № 226/2008-ОЗ  «О физической культуре и спорте в Московской области ».
В рамках работы по заявленным выше приоритетным направлениям развития подведомственных отраслей предполагается уделить особое внимание решению следующих вопросов:
- повышению охвата населения массовыми физкультурно-спортивными мероприятиями;
- увеличению числа и повышению уровня доступности спортивных объектов;
- повышению эффективности подготовки спортивного резерва, в том числе кадрового обеспечения данной работы;
- дальнейшее развитие спорта инвалидов и лиц с ограниченными возможностями здоровья.
В настоящее время имеется ряд проблем, влияющих на развитие физической культуры и спорта, требующих неотложного решения, в том числе:
- несоответствие уровня материальной базы и инфраструктуры физической культуры и спорта, а также их моральный и физический износ, задачам развития массового спорта в стране.</t>
  </si>
  <si>
    <t xml:space="preserve">3. Перечень подпрограмм и краткое их описание
В состав муниципальной программы входят следующие подпрограммы:
Подпрограмма I  «Развитие физической культуры и спорта». Подпрограмма направлена на обеспечение динамичного развития сферы физической культуры и спорта и содержит описание конкретных шагов, способствующих вовлечению жителей региона в систематические занятия физической культурой и спортом, созданию условий для занятий спортом инвалидов и лиц с ограниченными возможностями здоровья, развитию спортивной инфраструктуры региона, совершенствованию системы социальной поддержки спортсменов, тренеров и специалистов, работающих в сфере физической культуры и спорта. Создание условий по формированию у молодежи потребностей к занятию физической культурой и спортом, здоровому образу жизни, а также развитию физической культуры и спорта . Создание благоприятной среды для укрепления здоровья населения путем развития инфраструктуры спорта.  Популяризация массового спорта. Приобщение различных слоев населения к регулярным занятиям физической культурой и спортом.
Подпрограмма III  «Подготовка спортивного резерва». Подпрограмма направлена на обеспечение условий для развития на территории Рузского городского округа  спортивной школы.  Две основные задачи - воспитание здорового подрастающего поколения и подготовка резерва для спорта высших достижений.
Подпрограмма IV  «Обеспечивающая подпрограмма». Подпрограмма направлена на повышение эффективности управления муниципальными финансами и использования муниципального имущества при реализации муниципальной программы, развитие социального партнерства в деятельности Управление по физической культуре, спорту, молодежной политике Администрации Рузского городского округа Московской области. В рамках работы по заявленным выше приоритетным направлениям развития подведомственных отраслей предполагается уделить особое внимание решению следующих вопросов:
- повышению охвата населения массовыми физкультурно-спортивными мероприятиями;
- увеличению числа и повышению уровня доступности спортивных объектов в первую очередь в  Рузском городском округе, имеющих  обеспеченность спортивными сооружениями. 
</t>
  </si>
  <si>
    <t xml:space="preserve">4. Обобщенная характеристика основных мероприятий с обоснованием необходимости их осуществления
Подпрограмма I  «Развитие физической культуры и спорта» предусматривается реализация следующих основных мероприятий:
1. Обеспечение условий для развития на территории муниципального образования физической культуры, школьного спорта и массового спорта, включающее в себя:
1.1. Расходы на обеспечение деятельности (оказание услуг) муниципальных учреждений в области физической культуры и спорта;
1.2. Капитальный ремонт, техническое переоснащение и благоустройство территорий учреждений физкультуры и спорта;
1.3. Организация проведения официальных физкультурно-оздоровительных и спортивных мероприятий;
2. Реализацию Федерального проекта  «Спорт – норма жизни» , включающее в себя:
2.1. Оснащение объектов спортивной инфраструктуры спортивно-технологическим оборудованием;
2.2. Подготовка основания, приобретение и установка плоскостных спортивных сооружений в Рузском городском округе Московской области;
2.3. Проведение капитального ремонта объектов физической культуры и спорта, находящихся в собственности Рузского городского округа Московской области;
2.4. Поддержка некоммерческих организаций, не являющихся государственными (муниципальными) учреждениями, на реализацию проектов в сфере физической культуры и спорта.
Подпрограмма III  «Подготовка спортивного резерва» предусматривается реализация следующих основных мероприятий:
1.  Подготовка спортивных сборных команд, включающее в себя:
1.1. Расходы на обеспечение деятельности (оказание услуг) муниципальных учреждений по подготовке спортивных команд и спортивного резерва;
1.2. Обеспечение членов спортивных сборных команд Рузского городского округа Московской области спортивной экипировкой.
2. Реализацию Федерального проекта  «Спорт – норма жизни», включающее в себя:
2.1. Приобретение спортивного оборудования и инвентаря для приведения организаций спортивной подготовки в нормативное состояние;
2.2. Обеспечение уровня финансирования организаций, осуществляющих спортивную подготовку в соответствии с требованиями федеральных стандартов спортивной подготовки.
Подпрограмма IV  «Обеспечивающая подпрограмма» предусматривается реализация следующих основных мероприятий:
1.  «Создание условий для реализации полномочий органов власти», включающее в себя:
1.1. Обеспечение деятельности органов местного самоуправления.
</t>
  </si>
  <si>
    <t xml:space="preserve">5. Перечень приоритетных проектов, реализуемых в рамках муниципальной программы, с описанием целей и механизмов реализации
Одним из важных направлений в Рузском городском округе является реализация Федерального проекта  «Спорт - норма жизни», заключающийся в создании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резерва. Основная цель – увеличение доли граждан, систематически занимающихся физической культурой и спортом путем мотивации населения, активизации спортивно-массовой работы на всех уровнях и в корпоративной среде, в том числе вовлечения в подготовку и выполнение нормативов Всероссийского физкультурно-спортивного комплекса  «Готов к труду и обороне», а также подготовки спортивного резерва и развития спортивной инфраструктуры.  Для достижения данной цели необходимо создать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и подготовка спортивного резерва.
</t>
  </si>
  <si>
    <t xml:space="preserve">«СПОРТ» </t>
  </si>
  <si>
    <t xml:space="preserve">Подпрограмма I «Развитие физической культуры и спорта» </t>
  </si>
  <si>
    <t>Доля обучающихся и студентов Рузского городского округа Московской области, выполнивших нормативы Всероссийского физкультурно-спортивного комплекса «Готов к труду и обороне» (ГТО), в общей численности обучающихся и студентов, принявших участие в сдаче нормативов Всероссийского физкультурно-спортивного комплекса «Готов к труду и обороне» (ГТО)</t>
  </si>
  <si>
    <t xml:space="preserve">3. МЕТОДИКА РАСЧЕТА ЗНАЧЕНИЙ ПЛАНИРУЕМЫХ РЕЗУЛЬТАТОВ МУНИЦИПАЛЬНОЙ ПРОГРАММЫ РУЗСКОГО ГОРОДСКОГО ОКРУГА «СПОРТ» : </t>
  </si>
  <si>
    <t xml:space="preserve">Подпрограмма I « Развитие физической культуры и спорта«  </t>
  </si>
  <si>
    <t xml:space="preserve">Ежегодное государственное статистическое наблюдение, форма № 1-ФК (утверждена приказом Росстата от 27.03.2019 № 172 « Об утверждении формы федерального статистического наблюдения с указаниями по её заполнению для организации Министерством спорта Российской Федерации федерального статистического наблюдения в сфере физической культуры и спорта»), раздел III « Спортивные сооружения»;
</t>
  </si>
  <si>
    <t>Доля обучающихся и студентов Рузского городского округа Московской области, выполнивших нормативы Всероссийского физкультурно-спортивного комплекса « Готов к труду и обороне«  (ГТО), в общей численности обучающихся и студентов, принявших участие в сдаче нормативов Всероссийского физкультурно-спортивного комплекса « Готов к труду и обороне«  (ГТО)</t>
  </si>
  <si>
    <t>Ежегодное государственное статистическое наблюдение, форма № 1-ФК (утверждена приказом Росстата от 27.03.2019 № 172 «Об утверждении формы федерального статистического наблюдения с указаниями по её заполнению для организации Министерством спорта Российской Федерации федерального статистического наблюдения в сфере физической культуры и спорта» ), раздел II «Физкультурно-оздоровительная работа»</t>
  </si>
  <si>
    <t xml:space="preserve">Подпрограмма III « Подготовка спортивного резерва» </t>
  </si>
  <si>
    <t xml:space="preserve">Дз = Чзсп/Чз х 100, где:
Дз – доля занимающихся по программам спортивной подготовки в организациях ведомственной принадлежности физической культуры и спорта; 
Чзсп – численность занимающихся по программам спортивной подготовки в организациях ведомственной принадлежности физической культуры и спорта в соответствии с данными федерального статистического наблюдения по форме №5-ФК « Сведения по организациям, осуществляющим спортивную подготовку» ; 
Чз – численность занимающихся в организациях ведомственной принадлежности физической культуры и спорта в соответствии с данными федерального статистического наблюдения по форме №5-ФК «Сведения по организациям, осуществляющим спортивную подготовку» 
</t>
  </si>
  <si>
    <t>Ежегодное государственное статистическое наблюдение, форма № 5-ФК (утверждена приказом Росстата от 22.11.2017 № 773 «Об утверждении статистического инструментария для организации Министерством спорта Российской Федерации федерального статистического наблюдения за организациями, осуществляющими спортивную подготовку» )</t>
  </si>
  <si>
    <t>Отчет об использовании субсидий, предоставленных бюджетам муниципальных образований Московской области на подготовку оснований, приобретение и установку плоскостных спортивных сооружений в муниципальном образовании Московской области (форма утверждена постановлением Правительства Московской области от 25.10.2016 № 786/39 «Об утверждении государственной программы Московской области «Спорт Подмосковья» )</t>
  </si>
  <si>
    <t>Отчет об использовании субсидий, предоставляемых из бюджета Московской области бюджетам муниципальных образований Московской области (форма утверждена постановлением Правительства Московской области от 25.10.2016 № 786/39 «Об утверждении государственной программы Московской области « Спорт Подмосковья»)</t>
  </si>
  <si>
    <t>Форма федерального статистического наблюдения № 2-ГТО «Сведения о реализации Всероссийского физкультурно-спортивного комплекса « Готов к труду и обороне«  (ГТО)»  (утверждена приказом Росстата от 17.08.2017 № 536 « Об утверждении статистического инструментария для организации Министерством спорта Российской Федерации федерального статистического наблюдения за реализацией Всероссийского физкультурно-спортивного комплекса « Готов к труду и обороне«  (ГТО)» )</t>
  </si>
  <si>
    <t>Форма федерального статистического наблюдения № 2-ГТО « Сведения о       реализации Всероссийского физкультурно-спортивного комплекса « Готов к труду и обороне«  (ГТО)»  (утверждена приказом Росстата от 17.08.2017 № 536 «Об утверждении статистического инструментария для организации Министерством спорта Российской Федерации федерального статистического наблюдения за реализацией Всероссийского физкультурно-спортивного комплекса « Готов к труду и обороне«  (ГТО)» )</t>
  </si>
  <si>
    <t>Форма федерального статитического наблюдения № 1-ГМУ «Сведения о предоставлении государственных(муниципальных) услуг; Календарь спортивно-массовых и физкультурных мероприятий»</t>
  </si>
  <si>
    <t xml:space="preserve">Ежегодное государственное статистическое наблюдение, форма № 1-ФК (утверждена приказом Росстата от 27.03.2019 № 172 «Об утверждении формы федерального статистического наблюдения с указаниями по её заполнению для организации Министерством спорта Российской Федерации федерального статистического наблюдения в сфере физической культуры и спорта» ), раздел II « Физкультурно-оздоровительная работа» </t>
  </si>
  <si>
    <t xml:space="preserve">Ежегодное государственное статистическое наблюдение, форма № 1-ФК (утверждена приказом Росстата от 27.03.2019 № 172 «Об утверждении формы федерального статистического наблюдения с указаниями по её заполнению для организации Министерством спорта Российской Федерации федерального статистического наблюдения в сфере физической культуры и спорта« ), раздел II «Физкультурно-оздоровительная работа» </t>
  </si>
  <si>
    <t xml:space="preserve">Ежегодное федеральное статистическое наблюдение по форме № 3-АФК (утверждена приказом Росстата от 08.10.2018 № 603 «Об утверждении статистического инструментария для организации Министерством спорта Российской Федерации федерального статистического наблюдения за деятельностью учреждений по адаптивной физической культуре и спорту» ), раздел II « Физкультурно-оздоровительная работа» </t>
  </si>
  <si>
    <t xml:space="preserve">Ежегодное государственное статистическое наблюдение, форма № 1-ФК (утверждена приказом Росстата от 27.03.2019 № 172 «Об утверждении формы федерального статистического наблюдения с указаниями по её заполнению для организации Министерством спорта Российской Федерации федерального статистического наблюдения в сфере физической культуры и спорта» ), раздел III « Спортивная инфраструктура» </t>
  </si>
  <si>
    <t xml:space="preserve">«Развитие физической культуры и спорта» </t>
  </si>
  <si>
    <t xml:space="preserve">«Подготовка спортивного резерва» </t>
  </si>
  <si>
    <t>«Обеспечивающая подпрограмма»</t>
  </si>
  <si>
    <t xml:space="preserve">Основное мероприятие P5. 
Федеральный проект «Спорт – норма жизни» 
</t>
  </si>
  <si>
    <t xml:space="preserve"> Минспорт Московской области,МБУ РГО «Спортивная школа Руза», Муниципальное бюджетное  учреждение «Волковское»  Рузского городского округа МО</t>
  </si>
  <si>
    <t xml:space="preserve">Основное мероприятие 01 
«Подготовка спортивного резерва»
</t>
  </si>
  <si>
    <t>Муниципальное бюджетное  учреждение Рузского городского округа «Спортивная школа Руза»</t>
  </si>
  <si>
    <t xml:space="preserve">Основное мероприятие 01. 
«Создание условий для реализации полномочий органов  местного самоуправления»
</t>
  </si>
  <si>
    <t xml:space="preserve">Приоритетный показатель,Указ 204,показатель Регионального проекта «Спорт-норма жизни»
</t>
  </si>
  <si>
    <t>Указ 204, показатель Регионального проекта «Спорт-Норма жизни»</t>
  </si>
  <si>
    <t xml:space="preserve">Приоритетный показатель, показатель Регионального проекта «Спорт-норма жизни»
</t>
  </si>
  <si>
    <r>
      <rPr>
        <b/>
        <sz val="10"/>
        <color theme="1"/>
        <rFont val="Times New Roman"/>
        <family val="1"/>
        <charset val="204"/>
      </rPr>
      <t>Мероприятие 2.</t>
    </r>
    <r>
      <rPr>
        <sz val="10"/>
        <color theme="1"/>
        <rFont val="Times New Roman"/>
        <family val="1"/>
        <charset val="204"/>
      </rPr>
      <t xml:space="preserve">
Капитальный ремонт, текущий ремонт, обустройство и техническое переоснащение, благоустройство территорий объектов спорта</t>
    </r>
  </si>
  <si>
    <r>
      <rPr>
        <b/>
        <sz val="10"/>
        <color theme="1"/>
        <rFont val="Times New Roman"/>
        <family val="1"/>
        <charset val="204"/>
      </rPr>
      <t>Мероприятие 2.</t>
    </r>
    <r>
      <rPr>
        <sz val="10"/>
        <color theme="1"/>
        <rFont val="Times New Roman"/>
        <family val="1"/>
        <charset val="204"/>
      </rPr>
      <t xml:space="preserve">
Обеспечение членов спортивных сборных команд муниципального образования Московской области спортивной экипировкой
</t>
    </r>
  </si>
  <si>
    <t>Макропоказатель                                            Доля лиц с ограниченными возможностями здоровья и инвалидов, систематически занимающихся физической культурой и спортом, в общей численности указанной категории населения, проживающих в  Рузском городском округе Московской области</t>
  </si>
  <si>
    <t>Макропоказатель                                    Доступные спортивные площадки. Доля спортивных площадок, управляемых в соответствии со стандартом их использования</t>
  </si>
  <si>
    <t>Макропоказатель                                            Доля обучающихся и студентов, систематически занимающихся физической культурой и спортом, в общей численности обучающихся и студентов</t>
  </si>
  <si>
    <t>Макропоказатель                                             Доля жителей муниципального образования Московской области, занимающихся в спортивных организациях, в общей численности детей и молодежи в возрасте 6-15 лет</t>
  </si>
  <si>
    <t>Макропоказатель                                           Уровень обеспеченности граждан спортивными сооружениями исходя из единовременной пропускной способности объектов спорта</t>
  </si>
  <si>
    <t>Макропоказатель                                     Эффективность использования существующих объектов спорта (отношение фактической посещаемости к нормативной пропускной способности)</t>
  </si>
  <si>
    <t>Макропоказатель                                            Доля занимающихся по программам спортивной подготовки в организациях ведомственной принадлежности физической культуры и спорта в общем количестве занимающихся в организациях ведомственной принадлежности физической культуры и спорта</t>
  </si>
  <si>
    <t>Джсз = Чз / (Чн – Чнп) x 100%, где:
Чз – численность населения в возрасте 3-79 лет, занимающегося физической культурой и спортом;
Чн – численность населения Рузского городского округа Московской области в возрасте 3-79 лет;
Чнп – численность населения Рузского городского округа Московской области в возрасте 3-79 лет, имеющего противопоказания и ограничения для занятий физической культуры и спорта</t>
  </si>
  <si>
    <t>Макропоказатель – Уровень обеспеченности граждан спортивными сооружениями исходя из единовременной пропускной способности объектов спорта</t>
  </si>
  <si>
    <t>В соответствии с приказом министра физической культуры и спорта Московской области от  27.01.2021 № 23-6-П</t>
  </si>
  <si>
    <t>от  «___ »________________2022г. № _________</t>
  </si>
  <si>
    <t>Макропоказатель                                                   Доля населения муниципального образования Московской области, занятого в экономике, занимающегося физической культурой и спортом, в общей численности населения, занятого в экономике</t>
  </si>
  <si>
    <t>Подпрограмма III «Подготовка спортивного резерва</t>
  </si>
  <si>
    <t xml:space="preserve">2. ПЛАНИРУЕМЫЕ РЕЗУЛЬТАТЫ РЕАЛИЗАЦИИ МУНИЦИПАЛЬНОЙ ПРОГРАММЫ РУЗСКОГО ГОРОДСКОГО ОКРУГА» </t>
  </si>
  <si>
    <t xml:space="preserve">   Управление по физической культуре, спорту, молодежной политике Администрации Рузского городского округа Московской области</t>
  </si>
  <si>
    <t xml:space="preserve">Главный распорядитель бюджетных средств    </t>
  </si>
  <si>
    <t xml:space="preserve"> Управление по физической культуре, спорту, молодежной политике Администрации Рузского городского округа Московской области</t>
  </si>
  <si>
    <t xml:space="preserve">Количество объектов физической культуры и спорта, на которых произведена модернизация материально-технической базы путем проведения капитального ремонта/ремонта или технического переоснащения оборудованием </t>
  </si>
  <si>
    <t>Количество установленных (отремонтированных, модернизированных) плоскостных спортивных сооружений в муниципальных образованиях Московской области</t>
  </si>
  <si>
    <t xml:space="preserve">Основное мероприятие 01 
</t>
  </si>
  <si>
    <t xml:space="preserve">Основное мероприятие P5. 
</t>
  </si>
  <si>
    <t xml:space="preserve">Основное мероприятие P5. 
</t>
  </si>
  <si>
    <t xml:space="preserve">Основное мероприятие 01 </t>
  </si>
  <si>
    <r>
      <rPr>
        <b/>
        <sz val="12"/>
        <color theme="1"/>
        <rFont val="Times New Roman"/>
        <family val="1"/>
        <charset val="204"/>
      </rPr>
      <t>6. Концептуальные направления реформирования, модернизации, преобразования отдельных сфер социально-экономического развития Рузского городского округа Московской области</t>
    </r>
    <r>
      <rPr>
        <sz val="12"/>
        <color theme="1"/>
        <rFont val="Times New Roman"/>
        <family val="1"/>
        <charset val="204"/>
      </rPr>
      <t xml:space="preserve">
Реализация программы направлена на создание условий, ориентирующих граждан на здоровый образ жизни, в том числе на занятия физической культурой и спортом, развитие спортивной инфраструктуры и подготовки спортивного резерва Рузского городского округа, что влечет за собой привлечение к систематическим занятиям физической культурой и спортом и приобщить к здоровому образу жизни большинство населения Рузского городского округа, что в конечном счете положительно скажется на улучшении качества жизни.
</t>
    </r>
  </si>
  <si>
    <t>Макропоказатель – Доля населения муниципального образования Московской области, занятого в экономике, занимающегося физической культурой и спортом, в общей численности населения, занятого в экономике</t>
  </si>
  <si>
    <t>Макропоказатель – Доля жителей муниципального образования Московской области, занимающихся в спортивных организациях, в общей численности детей и молодежи в возрасте 6-15 лет</t>
  </si>
  <si>
    <r>
      <rPr>
        <b/>
        <sz val="12"/>
        <color theme="1"/>
        <rFont val="Times New Roman"/>
        <family val="1"/>
        <charset val="204"/>
      </rPr>
      <t>2. Прогноз развития соответствующей сферы реализации муниципальной программы (подпрограммы), включая возможные варианты решения проблемы, оценку преимуществ и рисков, возникающих при выборе различных вариантов решения проблемы</t>
    </r>
    <r>
      <rPr>
        <sz val="12"/>
        <color theme="1"/>
        <rFont val="Times New Roman"/>
        <family val="1"/>
        <charset val="204"/>
      </rPr>
      <t xml:space="preserve">
Основными результатами реализации муниципальной программы станут:
В сфере физической культуры и спорта: обеспечение возможностей жителям Рузского городского округа систематически заниматься физической культурой и спортом, в том числе:
- увеличение числа жителей Рузского городского округа, вовлеченных в систематические занятия физической культурой и спортом, к 2022 года до 27 777  человек ;
- Доля учащихся и студентов, систематически занимающихся физической культурой и спорта, в общей численности учащихся и студентов к 2024 году до 87 %;
Подробное описание результатов и влияния изменения объемов финансирования на степень выполнения запланированных результатов приведены в соответствующих подпрограммах Муниципальной программы.
Решение основных  задач в сфере физической культуры и спорта городского округа позволит достичь планируемых целевых значений показателей за счет комплексного подхода в их решении и оптимального планирования ресурсов на реализацию необходимых мероприятий по заданным параметрам задач подпрограмм.
Также не стоит забывать, что использование программно-целевого метода не гарантирует отсутствие определенных рисков в ходе реализации Программы под воздействием различных факторов.
Возможные риски, которые могут возникнуть при реализации Программы:
- снижение объемов финансирования мероприятий Программы вследствие изменения прогнозируемых объемов доходов бюджета городского округа или неполное предоставление средств из запланированных источников;
- невыполнение целевых значений показателей результативности Программы к 2024 году;
- невыполнение мероприятий в установленные сроки по причине несогласованности действий заказчиков подпрограммы и исполнителей мероприятий подпрограммы;
Во избежание появления подобных рисков заказчик Программы организует мониторинг реализации подпрограмм и на основе его результатов вносит необходимые предложения координатору Программы для принятия соответствующих решений, в том числе по корректировке параметров Программы.
Минимизация рисков недофинансирования из бюджетных и других запланированных источников осуществляется путем  ежегодного пересмотра прогнозных показателей доходов бюджета городского округа, учтенных при формировании финансовых параметров Программы, анализа и оценки результатов реализации мероприятий подпрограмм в ходе их исполнения.
</t>
    </r>
  </si>
  <si>
    <t xml:space="preserve">8. Адресный перечень объектов строительства (реконструкции) муниципальной собственности Рузского городского округа, финансирование которых предусмотрено  
Мероприятием 1. Расходы на обеспечение деятельности (оказание услуг) муниципальных учреждений в области физической культуры и спорта,
 Основное мероприятие 01 «Обеспечение условий для развития на территории городского округа физической культуры, школьного спорта и массового спорта»,
 Подпрограммы I «Развитие физической культуры и спорта» </t>
  </si>
  <si>
    <t>Доля организаций, оказывающих услуги по спортивной подготовке в соответствии с федеральными стандартами спортивной подготовки, в общем количестве организаций в сфере физической культуры и спорта Московской области, в том числе для лиц с ограниченными возможностями здоровья и инвалидов (в рамках государственной поддержки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Федерации)</t>
  </si>
  <si>
    <t>Досп = Чосп / Чо x 100, где: 
Досп - доля организаций, оказывающих услуги по спортивной подготовке в соответствии с федеральными стандартами спортивной подготовки, в общем количестве организаций в сфере физической культуры и спорта, в том числе для лиц с ограниченными возможностями здоровья и инвалидов; 
Чосп - численность организаций, оказывающих услуги по спортивной подготовке в соответствии с федеральными стандартами, согласно данным федерального статистического наблюдения по форме № 5-ФК; 
Чо - общая численность организаций ведомственной принадлежности в сфере физической культуры и спорта согласно данным федерального статистического наблюдения по форме № 5-ФК</t>
  </si>
  <si>
    <t>Ежегодное государственное статистическое наблюдение, форма № 5-ФК (утверждена приказом Росстата от 26.08.2021 № 520 «Об утверждении формы федерального статистического наблюдения с указаниями по ее заполнению для организации Министерством спорта Российской Федерации федерального статистического наблюдения за деятельностью организаций, осуществляющих спортивную подготовку или обеспечивающих подготовку спортивного резерва»)</t>
  </si>
  <si>
    <r>
      <rPr>
        <b/>
        <sz val="10"/>
        <color theme="1"/>
        <rFont val="Times New Roman"/>
        <family val="1"/>
        <charset val="204"/>
      </rPr>
      <t>Мероприятие 4.</t>
    </r>
    <r>
      <rPr>
        <sz val="10"/>
        <color theme="1"/>
        <rFont val="Times New Roman"/>
        <family val="1"/>
        <charset val="204"/>
      </rPr>
      <t xml:space="preserve">
Предоставление субсидии на иные цели из бюджета муниципального образования муниципальным учреждениям в области физической культуры и спорта 
</t>
    </r>
  </si>
  <si>
    <t>Финансовое обеспечение на иные цели муниципальных учреждений в сфере физической культуры и спорта</t>
  </si>
  <si>
    <r>
      <rPr>
        <b/>
        <sz val="10"/>
        <color theme="1"/>
        <rFont val="Times New Roman"/>
        <family val="1"/>
        <charset val="204"/>
      </rPr>
      <t>Мероприятие 3.</t>
    </r>
    <r>
      <rPr>
        <sz val="10"/>
        <color theme="1"/>
        <rFont val="Times New Roman"/>
        <family val="1"/>
        <charset val="204"/>
      </rPr>
      <t xml:space="preserve">
Предоставление субсидий на иные цели из бюджета муниципального образования  муниципальным учреждениям, оказывающим услуги по спортивной подготовке
</t>
    </r>
  </si>
  <si>
    <t>Доля жителей муниципального образования  Московской области, систематически занимающихся физической культурой и спортом, в общей численности населения муниципального образования Московской области в возрасте 3-79 лет</t>
  </si>
  <si>
    <t>Доля жителей муниципального образования Московской области, выполнивших нормативы испытаний (тестов) Всероссийского комплекса «Готов к труду и обороне» (ГТО), в общей численности населения, принявшего участие в испытаниях (тестах)</t>
  </si>
  <si>
    <t>Макропоказатель – Доля жителей муниципального образования  Московской области, систематически занимающихся физической культурой и спортом, в общей численности населения муниципального образования Московской области в возрасте 3-79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</si>
</sst>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.8"/>
      <color theme="1"/>
      <name val="Times New Roman"/>
      <family val="1"/>
      <charset val="204"/>
    </font>
    <font>
      <sz val="7.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Calibri"/>
      <family val="2"/>
      <scheme val="minor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2">
    <xf numFmtId="0" fontId="0" fillId="0" borderId="0" xfId="0"/>
    <xf numFmtId="4" fontId="4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/>
    <xf numFmtId="4" fontId="2" fillId="2" borderId="1" xfId="0" applyNumberFormat="1" applyFont="1" applyFill="1" applyBorder="1"/>
    <xf numFmtId="0" fontId="2" fillId="2" borderId="1" xfId="0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top" wrapText="1"/>
    </xf>
    <xf numFmtId="49" fontId="2" fillId="2" borderId="12" xfId="0" applyNumberFormat="1" applyFont="1" applyFill="1" applyBorder="1" applyAlignment="1">
      <alignment vertical="top" wrapText="1"/>
    </xf>
    <xf numFmtId="49" fontId="2" fillId="2" borderId="10" xfId="0" applyNumberFormat="1" applyFont="1" applyFill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15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4" fontId="2" fillId="0" borderId="0" xfId="0" applyNumberFormat="1" applyFont="1"/>
    <xf numFmtId="165" fontId="2" fillId="0" borderId="0" xfId="0" applyNumberFormat="1" applyFont="1"/>
    <xf numFmtId="4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1" xfId="0" applyFont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top" wrapText="1"/>
    </xf>
    <xf numFmtId="0" fontId="15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4" fontId="9" fillId="0" borderId="1" xfId="0" applyNumberFormat="1" applyFont="1" applyBorder="1" applyAlignment="1">
      <alignment horizontal="center" vertical="center" wrapText="1"/>
    </xf>
    <xf numFmtId="165" fontId="10" fillId="0" borderId="0" xfId="0" applyNumberFormat="1" applyFont="1"/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165" fontId="16" fillId="0" borderId="0" xfId="0" applyNumberFormat="1" applyFont="1"/>
    <xf numFmtId="0" fontId="11" fillId="0" borderId="1" xfId="0" applyFont="1" applyBorder="1" applyAlignment="1">
      <alignment vertical="center"/>
    </xf>
    <xf numFmtId="165" fontId="9" fillId="2" borderId="0" xfId="0" applyNumberFormat="1" applyFont="1" applyFill="1" applyAlignment="1">
      <alignment horizontal="right" vertical="center"/>
    </xf>
    <xf numFmtId="165" fontId="10" fillId="2" borderId="0" xfId="0" applyNumberFormat="1" applyFont="1" applyFill="1"/>
    <xf numFmtId="0" fontId="15" fillId="2" borderId="1" xfId="0" applyFont="1" applyFill="1" applyBorder="1" applyAlignment="1">
      <alignment vertical="center" wrapText="1"/>
    </xf>
    <xf numFmtId="0" fontId="10" fillId="2" borderId="0" xfId="0" applyFont="1" applyFill="1"/>
    <xf numFmtId="4" fontId="10" fillId="2" borderId="0" xfId="0" applyNumberFormat="1" applyFont="1" applyFill="1"/>
    <xf numFmtId="0" fontId="9" fillId="2" borderId="1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10" fillId="2" borderId="0" xfId="0" applyFont="1" applyFill="1" applyAlignment="1">
      <alignment horizontal="left"/>
    </xf>
    <xf numFmtId="4" fontId="10" fillId="2" borderId="0" xfId="0" applyNumberFormat="1" applyFont="1" applyFill="1" applyAlignment="1">
      <alignment horizontal="left"/>
    </xf>
    <xf numFmtId="0" fontId="15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vertical="center" wrapText="1"/>
    </xf>
    <xf numFmtId="165" fontId="10" fillId="2" borderId="0" xfId="0" applyNumberFormat="1" applyFont="1" applyFill="1" applyAlignment="1">
      <alignment vertical="center" wrapText="1"/>
    </xf>
    <xf numFmtId="0" fontId="15" fillId="2" borderId="0" xfId="0" applyFont="1" applyFill="1" applyAlignment="1">
      <alignment horizontal="center" vertical="top"/>
    </xf>
    <xf numFmtId="0" fontId="20" fillId="2" borderId="1" xfId="0" applyFont="1" applyFill="1" applyBorder="1" applyAlignment="1">
      <alignment vertical="center" wrapText="1"/>
    </xf>
    <xf numFmtId="4" fontId="23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 wrapText="1"/>
    </xf>
    <xf numFmtId="164" fontId="10" fillId="2" borderId="0" xfId="0" applyNumberFormat="1" applyFont="1" applyFill="1"/>
    <xf numFmtId="0" fontId="10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center" vertical="top" wrapText="1"/>
    </xf>
    <xf numFmtId="0" fontId="23" fillId="2" borderId="0" xfId="0" applyFont="1" applyFill="1" applyAlignment="1">
      <alignment horizontal="center" vertical="top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4" fontId="2" fillId="2" borderId="11" xfId="0" applyNumberFormat="1" applyFont="1" applyFill="1" applyBorder="1" applyAlignment="1">
      <alignment horizontal="center" vertical="center" wrapText="1"/>
    </xf>
    <xf numFmtId="4" fontId="2" fillId="2" borderId="12" xfId="0" applyNumberFormat="1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15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vertical="top" wrapText="1"/>
    </xf>
    <xf numFmtId="0" fontId="15" fillId="2" borderId="1" xfId="0" applyFont="1" applyFill="1" applyBorder="1" applyAlignment="1">
      <alignment horizontal="center" vertical="center" wrapText="1"/>
    </xf>
    <xf numFmtId="165" fontId="15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right" vertical="center"/>
    </xf>
    <xf numFmtId="0" fontId="23" fillId="2" borderId="16" xfId="0" applyFont="1" applyFill="1" applyBorder="1"/>
    <xf numFmtId="4" fontId="11" fillId="2" borderId="2" xfId="0" applyNumberFormat="1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65" fontId="11" fillId="2" borderId="1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49" fontId="9" fillId="2" borderId="1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2" fontId="11" fillId="2" borderId="4" xfId="0" applyNumberFormat="1" applyFont="1" applyFill="1" applyBorder="1" applyAlignment="1">
      <alignment horizontal="center" vertical="center" wrapText="1"/>
    </xf>
    <xf numFmtId="4" fontId="11" fillId="2" borderId="4" xfId="0" applyNumberFormat="1" applyFont="1" applyFill="1" applyBorder="1" applyAlignment="1">
      <alignment horizontal="center" vertical="center" wrapText="1"/>
    </xf>
    <xf numFmtId="1" fontId="11" fillId="2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 wrapText="1"/>
    </xf>
    <xf numFmtId="0" fontId="11" fillId="2" borderId="4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2" borderId="7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16" fillId="2" borderId="0" xfId="0" applyFont="1" applyFill="1"/>
    <xf numFmtId="49" fontId="4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top" wrapText="1"/>
    </xf>
    <xf numFmtId="49" fontId="16" fillId="2" borderId="0" xfId="0" applyNumberFormat="1" applyFont="1" applyFill="1" applyAlignment="1">
      <alignment horizontal="center" vertical="center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vertical="center" wrapText="1"/>
    </xf>
    <xf numFmtId="0" fontId="20" fillId="2" borderId="10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justify" vertical="top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center" vertical="center"/>
    </xf>
    <xf numFmtId="0" fontId="12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/>
    <xf numFmtId="0" fontId="11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top" wrapText="1"/>
    </xf>
    <xf numFmtId="49" fontId="15" fillId="2" borderId="1" xfId="0" applyNumberFormat="1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vertical="top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49" fontId="15" fillId="2" borderId="11" xfId="0" applyNumberFormat="1" applyFont="1" applyFill="1" applyBorder="1" applyAlignment="1">
      <alignment horizontal="center" vertical="top" wrapText="1"/>
    </xf>
    <xf numFmtId="49" fontId="15" fillId="2" borderId="12" xfId="0" applyNumberFormat="1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horizontal="left" vertical="top" wrapText="1"/>
    </xf>
    <xf numFmtId="0" fontId="11" fillId="2" borderId="10" xfId="0" applyFont="1" applyFill="1" applyBorder="1" applyAlignment="1">
      <alignment horizontal="left" vertical="top" wrapText="1"/>
    </xf>
    <xf numFmtId="49" fontId="15" fillId="2" borderId="10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top" wrapText="1"/>
    </xf>
    <xf numFmtId="0" fontId="15" fillId="2" borderId="12" xfId="0" applyFont="1" applyFill="1" applyBorder="1" applyAlignment="1">
      <alignment horizontal="center" vertical="top" wrapText="1"/>
    </xf>
    <xf numFmtId="0" fontId="15" fillId="2" borderId="10" xfId="0" applyFont="1" applyFill="1" applyBorder="1" applyAlignment="1">
      <alignment horizontal="center" vertical="top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left" vertical="top" wrapText="1"/>
    </xf>
    <xf numFmtId="0" fontId="15" fillId="2" borderId="7" xfId="0" applyFont="1" applyFill="1" applyBorder="1" applyAlignment="1">
      <alignment horizontal="left" vertical="top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top" wrapText="1"/>
    </xf>
    <xf numFmtId="0" fontId="9" fillId="2" borderId="15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165" fontId="15" fillId="2" borderId="1" xfId="0" applyNumberFormat="1" applyFont="1" applyFill="1" applyBorder="1" applyAlignment="1">
      <alignment horizontal="center" vertical="center" wrapText="1"/>
    </xf>
    <xf numFmtId="165" fontId="15" fillId="2" borderId="1" xfId="0" applyNumberFormat="1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9" fillId="2" borderId="12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vertical="top" wrapText="1"/>
    </xf>
    <xf numFmtId="4" fontId="9" fillId="2" borderId="11" xfId="0" applyNumberFormat="1" applyFont="1" applyFill="1" applyBorder="1" applyAlignment="1">
      <alignment horizontal="center" vertical="center" wrapText="1"/>
    </xf>
    <xf numFmtId="4" fontId="9" fillId="2" borderId="10" xfId="0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top" wrapText="1"/>
    </xf>
    <xf numFmtId="0" fontId="19" fillId="2" borderId="3" xfId="0" applyFont="1" applyFill="1" applyBorder="1" applyAlignment="1">
      <alignment horizontal="center" vertical="top"/>
    </xf>
    <xf numFmtId="0" fontId="19" fillId="2" borderId="4" xfId="0" applyFont="1" applyFill="1" applyBorder="1" applyAlignment="1">
      <alignment horizontal="center" vertical="top"/>
    </xf>
    <xf numFmtId="49" fontId="2" fillId="2" borderId="11" xfId="0" applyNumberFormat="1" applyFont="1" applyFill="1" applyBorder="1" applyAlignment="1">
      <alignment horizontal="center" vertical="top" wrapText="1"/>
    </xf>
    <xf numFmtId="49" fontId="2" fillId="2" borderId="12" xfId="0" applyNumberFormat="1" applyFont="1" applyFill="1" applyBorder="1" applyAlignment="1">
      <alignment horizontal="center" vertical="top" wrapText="1"/>
    </xf>
    <xf numFmtId="49" fontId="2" fillId="2" borderId="10" xfId="0" applyNumberFormat="1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1" xfId="0" applyNumberFormat="1" applyFont="1" applyFill="1" applyBorder="1" applyAlignment="1">
      <alignment horizontal="center" vertical="center" wrapText="1"/>
    </xf>
    <xf numFmtId="4" fontId="2" fillId="2" borderId="12" xfId="0" applyNumberFormat="1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top" wrapText="1"/>
    </xf>
    <xf numFmtId="49" fontId="2" fillId="0" borderId="12" xfId="0" applyNumberFormat="1" applyFont="1" applyBorder="1" applyAlignment="1">
      <alignment horizontal="center" vertical="top" wrapText="1"/>
    </xf>
    <xf numFmtId="49" fontId="2" fillId="0" borderId="10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left" vertical="center" wrapText="1"/>
    </xf>
    <xf numFmtId="4" fontId="2" fillId="2" borderId="6" xfId="0" applyNumberFormat="1" applyFont="1" applyFill="1" applyBorder="1" applyAlignment="1">
      <alignment horizontal="left" vertical="center" wrapText="1"/>
    </xf>
    <xf numFmtId="4" fontId="2" fillId="2" borderId="14" xfId="0" applyNumberFormat="1" applyFont="1" applyFill="1" applyBorder="1" applyAlignment="1">
      <alignment horizontal="left" vertical="center" wrapText="1"/>
    </xf>
    <xf numFmtId="4" fontId="2" fillId="2" borderId="13" xfId="0" applyNumberFormat="1" applyFont="1" applyFill="1" applyBorder="1" applyAlignment="1">
      <alignment horizontal="left" vertical="center" wrapText="1"/>
    </xf>
    <xf numFmtId="4" fontId="2" fillId="2" borderId="0" xfId="0" applyNumberFormat="1" applyFont="1" applyFill="1" applyAlignment="1">
      <alignment horizontal="left" vertical="center" wrapText="1"/>
    </xf>
    <xf numFmtId="4" fontId="2" fillId="2" borderId="15" xfId="0" applyNumberFormat="1" applyFont="1" applyFill="1" applyBorder="1" applyAlignment="1">
      <alignment horizontal="left" vertical="center" wrapText="1"/>
    </xf>
    <xf numFmtId="4" fontId="2" fillId="2" borderId="7" xfId="0" applyNumberFormat="1" applyFont="1" applyFill="1" applyBorder="1" applyAlignment="1">
      <alignment horizontal="left" vertical="center" wrapText="1"/>
    </xf>
    <xf numFmtId="4" fontId="2" fillId="2" borderId="8" xfId="0" applyNumberFormat="1" applyFont="1" applyFill="1" applyBorder="1" applyAlignment="1">
      <alignment horizontal="left" vertical="center" wrapText="1"/>
    </xf>
    <xf numFmtId="4" fontId="2" fillId="2" borderId="9" xfId="0" applyNumberFormat="1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right" vertical="center"/>
    </xf>
    <xf numFmtId="4" fontId="2" fillId="2" borderId="11" xfId="0" applyNumberFormat="1" applyFont="1" applyFill="1" applyBorder="1" applyAlignment="1">
      <alignment horizontal="center"/>
    </xf>
    <xf numFmtId="4" fontId="2" fillId="2" borderId="10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top" wrapText="1"/>
    </xf>
    <xf numFmtId="4" fontId="2" fillId="2" borderId="12" xfId="0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4" fontId="2" fillId="2" borderId="14" xfId="0" applyNumberFormat="1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 wrapText="1"/>
    </xf>
    <xf numFmtId="4" fontId="2" fillId="2" borderId="15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5" fontId="9" fillId="0" borderId="0" xfId="0" applyNumberFormat="1" applyFont="1" applyFill="1" applyAlignment="1">
      <alignment horizontal="right" vertical="center"/>
    </xf>
    <xf numFmtId="165" fontId="10" fillId="0" borderId="0" xfId="0" applyNumberFormat="1" applyFont="1" applyFill="1"/>
    <xf numFmtId="165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0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165" fontId="10" fillId="0" borderId="0" xfId="0" applyNumberFormat="1" applyFont="1" applyFill="1" applyAlignment="1">
      <alignment vertical="center" wrapText="1"/>
    </xf>
    <xf numFmtId="4" fontId="9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44"/>
  <sheetViews>
    <sheetView view="pageBreakPreview" topLeftCell="A35" zoomScale="70" zoomScaleNormal="70" zoomScaleSheetLayoutView="70" zoomScalePageLayoutView="50" workbookViewId="0">
      <selection activeCell="F32" sqref="F32"/>
    </sheetView>
  </sheetViews>
  <sheetFormatPr defaultRowHeight="15.75" x14ac:dyDescent="0.25"/>
  <cols>
    <col min="1" max="1" width="80.42578125" style="5" customWidth="1"/>
    <col min="2" max="3" width="24.42578125" style="5" customWidth="1"/>
    <col min="4" max="7" width="24.42578125" style="22" customWidth="1"/>
    <col min="8" max="9" width="10.85546875" style="22" bestFit="1" customWidth="1"/>
    <col min="10" max="10" width="9.140625" style="22"/>
    <col min="11" max="11" width="16.7109375" style="22" bestFit="1" customWidth="1"/>
    <col min="12" max="16384" width="9.140625" style="22"/>
  </cols>
  <sheetData>
    <row r="1" spans="1:7" x14ac:dyDescent="0.25">
      <c r="A1" s="21" t="s">
        <v>9</v>
      </c>
      <c r="B1" s="22"/>
      <c r="C1" s="22"/>
      <c r="E1" s="137" t="s">
        <v>161</v>
      </c>
      <c r="F1" s="137"/>
      <c r="G1" s="137"/>
    </row>
    <row r="2" spans="1:7" x14ac:dyDescent="0.25">
      <c r="A2" s="21"/>
      <c r="B2" s="22"/>
      <c r="C2" s="22"/>
      <c r="E2" s="137" t="s">
        <v>65</v>
      </c>
      <c r="F2" s="137"/>
      <c r="G2" s="137"/>
    </row>
    <row r="3" spans="1:7" x14ac:dyDescent="0.25">
      <c r="A3" s="21"/>
      <c r="B3" s="22"/>
      <c r="C3" s="22"/>
      <c r="E3" s="137" t="s">
        <v>32</v>
      </c>
      <c r="F3" s="137"/>
      <c r="G3" s="137"/>
    </row>
    <row r="4" spans="1:7" x14ac:dyDescent="0.25">
      <c r="A4" s="23"/>
      <c r="B4" s="22"/>
      <c r="C4" s="22"/>
      <c r="E4" s="138" t="s">
        <v>241</v>
      </c>
      <c r="F4" s="138"/>
      <c r="G4" s="138"/>
    </row>
    <row r="5" spans="1:7" x14ac:dyDescent="0.25">
      <c r="A5" s="21"/>
      <c r="B5" s="22"/>
      <c r="C5" s="22"/>
    </row>
    <row r="6" spans="1:7" x14ac:dyDescent="0.25">
      <c r="A6" s="21"/>
      <c r="B6" s="22"/>
      <c r="C6" s="22"/>
    </row>
    <row r="7" spans="1:7" x14ac:dyDescent="0.25">
      <c r="A7" s="21"/>
      <c r="B7" s="22"/>
      <c r="C7" s="22"/>
    </row>
    <row r="8" spans="1:7" ht="142.5" customHeight="1" x14ac:dyDescent="0.25">
      <c r="A8" s="141"/>
      <c r="B8" s="141"/>
      <c r="C8" s="141"/>
      <c r="D8" s="141"/>
      <c r="E8" s="141"/>
      <c r="F8" s="141"/>
      <c r="G8" s="141"/>
    </row>
    <row r="9" spans="1:7" ht="129.75" customHeight="1" x14ac:dyDescent="0.25">
      <c r="A9" s="21"/>
      <c r="B9" s="139"/>
      <c r="C9" s="139"/>
      <c r="D9" s="139"/>
    </row>
    <row r="10" spans="1:7" x14ac:dyDescent="0.25">
      <c r="A10" s="21"/>
      <c r="B10" s="22"/>
      <c r="C10" s="22"/>
    </row>
    <row r="11" spans="1:7" x14ac:dyDescent="0.25">
      <c r="A11" s="21"/>
      <c r="B11" s="22"/>
      <c r="C11" s="22"/>
    </row>
    <row r="12" spans="1:7" ht="37.5" customHeight="1" x14ac:dyDescent="0.25">
      <c r="A12" s="142" t="s">
        <v>54</v>
      </c>
      <c r="B12" s="142"/>
      <c r="C12" s="142"/>
      <c r="D12" s="142"/>
      <c r="E12" s="142"/>
      <c r="F12" s="142"/>
      <c r="G12" s="142"/>
    </row>
    <row r="13" spans="1:7" ht="48.75" customHeight="1" x14ac:dyDescent="0.25">
      <c r="A13" s="144" t="s">
        <v>190</v>
      </c>
      <c r="B13" s="144"/>
      <c r="C13" s="144"/>
      <c r="D13" s="144"/>
      <c r="E13" s="144"/>
      <c r="F13" s="144"/>
      <c r="G13" s="144"/>
    </row>
    <row r="14" spans="1:7" ht="52.5" customHeight="1" x14ac:dyDescent="0.25">
      <c r="A14" s="144"/>
      <c r="B14" s="144"/>
      <c r="C14" s="144"/>
      <c r="D14" s="144"/>
      <c r="E14" s="144"/>
      <c r="F14" s="144"/>
      <c r="G14" s="144"/>
    </row>
    <row r="15" spans="1:7" ht="86.25" hidden="1" customHeight="1" x14ac:dyDescent="0.25">
      <c r="A15" s="22"/>
      <c r="B15" s="22"/>
      <c r="C15" s="22"/>
    </row>
    <row r="16" spans="1:7" hidden="1" x14ac:dyDescent="0.25">
      <c r="A16" s="24"/>
      <c r="B16" s="22"/>
      <c r="C16" s="22"/>
    </row>
    <row r="17" spans="1:11" ht="189.75" customHeight="1" x14ac:dyDescent="0.25">
      <c r="A17" s="21"/>
      <c r="B17" s="22"/>
      <c r="C17" s="22"/>
    </row>
    <row r="18" spans="1:11" s="27" customFormat="1" ht="15" x14ac:dyDescent="0.25">
      <c r="A18" s="155"/>
      <c r="B18" s="155"/>
      <c r="C18" s="155"/>
      <c r="D18" s="155"/>
      <c r="E18" s="155"/>
      <c r="F18" s="155"/>
      <c r="G18" s="155"/>
      <c r="H18" s="25"/>
      <c r="I18" s="25"/>
      <c r="J18" s="25"/>
      <c r="K18" s="26"/>
    </row>
    <row r="19" spans="1:11" s="27" customFormat="1" ht="24" customHeight="1" x14ac:dyDescent="0.25">
      <c r="A19" s="156"/>
      <c r="B19" s="156"/>
      <c r="C19" s="156"/>
      <c r="D19" s="156"/>
      <c r="E19" s="156"/>
      <c r="F19" s="156"/>
      <c r="G19" s="156"/>
      <c r="H19" s="28"/>
      <c r="I19" s="28"/>
      <c r="J19" s="28"/>
      <c r="K19" s="29"/>
    </row>
    <row r="20" spans="1:11" s="27" customFormat="1" x14ac:dyDescent="0.25">
      <c r="A20" s="143" t="s">
        <v>109</v>
      </c>
      <c r="B20" s="143"/>
      <c r="C20" s="143"/>
      <c r="D20" s="143"/>
      <c r="E20" s="143"/>
      <c r="F20" s="143"/>
      <c r="G20" s="143"/>
      <c r="H20" s="25"/>
      <c r="I20" s="25"/>
      <c r="J20" s="25"/>
      <c r="K20" s="26"/>
    </row>
    <row r="21" spans="1:11" ht="42" customHeight="1" x14ac:dyDescent="0.25">
      <c r="A21" s="151" t="s">
        <v>190</v>
      </c>
      <c r="B21" s="151"/>
      <c r="C21" s="151"/>
      <c r="D21" s="151"/>
      <c r="E21" s="151"/>
      <c r="F21" s="151"/>
      <c r="G21" s="151"/>
    </row>
    <row r="22" spans="1:11" ht="15.75" customHeight="1" x14ac:dyDescent="0.25">
      <c r="A22" s="151"/>
      <c r="B22" s="151"/>
      <c r="C22" s="151"/>
      <c r="D22" s="151"/>
      <c r="E22" s="151"/>
      <c r="F22" s="151"/>
      <c r="G22" s="151"/>
    </row>
    <row r="23" spans="1:11" ht="15.75" customHeight="1" x14ac:dyDescent="0.25">
      <c r="A23" s="30" t="s">
        <v>10</v>
      </c>
      <c r="B23" s="140" t="s">
        <v>153</v>
      </c>
      <c r="C23" s="140"/>
      <c r="D23" s="140"/>
      <c r="E23" s="140"/>
      <c r="F23" s="140"/>
      <c r="G23" s="140"/>
    </row>
    <row r="24" spans="1:11" ht="60.75" customHeight="1" x14ac:dyDescent="0.25">
      <c r="A24" s="30" t="s">
        <v>86</v>
      </c>
      <c r="B24" s="145" t="s">
        <v>73</v>
      </c>
      <c r="C24" s="146"/>
      <c r="D24" s="146"/>
      <c r="E24" s="146"/>
      <c r="F24" s="146"/>
      <c r="G24" s="147"/>
    </row>
    <row r="25" spans="1:11" ht="74.25" customHeight="1" x14ac:dyDescent="0.25">
      <c r="A25" s="30" t="s">
        <v>11</v>
      </c>
      <c r="B25" s="148" t="s">
        <v>154</v>
      </c>
      <c r="C25" s="149"/>
      <c r="D25" s="149"/>
      <c r="E25" s="149"/>
      <c r="F25" s="149"/>
      <c r="G25" s="150"/>
    </row>
    <row r="26" spans="1:11" ht="42.75" customHeight="1" x14ac:dyDescent="0.25">
      <c r="A26" s="152" t="s">
        <v>12</v>
      </c>
      <c r="B26" s="140" t="s">
        <v>191</v>
      </c>
      <c r="C26" s="140"/>
      <c r="D26" s="140"/>
      <c r="E26" s="140"/>
      <c r="F26" s="140"/>
      <c r="G26" s="140"/>
    </row>
    <row r="27" spans="1:11" ht="35.25" customHeight="1" x14ac:dyDescent="0.25">
      <c r="A27" s="153"/>
      <c r="B27" s="140" t="s">
        <v>192</v>
      </c>
      <c r="C27" s="140"/>
      <c r="D27" s="140"/>
      <c r="E27" s="140"/>
      <c r="F27" s="140"/>
      <c r="G27" s="140"/>
    </row>
    <row r="28" spans="1:11" ht="39.75" customHeight="1" x14ac:dyDescent="0.25">
      <c r="A28" s="154"/>
      <c r="B28" s="140" t="s">
        <v>193</v>
      </c>
      <c r="C28" s="140"/>
      <c r="D28" s="140"/>
      <c r="E28" s="140"/>
      <c r="F28" s="140"/>
      <c r="G28" s="140"/>
    </row>
    <row r="29" spans="1:11" ht="35.25" customHeight="1" x14ac:dyDescent="0.25">
      <c r="A29" s="30" t="s">
        <v>89</v>
      </c>
      <c r="B29" s="159" t="s">
        <v>14</v>
      </c>
      <c r="C29" s="159"/>
      <c r="D29" s="159"/>
      <c r="E29" s="159"/>
      <c r="F29" s="159"/>
      <c r="G29" s="159"/>
    </row>
    <row r="30" spans="1:11" ht="57.75" customHeight="1" x14ac:dyDescent="0.25">
      <c r="A30" s="30" t="s">
        <v>13</v>
      </c>
      <c r="B30" s="7" t="s">
        <v>15</v>
      </c>
      <c r="C30" s="7" t="s">
        <v>45</v>
      </c>
      <c r="D30" s="7" t="s">
        <v>46</v>
      </c>
      <c r="E30" s="7" t="s">
        <v>47</v>
      </c>
      <c r="F30" s="7" t="s">
        <v>87</v>
      </c>
      <c r="G30" s="7" t="s">
        <v>88</v>
      </c>
    </row>
    <row r="31" spans="1:11" ht="34.5" customHeight="1" x14ac:dyDescent="0.25">
      <c r="A31" s="31" t="s">
        <v>5</v>
      </c>
      <c r="B31" s="2">
        <f>SUM(C31:G31)</f>
        <v>0</v>
      </c>
      <c r="C31" s="2">
        <f>'Перечень мероприятий'!G64</f>
        <v>0</v>
      </c>
      <c r="D31" s="2">
        <f>'Перечень мероприятий'!H64</f>
        <v>0</v>
      </c>
      <c r="E31" s="2">
        <f>'Перечень мероприятий'!I64</f>
        <v>0</v>
      </c>
      <c r="F31" s="2">
        <f>'Перечень мероприятий'!J64</f>
        <v>0</v>
      </c>
      <c r="G31" s="2">
        <f>'Перечень мероприятий'!K64</f>
        <v>0</v>
      </c>
    </row>
    <row r="32" spans="1:11" ht="48" customHeight="1" x14ac:dyDescent="0.25">
      <c r="A32" s="32" t="s">
        <v>39</v>
      </c>
      <c r="B32" s="1">
        <f>SUM(C32:G32)</f>
        <v>518223.12907000002</v>
      </c>
      <c r="C32" s="2">
        <f>'Перечень мероприятий'!G65</f>
        <v>97715.092229999995</v>
      </c>
      <c r="D32" s="327">
        <f>'Перечень мероприятий'!H65</f>
        <v>94839.858829999997</v>
      </c>
      <c r="E32" s="2">
        <f>'Перечень мероприятий'!I65</f>
        <v>109331.09801</v>
      </c>
      <c r="F32" s="327">
        <f>'Перечень мероприятий'!J65</f>
        <v>105484.11</v>
      </c>
      <c r="G32" s="2">
        <f>'Перечень мероприятий'!K65</f>
        <v>110852.97</v>
      </c>
      <c r="K32" s="33"/>
    </row>
    <row r="33" spans="1:16" ht="48" customHeight="1" x14ac:dyDescent="0.25">
      <c r="A33" s="32" t="s">
        <v>90</v>
      </c>
      <c r="B33" s="1">
        <f>SUM(C33:G33)</f>
        <v>2453.3257899999999</v>
      </c>
      <c r="C33" s="2">
        <f>'Перечень мероприятий'!G66</f>
        <v>0</v>
      </c>
      <c r="D33" s="2">
        <f>'Перечень мероприятий'!H66</f>
        <v>0</v>
      </c>
      <c r="E33" s="2">
        <f>'Перечень мероприятий'!I66</f>
        <v>853.32578999999998</v>
      </c>
      <c r="F33" s="2">
        <f>'Перечень мероприятий'!J66</f>
        <v>800</v>
      </c>
      <c r="G33" s="2">
        <f>'Перечень мероприятий'!K66</f>
        <v>800</v>
      </c>
      <c r="K33" s="34"/>
    </row>
    <row r="34" spans="1:16" ht="46.5" customHeight="1" x14ac:dyDescent="0.25">
      <c r="A34" s="30" t="s">
        <v>91</v>
      </c>
      <c r="B34" s="35">
        <f>SUM(C34:G34)</f>
        <v>520676.45485999994</v>
      </c>
      <c r="C34" s="35">
        <f t="shared" ref="C34:G34" si="0">SUM(C31:C33)</f>
        <v>97715.092229999995</v>
      </c>
      <c r="D34" s="35">
        <f>SUM(D31:D33)</f>
        <v>94839.858829999997</v>
      </c>
      <c r="E34" s="35">
        <f t="shared" si="0"/>
        <v>110184.4238</v>
      </c>
      <c r="F34" s="35">
        <f t="shared" si="0"/>
        <v>106284.11</v>
      </c>
      <c r="G34" s="35">
        <f t="shared" si="0"/>
        <v>111652.97</v>
      </c>
      <c r="H34" s="22" t="b">
        <f>SUM(B31:B33)=SUM(C34:G34)</f>
        <v>1</v>
      </c>
      <c r="I34" s="22" t="b">
        <f>B34='Перечень мероприятий'!F63</f>
        <v>1</v>
      </c>
      <c r="K34" s="34"/>
      <c r="P34" s="33"/>
    </row>
    <row r="35" spans="1:16" ht="19.5" customHeight="1" x14ac:dyDescent="0.25">
      <c r="A35" s="158"/>
      <c r="B35" s="158"/>
      <c r="C35" s="158"/>
      <c r="D35" s="158"/>
      <c r="E35" s="158"/>
      <c r="F35" s="158"/>
      <c r="G35" s="158"/>
    </row>
    <row r="36" spans="1:16" ht="322.5" customHeight="1" x14ac:dyDescent="0.25">
      <c r="A36" s="157" t="s">
        <v>194</v>
      </c>
      <c r="B36" s="157"/>
      <c r="C36" s="157"/>
      <c r="D36" s="157"/>
      <c r="E36" s="157"/>
      <c r="F36" s="157"/>
      <c r="G36" s="157"/>
    </row>
    <row r="37" spans="1:16" s="36" customFormat="1" ht="293.25" customHeight="1" x14ac:dyDescent="0.25">
      <c r="A37" s="157" t="s">
        <v>257</v>
      </c>
      <c r="B37" s="157"/>
      <c r="C37" s="157"/>
      <c r="D37" s="157"/>
      <c r="E37" s="157"/>
      <c r="F37" s="157"/>
      <c r="G37" s="157"/>
    </row>
    <row r="38" spans="1:16" s="36" customFormat="1" ht="225.75" customHeight="1" x14ac:dyDescent="0.25">
      <c r="A38" s="157" t="s">
        <v>195</v>
      </c>
      <c r="B38" s="157"/>
      <c r="C38" s="157"/>
      <c r="D38" s="157"/>
      <c r="E38" s="157"/>
      <c r="F38" s="157"/>
      <c r="G38" s="157"/>
    </row>
    <row r="39" spans="1:16" s="36" customFormat="1" ht="318.75" customHeight="1" x14ac:dyDescent="0.25">
      <c r="A39" s="162" t="s">
        <v>196</v>
      </c>
      <c r="B39" s="162"/>
      <c r="C39" s="162"/>
      <c r="D39" s="162"/>
      <c r="E39" s="162"/>
      <c r="F39" s="162"/>
      <c r="G39" s="162"/>
      <c r="M39" s="37"/>
    </row>
    <row r="40" spans="1:16" s="36" customFormat="1" ht="99.75" customHeight="1" x14ac:dyDescent="0.25">
      <c r="A40" s="157" t="s">
        <v>197</v>
      </c>
      <c r="B40" s="157"/>
      <c r="C40" s="157"/>
      <c r="D40" s="157"/>
      <c r="E40" s="157"/>
      <c r="F40" s="157"/>
      <c r="G40" s="157"/>
    </row>
    <row r="41" spans="1:16" s="36" customFormat="1" ht="70.5" customHeight="1" x14ac:dyDescent="0.25">
      <c r="A41" s="157" t="s">
        <v>254</v>
      </c>
      <c r="B41" s="157"/>
      <c r="C41" s="157"/>
      <c r="D41" s="157"/>
      <c r="E41" s="157"/>
      <c r="F41" s="157"/>
      <c r="G41" s="157"/>
    </row>
    <row r="42" spans="1:16" s="36" customFormat="1" ht="69.75" customHeight="1" x14ac:dyDescent="0.25">
      <c r="A42" s="157"/>
      <c r="B42" s="160"/>
      <c r="C42" s="160"/>
      <c r="D42" s="160"/>
      <c r="E42" s="160"/>
      <c r="F42" s="160"/>
      <c r="G42" s="160"/>
    </row>
    <row r="43" spans="1:16" x14ac:dyDescent="0.25">
      <c r="A43" s="161"/>
      <c r="B43" s="157"/>
      <c r="C43" s="157"/>
      <c r="D43" s="157"/>
      <c r="E43" s="157"/>
      <c r="F43" s="157"/>
      <c r="G43" s="157"/>
    </row>
    <row r="44" spans="1:16" ht="64.5" customHeight="1" x14ac:dyDescent="0.25"/>
  </sheetData>
  <mergeCells count="29">
    <mergeCell ref="A40:G40"/>
    <mergeCell ref="A42:G42"/>
    <mergeCell ref="A43:G43"/>
    <mergeCell ref="A41:G41"/>
    <mergeCell ref="A39:G39"/>
    <mergeCell ref="A37:G37"/>
    <mergeCell ref="A38:G38"/>
    <mergeCell ref="A35:G35"/>
    <mergeCell ref="A36:G36"/>
    <mergeCell ref="B29:G29"/>
    <mergeCell ref="B28:G28"/>
    <mergeCell ref="A8:G8"/>
    <mergeCell ref="A12:G12"/>
    <mergeCell ref="A20:G20"/>
    <mergeCell ref="A13:G14"/>
    <mergeCell ref="B23:G23"/>
    <mergeCell ref="B24:G24"/>
    <mergeCell ref="B25:G25"/>
    <mergeCell ref="B26:G26"/>
    <mergeCell ref="B27:G27"/>
    <mergeCell ref="A21:G22"/>
    <mergeCell ref="A26:A28"/>
    <mergeCell ref="A18:G18"/>
    <mergeCell ref="A19:G19"/>
    <mergeCell ref="E1:G1"/>
    <mergeCell ref="E2:G2"/>
    <mergeCell ref="E3:G3"/>
    <mergeCell ref="E4:G4"/>
    <mergeCell ref="B9:D9"/>
  </mergeCells>
  <pageMargins left="1.1811023622047245" right="0.39370078740157483" top="0.74803149606299213" bottom="0.74803149606299213" header="0.31496062992125984" footer="0.31496062992125984"/>
  <pageSetup paperSize="9" scale="58" fitToHeight="0" orientation="landscape" horizontalDpi="300" verticalDpi="300" r:id="rId1"/>
  <rowBreaks count="2" manualBreakCount="2">
    <brk id="17" max="6" man="1"/>
    <brk id="34" max="6" man="1"/>
  </rowBreaks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O29"/>
  <sheetViews>
    <sheetView zoomScale="90" zoomScaleNormal="90" zoomScaleSheetLayoutView="50" workbookViewId="0">
      <pane xSplit="1" ySplit="9" topLeftCell="B22" activePane="bottomRight" state="frozen"/>
      <selection pane="topRight" activeCell="B1" sqref="B1"/>
      <selection pane="bottomLeft" activeCell="A10" sqref="A10"/>
      <selection pane="bottomRight" activeCell="J13" sqref="J13"/>
    </sheetView>
  </sheetViews>
  <sheetFormatPr defaultRowHeight="15" x14ac:dyDescent="0.25"/>
  <cols>
    <col min="1" max="1" width="8.28515625" style="104" customWidth="1"/>
    <col min="2" max="2" width="49.140625" style="57" customWidth="1"/>
    <col min="3" max="3" width="16.5703125" style="57" customWidth="1"/>
    <col min="4" max="4" width="12" style="57" customWidth="1"/>
    <col min="5" max="5" width="28.28515625" style="104" customWidth="1"/>
    <col min="6" max="10" width="13.140625" style="57" customWidth="1"/>
    <col min="11" max="11" width="29.28515625" style="57" customWidth="1"/>
    <col min="12" max="12" width="20" style="57" customWidth="1"/>
    <col min="13" max="16384" width="9.140625" style="57"/>
  </cols>
  <sheetData>
    <row r="1" spans="1:12" x14ac:dyDescent="0.25">
      <c r="A1" s="172"/>
      <c r="B1" s="172"/>
      <c r="C1" s="172"/>
      <c r="D1" s="172"/>
      <c r="E1" s="172"/>
      <c r="F1" s="172"/>
      <c r="G1" s="172"/>
      <c r="H1" s="172"/>
      <c r="I1" s="172"/>
      <c r="J1" s="172"/>
      <c r="K1" s="172"/>
    </row>
    <row r="2" spans="1:12" x14ac:dyDescent="0.25">
      <c r="A2" s="172"/>
      <c r="B2" s="172"/>
      <c r="C2" s="172"/>
      <c r="D2" s="172"/>
      <c r="E2" s="172"/>
      <c r="F2" s="172"/>
      <c r="G2" s="172"/>
      <c r="H2" s="172"/>
      <c r="I2" s="172"/>
      <c r="J2" s="172"/>
      <c r="K2" s="172"/>
    </row>
    <row r="3" spans="1:12" x14ac:dyDescent="0.25">
      <c r="A3" s="172"/>
      <c r="B3" s="172"/>
      <c r="C3" s="172"/>
      <c r="D3" s="172"/>
      <c r="E3" s="172"/>
      <c r="F3" s="172"/>
      <c r="G3" s="172"/>
      <c r="H3" s="172"/>
      <c r="I3" s="172"/>
      <c r="J3" s="172"/>
      <c r="K3" s="172"/>
    </row>
    <row r="4" spans="1:12" ht="12" customHeight="1" x14ac:dyDescent="0.25">
      <c r="A4" s="101"/>
    </row>
    <row r="5" spans="1:12" x14ac:dyDescent="0.25">
      <c r="A5" s="173" t="s">
        <v>244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</row>
    <row r="6" spans="1:12" x14ac:dyDescent="0.25">
      <c r="A6" s="173" t="s">
        <v>198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</row>
    <row r="7" spans="1:12" ht="11.25" customHeight="1" x14ac:dyDescent="0.25">
      <c r="A7" s="105"/>
    </row>
    <row r="8" spans="1:12" ht="17.25" customHeight="1" x14ac:dyDescent="0.25">
      <c r="A8" s="165" t="s">
        <v>56</v>
      </c>
      <c r="B8" s="163" t="s">
        <v>57</v>
      </c>
      <c r="C8" s="163" t="s">
        <v>58</v>
      </c>
      <c r="D8" s="163" t="s">
        <v>0</v>
      </c>
      <c r="E8" s="165" t="s">
        <v>60</v>
      </c>
      <c r="F8" s="165" t="s">
        <v>59</v>
      </c>
      <c r="G8" s="165"/>
      <c r="H8" s="165"/>
      <c r="I8" s="165"/>
      <c r="J8" s="165"/>
      <c r="K8" s="165" t="s">
        <v>94</v>
      </c>
      <c r="L8" s="74"/>
    </row>
    <row r="9" spans="1:12" ht="87.75" customHeight="1" x14ac:dyDescent="0.25">
      <c r="A9" s="165"/>
      <c r="B9" s="164"/>
      <c r="C9" s="164"/>
      <c r="D9" s="164"/>
      <c r="E9" s="165"/>
      <c r="F9" s="95" t="s">
        <v>45</v>
      </c>
      <c r="G9" s="95" t="s">
        <v>46</v>
      </c>
      <c r="H9" s="95" t="s">
        <v>47</v>
      </c>
      <c r="I9" s="95" t="s">
        <v>87</v>
      </c>
      <c r="J9" s="95" t="s">
        <v>88</v>
      </c>
      <c r="K9" s="165"/>
      <c r="L9" s="74"/>
    </row>
    <row r="10" spans="1:12" x14ac:dyDescent="0.25">
      <c r="A10" s="100">
        <v>1</v>
      </c>
      <c r="B10" s="100">
        <v>2</v>
      </c>
      <c r="C10" s="100">
        <v>3</v>
      </c>
      <c r="D10" s="100">
        <v>4</v>
      </c>
      <c r="E10" s="100">
        <v>5</v>
      </c>
      <c r="F10" s="100">
        <v>6</v>
      </c>
      <c r="G10" s="100">
        <v>7</v>
      </c>
      <c r="H10" s="100">
        <v>8</v>
      </c>
      <c r="I10" s="100">
        <v>9</v>
      </c>
      <c r="J10" s="100">
        <v>10</v>
      </c>
      <c r="K10" s="100">
        <v>11</v>
      </c>
      <c r="L10" s="74"/>
    </row>
    <row r="11" spans="1:12" ht="23.25" customHeight="1" x14ac:dyDescent="0.25">
      <c r="A11" s="168" t="s">
        <v>199</v>
      </c>
      <c r="B11" s="169"/>
      <c r="C11" s="170"/>
      <c r="D11" s="170"/>
      <c r="E11" s="170"/>
      <c r="F11" s="170"/>
      <c r="G11" s="170"/>
      <c r="H11" s="170"/>
      <c r="I11" s="170"/>
      <c r="J11" s="170"/>
      <c r="K11" s="171"/>
      <c r="L11" s="74"/>
    </row>
    <row r="12" spans="1:12" ht="93" customHeight="1" x14ac:dyDescent="0.25">
      <c r="A12" s="106" t="s">
        <v>17</v>
      </c>
      <c r="B12" s="107" t="s">
        <v>265</v>
      </c>
      <c r="C12" s="108" t="s">
        <v>226</v>
      </c>
      <c r="D12" s="6" t="s">
        <v>95</v>
      </c>
      <c r="E12" s="100">
        <v>40.5</v>
      </c>
      <c r="F12" s="100">
        <v>43.6</v>
      </c>
      <c r="G12" s="41">
        <v>45.1</v>
      </c>
      <c r="H12" s="100">
        <v>51.5</v>
      </c>
      <c r="I12" s="100">
        <v>51.7</v>
      </c>
      <c r="J12" s="100">
        <v>55</v>
      </c>
      <c r="K12" s="109" t="s">
        <v>250</v>
      </c>
      <c r="L12" s="74"/>
    </row>
    <row r="13" spans="1:12" ht="84" customHeight="1" x14ac:dyDescent="0.25">
      <c r="A13" s="106" t="s">
        <v>18</v>
      </c>
      <c r="B13" s="86" t="s">
        <v>235</v>
      </c>
      <c r="C13" s="87" t="s">
        <v>227</v>
      </c>
      <c r="D13" s="6" t="s">
        <v>77</v>
      </c>
      <c r="E13" s="6">
        <v>65.239999999999995</v>
      </c>
      <c r="F13" s="6">
        <v>68.33</v>
      </c>
      <c r="G13" s="4">
        <v>60.09</v>
      </c>
      <c r="H13" s="6">
        <v>60.1</v>
      </c>
      <c r="I13" s="6">
        <v>60.11</v>
      </c>
      <c r="J13" s="6">
        <v>60.12</v>
      </c>
      <c r="K13" s="109" t="s">
        <v>250</v>
      </c>
      <c r="L13" s="74"/>
    </row>
    <row r="14" spans="1:12" ht="71.25" customHeight="1" x14ac:dyDescent="0.25">
      <c r="A14" s="106" t="s">
        <v>19</v>
      </c>
      <c r="B14" s="91" t="s">
        <v>232</v>
      </c>
      <c r="C14" s="88" t="s">
        <v>166</v>
      </c>
      <c r="D14" s="4" t="s">
        <v>96</v>
      </c>
      <c r="E14" s="41">
        <v>95.79</v>
      </c>
      <c r="F14" s="90">
        <v>68.42</v>
      </c>
      <c r="G14" s="89">
        <v>95</v>
      </c>
      <c r="H14" s="102">
        <v>100</v>
      </c>
      <c r="I14" s="6">
        <v>100</v>
      </c>
      <c r="J14" s="6">
        <v>100</v>
      </c>
      <c r="K14" s="109" t="s">
        <v>250</v>
      </c>
      <c r="L14" s="74"/>
    </row>
    <row r="15" spans="1:12" ht="111" customHeight="1" x14ac:dyDescent="0.25">
      <c r="A15" s="106" t="s">
        <v>35</v>
      </c>
      <c r="B15" s="92" t="s">
        <v>231</v>
      </c>
      <c r="C15" s="6" t="s">
        <v>79</v>
      </c>
      <c r="D15" s="6" t="s">
        <v>77</v>
      </c>
      <c r="E15" s="110">
        <v>11</v>
      </c>
      <c r="F15" s="41">
        <v>15</v>
      </c>
      <c r="G15" s="41">
        <v>15.5</v>
      </c>
      <c r="H15" s="41">
        <v>16</v>
      </c>
      <c r="I15" s="41">
        <v>16.5</v>
      </c>
      <c r="J15" s="41">
        <v>17</v>
      </c>
      <c r="K15" s="109" t="s">
        <v>250</v>
      </c>
      <c r="L15" s="74"/>
    </row>
    <row r="16" spans="1:12" ht="78.75" x14ac:dyDescent="0.25">
      <c r="A16" s="106" t="s">
        <v>36</v>
      </c>
      <c r="B16" s="92" t="s">
        <v>233</v>
      </c>
      <c r="C16" s="6" t="s">
        <v>167</v>
      </c>
      <c r="D16" s="6" t="s">
        <v>77</v>
      </c>
      <c r="E16" s="111">
        <v>81</v>
      </c>
      <c r="F16" s="100">
        <v>85</v>
      </c>
      <c r="G16" s="41" t="s">
        <v>126</v>
      </c>
      <c r="H16" s="100" t="s">
        <v>126</v>
      </c>
      <c r="I16" s="100" t="s">
        <v>126</v>
      </c>
      <c r="J16" s="100" t="s">
        <v>126</v>
      </c>
      <c r="K16" s="109" t="s">
        <v>250</v>
      </c>
      <c r="L16" s="74"/>
    </row>
    <row r="17" spans="1:15" ht="94.5" x14ac:dyDescent="0.25">
      <c r="A17" s="106" t="s">
        <v>37</v>
      </c>
      <c r="B17" s="92" t="s">
        <v>242</v>
      </c>
      <c r="C17" s="6" t="s">
        <v>167</v>
      </c>
      <c r="D17" s="6" t="s">
        <v>77</v>
      </c>
      <c r="E17" s="111">
        <v>25.3</v>
      </c>
      <c r="F17" s="112">
        <v>28.9</v>
      </c>
      <c r="G17" s="41" t="s">
        <v>126</v>
      </c>
      <c r="H17" s="100" t="s">
        <v>126</v>
      </c>
      <c r="I17" s="100" t="s">
        <v>126</v>
      </c>
      <c r="J17" s="100" t="s">
        <v>126</v>
      </c>
      <c r="K17" s="109" t="s">
        <v>250</v>
      </c>
      <c r="L17" s="74"/>
    </row>
    <row r="18" spans="1:15" ht="93" customHeight="1" x14ac:dyDescent="0.25">
      <c r="A18" s="106" t="s">
        <v>38</v>
      </c>
      <c r="B18" s="92" t="s">
        <v>236</v>
      </c>
      <c r="C18" s="109" t="s">
        <v>168</v>
      </c>
      <c r="D18" s="6" t="s">
        <v>77</v>
      </c>
      <c r="E18" s="113">
        <v>99.6</v>
      </c>
      <c r="F18" s="114">
        <v>95.99</v>
      </c>
      <c r="G18" s="115">
        <v>100</v>
      </c>
      <c r="H18" s="115">
        <v>100</v>
      </c>
      <c r="I18" s="115">
        <v>100</v>
      </c>
      <c r="J18" s="115">
        <v>100</v>
      </c>
      <c r="K18" s="109" t="s">
        <v>250</v>
      </c>
      <c r="L18" s="74"/>
    </row>
    <row r="19" spans="1:15" ht="81" customHeight="1" x14ac:dyDescent="0.25">
      <c r="A19" s="106" t="s">
        <v>53</v>
      </c>
      <c r="B19" s="92" t="s">
        <v>234</v>
      </c>
      <c r="C19" s="6" t="s">
        <v>167</v>
      </c>
      <c r="D19" s="6" t="s">
        <v>77</v>
      </c>
      <c r="E19" s="41">
        <v>47</v>
      </c>
      <c r="F19" s="90">
        <v>47.5</v>
      </c>
      <c r="G19" s="41" t="s">
        <v>126</v>
      </c>
      <c r="H19" s="41" t="s">
        <v>126</v>
      </c>
      <c r="I19" s="41" t="s">
        <v>126</v>
      </c>
      <c r="J19" s="41" t="s">
        <v>126</v>
      </c>
      <c r="K19" s="109" t="s">
        <v>250</v>
      </c>
      <c r="L19" s="74"/>
    </row>
    <row r="20" spans="1:15" ht="79.5" customHeight="1" x14ac:dyDescent="0.25">
      <c r="A20" s="106" t="s">
        <v>127</v>
      </c>
      <c r="B20" s="116" t="s">
        <v>81</v>
      </c>
      <c r="C20" s="6" t="s">
        <v>167</v>
      </c>
      <c r="D20" s="6" t="s">
        <v>82</v>
      </c>
      <c r="E20" s="6">
        <v>93</v>
      </c>
      <c r="F20" s="4">
        <v>93</v>
      </c>
      <c r="G20" s="4">
        <v>94</v>
      </c>
      <c r="H20" s="4">
        <v>109</v>
      </c>
      <c r="I20" s="4">
        <v>109</v>
      </c>
      <c r="J20" s="4">
        <v>109</v>
      </c>
      <c r="K20" s="109" t="s">
        <v>250</v>
      </c>
      <c r="L20" s="74"/>
    </row>
    <row r="21" spans="1:15" ht="99.75" customHeight="1" x14ac:dyDescent="0.25">
      <c r="A21" s="106" t="s">
        <v>61</v>
      </c>
      <c r="B21" s="116" t="s">
        <v>266</v>
      </c>
      <c r="C21" s="6" t="s">
        <v>167</v>
      </c>
      <c r="D21" s="6" t="s">
        <v>77</v>
      </c>
      <c r="E21" s="117">
        <v>30.3</v>
      </c>
      <c r="F21" s="41">
        <v>30.6</v>
      </c>
      <c r="G21" s="41">
        <v>30.9</v>
      </c>
      <c r="H21" s="41">
        <v>31.2</v>
      </c>
      <c r="I21" s="41">
        <v>31.3</v>
      </c>
      <c r="J21" s="41">
        <v>31.4</v>
      </c>
      <c r="K21" s="109" t="s">
        <v>250</v>
      </c>
      <c r="L21" s="74"/>
    </row>
    <row r="22" spans="1:15" ht="140.25" customHeight="1" x14ac:dyDescent="0.25">
      <c r="A22" s="106" t="s">
        <v>62</v>
      </c>
      <c r="B22" s="116" t="s">
        <v>200</v>
      </c>
      <c r="C22" s="6" t="s">
        <v>167</v>
      </c>
      <c r="D22" s="6" t="s">
        <v>77</v>
      </c>
      <c r="E22" s="41">
        <v>50.3</v>
      </c>
      <c r="F22" s="41">
        <v>50.6</v>
      </c>
      <c r="G22" s="41">
        <v>50.9</v>
      </c>
      <c r="H22" s="41">
        <v>51.2</v>
      </c>
      <c r="I22" s="41">
        <v>51.3</v>
      </c>
      <c r="J22" s="41">
        <v>51.4</v>
      </c>
      <c r="K22" s="109" t="s">
        <v>250</v>
      </c>
      <c r="L22" s="74"/>
    </row>
    <row r="23" spans="1:15" ht="82.5" customHeight="1" x14ac:dyDescent="0.25">
      <c r="A23" s="106" t="s">
        <v>169</v>
      </c>
      <c r="B23" s="116" t="s">
        <v>248</v>
      </c>
      <c r="C23" s="6" t="s">
        <v>167</v>
      </c>
      <c r="D23" s="6" t="s">
        <v>82</v>
      </c>
      <c r="E23" s="6" t="s">
        <v>126</v>
      </c>
      <c r="F23" s="6">
        <v>0</v>
      </c>
      <c r="G23" s="4">
        <v>0</v>
      </c>
      <c r="H23" s="6">
        <v>0</v>
      </c>
      <c r="I23" s="6">
        <v>0</v>
      </c>
      <c r="J23" s="6">
        <v>0</v>
      </c>
      <c r="K23" s="109" t="s">
        <v>251</v>
      </c>
      <c r="L23" s="74"/>
    </row>
    <row r="24" spans="1:15" ht="96.75" customHeight="1" x14ac:dyDescent="0.25">
      <c r="A24" s="118" t="s">
        <v>63</v>
      </c>
      <c r="B24" s="116" t="s">
        <v>249</v>
      </c>
      <c r="C24" s="109" t="s">
        <v>228</v>
      </c>
      <c r="D24" s="6" t="s">
        <v>82</v>
      </c>
      <c r="E24" s="6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109" t="s">
        <v>252</v>
      </c>
      <c r="L24" s="74"/>
    </row>
    <row r="25" spans="1:15" ht="38.25" customHeight="1" x14ac:dyDescent="0.25">
      <c r="A25" s="166" t="s">
        <v>243</v>
      </c>
      <c r="B25" s="167"/>
      <c r="C25" s="167"/>
      <c r="D25" s="167"/>
      <c r="E25" s="167"/>
      <c r="F25" s="167"/>
      <c r="G25" s="167"/>
      <c r="H25" s="167"/>
      <c r="I25" s="167"/>
      <c r="J25" s="167"/>
      <c r="K25" s="167"/>
      <c r="L25" s="74"/>
    </row>
    <row r="26" spans="1:15" ht="118.5" customHeight="1" x14ac:dyDescent="0.25">
      <c r="A26" s="119" t="s">
        <v>72</v>
      </c>
      <c r="B26" s="3" t="s">
        <v>237</v>
      </c>
      <c r="C26" s="6" t="s">
        <v>78</v>
      </c>
      <c r="D26" s="6" t="s">
        <v>77</v>
      </c>
      <c r="E26" s="100">
        <v>84.4</v>
      </c>
      <c r="F26" s="100">
        <v>87.5</v>
      </c>
      <c r="G26" s="41">
        <v>90.6</v>
      </c>
      <c r="H26" s="100">
        <v>93.7</v>
      </c>
      <c r="I26" s="100">
        <v>96.8</v>
      </c>
      <c r="J26" s="100">
        <v>100</v>
      </c>
      <c r="K26" s="6" t="s">
        <v>253</v>
      </c>
      <c r="L26" s="74"/>
    </row>
    <row r="27" spans="1:15" ht="197.25" customHeight="1" x14ac:dyDescent="0.25">
      <c r="A27" s="120" t="s">
        <v>85</v>
      </c>
      <c r="B27" s="3" t="s">
        <v>259</v>
      </c>
      <c r="C27" s="6" t="s">
        <v>84</v>
      </c>
      <c r="D27" s="6" t="s">
        <v>77</v>
      </c>
      <c r="E27" s="41">
        <v>95</v>
      </c>
      <c r="F27" s="41">
        <v>100</v>
      </c>
      <c r="G27" s="121" t="s">
        <v>126</v>
      </c>
      <c r="H27" s="41" t="s">
        <v>126</v>
      </c>
      <c r="I27" s="41" t="s">
        <v>126</v>
      </c>
      <c r="J27" s="41" t="s">
        <v>126</v>
      </c>
      <c r="K27" s="6" t="s">
        <v>253</v>
      </c>
      <c r="L27" s="74"/>
    </row>
    <row r="28" spans="1:15" ht="67.5" customHeight="1" x14ac:dyDescent="0.25">
      <c r="L28" s="74"/>
      <c r="O28" s="58"/>
    </row>
    <row r="29" spans="1:15" ht="48.75" customHeight="1" x14ac:dyDescent="0.25">
      <c r="L29" s="74"/>
      <c r="O29" s="58"/>
    </row>
  </sheetData>
  <mergeCells count="14">
    <mergeCell ref="A1:K1"/>
    <mergeCell ref="A2:K2"/>
    <mergeCell ref="A3:K3"/>
    <mergeCell ref="A5:K5"/>
    <mergeCell ref="A6:K6"/>
    <mergeCell ref="D8:D9"/>
    <mergeCell ref="E8:E9"/>
    <mergeCell ref="A25:K25"/>
    <mergeCell ref="F8:J8"/>
    <mergeCell ref="K8:K9"/>
    <mergeCell ref="A11:K11"/>
    <mergeCell ref="A8:A9"/>
    <mergeCell ref="B8:B9"/>
    <mergeCell ref="C8:C9"/>
  </mergeCells>
  <pageMargins left="0.51181102362204722" right="0.51181102362204722" top="0.74803149606299213" bottom="0.74803149606299213" header="0.31496062992125984" footer="0.31496062992125984"/>
  <pageSetup paperSize="9" scale="66" fitToHeight="0" orientation="landscape" horizontalDpi="300" verticalDpi="300" r:id="rId1"/>
  <rowBreaks count="1" manualBreakCount="1">
    <brk id="14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-0.499984740745262"/>
    <pageSetUpPr fitToPage="1"/>
  </sheetPr>
  <dimension ref="A1:E23"/>
  <sheetViews>
    <sheetView topLeftCell="A28" zoomScale="80" zoomScaleNormal="80" zoomScaleSheetLayoutView="20" workbookViewId="0">
      <selection activeCell="B9" sqref="B9"/>
    </sheetView>
  </sheetViews>
  <sheetFormatPr defaultRowHeight="15" x14ac:dyDescent="0.25"/>
  <cols>
    <col min="1" max="1" width="6.5703125" style="130" customWidth="1"/>
    <col min="2" max="2" width="56.5703125" style="122" customWidth="1"/>
    <col min="3" max="3" width="14.7109375" style="124" customWidth="1"/>
    <col min="4" max="4" width="90" style="122" customWidth="1"/>
    <col min="5" max="5" width="74.5703125" style="122" customWidth="1"/>
    <col min="6" max="16384" width="9.140625" style="122"/>
  </cols>
  <sheetData>
    <row r="1" spans="1:5" x14ac:dyDescent="0.25">
      <c r="A1" s="176"/>
      <c r="B1" s="176"/>
      <c r="C1" s="176"/>
      <c r="D1" s="176"/>
      <c r="E1" s="176"/>
    </row>
    <row r="2" spans="1:5" x14ac:dyDescent="0.25">
      <c r="A2" s="176"/>
      <c r="B2" s="176"/>
      <c r="C2" s="176"/>
      <c r="D2" s="176"/>
      <c r="E2" s="176"/>
    </row>
    <row r="3" spans="1:5" ht="15.75" x14ac:dyDescent="0.25">
      <c r="A3" s="123"/>
    </row>
    <row r="4" spans="1:5" ht="24" customHeight="1" x14ac:dyDescent="0.25">
      <c r="A4" s="177" t="s">
        <v>201</v>
      </c>
      <c r="B4" s="177"/>
      <c r="C4" s="177"/>
      <c r="D4" s="177"/>
      <c r="E4" s="177"/>
    </row>
    <row r="5" spans="1:5" ht="24" customHeight="1" x14ac:dyDescent="0.25">
      <c r="A5" s="178"/>
      <c r="B5" s="178"/>
      <c r="C5" s="178"/>
      <c r="D5" s="178"/>
      <c r="E5" s="178"/>
    </row>
    <row r="6" spans="1:5" ht="51" customHeight="1" x14ac:dyDescent="0.25">
      <c r="A6" s="125" t="s">
        <v>25</v>
      </c>
      <c r="B6" s="126" t="s">
        <v>26</v>
      </c>
      <c r="C6" s="126" t="s">
        <v>0</v>
      </c>
      <c r="D6" s="127" t="s">
        <v>98</v>
      </c>
      <c r="E6" s="126" t="s">
        <v>97</v>
      </c>
    </row>
    <row r="7" spans="1:5" ht="23.25" customHeight="1" x14ac:dyDescent="0.25">
      <c r="A7" s="179" t="s">
        <v>202</v>
      </c>
      <c r="B7" s="180"/>
      <c r="C7" s="180"/>
      <c r="D7" s="180"/>
      <c r="E7" s="180"/>
    </row>
    <row r="8" spans="1:5" ht="82.5" customHeight="1" x14ac:dyDescent="0.25">
      <c r="A8" s="44" t="s">
        <v>17</v>
      </c>
      <c r="B8" s="103" t="s">
        <v>267</v>
      </c>
      <c r="C8" s="41" t="s">
        <v>95</v>
      </c>
      <c r="D8" s="99" t="s">
        <v>238</v>
      </c>
      <c r="E8" s="45" t="s">
        <v>205</v>
      </c>
    </row>
    <row r="9" spans="1:5" ht="95.25" customHeight="1" x14ac:dyDescent="0.25">
      <c r="A9" s="44" t="s">
        <v>18</v>
      </c>
      <c r="B9" s="45" t="s">
        <v>239</v>
      </c>
      <c r="C9" s="41" t="s">
        <v>77</v>
      </c>
      <c r="D9" s="99" t="s">
        <v>138</v>
      </c>
      <c r="E9" s="45" t="s">
        <v>217</v>
      </c>
    </row>
    <row r="10" spans="1:5" ht="51" customHeight="1" x14ac:dyDescent="0.25">
      <c r="A10" s="44" t="s">
        <v>19</v>
      </c>
      <c r="B10" s="45" t="s">
        <v>170</v>
      </c>
      <c r="C10" s="41" t="s">
        <v>77</v>
      </c>
      <c r="D10" s="99" t="s">
        <v>240</v>
      </c>
      <c r="E10" s="45"/>
    </row>
    <row r="11" spans="1:5" ht="174" customHeight="1" x14ac:dyDescent="0.25">
      <c r="A11" s="44" t="s">
        <v>35</v>
      </c>
      <c r="B11" s="45" t="s">
        <v>171</v>
      </c>
      <c r="C11" s="41" t="s">
        <v>95</v>
      </c>
      <c r="D11" s="99" t="s">
        <v>139</v>
      </c>
      <c r="E11" s="45" t="s">
        <v>216</v>
      </c>
    </row>
    <row r="12" spans="1:5" ht="105" customHeight="1" x14ac:dyDescent="0.25">
      <c r="A12" s="44" t="s">
        <v>36</v>
      </c>
      <c r="B12" s="45" t="s">
        <v>80</v>
      </c>
      <c r="C12" s="41" t="s">
        <v>95</v>
      </c>
      <c r="D12" s="99" t="s">
        <v>99</v>
      </c>
      <c r="E12" s="45" t="s">
        <v>215</v>
      </c>
    </row>
    <row r="13" spans="1:5" ht="111.75" customHeight="1" x14ac:dyDescent="0.25">
      <c r="A13" s="44" t="s">
        <v>37</v>
      </c>
      <c r="B13" s="45" t="s">
        <v>255</v>
      </c>
      <c r="C13" s="41" t="s">
        <v>95</v>
      </c>
      <c r="D13" s="99" t="s">
        <v>140</v>
      </c>
      <c r="E13" s="45" t="s">
        <v>214</v>
      </c>
    </row>
    <row r="14" spans="1:5" ht="98.25" customHeight="1" x14ac:dyDescent="0.25">
      <c r="A14" s="44" t="s">
        <v>38</v>
      </c>
      <c r="B14" s="45" t="s">
        <v>66</v>
      </c>
      <c r="C14" s="41" t="s">
        <v>95</v>
      </c>
      <c r="D14" s="99" t="s">
        <v>172</v>
      </c>
      <c r="E14" s="45" t="s">
        <v>203</v>
      </c>
    </row>
    <row r="15" spans="1:5" ht="122.25" customHeight="1" x14ac:dyDescent="0.25">
      <c r="A15" s="44" t="s">
        <v>53</v>
      </c>
      <c r="B15" s="45" t="s">
        <v>256</v>
      </c>
      <c r="C15" s="41" t="s">
        <v>95</v>
      </c>
      <c r="D15" s="99" t="s">
        <v>136</v>
      </c>
      <c r="E15" s="45" t="s">
        <v>214</v>
      </c>
    </row>
    <row r="16" spans="1:5" ht="80.25" customHeight="1" x14ac:dyDescent="0.25">
      <c r="A16" s="44" t="s">
        <v>127</v>
      </c>
      <c r="B16" s="45" t="s">
        <v>81</v>
      </c>
      <c r="C16" s="41" t="s">
        <v>82</v>
      </c>
      <c r="D16" s="99" t="s">
        <v>142</v>
      </c>
      <c r="E16" s="45" t="s">
        <v>213</v>
      </c>
    </row>
    <row r="17" spans="1:5" ht="94.5" customHeight="1" x14ac:dyDescent="0.25">
      <c r="A17" s="44" t="s">
        <v>61</v>
      </c>
      <c r="B17" s="45" t="s">
        <v>266</v>
      </c>
      <c r="C17" s="41" t="s">
        <v>95</v>
      </c>
      <c r="D17" s="99" t="s">
        <v>137</v>
      </c>
      <c r="E17" s="45" t="s">
        <v>212</v>
      </c>
    </row>
    <row r="18" spans="1:5" ht="108" customHeight="1" x14ac:dyDescent="0.25">
      <c r="A18" s="44" t="s">
        <v>62</v>
      </c>
      <c r="B18" s="45" t="s">
        <v>204</v>
      </c>
      <c r="C18" s="41" t="s">
        <v>95</v>
      </c>
      <c r="D18" s="99" t="s">
        <v>141</v>
      </c>
      <c r="E18" s="45" t="s">
        <v>211</v>
      </c>
    </row>
    <row r="19" spans="1:5" ht="76.5" customHeight="1" x14ac:dyDescent="0.25">
      <c r="A19" s="44" t="s">
        <v>169</v>
      </c>
      <c r="B19" s="45" t="s">
        <v>173</v>
      </c>
      <c r="C19" s="41" t="s">
        <v>100</v>
      </c>
      <c r="D19" s="99" t="s">
        <v>174</v>
      </c>
      <c r="E19" s="45" t="s">
        <v>210</v>
      </c>
    </row>
    <row r="20" spans="1:5" ht="159.75" customHeight="1" x14ac:dyDescent="0.25">
      <c r="A20" s="44" t="s">
        <v>63</v>
      </c>
      <c r="B20" s="45" t="s">
        <v>108</v>
      </c>
      <c r="C20" s="41" t="s">
        <v>100</v>
      </c>
      <c r="D20" s="99" t="s">
        <v>175</v>
      </c>
      <c r="E20" s="45" t="s">
        <v>209</v>
      </c>
    </row>
    <row r="21" spans="1:5" ht="26.25" customHeight="1" x14ac:dyDescent="0.25">
      <c r="A21" s="174" t="s">
        <v>206</v>
      </c>
      <c r="B21" s="175"/>
      <c r="C21" s="175"/>
      <c r="D21" s="175"/>
      <c r="E21" s="175"/>
    </row>
    <row r="22" spans="1:5" ht="136.5" customHeight="1" x14ac:dyDescent="0.25">
      <c r="A22" s="128" t="s">
        <v>72</v>
      </c>
      <c r="B22" s="45" t="s">
        <v>83</v>
      </c>
      <c r="C22" s="41" t="s">
        <v>77</v>
      </c>
      <c r="D22" s="129" t="s">
        <v>207</v>
      </c>
      <c r="E22" s="45" t="s">
        <v>208</v>
      </c>
    </row>
    <row r="23" spans="1:5" ht="151.5" customHeight="1" x14ac:dyDescent="0.25">
      <c r="A23" s="128" t="s">
        <v>85</v>
      </c>
      <c r="B23" s="45" t="s">
        <v>176</v>
      </c>
      <c r="C23" s="41" t="s">
        <v>77</v>
      </c>
      <c r="D23" s="99" t="s">
        <v>260</v>
      </c>
      <c r="E23" s="45" t="s">
        <v>261</v>
      </c>
    </row>
  </sheetData>
  <mergeCells count="6">
    <mergeCell ref="A21:E21"/>
    <mergeCell ref="A1:E1"/>
    <mergeCell ref="A2:E2"/>
    <mergeCell ref="A4:E4"/>
    <mergeCell ref="A5:E5"/>
    <mergeCell ref="A7:E7"/>
  </mergeCells>
  <pageMargins left="0.7" right="0.7" top="0.75" bottom="0.75" header="0.3" footer="0.3"/>
  <pageSetup paperSize="9" scale="55" fitToHeight="0" orientation="landscape" horizontalDpi="300" verticalDpi="300" r:id="rId1"/>
  <rowBreaks count="1" manualBreakCount="1">
    <brk id="20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39997558519241921"/>
  </sheetPr>
  <dimension ref="A1:L16"/>
  <sheetViews>
    <sheetView zoomScale="110" zoomScaleNormal="110" workbookViewId="0">
      <selection activeCell="E10" sqref="E10"/>
    </sheetView>
  </sheetViews>
  <sheetFormatPr defaultRowHeight="15" x14ac:dyDescent="0.25"/>
  <cols>
    <col min="1" max="1" width="37.28515625" style="27" customWidth="1"/>
    <col min="2" max="2" width="15.85546875" style="27" customWidth="1"/>
    <col min="3" max="3" width="9.140625" style="27"/>
    <col min="4" max="4" width="17.5703125" style="27" customWidth="1"/>
    <col min="5" max="5" width="11.7109375" style="27" customWidth="1"/>
    <col min="6" max="7" width="11" style="27" customWidth="1"/>
    <col min="8" max="8" width="10.140625" style="27" customWidth="1"/>
    <col min="9" max="9" width="10.5703125" style="27" customWidth="1"/>
    <col min="10" max="10" width="11" style="27" customWidth="1"/>
    <col min="11" max="11" width="10.85546875" style="27" customWidth="1"/>
    <col min="12" max="12" width="9.85546875" style="27" customWidth="1"/>
    <col min="13" max="16384" width="9.140625" style="27"/>
  </cols>
  <sheetData>
    <row r="1" spans="1:12" ht="18" customHeight="1" x14ac:dyDescent="0.25">
      <c r="A1" s="155"/>
      <c r="B1" s="155"/>
      <c r="C1" s="155"/>
      <c r="D1" s="155"/>
      <c r="E1" s="155"/>
      <c r="F1" s="155"/>
      <c r="G1" s="155"/>
      <c r="H1" s="155"/>
      <c r="I1" s="155"/>
      <c r="J1" s="155"/>
    </row>
    <row r="2" spans="1:12" x14ac:dyDescent="0.25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25"/>
    </row>
    <row r="3" spans="1:12" x14ac:dyDescent="0.25">
      <c r="A3" s="26"/>
    </row>
    <row r="4" spans="1:12" ht="21" customHeight="1" x14ac:dyDescent="0.25">
      <c r="A4" s="184" t="s">
        <v>121</v>
      </c>
      <c r="B4" s="184"/>
      <c r="C4" s="184"/>
      <c r="D4" s="184"/>
      <c r="E4" s="184"/>
      <c r="F4" s="184"/>
      <c r="G4" s="184"/>
      <c r="H4" s="184"/>
      <c r="I4" s="184"/>
      <c r="J4" s="184"/>
    </row>
    <row r="5" spans="1:12" ht="18.75" customHeight="1" x14ac:dyDescent="0.25">
      <c r="A5" s="185" t="s">
        <v>218</v>
      </c>
      <c r="B5" s="184"/>
      <c r="C5" s="184"/>
      <c r="D5" s="184"/>
      <c r="E5" s="184"/>
      <c r="F5" s="184"/>
      <c r="G5" s="184"/>
      <c r="H5" s="184"/>
      <c r="I5" s="184"/>
      <c r="J5" s="184"/>
    </row>
    <row r="6" spans="1:12" ht="18.75" customHeight="1" x14ac:dyDescent="0.25">
      <c r="A6" s="46"/>
      <c r="B6" s="38"/>
      <c r="C6" s="38"/>
      <c r="D6" s="38"/>
      <c r="E6" s="38"/>
      <c r="F6" s="38"/>
      <c r="G6" s="38"/>
      <c r="H6" s="38"/>
      <c r="I6" s="38"/>
      <c r="J6" s="38"/>
    </row>
    <row r="7" spans="1:12" ht="61.5" customHeight="1" x14ac:dyDescent="0.25">
      <c r="A7" s="47" t="s">
        <v>2</v>
      </c>
      <c r="B7" s="192" t="s">
        <v>245</v>
      </c>
      <c r="C7" s="193"/>
      <c r="D7" s="193"/>
      <c r="E7" s="193"/>
      <c r="F7" s="193"/>
      <c r="G7" s="193"/>
      <c r="H7" s="193"/>
      <c r="I7" s="193"/>
      <c r="J7" s="194"/>
    </row>
    <row r="8" spans="1:12" ht="27.75" customHeight="1" x14ac:dyDescent="0.25">
      <c r="A8" s="181" t="s">
        <v>28</v>
      </c>
      <c r="B8" s="190" t="s">
        <v>6</v>
      </c>
      <c r="C8" s="182" t="s">
        <v>7</v>
      </c>
      <c r="D8" s="182"/>
      <c r="E8" s="183" t="s">
        <v>3</v>
      </c>
      <c r="F8" s="183"/>
      <c r="G8" s="183"/>
      <c r="H8" s="183"/>
      <c r="I8" s="183"/>
      <c r="J8" s="183"/>
    </row>
    <row r="9" spans="1:12" ht="27.75" customHeight="1" x14ac:dyDescent="0.25">
      <c r="A9" s="181"/>
      <c r="B9" s="191"/>
      <c r="C9" s="182"/>
      <c r="D9" s="182"/>
      <c r="E9" s="39" t="s">
        <v>48</v>
      </c>
      <c r="F9" s="39" t="s">
        <v>49</v>
      </c>
      <c r="G9" s="39" t="s">
        <v>50</v>
      </c>
      <c r="H9" s="39" t="s">
        <v>92</v>
      </c>
      <c r="I9" s="39" t="s">
        <v>93</v>
      </c>
      <c r="J9" s="39" t="s">
        <v>4</v>
      </c>
    </row>
    <row r="10" spans="1:12" ht="32.25" customHeight="1" x14ac:dyDescent="0.25">
      <c r="A10" s="181"/>
      <c r="B10" s="187" t="s">
        <v>73</v>
      </c>
      <c r="C10" s="186" t="s">
        <v>55</v>
      </c>
      <c r="D10" s="186"/>
      <c r="E10" s="48">
        <f>SUM(E11:E13)</f>
        <v>56901.254689999994</v>
      </c>
      <c r="F10" s="48">
        <f t="shared" ref="F10:I10" si="0">SUM(F11:F13)</f>
        <v>55401.133849999998</v>
      </c>
      <c r="G10" s="48">
        <f t="shared" si="0"/>
        <v>63766.394410000001</v>
      </c>
      <c r="H10" s="48">
        <f t="shared" si="0"/>
        <v>57562.58</v>
      </c>
      <c r="I10" s="48">
        <f t="shared" si="0"/>
        <v>57562.58</v>
      </c>
      <c r="J10" s="48">
        <f>SUM(E10:I10)</f>
        <v>291193.94295</v>
      </c>
      <c r="K10" s="27" t="b">
        <f>SUM(E10:I10)=SUM(J11:J13)</f>
        <v>1</v>
      </c>
      <c r="L10" s="27" t="b">
        <f>J10='Перечень мероприятий'!F32</f>
        <v>1</v>
      </c>
    </row>
    <row r="11" spans="1:12" ht="42" customHeight="1" x14ac:dyDescent="0.25">
      <c r="A11" s="181"/>
      <c r="B11" s="188"/>
      <c r="C11" s="186" t="s">
        <v>5</v>
      </c>
      <c r="D11" s="186"/>
      <c r="E11" s="48">
        <f>'Перечень мероприятий'!G33</f>
        <v>0</v>
      </c>
      <c r="F11" s="48">
        <f>'Перечень мероприятий'!H33</f>
        <v>0</v>
      </c>
      <c r="G11" s="48">
        <f>'Перечень мероприятий'!I33</f>
        <v>0</v>
      </c>
      <c r="H11" s="48">
        <f>'Перечень мероприятий'!J33</f>
        <v>0</v>
      </c>
      <c r="I11" s="48">
        <f>'Перечень мероприятий'!K33</f>
        <v>0</v>
      </c>
      <c r="J11" s="48">
        <f t="shared" ref="J11:J13" si="1">SUM(E11:I11)</f>
        <v>0</v>
      </c>
    </row>
    <row r="12" spans="1:12" ht="42" customHeight="1" x14ac:dyDescent="0.25">
      <c r="A12" s="181"/>
      <c r="B12" s="188"/>
      <c r="C12" s="186" t="s">
        <v>39</v>
      </c>
      <c r="D12" s="186"/>
      <c r="E12" s="48">
        <f>'Перечень мероприятий'!G34</f>
        <v>56901.254689999994</v>
      </c>
      <c r="F12" s="48">
        <f>'Перечень мероприятий'!H34</f>
        <v>55401.133849999998</v>
      </c>
      <c r="G12" s="48">
        <f>'Перечень мероприятий'!I34</f>
        <v>62917.604769999998</v>
      </c>
      <c r="H12" s="48">
        <f>'Перечень мероприятий'!J34</f>
        <v>56762.58</v>
      </c>
      <c r="I12" s="48">
        <f>'Перечень мероприятий'!K34</f>
        <v>56762.58</v>
      </c>
      <c r="J12" s="48">
        <f t="shared" si="1"/>
        <v>288745.15331000002</v>
      </c>
    </row>
    <row r="13" spans="1:12" ht="42" customHeight="1" x14ac:dyDescent="0.25">
      <c r="A13" s="181"/>
      <c r="B13" s="189"/>
      <c r="C13" s="186" t="s">
        <v>27</v>
      </c>
      <c r="D13" s="186"/>
      <c r="E13" s="48">
        <f>'Перечень мероприятий'!G35</f>
        <v>0</v>
      </c>
      <c r="F13" s="48">
        <f>'Перечень мероприятий'!H35</f>
        <v>0</v>
      </c>
      <c r="G13" s="48">
        <f>'Перечень мероприятий'!I35</f>
        <v>848.78963999999996</v>
      </c>
      <c r="H13" s="48">
        <f>'Перечень мероприятий'!J35</f>
        <v>800</v>
      </c>
      <c r="I13" s="48">
        <f>'Перечень мероприятий'!K35</f>
        <v>800</v>
      </c>
      <c r="J13" s="48">
        <f t="shared" si="1"/>
        <v>2448.78964</v>
      </c>
    </row>
    <row r="14" spans="1:12" x14ac:dyDescent="0.25">
      <c r="A14" s="40"/>
    </row>
    <row r="15" spans="1:12" x14ac:dyDescent="0.25">
      <c r="A15" s="26"/>
    </row>
    <row r="16" spans="1:12" x14ac:dyDescent="0.25">
      <c r="F16" s="49"/>
      <c r="G16" s="49"/>
      <c r="H16" s="49"/>
    </row>
  </sheetData>
  <mergeCells count="14">
    <mergeCell ref="A8:A13"/>
    <mergeCell ref="A1:J1"/>
    <mergeCell ref="C8:D9"/>
    <mergeCell ref="E8:J8"/>
    <mergeCell ref="A2:J2"/>
    <mergeCell ref="A4:J4"/>
    <mergeCell ref="A5:J5"/>
    <mergeCell ref="C10:D10"/>
    <mergeCell ref="C12:D12"/>
    <mergeCell ref="C13:D13"/>
    <mergeCell ref="C11:D11"/>
    <mergeCell ref="B10:B13"/>
    <mergeCell ref="B8:B9"/>
    <mergeCell ref="B7:J7"/>
  </mergeCells>
  <pageMargins left="0.51181102362204722" right="0.51181102362204722" top="0.74803149606299213" bottom="0.74803149606299213" header="0.31496062992125984" footer="0.31496062992125984"/>
  <pageSetup paperSize="9" scale="86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  <pageSetUpPr fitToPage="1"/>
  </sheetPr>
  <dimension ref="A1:L15"/>
  <sheetViews>
    <sheetView zoomScale="110" zoomScaleNormal="110" workbookViewId="0">
      <selection activeCell="G10" sqref="G10"/>
    </sheetView>
  </sheetViews>
  <sheetFormatPr defaultRowHeight="15" x14ac:dyDescent="0.25"/>
  <cols>
    <col min="1" max="1" width="37.7109375" style="42" customWidth="1"/>
    <col min="2" max="2" width="15.85546875" style="42" customWidth="1"/>
    <col min="3" max="3" width="9.140625" style="42"/>
    <col min="4" max="4" width="16" style="42" customWidth="1"/>
    <col min="5" max="5" width="11.7109375" style="42" customWidth="1"/>
    <col min="6" max="7" width="11" style="42" customWidth="1"/>
    <col min="8" max="8" width="10.140625" style="42" customWidth="1"/>
    <col min="9" max="9" width="10.5703125" style="42" customWidth="1"/>
    <col min="10" max="10" width="11" style="42" customWidth="1"/>
    <col min="11" max="11" width="10.28515625" style="42" customWidth="1"/>
    <col min="12" max="12" width="9.85546875" style="42" bestFit="1" customWidth="1"/>
    <col min="13" max="16384" width="9.140625" style="42"/>
  </cols>
  <sheetData>
    <row r="1" spans="1:12" x14ac:dyDescent="0.25">
      <c r="A1" s="156"/>
      <c r="B1" s="156"/>
      <c r="C1" s="156"/>
      <c r="D1" s="156"/>
      <c r="E1" s="156"/>
      <c r="F1" s="156"/>
      <c r="G1" s="156"/>
      <c r="H1" s="156"/>
      <c r="I1" s="156"/>
      <c r="J1" s="156"/>
    </row>
    <row r="2" spans="1:12" x14ac:dyDescent="0.25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28"/>
    </row>
    <row r="3" spans="1:12" x14ac:dyDescent="0.25">
      <c r="A3" s="29"/>
    </row>
    <row r="4" spans="1:12" x14ac:dyDescent="0.25">
      <c r="A4" s="195" t="s">
        <v>111</v>
      </c>
      <c r="B4" s="195"/>
      <c r="C4" s="195"/>
      <c r="D4" s="195"/>
      <c r="E4" s="195"/>
      <c r="F4" s="195"/>
      <c r="G4" s="195"/>
      <c r="H4" s="195"/>
      <c r="I4" s="195"/>
      <c r="J4" s="195"/>
    </row>
    <row r="5" spans="1:12" x14ac:dyDescent="0.25">
      <c r="A5" s="196" t="s">
        <v>219</v>
      </c>
      <c r="B5" s="196"/>
      <c r="C5" s="196"/>
      <c r="D5" s="196"/>
      <c r="E5" s="196"/>
      <c r="F5" s="196"/>
      <c r="G5" s="196"/>
      <c r="H5" s="196"/>
      <c r="I5" s="196"/>
      <c r="J5" s="196"/>
    </row>
    <row r="6" spans="1:12" ht="14.25" customHeight="1" x14ac:dyDescent="0.25">
      <c r="A6" s="50"/>
    </row>
    <row r="7" spans="1:12" s="27" customFormat="1" ht="54.75" customHeight="1" x14ac:dyDescent="0.25">
      <c r="A7" s="47" t="s">
        <v>2</v>
      </c>
      <c r="B7" s="197" t="s">
        <v>73</v>
      </c>
      <c r="C7" s="198"/>
      <c r="D7" s="198"/>
      <c r="E7" s="198"/>
      <c r="F7" s="198"/>
      <c r="G7" s="198"/>
      <c r="H7" s="198"/>
      <c r="I7" s="198"/>
      <c r="J7" s="199"/>
    </row>
    <row r="8" spans="1:12" s="27" customFormat="1" ht="27.75" customHeight="1" x14ac:dyDescent="0.25">
      <c r="A8" s="181" t="s">
        <v>28</v>
      </c>
      <c r="B8" s="190" t="s">
        <v>6</v>
      </c>
      <c r="C8" s="182" t="s">
        <v>7</v>
      </c>
      <c r="D8" s="182"/>
      <c r="E8" s="183" t="s">
        <v>3</v>
      </c>
      <c r="F8" s="183"/>
      <c r="G8" s="183"/>
      <c r="H8" s="183"/>
      <c r="I8" s="183"/>
      <c r="J8" s="183"/>
    </row>
    <row r="9" spans="1:12" s="27" customFormat="1" ht="24" customHeight="1" x14ac:dyDescent="0.25">
      <c r="A9" s="181"/>
      <c r="B9" s="191"/>
      <c r="C9" s="182"/>
      <c r="D9" s="182"/>
      <c r="E9" s="39" t="s">
        <v>48</v>
      </c>
      <c r="F9" s="39" t="s">
        <v>49</v>
      </c>
      <c r="G9" s="39" t="s">
        <v>50</v>
      </c>
      <c r="H9" s="39" t="s">
        <v>92</v>
      </c>
      <c r="I9" s="39" t="s">
        <v>93</v>
      </c>
      <c r="J9" s="39" t="s">
        <v>4</v>
      </c>
    </row>
    <row r="10" spans="1:12" s="27" customFormat="1" ht="34.5" customHeight="1" x14ac:dyDescent="0.25">
      <c r="A10" s="181"/>
      <c r="B10" s="187" t="s">
        <v>73</v>
      </c>
      <c r="C10" s="186" t="s">
        <v>55</v>
      </c>
      <c r="D10" s="186"/>
      <c r="E10" s="48">
        <f>SUM(E11:E13)</f>
        <v>32725.60627</v>
      </c>
      <c r="F10" s="48">
        <f t="shared" ref="F10:I10" si="0">SUM(F11:F13)</f>
        <v>30786.19785</v>
      </c>
      <c r="G10" s="331">
        <f t="shared" si="0"/>
        <v>37479.483390000001</v>
      </c>
      <c r="H10" s="48">
        <f t="shared" si="0"/>
        <v>39817.85</v>
      </c>
      <c r="I10" s="48">
        <f t="shared" si="0"/>
        <v>45175</v>
      </c>
      <c r="J10" s="48">
        <f>SUM(E10:I10)</f>
        <v>185984.13751</v>
      </c>
      <c r="K10" s="27" t="b">
        <f>SUM(E10:I10)=SUM(J11:J13)</f>
        <v>1</v>
      </c>
      <c r="L10" s="27" t="b">
        <f>J10='Перечень мероприятий'!F53</f>
        <v>1</v>
      </c>
    </row>
    <row r="11" spans="1:12" s="27" customFormat="1" ht="39.75" customHeight="1" x14ac:dyDescent="0.25">
      <c r="A11" s="181"/>
      <c r="B11" s="188"/>
      <c r="C11" s="186" t="s">
        <v>5</v>
      </c>
      <c r="D11" s="186"/>
      <c r="E11" s="48">
        <v>0</v>
      </c>
      <c r="F11" s="48">
        <v>0</v>
      </c>
      <c r="G11" s="48">
        <v>0</v>
      </c>
      <c r="H11" s="48">
        <v>0</v>
      </c>
      <c r="I11" s="48">
        <v>0</v>
      </c>
      <c r="J11" s="48">
        <f t="shared" ref="J11:J13" si="1">SUM(E11:I11)</f>
        <v>0</v>
      </c>
    </row>
    <row r="12" spans="1:12" s="27" customFormat="1" ht="49.5" customHeight="1" x14ac:dyDescent="0.25">
      <c r="A12" s="181"/>
      <c r="B12" s="188"/>
      <c r="C12" s="186" t="s">
        <v>39</v>
      </c>
      <c r="D12" s="186"/>
      <c r="E12" s="48">
        <f>'Перечень мероприятий'!G37</f>
        <v>32725.60627</v>
      </c>
      <c r="F12" s="48">
        <f>'Перечень мероприятий'!H37</f>
        <v>30786.19785</v>
      </c>
      <c r="G12" s="48">
        <f>'Перечень мероприятий'!I54</f>
        <v>37474.947240000001</v>
      </c>
      <c r="H12" s="48">
        <f>'Перечень мероприятий'!J37</f>
        <v>39817.85</v>
      </c>
      <c r="I12" s="48">
        <f>'Перечень мероприятий'!K37</f>
        <v>45175</v>
      </c>
      <c r="J12" s="48">
        <f t="shared" si="1"/>
        <v>185979.60136</v>
      </c>
    </row>
    <row r="13" spans="1:12" s="27" customFormat="1" ht="43.5" customHeight="1" x14ac:dyDescent="0.25">
      <c r="A13" s="181"/>
      <c r="B13" s="189"/>
      <c r="C13" s="186" t="s">
        <v>27</v>
      </c>
      <c r="D13" s="186"/>
      <c r="E13" s="48">
        <v>0</v>
      </c>
      <c r="F13" s="48">
        <v>0</v>
      </c>
      <c r="G13" s="48">
        <f>'Перечень мероприятий'!I42</f>
        <v>4.5361499999999992</v>
      </c>
      <c r="H13" s="48">
        <f>'Перечень мероприятий'!J42</f>
        <v>0</v>
      </c>
      <c r="I13" s="48">
        <f>'Перечень мероприятий'!K42</f>
        <v>0</v>
      </c>
      <c r="J13" s="48">
        <f t="shared" si="1"/>
        <v>4.5361499999999992</v>
      </c>
    </row>
    <row r="14" spans="1:12" x14ac:dyDescent="0.25">
      <c r="A14" s="51"/>
      <c r="B14" s="51"/>
      <c r="C14" s="51"/>
      <c r="D14" s="51"/>
      <c r="E14" s="51"/>
      <c r="F14" s="51"/>
      <c r="G14" s="51"/>
      <c r="H14" s="51"/>
      <c r="I14" s="51"/>
      <c r="J14" s="51"/>
    </row>
    <row r="15" spans="1:12" x14ac:dyDescent="0.25">
      <c r="A15" s="29"/>
      <c r="F15" s="52"/>
      <c r="G15" s="52"/>
      <c r="H15" s="52"/>
    </row>
  </sheetData>
  <mergeCells count="14">
    <mergeCell ref="C11:D11"/>
    <mergeCell ref="C12:D12"/>
    <mergeCell ref="C13:D13"/>
    <mergeCell ref="A8:A13"/>
    <mergeCell ref="C8:D9"/>
    <mergeCell ref="B10:B13"/>
    <mergeCell ref="B8:B9"/>
    <mergeCell ref="E8:J8"/>
    <mergeCell ref="C10:D10"/>
    <mergeCell ref="A1:J1"/>
    <mergeCell ref="A2:J2"/>
    <mergeCell ref="A4:J4"/>
    <mergeCell ref="A5:J5"/>
    <mergeCell ref="B7:J7"/>
  </mergeCells>
  <pageMargins left="0.51181102362204722" right="0.51181102362204722" top="0.74803149606299213" bottom="0.74803149606299213" header="0.31496062992125984" footer="0.31496062992125984"/>
  <pageSetup paperSize="9" scale="96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</sheetPr>
  <dimension ref="A1:L16"/>
  <sheetViews>
    <sheetView zoomScale="110" zoomScaleNormal="110" workbookViewId="0">
      <selection activeCell="B11" sqref="B11:B14"/>
    </sheetView>
  </sheetViews>
  <sheetFormatPr defaultRowHeight="15" x14ac:dyDescent="0.25"/>
  <cols>
    <col min="1" max="1" width="37.5703125" style="42" customWidth="1"/>
    <col min="2" max="2" width="16.5703125" style="42" customWidth="1"/>
    <col min="3" max="3" width="9.140625" style="42"/>
    <col min="4" max="4" width="16.140625" style="42" customWidth="1"/>
    <col min="5" max="5" width="11.7109375" style="42" customWidth="1"/>
    <col min="6" max="7" width="11" style="42" customWidth="1"/>
    <col min="8" max="8" width="10.140625" style="42" customWidth="1"/>
    <col min="9" max="9" width="10.5703125" style="42" customWidth="1"/>
    <col min="10" max="10" width="11" style="42" customWidth="1"/>
    <col min="11" max="11" width="11.42578125" style="42" customWidth="1"/>
    <col min="12" max="12" width="10.7109375" style="42" customWidth="1"/>
    <col min="13" max="16384" width="9.140625" style="42"/>
  </cols>
  <sheetData>
    <row r="1" spans="1:12" x14ac:dyDescent="0.25">
      <c r="A1" s="156"/>
      <c r="B1" s="156"/>
      <c r="C1" s="156"/>
      <c r="D1" s="156"/>
      <c r="E1" s="156"/>
      <c r="F1" s="156"/>
      <c r="G1" s="156"/>
      <c r="H1" s="156"/>
      <c r="I1" s="156"/>
      <c r="J1" s="156"/>
    </row>
    <row r="2" spans="1:12" x14ac:dyDescent="0.25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28"/>
    </row>
    <row r="3" spans="1:12" x14ac:dyDescent="0.25">
      <c r="A3" s="29"/>
    </row>
    <row r="4" spans="1:12" x14ac:dyDescent="0.25">
      <c r="A4" s="195" t="s">
        <v>112</v>
      </c>
      <c r="B4" s="195"/>
      <c r="C4" s="195"/>
      <c r="D4" s="195"/>
      <c r="E4" s="195"/>
      <c r="F4" s="195"/>
      <c r="G4" s="195"/>
      <c r="H4" s="195"/>
      <c r="I4" s="195"/>
      <c r="J4" s="195"/>
    </row>
    <row r="5" spans="1:12" x14ac:dyDescent="0.25">
      <c r="A5" s="196" t="s">
        <v>220</v>
      </c>
      <c r="B5" s="196"/>
      <c r="C5" s="196"/>
      <c r="D5" s="196"/>
      <c r="E5" s="196"/>
      <c r="F5" s="196"/>
      <c r="G5" s="196"/>
      <c r="H5" s="196"/>
      <c r="I5" s="196"/>
      <c r="J5" s="196"/>
    </row>
    <row r="6" spans="1:12" x14ac:dyDescent="0.25">
      <c r="A6" s="50"/>
    </row>
    <row r="7" spans="1:12" ht="57" customHeight="1" x14ac:dyDescent="0.25">
      <c r="A7" s="53" t="s">
        <v>2</v>
      </c>
      <c r="B7" s="202" t="s">
        <v>247</v>
      </c>
      <c r="C7" s="203"/>
      <c r="D7" s="203"/>
      <c r="E7" s="203"/>
      <c r="F7" s="203"/>
      <c r="G7" s="203"/>
      <c r="H7" s="203"/>
      <c r="I7" s="203"/>
      <c r="J7" s="204"/>
    </row>
    <row r="8" spans="1:12" ht="27.75" customHeight="1" x14ac:dyDescent="0.25">
      <c r="A8" s="205" t="s">
        <v>8</v>
      </c>
      <c r="B8" s="217" t="s">
        <v>246</v>
      </c>
      <c r="C8" s="208" t="s">
        <v>7</v>
      </c>
      <c r="D8" s="209"/>
      <c r="E8" s="214" t="s">
        <v>3</v>
      </c>
      <c r="F8" s="214"/>
      <c r="G8" s="214"/>
      <c r="H8" s="214"/>
      <c r="I8" s="214"/>
      <c r="J8" s="214"/>
    </row>
    <row r="9" spans="1:12" ht="31.5" hidden="1" customHeight="1" x14ac:dyDescent="0.25">
      <c r="A9" s="206"/>
      <c r="B9" s="218"/>
      <c r="C9" s="210"/>
      <c r="D9" s="211"/>
      <c r="E9" s="214"/>
      <c r="F9" s="214"/>
      <c r="G9" s="214"/>
      <c r="H9" s="214"/>
      <c r="I9" s="214"/>
      <c r="J9" s="214"/>
    </row>
    <row r="10" spans="1:12" ht="27.75" customHeight="1" x14ac:dyDescent="0.25">
      <c r="A10" s="206"/>
      <c r="B10" s="219"/>
      <c r="C10" s="212"/>
      <c r="D10" s="213"/>
      <c r="E10" s="39" t="s">
        <v>48</v>
      </c>
      <c r="F10" s="39" t="s">
        <v>49</v>
      </c>
      <c r="G10" s="39" t="s">
        <v>50</v>
      </c>
      <c r="H10" s="39" t="s">
        <v>92</v>
      </c>
      <c r="I10" s="39" t="s">
        <v>93</v>
      </c>
      <c r="J10" s="43" t="s">
        <v>4</v>
      </c>
    </row>
    <row r="11" spans="1:12" ht="46.5" customHeight="1" x14ac:dyDescent="0.25">
      <c r="A11" s="206"/>
      <c r="B11" s="215" t="s">
        <v>73</v>
      </c>
      <c r="C11" s="186" t="s">
        <v>55</v>
      </c>
      <c r="D11" s="186"/>
      <c r="E11" s="48">
        <f>SUM(E12:E14)</f>
        <v>8088.2312699999993</v>
      </c>
      <c r="F11" s="48">
        <f t="shared" ref="F11:I11" si="0">SUM(F12:F14)</f>
        <v>8652.5271300000004</v>
      </c>
      <c r="G11" s="48">
        <f t="shared" si="0"/>
        <v>8938.5460000000003</v>
      </c>
      <c r="H11" s="48">
        <f t="shared" si="0"/>
        <v>8903.69</v>
      </c>
      <c r="I11" s="48">
        <f t="shared" si="0"/>
        <v>8915.39</v>
      </c>
      <c r="J11" s="48">
        <f>SUM(E11:I11)</f>
        <v>43498.384400000003</v>
      </c>
      <c r="K11" s="27" t="b">
        <f>SUM(E11:I11)=SUM(J12:J14)</f>
        <v>1</v>
      </c>
      <c r="L11" s="27" t="b">
        <f>J11='Перечень мероприятий'!F61</f>
        <v>1</v>
      </c>
    </row>
    <row r="12" spans="1:12" ht="46.5" customHeight="1" x14ac:dyDescent="0.25">
      <c r="A12" s="206"/>
      <c r="B12" s="215"/>
      <c r="C12" s="200" t="s">
        <v>5</v>
      </c>
      <c r="D12" s="201"/>
      <c r="E12" s="48">
        <v>0</v>
      </c>
      <c r="F12" s="48">
        <v>0</v>
      </c>
      <c r="G12" s="48">
        <v>0</v>
      </c>
      <c r="H12" s="48">
        <v>0</v>
      </c>
      <c r="I12" s="48">
        <v>0</v>
      </c>
      <c r="J12" s="48">
        <f t="shared" ref="J12:J14" si="1">SUM(E12:I12)</f>
        <v>0</v>
      </c>
    </row>
    <row r="13" spans="1:12" ht="45" customHeight="1" x14ac:dyDescent="0.25">
      <c r="A13" s="206"/>
      <c r="B13" s="215"/>
      <c r="C13" s="200" t="s">
        <v>39</v>
      </c>
      <c r="D13" s="201"/>
      <c r="E13" s="48">
        <f>'Перечень мероприятий'!G62</f>
        <v>8088.2312699999993</v>
      </c>
      <c r="F13" s="48">
        <f>'Перечень мероприятий'!H62</f>
        <v>8652.5271300000004</v>
      </c>
      <c r="G13" s="48">
        <f>'Перечень мероприятий'!I62</f>
        <v>8938.5460000000003</v>
      </c>
      <c r="H13" s="48">
        <f>'Перечень мероприятий'!J62</f>
        <v>8903.69</v>
      </c>
      <c r="I13" s="48">
        <f>'Перечень мероприятий'!K62</f>
        <v>8915.39</v>
      </c>
      <c r="J13" s="48">
        <f t="shared" si="1"/>
        <v>43498.384400000003</v>
      </c>
    </row>
    <row r="14" spans="1:12" ht="44.25" customHeight="1" x14ac:dyDescent="0.25">
      <c r="A14" s="207"/>
      <c r="B14" s="216"/>
      <c r="C14" s="186" t="s">
        <v>27</v>
      </c>
      <c r="D14" s="186"/>
      <c r="E14" s="48">
        <v>0</v>
      </c>
      <c r="F14" s="48">
        <v>0</v>
      </c>
      <c r="G14" s="48">
        <v>0</v>
      </c>
      <c r="H14" s="48">
        <v>0</v>
      </c>
      <c r="I14" s="48">
        <v>0</v>
      </c>
      <c r="J14" s="48">
        <f t="shared" si="1"/>
        <v>0</v>
      </c>
    </row>
    <row r="15" spans="1:12" x14ac:dyDescent="0.25">
      <c r="A15" s="51"/>
      <c r="B15" s="51"/>
      <c r="C15" s="51"/>
      <c r="D15" s="51"/>
      <c r="E15" s="51"/>
      <c r="F15" s="51"/>
      <c r="G15" s="51"/>
      <c r="H15" s="51"/>
      <c r="I15" s="51"/>
      <c r="J15" s="51"/>
    </row>
    <row r="16" spans="1:12" x14ac:dyDescent="0.25">
      <c r="A16" s="29"/>
      <c r="F16" s="52"/>
      <c r="G16" s="52"/>
      <c r="H16" s="52"/>
    </row>
  </sheetData>
  <mergeCells count="14">
    <mergeCell ref="C14:D14"/>
    <mergeCell ref="A8:A14"/>
    <mergeCell ref="C8:D10"/>
    <mergeCell ref="E8:J9"/>
    <mergeCell ref="C11:D11"/>
    <mergeCell ref="C12:D12"/>
    <mergeCell ref="B11:B14"/>
    <mergeCell ref="B8:B10"/>
    <mergeCell ref="A1:J1"/>
    <mergeCell ref="A2:J2"/>
    <mergeCell ref="A4:J4"/>
    <mergeCell ref="A5:J5"/>
    <mergeCell ref="C13:D13"/>
    <mergeCell ref="B7:J7"/>
  </mergeCells>
  <pageMargins left="0.51181102362204722" right="0.51181102362204722" top="0.74803149606299213" bottom="0.74803149606299213" header="0.31496062992125984" footer="0.31496062992125984"/>
  <pageSetup paperSize="9" scale="92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-0.249977111117893"/>
    <pageSetUpPr fitToPage="1"/>
  </sheetPr>
  <dimension ref="A1:U67"/>
  <sheetViews>
    <sheetView view="pageBreakPreview" zoomScale="110" zoomScaleNormal="110" zoomScaleSheetLayoutView="110" workbookViewId="0">
      <pane ySplit="9" topLeftCell="A68" activePane="bottomLeft" state="frozen"/>
      <selection pane="bottomLeft" activeCell="E10" sqref="E10"/>
    </sheetView>
  </sheetViews>
  <sheetFormatPr defaultRowHeight="15" x14ac:dyDescent="0.25"/>
  <cols>
    <col min="1" max="1" width="6.28515625" style="76" customWidth="1"/>
    <col min="2" max="2" width="27.140625" style="57" customWidth="1"/>
    <col min="3" max="3" width="13.5703125" style="57" customWidth="1"/>
    <col min="4" max="4" width="17.85546875" style="57" customWidth="1"/>
    <col min="5" max="5" width="14.140625" style="55" customWidth="1"/>
    <col min="6" max="6" width="13.42578125" style="55" customWidth="1"/>
    <col min="7" max="7" width="14.7109375" style="55" bestFit="1" customWidth="1"/>
    <col min="8" max="8" width="14.7109375" style="55" customWidth="1"/>
    <col min="9" max="9" width="15.140625" style="323" customWidth="1"/>
    <col min="10" max="10" width="14.7109375" style="55" bestFit="1" customWidth="1"/>
    <col min="11" max="11" width="13.7109375" style="55" customWidth="1"/>
    <col min="12" max="12" width="20.42578125" style="57" customWidth="1"/>
    <col min="13" max="13" width="22.85546875" style="57" customWidth="1"/>
    <col min="14" max="14" width="18.7109375" style="57" customWidth="1"/>
    <col min="15" max="15" width="9.140625" style="57"/>
    <col min="16" max="16" width="9.85546875" style="57" bestFit="1" customWidth="1"/>
    <col min="17" max="17" width="15" style="58" bestFit="1" customWidth="1"/>
    <col min="18" max="18" width="13.7109375" style="57" bestFit="1" customWidth="1"/>
    <col min="19" max="19" width="11" style="57" bestFit="1" customWidth="1"/>
    <col min="20" max="16384" width="9.140625" style="57"/>
  </cols>
  <sheetData>
    <row r="1" spans="1:15" ht="28.5" customHeight="1" x14ac:dyDescent="0.25">
      <c r="A1" s="172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</row>
    <row r="2" spans="1:15" ht="9.75" customHeight="1" x14ac:dyDescent="0.25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</row>
    <row r="3" spans="1:15" ht="9.75" customHeight="1" x14ac:dyDescent="0.25">
      <c r="A3" s="172"/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</row>
    <row r="4" spans="1:15" ht="9.75" customHeight="1" x14ac:dyDescent="0.25">
      <c r="A4" s="68"/>
      <c r="B4" s="97"/>
      <c r="C4" s="97"/>
      <c r="D4" s="97"/>
      <c r="E4" s="54"/>
      <c r="F4" s="54"/>
      <c r="G4" s="54"/>
      <c r="H4" s="54"/>
      <c r="I4" s="322"/>
      <c r="J4" s="54"/>
      <c r="K4" s="54"/>
      <c r="L4" s="97"/>
      <c r="M4" s="97"/>
    </row>
    <row r="5" spans="1:15" ht="21.75" customHeight="1" x14ac:dyDescent="0.25">
      <c r="A5" s="257" t="s">
        <v>110</v>
      </c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</row>
    <row r="6" spans="1:15" ht="23.25" customHeight="1" x14ac:dyDescent="0.25">
      <c r="A6" s="257" t="s">
        <v>198</v>
      </c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</row>
    <row r="7" spans="1:15" ht="9.75" customHeight="1" x14ac:dyDescent="0.25">
      <c r="A7" s="68"/>
    </row>
    <row r="8" spans="1:15" ht="22.5" customHeight="1" x14ac:dyDescent="0.25">
      <c r="A8" s="242" t="s">
        <v>124</v>
      </c>
      <c r="B8" s="242" t="s">
        <v>122</v>
      </c>
      <c r="C8" s="258" t="s">
        <v>123</v>
      </c>
      <c r="D8" s="258" t="s">
        <v>125</v>
      </c>
      <c r="E8" s="260" t="s">
        <v>101</v>
      </c>
      <c r="F8" s="259" t="s">
        <v>23</v>
      </c>
      <c r="G8" s="259" t="s">
        <v>67</v>
      </c>
      <c r="H8" s="259"/>
      <c r="I8" s="259"/>
      <c r="J8" s="259"/>
      <c r="K8" s="259"/>
      <c r="L8" s="258" t="s">
        <v>102</v>
      </c>
      <c r="M8" s="258" t="s">
        <v>107</v>
      </c>
    </row>
    <row r="9" spans="1:15" ht="110.25" customHeight="1" x14ac:dyDescent="0.25">
      <c r="A9" s="244"/>
      <c r="B9" s="244"/>
      <c r="C9" s="258"/>
      <c r="D9" s="258"/>
      <c r="E9" s="260"/>
      <c r="F9" s="259"/>
      <c r="G9" s="96" t="s">
        <v>45</v>
      </c>
      <c r="H9" s="96" t="s">
        <v>51</v>
      </c>
      <c r="I9" s="324" t="s">
        <v>52</v>
      </c>
      <c r="J9" s="96" t="s">
        <v>87</v>
      </c>
      <c r="K9" s="96" t="s">
        <v>88</v>
      </c>
      <c r="L9" s="258"/>
      <c r="M9" s="258"/>
    </row>
    <row r="10" spans="1:15" ht="15" customHeight="1" x14ac:dyDescent="0.25">
      <c r="A10" s="93">
        <v>1</v>
      </c>
      <c r="B10" s="95">
        <v>2</v>
      </c>
      <c r="C10" s="95">
        <v>3</v>
      </c>
      <c r="D10" s="95">
        <v>4</v>
      </c>
      <c r="E10" s="95">
        <v>5</v>
      </c>
      <c r="F10" s="95">
        <v>6</v>
      </c>
      <c r="G10" s="95">
        <v>7</v>
      </c>
      <c r="H10" s="95">
        <v>8</v>
      </c>
      <c r="I10" s="325">
        <v>9</v>
      </c>
      <c r="J10" s="95">
        <v>10</v>
      </c>
      <c r="K10" s="95">
        <v>11</v>
      </c>
      <c r="L10" s="95">
        <v>12</v>
      </c>
      <c r="M10" s="95">
        <v>13</v>
      </c>
    </row>
    <row r="11" spans="1:15" ht="27.75" customHeight="1" x14ac:dyDescent="0.25">
      <c r="A11" s="235" t="s">
        <v>104</v>
      </c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35"/>
      <c r="M11" s="235"/>
    </row>
    <row r="12" spans="1:15" ht="17.25" customHeight="1" x14ac:dyDescent="0.25">
      <c r="A12" s="239" t="s">
        <v>30</v>
      </c>
      <c r="B12" s="239" t="s">
        <v>131</v>
      </c>
      <c r="C12" s="261" t="s">
        <v>103</v>
      </c>
      <c r="D12" s="56" t="s">
        <v>16</v>
      </c>
      <c r="E12" s="12">
        <f>SUM(E13:E14)</f>
        <v>64339.763419999996</v>
      </c>
      <c r="F12" s="12">
        <f t="shared" ref="F12:K12" si="0">SUM(F13:F14)</f>
        <v>291193.94295</v>
      </c>
      <c r="G12" s="12">
        <f t="shared" si="0"/>
        <v>56901.254689999994</v>
      </c>
      <c r="H12" s="12">
        <f t="shared" si="0"/>
        <v>55401.133849999998</v>
      </c>
      <c r="I12" s="326">
        <f t="shared" si="0"/>
        <v>63766.394410000001</v>
      </c>
      <c r="J12" s="12">
        <f t="shared" si="0"/>
        <v>57562.58</v>
      </c>
      <c r="K12" s="12">
        <f t="shared" si="0"/>
        <v>57562.58</v>
      </c>
      <c r="L12" s="224" t="s">
        <v>74</v>
      </c>
      <c r="M12" s="255"/>
      <c r="N12" s="57" t="b">
        <f>SUM(G12:K12)=SUM(F13:F14)</f>
        <v>1</v>
      </c>
    </row>
    <row r="13" spans="1:15" ht="105.75" customHeight="1" x14ac:dyDescent="0.25">
      <c r="A13" s="240"/>
      <c r="B13" s="240"/>
      <c r="C13" s="262"/>
      <c r="D13" s="59" t="s">
        <v>43</v>
      </c>
      <c r="E13" s="10">
        <f>E16+E19+E21+E23</f>
        <v>64339.763419999996</v>
      </c>
      <c r="F13" s="10">
        <f t="shared" ref="F13:F31" si="1">SUM(G13:K13)</f>
        <v>288745.15331000002</v>
      </c>
      <c r="G13" s="10">
        <f>G16+G19+G21+G23</f>
        <v>56901.254689999994</v>
      </c>
      <c r="H13" s="10">
        <f t="shared" ref="H13:K13" si="2">H16+H19+H21+H23</f>
        <v>55401.133849999998</v>
      </c>
      <c r="I13" s="327">
        <f t="shared" si="2"/>
        <v>62917.604769999998</v>
      </c>
      <c r="J13" s="10">
        <f t="shared" si="2"/>
        <v>56762.58</v>
      </c>
      <c r="K13" s="10">
        <f t="shared" si="2"/>
        <v>56762.58</v>
      </c>
      <c r="L13" s="225"/>
      <c r="M13" s="256"/>
      <c r="O13" s="55"/>
    </row>
    <row r="14" spans="1:15" ht="25.5" x14ac:dyDescent="0.25">
      <c r="A14" s="241"/>
      <c r="B14" s="241"/>
      <c r="C14" s="263"/>
      <c r="D14" s="59" t="s">
        <v>27</v>
      </c>
      <c r="E14" s="10">
        <f>E17</f>
        <v>0</v>
      </c>
      <c r="F14" s="10">
        <f t="shared" ref="F14:K14" si="3">F17</f>
        <v>2448.78964</v>
      </c>
      <c r="G14" s="10">
        <f t="shared" si="3"/>
        <v>0</v>
      </c>
      <c r="H14" s="10">
        <f t="shared" si="3"/>
        <v>0</v>
      </c>
      <c r="I14" s="327">
        <f t="shared" si="3"/>
        <v>848.78963999999996</v>
      </c>
      <c r="J14" s="10">
        <f t="shared" si="3"/>
        <v>800</v>
      </c>
      <c r="K14" s="10">
        <f t="shared" si="3"/>
        <v>800</v>
      </c>
      <c r="L14" s="131"/>
      <c r="M14" s="78"/>
      <c r="O14" s="55"/>
    </row>
    <row r="15" spans="1:15" ht="15.75" customHeight="1" thickBot="1" x14ac:dyDescent="0.3">
      <c r="A15" s="234" t="s">
        <v>17</v>
      </c>
      <c r="B15" s="220" t="s">
        <v>155</v>
      </c>
      <c r="C15" s="221" t="s">
        <v>103</v>
      </c>
      <c r="D15" s="56" t="s">
        <v>16</v>
      </c>
      <c r="E15" s="12">
        <f>E16</f>
        <v>55188.043659999996</v>
      </c>
      <c r="F15" s="12">
        <f t="shared" si="1"/>
        <v>280420.35207000002</v>
      </c>
      <c r="G15" s="12">
        <f>SUM(G16:G17)</f>
        <v>55709.554689999997</v>
      </c>
      <c r="H15" s="12">
        <f t="shared" ref="H15:K15" si="4">SUM(H16:H17)</f>
        <v>54673.60598</v>
      </c>
      <c r="I15" s="326">
        <f t="shared" si="4"/>
        <v>57642.0314</v>
      </c>
      <c r="J15" s="12">
        <f t="shared" si="4"/>
        <v>56197.58</v>
      </c>
      <c r="K15" s="12">
        <f t="shared" si="4"/>
        <v>56197.58</v>
      </c>
      <c r="L15" s="224" t="s">
        <v>74</v>
      </c>
      <c r="M15" s="224" t="s">
        <v>150</v>
      </c>
      <c r="N15" s="57" t="b">
        <f>SUM(G15:K15)=SUM(F16:F17)</f>
        <v>1</v>
      </c>
    </row>
    <row r="16" spans="1:15" ht="78.75" customHeight="1" thickBot="1" x14ac:dyDescent="0.3">
      <c r="A16" s="234"/>
      <c r="B16" s="220"/>
      <c r="C16" s="221"/>
      <c r="D16" s="59" t="s">
        <v>39</v>
      </c>
      <c r="E16" s="10">
        <f>(55178043.66+10000)/1000</f>
        <v>55188.043659999996</v>
      </c>
      <c r="F16" s="10">
        <f t="shared" ref="F16" si="5">SUM(G16:K16)</f>
        <v>277971.56242999999</v>
      </c>
      <c r="G16" s="10">
        <f>(55709554.69)/1000</f>
        <v>55709.554689999997</v>
      </c>
      <c r="H16" s="10">
        <f>54673605.98/1000</f>
        <v>54673.60598</v>
      </c>
      <c r="I16" s="327">
        <f>56793241.76/1000</f>
        <v>56793.241759999997</v>
      </c>
      <c r="J16" s="10">
        <v>55397.58</v>
      </c>
      <c r="K16" s="10">
        <v>55397.58</v>
      </c>
      <c r="L16" s="225"/>
      <c r="M16" s="250"/>
      <c r="N16" s="98">
        <v>510101</v>
      </c>
    </row>
    <row r="17" spans="1:14" ht="26.25" customHeight="1" thickBot="1" x14ac:dyDescent="0.3">
      <c r="A17" s="234"/>
      <c r="B17" s="220"/>
      <c r="C17" s="221"/>
      <c r="D17" s="59" t="s">
        <v>27</v>
      </c>
      <c r="E17" s="10">
        <v>0</v>
      </c>
      <c r="F17" s="10">
        <f t="shared" si="1"/>
        <v>2448.78964</v>
      </c>
      <c r="G17" s="10">
        <v>0</v>
      </c>
      <c r="H17" s="10">
        <v>0</v>
      </c>
      <c r="I17" s="327">
        <f>848789.64/1000</f>
        <v>848.78963999999996</v>
      </c>
      <c r="J17" s="10">
        <v>800</v>
      </c>
      <c r="K17" s="10">
        <f>J17</f>
        <v>800</v>
      </c>
      <c r="L17" s="236"/>
      <c r="M17" s="251"/>
      <c r="N17" s="98">
        <v>510101</v>
      </c>
    </row>
    <row r="18" spans="1:14" ht="16.5" customHeight="1" thickBot="1" x14ac:dyDescent="0.3">
      <c r="A18" s="222" t="s">
        <v>18</v>
      </c>
      <c r="B18" s="220" t="s">
        <v>229</v>
      </c>
      <c r="C18" s="221" t="s">
        <v>103</v>
      </c>
      <c r="D18" s="56" t="s">
        <v>16</v>
      </c>
      <c r="E18" s="12">
        <f>E19</f>
        <v>7371.8580599999996</v>
      </c>
      <c r="F18" s="12">
        <f t="shared" si="1"/>
        <v>4528.9750100000001</v>
      </c>
      <c r="G18" s="12">
        <f t="shared" ref="G18:K18" si="6">SUM(G19:G19)</f>
        <v>0</v>
      </c>
      <c r="H18" s="12">
        <f t="shared" si="6"/>
        <v>0</v>
      </c>
      <c r="I18" s="326">
        <f t="shared" si="6"/>
        <v>4528.9750100000001</v>
      </c>
      <c r="J18" s="12">
        <f t="shared" si="6"/>
        <v>0</v>
      </c>
      <c r="K18" s="12">
        <f t="shared" si="6"/>
        <v>0</v>
      </c>
      <c r="L18" s="224" t="s">
        <v>76</v>
      </c>
      <c r="M18" s="237" t="s">
        <v>151</v>
      </c>
      <c r="N18" s="57" t="b">
        <f>SUM(G18:K18)=SUM(F19:F19)</f>
        <v>1</v>
      </c>
    </row>
    <row r="19" spans="1:14" ht="83.25" customHeight="1" thickBot="1" x14ac:dyDescent="0.3">
      <c r="A19" s="222"/>
      <c r="B19" s="220"/>
      <c r="C19" s="221"/>
      <c r="D19" s="59" t="s">
        <v>43</v>
      </c>
      <c r="E19" s="10">
        <f>7371858.06/1000</f>
        <v>7371.8580599999996</v>
      </c>
      <c r="F19" s="10">
        <f t="shared" si="1"/>
        <v>4528.9750100000001</v>
      </c>
      <c r="G19" s="10">
        <v>0</v>
      </c>
      <c r="H19" s="10">
        <v>0</v>
      </c>
      <c r="I19" s="327">
        <f>4528975.01/1000</f>
        <v>4528.9750100000001</v>
      </c>
      <c r="J19" s="10">
        <v>0</v>
      </c>
      <c r="K19" s="10">
        <v>0</v>
      </c>
      <c r="L19" s="225"/>
      <c r="M19" s="252"/>
      <c r="N19" s="98">
        <v>510102</v>
      </c>
    </row>
    <row r="20" spans="1:14" ht="17.25" customHeight="1" thickBot="1" x14ac:dyDescent="0.3">
      <c r="A20" s="222" t="s">
        <v>19</v>
      </c>
      <c r="B20" s="220" t="s">
        <v>156</v>
      </c>
      <c r="C20" s="221" t="s">
        <v>103</v>
      </c>
      <c r="D20" s="56" t="s">
        <v>16</v>
      </c>
      <c r="E20" s="12">
        <f>E21</f>
        <v>1779.8616999999999</v>
      </c>
      <c r="F20" s="12">
        <f t="shared" ref="F20:F21" si="7">SUM(G20:K20)</f>
        <v>6244.6158699999996</v>
      </c>
      <c r="G20" s="12">
        <f t="shared" ref="G20:K22" si="8">SUM(G21:G21)</f>
        <v>1191.7</v>
      </c>
      <c r="H20" s="12">
        <f t="shared" si="8"/>
        <v>727.52787000000001</v>
      </c>
      <c r="I20" s="326">
        <f t="shared" si="8"/>
        <v>1595.3879999999999</v>
      </c>
      <c r="J20" s="12">
        <f t="shared" si="8"/>
        <v>1365</v>
      </c>
      <c r="K20" s="12">
        <f t="shared" si="8"/>
        <v>1365</v>
      </c>
      <c r="L20" s="224" t="s">
        <v>74</v>
      </c>
      <c r="M20" s="224" t="s">
        <v>133</v>
      </c>
      <c r="N20" s="57" t="b">
        <f>SUM(G20:K20)=SUM(F21:F21)</f>
        <v>1</v>
      </c>
    </row>
    <row r="21" spans="1:14" ht="103.5" customHeight="1" thickBot="1" x14ac:dyDescent="0.3">
      <c r="A21" s="222"/>
      <c r="B21" s="220"/>
      <c r="C21" s="221"/>
      <c r="D21" s="59" t="s">
        <v>43</v>
      </c>
      <c r="E21" s="10">
        <f>1779861.7/1000</f>
        <v>1779.8616999999999</v>
      </c>
      <c r="F21" s="10">
        <f t="shared" si="7"/>
        <v>6244.6158699999996</v>
      </c>
      <c r="G21" s="10">
        <f>(1191700)/1000</f>
        <v>1191.7</v>
      </c>
      <c r="H21" s="10">
        <f>727527.87/1000</f>
        <v>727.52787000000001</v>
      </c>
      <c r="I21" s="327">
        <f>1595388/1000</f>
        <v>1595.3879999999999</v>
      </c>
      <c r="J21" s="10">
        <v>1365</v>
      </c>
      <c r="K21" s="10">
        <v>1365</v>
      </c>
      <c r="L21" s="225"/>
      <c r="M21" s="251"/>
      <c r="N21" s="98">
        <v>510100570</v>
      </c>
    </row>
    <row r="22" spans="1:14" ht="17.25" customHeight="1" thickBot="1" x14ac:dyDescent="0.3">
      <c r="A22" s="222" t="s">
        <v>35</v>
      </c>
      <c r="B22" s="220" t="s">
        <v>262</v>
      </c>
      <c r="C22" s="221" t="s">
        <v>103</v>
      </c>
      <c r="D22" s="56" t="s">
        <v>16</v>
      </c>
      <c r="E22" s="12">
        <f>E23</f>
        <v>0</v>
      </c>
      <c r="F22" s="12">
        <f t="shared" si="1"/>
        <v>0</v>
      </c>
      <c r="G22" s="12">
        <f t="shared" si="8"/>
        <v>0</v>
      </c>
      <c r="H22" s="12">
        <f t="shared" si="8"/>
        <v>0</v>
      </c>
      <c r="I22" s="326">
        <f t="shared" si="8"/>
        <v>0</v>
      </c>
      <c r="J22" s="12">
        <f t="shared" si="8"/>
        <v>0</v>
      </c>
      <c r="K22" s="12">
        <f t="shared" si="8"/>
        <v>0</v>
      </c>
      <c r="L22" s="224" t="s">
        <v>74</v>
      </c>
      <c r="M22" s="224" t="s">
        <v>263</v>
      </c>
      <c r="N22" s="57" t="b">
        <f>SUM(G22:K22)=SUM(F23:F23)</f>
        <v>1</v>
      </c>
    </row>
    <row r="23" spans="1:14" ht="103.5" customHeight="1" thickBot="1" x14ac:dyDescent="0.3">
      <c r="A23" s="222"/>
      <c r="B23" s="220"/>
      <c r="C23" s="221"/>
      <c r="D23" s="59" t="s">
        <v>43</v>
      </c>
      <c r="E23" s="10">
        <v>0</v>
      </c>
      <c r="F23" s="10">
        <f>SUM(G23:K23)</f>
        <v>0</v>
      </c>
      <c r="G23" s="10">
        <v>0</v>
      </c>
      <c r="H23" s="10">
        <v>0</v>
      </c>
      <c r="I23" s="327">
        <v>0</v>
      </c>
      <c r="J23" s="10">
        <v>0</v>
      </c>
      <c r="K23" s="10">
        <v>0</v>
      </c>
      <c r="L23" s="225"/>
      <c r="M23" s="251"/>
      <c r="N23" s="98">
        <v>510100570</v>
      </c>
    </row>
    <row r="24" spans="1:14" ht="17.25" customHeight="1" x14ac:dyDescent="0.25">
      <c r="A24" s="226" t="s">
        <v>143</v>
      </c>
      <c r="B24" s="228" t="s">
        <v>221</v>
      </c>
      <c r="C24" s="253" t="s">
        <v>103</v>
      </c>
      <c r="D24" s="56" t="s">
        <v>16</v>
      </c>
      <c r="E24" s="12">
        <f>E25</f>
        <v>0</v>
      </c>
      <c r="F24" s="12">
        <f t="shared" si="1"/>
        <v>0</v>
      </c>
      <c r="G24" s="12">
        <f>SUM(G25:G26)</f>
        <v>0</v>
      </c>
      <c r="H24" s="12">
        <f t="shared" ref="H24:K24" si="9">SUM(H25:H26)</f>
        <v>0</v>
      </c>
      <c r="I24" s="326">
        <f t="shared" si="9"/>
        <v>0</v>
      </c>
      <c r="J24" s="12">
        <f t="shared" si="9"/>
        <v>0</v>
      </c>
      <c r="K24" s="12">
        <f t="shared" si="9"/>
        <v>0</v>
      </c>
      <c r="L24" s="224" t="s">
        <v>222</v>
      </c>
      <c r="M24" s="224"/>
      <c r="N24" s="57" t="b">
        <f>SUM(G24:K24)=SUM(F25:F26)</f>
        <v>1</v>
      </c>
    </row>
    <row r="25" spans="1:14" ht="42" customHeight="1" x14ac:dyDescent="0.25">
      <c r="A25" s="227"/>
      <c r="B25" s="228"/>
      <c r="C25" s="254"/>
      <c r="D25" s="59" t="s">
        <v>5</v>
      </c>
      <c r="E25" s="10">
        <f>SUM(E30)</f>
        <v>0</v>
      </c>
      <c r="F25" s="10">
        <f t="shared" si="1"/>
        <v>0</v>
      </c>
      <c r="G25" s="10">
        <f>G30</f>
        <v>0</v>
      </c>
      <c r="H25" s="10">
        <v>0</v>
      </c>
      <c r="I25" s="327">
        <v>0</v>
      </c>
      <c r="J25" s="10">
        <v>0</v>
      </c>
      <c r="K25" s="10">
        <v>0</v>
      </c>
      <c r="L25" s="225"/>
      <c r="M25" s="225"/>
    </row>
    <row r="26" spans="1:14" ht="39.75" customHeight="1" x14ac:dyDescent="0.25">
      <c r="A26" s="227"/>
      <c r="B26" s="228"/>
      <c r="C26" s="254"/>
      <c r="D26" s="94" t="s">
        <v>41</v>
      </c>
      <c r="E26" s="10">
        <f>SUM(E28, E31)</f>
        <v>0</v>
      </c>
      <c r="F26" s="10">
        <f t="shared" si="1"/>
        <v>0</v>
      </c>
      <c r="G26" s="10">
        <f>G28+G31</f>
        <v>0</v>
      </c>
      <c r="H26" s="10">
        <v>0</v>
      </c>
      <c r="I26" s="327">
        <f t="shared" ref="I26:K26" si="10">I28+I31</f>
        <v>0</v>
      </c>
      <c r="J26" s="10">
        <f t="shared" si="10"/>
        <v>0</v>
      </c>
      <c r="K26" s="10">
        <f t="shared" si="10"/>
        <v>0</v>
      </c>
      <c r="L26" s="225"/>
      <c r="M26" s="225"/>
    </row>
    <row r="27" spans="1:14" ht="15.75" x14ac:dyDescent="0.25">
      <c r="A27" s="222" t="s">
        <v>72</v>
      </c>
      <c r="B27" s="220" t="s">
        <v>177</v>
      </c>
      <c r="C27" s="221" t="s">
        <v>103</v>
      </c>
      <c r="D27" s="56" t="s">
        <v>4</v>
      </c>
      <c r="E27" s="12">
        <f>E28</f>
        <v>0</v>
      </c>
      <c r="F27" s="12">
        <f t="shared" si="1"/>
        <v>0</v>
      </c>
      <c r="G27" s="12">
        <f>SUM(G28:G28)</f>
        <v>0</v>
      </c>
      <c r="H27" s="12">
        <f t="shared" ref="H27:J27" si="11">SUM(H28:H28)</f>
        <v>0</v>
      </c>
      <c r="I27" s="326">
        <f t="shared" si="11"/>
        <v>0</v>
      </c>
      <c r="J27" s="12">
        <f t="shared" si="11"/>
        <v>0</v>
      </c>
      <c r="K27" s="12">
        <f>SUM(K28:K28)</f>
        <v>0</v>
      </c>
      <c r="L27" s="224" t="s">
        <v>76</v>
      </c>
      <c r="M27" s="248" t="s">
        <v>152</v>
      </c>
      <c r="N27" s="57" t="b">
        <f>SUM(G27:K27)=SUM(F28:F28)</f>
        <v>1</v>
      </c>
    </row>
    <row r="28" spans="1:14" ht="66.75" customHeight="1" x14ac:dyDescent="0.25">
      <c r="A28" s="222"/>
      <c r="B28" s="220"/>
      <c r="C28" s="221"/>
      <c r="D28" s="59" t="s">
        <v>43</v>
      </c>
      <c r="E28" s="10">
        <v>0</v>
      </c>
      <c r="F28" s="10">
        <f t="shared" si="1"/>
        <v>0</v>
      </c>
      <c r="G28" s="10">
        <v>0</v>
      </c>
      <c r="H28" s="10">
        <v>0</v>
      </c>
      <c r="I28" s="327">
        <v>0</v>
      </c>
      <c r="J28" s="10">
        <v>0</v>
      </c>
      <c r="K28" s="10">
        <v>0</v>
      </c>
      <c r="L28" s="236"/>
      <c r="M28" s="249"/>
    </row>
    <row r="29" spans="1:14" ht="15" customHeight="1" x14ac:dyDescent="0.25">
      <c r="A29" s="226" t="s">
        <v>85</v>
      </c>
      <c r="B29" s="229" t="s">
        <v>157</v>
      </c>
      <c r="C29" s="221" t="s">
        <v>103</v>
      </c>
      <c r="D29" s="56" t="s">
        <v>16</v>
      </c>
      <c r="E29" s="12">
        <f>E31</f>
        <v>0</v>
      </c>
      <c r="F29" s="12">
        <f t="shared" si="1"/>
        <v>0</v>
      </c>
      <c r="G29" s="12">
        <f>SUM(G30:G31)</f>
        <v>0</v>
      </c>
      <c r="H29" s="12">
        <f t="shared" ref="H29:K29" si="12">SUM(H30:H31)</f>
        <v>0</v>
      </c>
      <c r="I29" s="326">
        <f t="shared" si="12"/>
        <v>0</v>
      </c>
      <c r="J29" s="12">
        <f t="shared" si="12"/>
        <v>0</v>
      </c>
      <c r="K29" s="12">
        <f t="shared" si="12"/>
        <v>0</v>
      </c>
      <c r="L29" s="225" t="s">
        <v>144</v>
      </c>
      <c r="M29" s="224" t="s">
        <v>134</v>
      </c>
      <c r="N29" s="57" t="b">
        <f>SUM(G29:K29)=SUM(F30:F31)</f>
        <v>1</v>
      </c>
    </row>
    <row r="30" spans="1:14" ht="39.75" customHeight="1" x14ac:dyDescent="0.25">
      <c r="A30" s="227"/>
      <c r="B30" s="230"/>
      <c r="C30" s="221"/>
      <c r="D30" s="59" t="s">
        <v>5</v>
      </c>
      <c r="E30" s="10">
        <v>0</v>
      </c>
      <c r="F30" s="10">
        <f t="shared" si="1"/>
        <v>0</v>
      </c>
      <c r="G30" s="10">
        <v>0</v>
      </c>
      <c r="H30" s="10">
        <v>0</v>
      </c>
      <c r="I30" s="327">
        <v>0</v>
      </c>
      <c r="J30" s="10">
        <v>0</v>
      </c>
      <c r="K30" s="10">
        <v>0</v>
      </c>
      <c r="L30" s="225"/>
      <c r="M30" s="225"/>
    </row>
    <row r="31" spans="1:14" ht="33.75" customHeight="1" x14ac:dyDescent="0.25">
      <c r="A31" s="232"/>
      <c r="B31" s="231"/>
      <c r="C31" s="221"/>
      <c r="D31" s="59" t="s">
        <v>43</v>
      </c>
      <c r="E31" s="10">
        <v>0</v>
      </c>
      <c r="F31" s="10">
        <f t="shared" si="1"/>
        <v>0</v>
      </c>
      <c r="G31" s="10">
        <v>0</v>
      </c>
      <c r="H31" s="10">
        <v>0</v>
      </c>
      <c r="I31" s="327">
        <v>0</v>
      </c>
      <c r="J31" s="10">
        <v>0</v>
      </c>
      <c r="K31" s="10">
        <v>0</v>
      </c>
      <c r="L31" s="236"/>
      <c r="M31" s="236"/>
    </row>
    <row r="32" spans="1:14" ht="15" customHeight="1" x14ac:dyDescent="0.25">
      <c r="A32" s="233"/>
      <c r="B32" s="233"/>
      <c r="C32" s="233"/>
      <c r="D32" s="56" t="s">
        <v>21</v>
      </c>
      <c r="E32" s="12">
        <f>E33+E34+E35</f>
        <v>64339.763419999996</v>
      </c>
      <c r="F32" s="12">
        <f t="shared" ref="F32:F34" si="13">SUM(G32:K32)</f>
        <v>291193.94295</v>
      </c>
      <c r="G32" s="12">
        <f>SUM(G33:G35)</f>
        <v>56901.254689999994</v>
      </c>
      <c r="H32" s="12">
        <f t="shared" ref="H32:K32" si="14">SUM(H33:H35)</f>
        <v>55401.133849999998</v>
      </c>
      <c r="I32" s="326">
        <f t="shared" si="14"/>
        <v>63766.394410000001</v>
      </c>
      <c r="J32" s="12">
        <f t="shared" si="14"/>
        <v>57562.58</v>
      </c>
      <c r="K32" s="12">
        <f t="shared" si="14"/>
        <v>57562.58</v>
      </c>
      <c r="L32" s="59"/>
      <c r="M32" s="59"/>
      <c r="N32" s="57" t="b">
        <f>SUM(G32:K32)=SUM(F33:F35)</f>
        <v>1</v>
      </c>
    </row>
    <row r="33" spans="1:19" ht="47.25" customHeight="1" x14ac:dyDescent="0.25">
      <c r="A33" s="233"/>
      <c r="B33" s="233"/>
      <c r="C33" s="233"/>
      <c r="D33" s="56" t="s">
        <v>24</v>
      </c>
      <c r="E33" s="12">
        <f>E25</f>
        <v>0</v>
      </c>
      <c r="F33" s="12">
        <f t="shared" si="13"/>
        <v>0</v>
      </c>
      <c r="G33" s="12">
        <f>G25</f>
        <v>0</v>
      </c>
      <c r="H33" s="12">
        <f>H25</f>
        <v>0</v>
      </c>
      <c r="I33" s="326">
        <f>I25</f>
        <v>0</v>
      </c>
      <c r="J33" s="12">
        <f>J25</f>
        <v>0</v>
      </c>
      <c r="K33" s="12">
        <f>K25</f>
        <v>0</v>
      </c>
      <c r="L33" s="59"/>
      <c r="M33" s="69"/>
    </row>
    <row r="34" spans="1:19" ht="52.5" customHeight="1" x14ac:dyDescent="0.25">
      <c r="A34" s="233"/>
      <c r="B34" s="233"/>
      <c r="C34" s="233"/>
      <c r="D34" s="135" t="s">
        <v>39</v>
      </c>
      <c r="E34" s="35">
        <f>E12+E26</f>
        <v>64339.763419999996</v>
      </c>
      <c r="F34" s="35">
        <f t="shared" si="13"/>
        <v>288745.15331000002</v>
      </c>
      <c r="G34" s="35">
        <f>G12+G26</f>
        <v>56901.254689999994</v>
      </c>
      <c r="H34" s="35">
        <f t="shared" ref="H34" si="15">H12+H26</f>
        <v>55401.133849999998</v>
      </c>
      <c r="I34" s="326">
        <f>I12+I26-I35</f>
        <v>62917.604769999998</v>
      </c>
      <c r="J34" s="35">
        <f t="shared" ref="J34:K34" si="16">J12+J26-J35</f>
        <v>56762.58</v>
      </c>
      <c r="K34" s="35">
        <f t="shared" si="16"/>
        <v>56762.58</v>
      </c>
      <c r="L34" s="136"/>
      <c r="M34" s="69"/>
      <c r="S34" s="58"/>
    </row>
    <row r="35" spans="1:19" ht="46.5" customHeight="1" x14ac:dyDescent="0.25">
      <c r="A35" s="233"/>
      <c r="B35" s="233"/>
      <c r="C35" s="233"/>
      <c r="D35" s="56" t="s">
        <v>27</v>
      </c>
      <c r="E35" s="12">
        <f>E14</f>
        <v>0</v>
      </c>
      <c r="F35" s="12">
        <f>SUM(G35:K35)</f>
        <v>2448.78964</v>
      </c>
      <c r="G35" s="12">
        <f t="shared" ref="G35:K35" si="17">G17</f>
        <v>0</v>
      </c>
      <c r="H35" s="12">
        <f t="shared" si="17"/>
        <v>0</v>
      </c>
      <c r="I35" s="326">
        <f t="shared" si="17"/>
        <v>848.78963999999996</v>
      </c>
      <c r="J35" s="12">
        <f t="shared" si="17"/>
        <v>800</v>
      </c>
      <c r="K35" s="12">
        <f t="shared" si="17"/>
        <v>800</v>
      </c>
      <c r="L35" s="59"/>
      <c r="M35" s="69"/>
    </row>
    <row r="36" spans="1:19" ht="27.75" customHeight="1" x14ac:dyDescent="0.25">
      <c r="A36" s="266" t="s">
        <v>105</v>
      </c>
      <c r="B36" s="267"/>
      <c r="C36" s="267"/>
      <c r="D36" s="267"/>
      <c r="E36" s="267"/>
      <c r="F36" s="267"/>
      <c r="G36" s="267"/>
      <c r="H36" s="267"/>
      <c r="I36" s="267"/>
      <c r="J36" s="267"/>
      <c r="K36" s="267"/>
      <c r="L36" s="267"/>
      <c r="M36" s="268"/>
    </row>
    <row r="37" spans="1:19" ht="20.25" customHeight="1" x14ac:dyDescent="0.25">
      <c r="A37" s="239" t="s">
        <v>31</v>
      </c>
      <c r="B37" s="242" t="s">
        <v>223</v>
      </c>
      <c r="C37" s="163" t="s">
        <v>103</v>
      </c>
      <c r="D37" s="56" t="s">
        <v>16</v>
      </c>
      <c r="E37" s="12">
        <f>SUM(E38:E39)</f>
        <v>33470.999159999999</v>
      </c>
      <c r="F37" s="12">
        <f t="shared" ref="F37:K37" si="18">SUM(F38:F39)</f>
        <v>185984.13751</v>
      </c>
      <c r="G37" s="12">
        <f t="shared" si="18"/>
        <v>32725.60627</v>
      </c>
      <c r="H37" s="12">
        <f t="shared" si="18"/>
        <v>30786.19785</v>
      </c>
      <c r="I37" s="326">
        <f>I38+I39</f>
        <v>37479.483390000001</v>
      </c>
      <c r="J37" s="12">
        <f t="shared" si="18"/>
        <v>39817.85</v>
      </c>
      <c r="K37" s="12">
        <f t="shared" si="18"/>
        <v>45175</v>
      </c>
      <c r="L37" s="59"/>
      <c r="M37" s="59"/>
      <c r="N37" s="57" t="b">
        <f>SUM(G37:K37)=SUM(F38:F39)</f>
        <v>1</v>
      </c>
    </row>
    <row r="38" spans="1:19" ht="73.5" customHeight="1" x14ac:dyDescent="0.25">
      <c r="A38" s="240"/>
      <c r="B38" s="243"/>
      <c r="C38" s="245"/>
      <c r="D38" s="60" t="s">
        <v>44</v>
      </c>
      <c r="E38" s="85">
        <f>E41+E44+E46</f>
        <v>33470.999159999999</v>
      </c>
      <c r="F38" s="10">
        <f t="shared" ref="F38:F52" si="19">SUM(G38:K38)</f>
        <v>185979.60136</v>
      </c>
      <c r="G38" s="85">
        <f>G41+G44+G46</f>
        <v>32725.60627</v>
      </c>
      <c r="H38" s="85">
        <f t="shared" ref="H38:K38" si="20">H41+H44+H46</f>
        <v>30786.19785</v>
      </c>
      <c r="I38" s="328">
        <f t="shared" si="20"/>
        <v>37474.947240000001</v>
      </c>
      <c r="J38" s="85">
        <f t="shared" si="20"/>
        <v>39817.85</v>
      </c>
      <c r="K38" s="85">
        <f t="shared" si="20"/>
        <v>45175</v>
      </c>
      <c r="L38" s="132" t="s">
        <v>224</v>
      </c>
      <c r="M38" s="134"/>
    </row>
    <row r="39" spans="1:19" ht="73.5" customHeight="1" x14ac:dyDescent="0.25">
      <c r="A39" s="241"/>
      <c r="B39" s="244"/>
      <c r="C39" s="164"/>
      <c r="D39" s="59" t="s">
        <v>27</v>
      </c>
      <c r="E39" s="71">
        <f>E42</f>
        <v>0</v>
      </c>
      <c r="F39" s="71">
        <f t="shared" ref="F39:K39" si="21">F42</f>
        <v>4.5361499999999992</v>
      </c>
      <c r="G39" s="71">
        <f t="shared" si="21"/>
        <v>0</v>
      </c>
      <c r="H39" s="71">
        <f t="shared" si="21"/>
        <v>0</v>
      </c>
      <c r="I39" s="329">
        <f t="shared" si="21"/>
        <v>4.5361499999999992</v>
      </c>
      <c r="J39" s="71">
        <f t="shared" si="21"/>
        <v>0</v>
      </c>
      <c r="K39" s="71">
        <f t="shared" si="21"/>
        <v>0</v>
      </c>
      <c r="L39" s="133"/>
      <c r="M39" s="61"/>
    </row>
    <row r="40" spans="1:19" ht="15" customHeight="1" x14ac:dyDescent="0.25">
      <c r="A40" s="234" t="s">
        <v>17</v>
      </c>
      <c r="B40" s="220" t="s">
        <v>158</v>
      </c>
      <c r="C40" s="221" t="s">
        <v>103</v>
      </c>
      <c r="D40" s="56" t="s">
        <v>16</v>
      </c>
      <c r="E40" s="70">
        <f>SUM(E41:E42)</f>
        <v>33470.999159999999</v>
      </c>
      <c r="F40" s="12">
        <f t="shared" si="19"/>
        <v>185892.61751000001</v>
      </c>
      <c r="G40" s="12">
        <f>SUM(G41:G42)</f>
        <v>32634.08627</v>
      </c>
      <c r="H40" s="12">
        <f t="shared" ref="H40:K40" si="22">SUM(H41:H42)</f>
        <v>30786.19785</v>
      </c>
      <c r="I40" s="326">
        <f>I42+I41</f>
        <v>37479.483390000001</v>
      </c>
      <c r="J40" s="12">
        <f t="shared" si="22"/>
        <v>39817.85</v>
      </c>
      <c r="K40" s="12">
        <f t="shared" si="22"/>
        <v>45175</v>
      </c>
      <c r="L40" s="224" t="s">
        <v>224</v>
      </c>
      <c r="M40" s="224" t="s">
        <v>147</v>
      </c>
      <c r="N40" s="57" t="b">
        <f>SUM(G40:K40)=SUM(F41:F42)</f>
        <v>1</v>
      </c>
    </row>
    <row r="41" spans="1:19" ht="83.25" customHeight="1" x14ac:dyDescent="0.25">
      <c r="A41" s="234"/>
      <c r="B41" s="220"/>
      <c r="C41" s="221"/>
      <c r="D41" s="59" t="s">
        <v>34</v>
      </c>
      <c r="E41" s="71">
        <f>(33460999.16+10000)/1000</f>
        <v>33470.999159999999</v>
      </c>
      <c r="F41" s="10">
        <f t="shared" ref="F41" si="23">SUM(G41:K41)</f>
        <v>185888.08136000001</v>
      </c>
      <c r="G41" s="10">
        <f>(32634086.27)/1000</f>
        <v>32634.08627</v>
      </c>
      <c r="H41" s="10">
        <f>(30780197.85+6000)/1000</f>
        <v>30786.19785</v>
      </c>
      <c r="I41" s="327">
        <f>37474947.24/1000</f>
        <v>37474.947240000001</v>
      </c>
      <c r="J41" s="10">
        <v>39817.85</v>
      </c>
      <c r="K41" s="10">
        <v>45175</v>
      </c>
      <c r="L41" s="225"/>
      <c r="M41" s="225"/>
    </row>
    <row r="42" spans="1:19" ht="31.5" customHeight="1" x14ac:dyDescent="0.25">
      <c r="A42" s="234"/>
      <c r="B42" s="220"/>
      <c r="C42" s="221"/>
      <c r="D42" s="59" t="s">
        <v>27</v>
      </c>
      <c r="E42" s="71">
        <v>0</v>
      </c>
      <c r="F42" s="10">
        <f t="shared" si="19"/>
        <v>4.5361499999999992</v>
      </c>
      <c r="G42" s="10">
        <v>0</v>
      </c>
      <c r="H42" s="10">
        <v>0</v>
      </c>
      <c r="I42" s="327">
        <f>4536.15/1000</f>
        <v>4.5361499999999992</v>
      </c>
      <c r="J42" s="10">
        <v>0</v>
      </c>
      <c r="K42" s="10">
        <v>0</v>
      </c>
      <c r="L42" s="225"/>
      <c r="M42" s="236"/>
    </row>
    <row r="43" spans="1:19" ht="15.75" x14ac:dyDescent="0.25">
      <c r="A43" s="222" t="s">
        <v>18</v>
      </c>
      <c r="B43" s="220" t="s">
        <v>230</v>
      </c>
      <c r="C43" s="221" t="s">
        <v>103</v>
      </c>
      <c r="D43" s="56" t="s">
        <v>16</v>
      </c>
      <c r="E43" s="70">
        <f>E44</f>
        <v>0</v>
      </c>
      <c r="F43" s="12">
        <f t="shared" ref="F43" si="24">SUM(G43:K43)</f>
        <v>91.52</v>
      </c>
      <c r="G43" s="12">
        <f>SUM(G44:G44)</f>
        <v>91.52</v>
      </c>
      <c r="H43" s="12">
        <f t="shared" ref="H43:K45" si="25">SUM(H44:H44)</f>
        <v>0</v>
      </c>
      <c r="I43" s="326">
        <f t="shared" si="25"/>
        <v>0</v>
      </c>
      <c r="J43" s="12">
        <f t="shared" si="25"/>
        <v>0</v>
      </c>
      <c r="K43" s="12">
        <f t="shared" si="25"/>
        <v>0</v>
      </c>
      <c r="L43" s="224" t="s">
        <v>224</v>
      </c>
      <c r="M43" s="224" t="s">
        <v>148</v>
      </c>
      <c r="N43" s="57" t="b">
        <f>SUM(G43:K43)=SUM(F44:F44)</f>
        <v>1</v>
      </c>
    </row>
    <row r="44" spans="1:19" ht="99.75" customHeight="1" x14ac:dyDescent="0.25">
      <c r="A44" s="222"/>
      <c r="B44" s="220"/>
      <c r="C44" s="221"/>
      <c r="D44" s="59" t="s">
        <v>34</v>
      </c>
      <c r="E44" s="10">
        <v>0</v>
      </c>
      <c r="F44" s="10">
        <f>SUM(G44:K44)</f>
        <v>91.52</v>
      </c>
      <c r="G44" s="10">
        <v>91.52</v>
      </c>
      <c r="H44" s="10">
        <v>0</v>
      </c>
      <c r="I44" s="327">
        <v>0</v>
      </c>
      <c r="J44" s="10">
        <v>0</v>
      </c>
      <c r="K44" s="10">
        <v>0</v>
      </c>
      <c r="L44" s="225"/>
      <c r="M44" s="236"/>
    </row>
    <row r="45" spans="1:19" ht="15.75" x14ac:dyDescent="0.25">
      <c r="A45" s="222" t="s">
        <v>19</v>
      </c>
      <c r="B45" s="220" t="s">
        <v>264</v>
      </c>
      <c r="C45" s="221" t="s">
        <v>103</v>
      </c>
      <c r="D45" s="56" t="s">
        <v>16</v>
      </c>
      <c r="E45" s="70">
        <f>E46</f>
        <v>0</v>
      </c>
      <c r="F45" s="12">
        <f t="shared" si="19"/>
        <v>0</v>
      </c>
      <c r="G45" s="12">
        <f>SUM(G46:G46)</f>
        <v>0</v>
      </c>
      <c r="H45" s="12">
        <f t="shared" si="25"/>
        <v>0</v>
      </c>
      <c r="I45" s="326">
        <f t="shared" si="25"/>
        <v>0</v>
      </c>
      <c r="J45" s="12">
        <f t="shared" si="25"/>
        <v>0</v>
      </c>
      <c r="K45" s="12">
        <f t="shared" si="25"/>
        <v>0</v>
      </c>
      <c r="L45" s="224" t="s">
        <v>224</v>
      </c>
      <c r="M45" s="224" t="s">
        <v>148</v>
      </c>
      <c r="N45" s="57" t="b">
        <f>SUM(G45:K45)=SUM(F46:F46)</f>
        <v>1</v>
      </c>
    </row>
    <row r="46" spans="1:19" ht="83.25" customHeight="1" x14ac:dyDescent="0.25">
      <c r="A46" s="222"/>
      <c r="B46" s="220"/>
      <c r="C46" s="221"/>
      <c r="D46" s="59" t="s">
        <v>34</v>
      </c>
      <c r="E46" s="10">
        <v>0</v>
      </c>
      <c r="F46" s="10">
        <f>SUM(G46:K46)</f>
        <v>0</v>
      </c>
      <c r="G46" s="10">
        <v>0</v>
      </c>
      <c r="H46" s="10">
        <v>0</v>
      </c>
      <c r="I46" s="327">
        <v>0</v>
      </c>
      <c r="J46" s="10">
        <v>0</v>
      </c>
      <c r="K46" s="10">
        <v>0</v>
      </c>
      <c r="L46" s="225"/>
      <c r="M46" s="236"/>
    </row>
    <row r="47" spans="1:19" ht="15.75" hidden="1" x14ac:dyDescent="0.25">
      <c r="A47" s="222" t="s">
        <v>143</v>
      </c>
      <c r="B47" s="223" t="s">
        <v>132</v>
      </c>
      <c r="C47" s="221" t="s">
        <v>103</v>
      </c>
      <c r="D47" s="56" t="s">
        <v>16</v>
      </c>
      <c r="E47" s="70">
        <f>E48</f>
        <v>0</v>
      </c>
      <c r="F47" s="12">
        <f t="shared" si="19"/>
        <v>0</v>
      </c>
      <c r="G47" s="12">
        <f>G48</f>
        <v>0</v>
      </c>
      <c r="H47" s="12">
        <f>H48</f>
        <v>0</v>
      </c>
      <c r="I47" s="326">
        <f>I48</f>
        <v>0</v>
      </c>
      <c r="J47" s="12">
        <f>J48</f>
        <v>0</v>
      </c>
      <c r="K47" s="12">
        <f>K48</f>
        <v>0</v>
      </c>
      <c r="L47" s="224" t="s">
        <v>33</v>
      </c>
      <c r="M47" s="224"/>
      <c r="N47" s="57" t="b">
        <f>SUM(G47:K47)=SUM(F48:F48)</f>
        <v>1</v>
      </c>
    </row>
    <row r="48" spans="1:19" ht="78" hidden="1" customHeight="1" x14ac:dyDescent="0.25">
      <c r="A48" s="222"/>
      <c r="B48" s="220"/>
      <c r="C48" s="221"/>
      <c r="D48" s="59" t="s">
        <v>34</v>
      </c>
      <c r="E48" s="10">
        <v>0</v>
      </c>
      <c r="F48" s="10">
        <f t="shared" si="19"/>
        <v>0</v>
      </c>
      <c r="G48" s="10">
        <f>G50+G52</f>
        <v>0</v>
      </c>
      <c r="H48" s="10">
        <f t="shared" ref="H48:K48" si="26">H50+H52</f>
        <v>0</v>
      </c>
      <c r="I48" s="327">
        <f t="shared" si="26"/>
        <v>0</v>
      </c>
      <c r="J48" s="10">
        <f t="shared" si="26"/>
        <v>0</v>
      </c>
      <c r="K48" s="10">
        <f t="shared" si="26"/>
        <v>0</v>
      </c>
      <c r="L48" s="225"/>
      <c r="M48" s="236"/>
    </row>
    <row r="49" spans="1:21" ht="15.75" hidden="1" x14ac:dyDescent="0.25">
      <c r="A49" s="222" t="s">
        <v>72</v>
      </c>
      <c r="B49" s="220" t="s">
        <v>178</v>
      </c>
      <c r="C49" s="163" t="s">
        <v>103</v>
      </c>
      <c r="D49" s="56" t="s">
        <v>16</v>
      </c>
      <c r="E49" s="70">
        <f>E50</f>
        <v>0</v>
      </c>
      <c r="F49" s="12">
        <f t="shared" si="19"/>
        <v>0</v>
      </c>
      <c r="G49" s="12">
        <f>SUM(G50:G50)</f>
        <v>0</v>
      </c>
      <c r="H49" s="12">
        <f t="shared" ref="H49:K49" si="27">SUM(H50:H50)</f>
        <v>0</v>
      </c>
      <c r="I49" s="326">
        <f t="shared" si="27"/>
        <v>0</v>
      </c>
      <c r="J49" s="12">
        <f t="shared" si="27"/>
        <v>0</v>
      </c>
      <c r="K49" s="12">
        <f t="shared" si="27"/>
        <v>0</v>
      </c>
      <c r="L49" s="224" t="s">
        <v>33</v>
      </c>
      <c r="M49" s="224" t="s">
        <v>145</v>
      </c>
      <c r="N49" s="57" t="b">
        <f>SUM(G49:K49)=SUM(F50:F50)</f>
        <v>1</v>
      </c>
    </row>
    <row r="50" spans="1:21" ht="107.25" hidden="1" customHeight="1" x14ac:dyDescent="0.25">
      <c r="A50" s="222"/>
      <c r="B50" s="220"/>
      <c r="C50" s="164"/>
      <c r="D50" s="59" t="s">
        <v>34</v>
      </c>
      <c r="E50" s="10">
        <v>0</v>
      </c>
      <c r="F50" s="10">
        <f t="shared" si="19"/>
        <v>0</v>
      </c>
      <c r="G50" s="10">
        <v>0</v>
      </c>
      <c r="H50" s="10">
        <v>0</v>
      </c>
      <c r="I50" s="327">
        <v>0</v>
      </c>
      <c r="J50" s="10">
        <v>0</v>
      </c>
      <c r="K50" s="10">
        <v>0</v>
      </c>
      <c r="L50" s="225"/>
      <c r="M50" s="236"/>
    </row>
    <row r="51" spans="1:21" ht="15.75" hidden="1" x14ac:dyDescent="0.25">
      <c r="A51" s="222" t="s">
        <v>85</v>
      </c>
      <c r="B51" s="220" t="s">
        <v>159</v>
      </c>
      <c r="C51" s="163" t="s">
        <v>103</v>
      </c>
      <c r="D51" s="56" t="s">
        <v>16</v>
      </c>
      <c r="E51" s="70">
        <f>E52</f>
        <v>0</v>
      </c>
      <c r="F51" s="12">
        <f t="shared" si="19"/>
        <v>0</v>
      </c>
      <c r="G51" s="12">
        <f>SUM(G52:G52)</f>
        <v>0</v>
      </c>
      <c r="H51" s="12">
        <f t="shared" ref="H51:K51" si="28">SUM(H52:H52)</f>
        <v>0</v>
      </c>
      <c r="I51" s="326">
        <f t="shared" si="28"/>
        <v>0</v>
      </c>
      <c r="J51" s="12">
        <f t="shared" si="28"/>
        <v>0</v>
      </c>
      <c r="K51" s="12">
        <f t="shared" si="28"/>
        <v>0</v>
      </c>
      <c r="L51" s="224" t="s">
        <v>33</v>
      </c>
      <c r="M51" s="237" t="s">
        <v>146</v>
      </c>
      <c r="N51" s="57" t="b">
        <f>SUM(G51:K51)=SUM(F52:F52)</f>
        <v>1</v>
      </c>
    </row>
    <row r="52" spans="1:21" ht="126.75" hidden="1" customHeight="1" x14ac:dyDescent="0.25">
      <c r="A52" s="222"/>
      <c r="B52" s="220"/>
      <c r="C52" s="164"/>
      <c r="D52" s="59" t="s">
        <v>39</v>
      </c>
      <c r="E52" s="10">
        <v>0</v>
      </c>
      <c r="F52" s="10">
        <f t="shared" si="19"/>
        <v>0</v>
      </c>
      <c r="G52" s="10">
        <v>0</v>
      </c>
      <c r="H52" s="10">
        <v>0</v>
      </c>
      <c r="I52" s="327">
        <v>0</v>
      </c>
      <c r="J52" s="10">
        <v>0</v>
      </c>
      <c r="K52" s="10">
        <v>0</v>
      </c>
      <c r="L52" s="225"/>
      <c r="M52" s="238"/>
    </row>
    <row r="53" spans="1:21" ht="19.5" customHeight="1" x14ac:dyDescent="0.25">
      <c r="A53" s="233" t="s">
        <v>20</v>
      </c>
      <c r="B53" s="233"/>
      <c r="C53" s="233"/>
      <c r="D53" s="56" t="s">
        <v>21</v>
      </c>
      <c r="E53" s="12">
        <f>E54+E55</f>
        <v>33470.999159999999</v>
      </c>
      <c r="F53" s="12">
        <f>SUM(G53:K53)</f>
        <v>185984.13751</v>
      </c>
      <c r="G53" s="12">
        <f>SUM(G54:G55)</f>
        <v>32725.60627</v>
      </c>
      <c r="H53" s="12">
        <f>SUM(H54:H55)</f>
        <v>30786.19785</v>
      </c>
      <c r="I53" s="326">
        <f>I37</f>
        <v>37479.483390000001</v>
      </c>
      <c r="J53" s="12">
        <f>SUM(J54:J55)</f>
        <v>39817.85</v>
      </c>
      <c r="K53" s="12">
        <f>SUM(K54:K55)</f>
        <v>45175</v>
      </c>
      <c r="L53" s="59"/>
      <c r="M53" s="59"/>
      <c r="N53" s="57" t="b">
        <f>SUM(G53:K53)=SUM(F54:F55)</f>
        <v>1</v>
      </c>
    </row>
    <row r="54" spans="1:21" ht="38.25" x14ac:dyDescent="0.25">
      <c r="A54" s="233"/>
      <c r="B54" s="233"/>
      <c r="C54" s="233"/>
      <c r="D54" s="135" t="s">
        <v>120</v>
      </c>
      <c r="E54" s="35">
        <f t="shared" ref="E54:H54" si="29">E38</f>
        <v>33470.999159999999</v>
      </c>
      <c r="F54" s="35">
        <f t="shared" si="29"/>
        <v>185979.60136</v>
      </c>
      <c r="G54" s="35">
        <f t="shared" si="29"/>
        <v>32725.60627</v>
      </c>
      <c r="H54" s="35">
        <f t="shared" si="29"/>
        <v>30786.19785</v>
      </c>
      <c r="I54" s="326">
        <f>I38</f>
        <v>37474.947240000001</v>
      </c>
      <c r="J54" s="35">
        <f t="shared" ref="J54:K54" si="30">J38</f>
        <v>39817.85</v>
      </c>
      <c r="K54" s="35">
        <f t="shared" si="30"/>
        <v>45175</v>
      </c>
      <c r="L54" s="59"/>
      <c r="M54" s="59"/>
    </row>
    <row r="55" spans="1:21" ht="25.5" x14ac:dyDescent="0.25">
      <c r="A55" s="233"/>
      <c r="B55" s="233"/>
      <c r="C55" s="233"/>
      <c r="D55" s="56" t="s">
        <v>27</v>
      </c>
      <c r="E55" s="12">
        <f>E39</f>
        <v>0</v>
      </c>
      <c r="F55" s="12">
        <f t="shared" ref="F55" si="31">SUM(G55:K55)</f>
        <v>4.5361499999999992</v>
      </c>
      <c r="G55" s="12">
        <f>G42</f>
        <v>0</v>
      </c>
      <c r="H55" s="12">
        <f t="shared" ref="H55:K55" si="32">H42</f>
        <v>0</v>
      </c>
      <c r="I55" s="326">
        <f>I39</f>
        <v>4.5361499999999992</v>
      </c>
      <c r="J55" s="12">
        <f t="shared" si="32"/>
        <v>0</v>
      </c>
      <c r="K55" s="12">
        <f t="shared" si="32"/>
        <v>0</v>
      </c>
      <c r="L55" s="59"/>
      <c r="M55" s="59"/>
    </row>
    <row r="56" spans="1:21" ht="33" customHeight="1" x14ac:dyDescent="0.25">
      <c r="A56" s="235" t="s">
        <v>106</v>
      </c>
      <c r="B56" s="235"/>
      <c r="C56" s="235"/>
      <c r="D56" s="235"/>
      <c r="E56" s="235"/>
      <c r="F56" s="235"/>
      <c r="G56" s="235"/>
      <c r="H56" s="235"/>
      <c r="I56" s="235"/>
      <c r="J56" s="235"/>
      <c r="K56" s="235"/>
      <c r="L56" s="235"/>
      <c r="M56" s="235"/>
      <c r="N56" s="62"/>
      <c r="O56" s="62"/>
      <c r="P56" s="62"/>
      <c r="Q56" s="63"/>
      <c r="R56" s="62"/>
      <c r="S56" s="62"/>
      <c r="T56" s="62"/>
      <c r="U56" s="62"/>
    </row>
    <row r="57" spans="1:21" s="62" customFormat="1" ht="21.75" customHeight="1" x14ac:dyDescent="0.25">
      <c r="A57" s="234" t="s">
        <v>1</v>
      </c>
      <c r="B57" s="246" t="s">
        <v>225</v>
      </c>
      <c r="C57" s="221" t="s">
        <v>103</v>
      </c>
      <c r="D57" s="64" t="s">
        <v>16</v>
      </c>
      <c r="E57" s="12">
        <f>E58</f>
        <v>3397.7482799999998</v>
      </c>
      <c r="F57" s="12">
        <f>SUM(G57:K57)</f>
        <v>43498.384400000003</v>
      </c>
      <c r="G57" s="12">
        <f>SUM(G58:G58)</f>
        <v>8088.2312699999993</v>
      </c>
      <c r="H57" s="12">
        <f t="shared" ref="H57:K57" si="33">SUM(H58:H58)</f>
        <v>8652.5271300000004</v>
      </c>
      <c r="I57" s="326">
        <f t="shared" si="33"/>
        <v>8938.5460000000003</v>
      </c>
      <c r="J57" s="12">
        <f t="shared" si="33"/>
        <v>8903.69</v>
      </c>
      <c r="K57" s="12">
        <f t="shared" si="33"/>
        <v>8915.39</v>
      </c>
      <c r="L57" s="224" t="s">
        <v>75</v>
      </c>
      <c r="M57" s="163"/>
      <c r="N57" s="57" t="b">
        <f>SUM(G57:K57)=SUM(F58:F58)</f>
        <v>1</v>
      </c>
      <c r="Q57" s="63"/>
      <c r="R57" s="63"/>
    </row>
    <row r="58" spans="1:21" s="62" customFormat="1" ht="75.75" customHeight="1" x14ac:dyDescent="0.25">
      <c r="A58" s="234"/>
      <c r="B58" s="247"/>
      <c r="C58" s="221"/>
      <c r="D58" s="65" t="s">
        <v>64</v>
      </c>
      <c r="E58" s="12">
        <f>E60</f>
        <v>3397.7482799999998</v>
      </c>
      <c r="F58" s="10">
        <f>SUM(G58:K58)</f>
        <v>43498.384400000003</v>
      </c>
      <c r="G58" s="10">
        <f>G60</f>
        <v>8088.2312699999993</v>
      </c>
      <c r="H58" s="10">
        <f t="shared" ref="H58:K58" si="34">H60</f>
        <v>8652.5271300000004</v>
      </c>
      <c r="I58" s="327">
        <f t="shared" si="34"/>
        <v>8938.5460000000003</v>
      </c>
      <c r="J58" s="10">
        <f t="shared" si="34"/>
        <v>8903.69</v>
      </c>
      <c r="K58" s="10">
        <f t="shared" si="34"/>
        <v>8915.39</v>
      </c>
      <c r="L58" s="236"/>
      <c r="M58" s="164"/>
      <c r="N58" s="57"/>
      <c r="O58" s="57"/>
      <c r="P58" s="57"/>
      <c r="Q58" s="58"/>
      <c r="R58" s="57"/>
      <c r="S58" s="57"/>
      <c r="T58" s="57"/>
      <c r="U58" s="57"/>
    </row>
    <row r="59" spans="1:21" ht="18" customHeight="1" x14ac:dyDescent="0.25">
      <c r="A59" s="234" t="s">
        <v>17</v>
      </c>
      <c r="B59" s="220" t="s">
        <v>160</v>
      </c>
      <c r="C59" s="264" t="s">
        <v>103</v>
      </c>
      <c r="D59" s="56" t="s">
        <v>16</v>
      </c>
      <c r="E59" s="12">
        <f>E60</f>
        <v>3397.7482799999998</v>
      </c>
      <c r="F59" s="12">
        <f>SUM(G59:K59)</f>
        <v>43498.384400000003</v>
      </c>
      <c r="G59" s="12">
        <f>SUM(G60:G60)</f>
        <v>8088.2312699999993</v>
      </c>
      <c r="H59" s="12">
        <f t="shared" ref="H59:K59" si="35">SUM(H60:H60)</f>
        <v>8652.5271300000004</v>
      </c>
      <c r="I59" s="326">
        <f t="shared" si="35"/>
        <v>8938.5460000000003</v>
      </c>
      <c r="J59" s="12">
        <f t="shared" si="35"/>
        <v>8903.69</v>
      </c>
      <c r="K59" s="12">
        <f t="shared" si="35"/>
        <v>8915.39</v>
      </c>
      <c r="L59" s="224" t="s">
        <v>75</v>
      </c>
      <c r="M59" s="224" t="s">
        <v>149</v>
      </c>
      <c r="N59" s="57" t="b">
        <f>SUM(G59:K59)=SUM(F60:F60)</f>
        <v>1</v>
      </c>
      <c r="R59" s="58"/>
    </row>
    <row r="60" spans="1:21" ht="61.5" customHeight="1" x14ac:dyDescent="0.25">
      <c r="A60" s="234"/>
      <c r="B60" s="220"/>
      <c r="C60" s="265"/>
      <c r="D60" s="59" t="s">
        <v>40</v>
      </c>
      <c r="E60" s="12">
        <f>(3354748.28+43000)/1000</f>
        <v>3397.7482799999998</v>
      </c>
      <c r="F60" s="10">
        <f>SUM(G60:K60)</f>
        <v>43498.384400000003</v>
      </c>
      <c r="G60" s="10">
        <f>(8088231.27)/1000</f>
        <v>8088.2312699999993</v>
      </c>
      <c r="H60" s="10">
        <f>8652527.13/1000</f>
        <v>8652.5271300000004</v>
      </c>
      <c r="I60" s="327">
        <f>8938546/1000</f>
        <v>8938.5460000000003</v>
      </c>
      <c r="J60" s="10">
        <v>8903.69</v>
      </c>
      <c r="K60" s="10">
        <v>8915.39</v>
      </c>
      <c r="L60" s="236"/>
      <c r="M60" s="236"/>
    </row>
    <row r="61" spans="1:21" ht="15.75" x14ac:dyDescent="0.25">
      <c r="A61" s="233" t="s">
        <v>20</v>
      </c>
      <c r="B61" s="233"/>
      <c r="C61" s="233"/>
      <c r="D61" s="56" t="s">
        <v>21</v>
      </c>
      <c r="E61" s="12">
        <f>E62</f>
        <v>3397.7482799999998</v>
      </c>
      <c r="F61" s="12">
        <f t="shared" ref="F61:F66" si="36">SUM(G61:K61)</f>
        <v>43498.384400000003</v>
      </c>
      <c r="G61" s="12">
        <f>G62</f>
        <v>8088.2312699999993</v>
      </c>
      <c r="H61" s="12">
        <f t="shared" ref="H61:K61" si="37">H62</f>
        <v>8652.5271300000004</v>
      </c>
      <c r="I61" s="326">
        <f t="shared" si="37"/>
        <v>8938.5460000000003</v>
      </c>
      <c r="J61" s="12">
        <f t="shared" si="37"/>
        <v>8903.69</v>
      </c>
      <c r="K61" s="12">
        <f t="shared" si="37"/>
        <v>8915.39</v>
      </c>
      <c r="L61" s="66"/>
      <c r="M61" s="66"/>
      <c r="N61" s="57" t="b">
        <f>SUM(G61:K61)=SUM(F62:F62)</f>
        <v>1</v>
      </c>
    </row>
    <row r="62" spans="1:21" ht="38.25" x14ac:dyDescent="0.25">
      <c r="A62" s="233"/>
      <c r="B62" s="233"/>
      <c r="C62" s="233"/>
      <c r="D62" s="56" t="s">
        <v>42</v>
      </c>
      <c r="E62" s="12">
        <f>E57</f>
        <v>3397.7482799999998</v>
      </c>
      <c r="F62" s="12">
        <f t="shared" si="36"/>
        <v>43498.384400000003</v>
      </c>
      <c r="G62" s="12">
        <f>G58</f>
        <v>8088.2312699999993</v>
      </c>
      <c r="H62" s="12">
        <f t="shared" ref="H62:K62" si="38">H58</f>
        <v>8652.5271300000004</v>
      </c>
      <c r="I62" s="326">
        <f t="shared" si="38"/>
        <v>8938.5460000000003</v>
      </c>
      <c r="J62" s="12">
        <f t="shared" si="38"/>
        <v>8903.69</v>
      </c>
      <c r="K62" s="12">
        <f t="shared" si="38"/>
        <v>8915.39</v>
      </c>
      <c r="L62" s="59"/>
      <c r="M62" s="59"/>
    </row>
    <row r="63" spans="1:21" ht="20.25" customHeight="1" x14ac:dyDescent="0.25">
      <c r="A63" s="233" t="s">
        <v>22</v>
      </c>
      <c r="B63" s="233"/>
      <c r="C63" s="233"/>
      <c r="D63" s="56" t="s">
        <v>21</v>
      </c>
      <c r="E63" s="12">
        <f>E64</f>
        <v>0</v>
      </c>
      <c r="F63" s="12">
        <f t="shared" si="36"/>
        <v>520676.45485999994</v>
      </c>
      <c r="G63" s="12">
        <f>SUM(G64:G66)</f>
        <v>97715.092229999995</v>
      </c>
      <c r="H63" s="12">
        <f t="shared" ref="H63:K63" si="39">SUM(H64:H66)</f>
        <v>94839.858829999997</v>
      </c>
      <c r="I63" s="326">
        <f t="shared" si="39"/>
        <v>110184.4238</v>
      </c>
      <c r="J63" s="12">
        <f t="shared" si="39"/>
        <v>106284.11</v>
      </c>
      <c r="K63" s="12">
        <f t="shared" si="39"/>
        <v>111652.97</v>
      </c>
      <c r="L63" s="72"/>
      <c r="M63" s="72"/>
      <c r="N63" s="57" t="b">
        <f>SUM(G63:K63)=SUM(F64:F66)</f>
        <v>1</v>
      </c>
      <c r="O63" s="73"/>
      <c r="P63" s="73"/>
      <c r="R63" s="73"/>
      <c r="S63" s="73"/>
      <c r="T63" s="73"/>
    </row>
    <row r="64" spans="1:21" ht="45.75" customHeight="1" x14ac:dyDescent="0.25">
      <c r="A64" s="233"/>
      <c r="B64" s="233"/>
      <c r="C64" s="233"/>
      <c r="D64" s="56" t="s">
        <v>5</v>
      </c>
      <c r="E64" s="12">
        <v>0</v>
      </c>
      <c r="F64" s="12">
        <f t="shared" si="36"/>
        <v>0</v>
      </c>
      <c r="G64" s="12">
        <f>G33</f>
        <v>0</v>
      </c>
      <c r="H64" s="12">
        <f t="shared" ref="H64:K64" si="40">H33</f>
        <v>0</v>
      </c>
      <c r="I64" s="326">
        <f t="shared" si="40"/>
        <v>0</v>
      </c>
      <c r="J64" s="12">
        <f t="shared" si="40"/>
        <v>0</v>
      </c>
      <c r="K64" s="12">
        <f t="shared" si="40"/>
        <v>0</v>
      </c>
      <c r="L64" s="59"/>
      <c r="M64" s="59"/>
    </row>
    <row r="65" spans="1:18" ht="62.25" customHeight="1" x14ac:dyDescent="0.25">
      <c r="A65" s="233"/>
      <c r="B65" s="233"/>
      <c r="C65" s="233"/>
      <c r="D65" s="135" t="s">
        <v>42</v>
      </c>
      <c r="E65" s="35">
        <f>E34+E55+E62</f>
        <v>67737.511700000003</v>
      </c>
      <c r="F65" s="35">
        <f t="shared" si="36"/>
        <v>518223.12907000002</v>
      </c>
      <c r="G65" s="35">
        <f>G34+G54+G62</f>
        <v>97715.092229999995</v>
      </c>
      <c r="H65" s="35">
        <f>H34+H54+H62</f>
        <v>94839.858829999997</v>
      </c>
      <c r="I65" s="326">
        <f>I34+I54+I62</f>
        <v>109331.09801</v>
      </c>
      <c r="J65" s="35">
        <f>(J34+J54+J62)-0.01</f>
        <v>105484.11</v>
      </c>
      <c r="K65" s="35">
        <f>K34+K54+K62</f>
        <v>110852.97</v>
      </c>
      <c r="L65" s="59"/>
      <c r="M65" s="59"/>
    </row>
    <row r="66" spans="1:18" ht="46.5" customHeight="1" x14ac:dyDescent="0.25">
      <c r="A66" s="233"/>
      <c r="B66" s="233"/>
      <c r="C66" s="233"/>
      <c r="D66" s="56" t="s">
        <v>27</v>
      </c>
      <c r="E66" s="12">
        <v>0</v>
      </c>
      <c r="F66" s="12">
        <f t="shared" si="36"/>
        <v>2453.3257899999999</v>
      </c>
      <c r="G66" s="12">
        <f>G35</f>
        <v>0</v>
      </c>
      <c r="H66" s="12">
        <f>H35</f>
        <v>0</v>
      </c>
      <c r="I66" s="326">
        <f>I55+I35</f>
        <v>853.32578999999998</v>
      </c>
      <c r="J66" s="12">
        <f>J55+J35</f>
        <v>800</v>
      </c>
      <c r="K66" s="12">
        <f>K55+K35</f>
        <v>800</v>
      </c>
      <c r="L66" s="59"/>
      <c r="M66" s="59"/>
      <c r="N66" s="74"/>
      <c r="R66" s="58">
        <f>116971371.73-I63</f>
        <v>116861187.3062</v>
      </c>
    </row>
    <row r="67" spans="1:18" x14ac:dyDescent="0.25">
      <c r="A67" s="75"/>
      <c r="B67" s="74"/>
      <c r="C67" s="74"/>
      <c r="D67" s="74"/>
      <c r="E67" s="67"/>
      <c r="F67" s="67"/>
      <c r="G67" s="67"/>
      <c r="H67" s="67"/>
      <c r="I67" s="330"/>
      <c r="J67" s="67"/>
      <c r="K67" s="67"/>
      <c r="L67" s="74"/>
      <c r="M67" s="74"/>
    </row>
  </sheetData>
  <mergeCells count="104">
    <mergeCell ref="M29:M31"/>
    <mergeCell ref="M47:M48"/>
    <mergeCell ref="M45:M46"/>
    <mergeCell ref="A49:A50"/>
    <mergeCell ref="A51:A52"/>
    <mergeCell ref="L49:L50"/>
    <mergeCell ref="M49:M50"/>
    <mergeCell ref="M40:M42"/>
    <mergeCell ref="B59:B60"/>
    <mergeCell ref="A59:A60"/>
    <mergeCell ref="C59:C60"/>
    <mergeCell ref="A57:A58"/>
    <mergeCell ref="A53:C55"/>
    <mergeCell ref="A36:M36"/>
    <mergeCell ref="L40:L42"/>
    <mergeCell ref="L43:L44"/>
    <mergeCell ref="M43:M44"/>
    <mergeCell ref="M57:M58"/>
    <mergeCell ref="L59:L60"/>
    <mergeCell ref="L57:L58"/>
    <mergeCell ref="M59:M60"/>
    <mergeCell ref="C57:C58"/>
    <mergeCell ref="L47:L48"/>
    <mergeCell ref="A43:A44"/>
    <mergeCell ref="A1:M1"/>
    <mergeCell ref="A2:M2"/>
    <mergeCell ref="A3:M3"/>
    <mergeCell ref="L18:L19"/>
    <mergeCell ref="M12:M13"/>
    <mergeCell ref="A5:M5"/>
    <mergeCell ref="A6:M6"/>
    <mergeCell ref="L12:L13"/>
    <mergeCell ref="L8:L9"/>
    <mergeCell ref="C8:C9"/>
    <mergeCell ref="A11:M11"/>
    <mergeCell ref="F8:F9"/>
    <mergeCell ref="G8:K8"/>
    <mergeCell ref="A8:A9"/>
    <mergeCell ref="B8:B9"/>
    <mergeCell ref="D8:D9"/>
    <mergeCell ref="A18:A19"/>
    <mergeCell ref="B18:B19"/>
    <mergeCell ref="M8:M9"/>
    <mergeCell ref="E8:E9"/>
    <mergeCell ref="A12:A14"/>
    <mergeCell ref="B12:B14"/>
    <mergeCell ref="C12:C14"/>
    <mergeCell ref="M24:M26"/>
    <mergeCell ref="M27:M28"/>
    <mergeCell ref="L15:L17"/>
    <mergeCell ref="C27:C28"/>
    <mergeCell ref="L27:L28"/>
    <mergeCell ref="M15:M17"/>
    <mergeCell ref="M18:M19"/>
    <mergeCell ref="M22:M23"/>
    <mergeCell ref="C15:C17"/>
    <mergeCell ref="L24:L26"/>
    <mergeCell ref="C22:C23"/>
    <mergeCell ref="C24:C26"/>
    <mergeCell ref="L22:L23"/>
    <mergeCell ref="C18:C19"/>
    <mergeCell ref="C20:C21"/>
    <mergeCell ref="L20:L21"/>
    <mergeCell ref="M20:M21"/>
    <mergeCell ref="A63:C66"/>
    <mergeCell ref="A15:A17"/>
    <mergeCell ref="B15:B17"/>
    <mergeCell ref="A27:A28"/>
    <mergeCell ref="B27:B28"/>
    <mergeCell ref="A32:C35"/>
    <mergeCell ref="A61:C62"/>
    <mergeCell ref="A56:M56"/>
    <mergeCell ref="C29:C31"/>
    <mergeCell ref="B49:B50"/>
    <mergeCell ref="L29:L31"/>
    <mergeCell ref="L51:L52"/>
    <mergeCell ref="B45:B46"/>
    <mergeCell ref="C51:C52"/>
    <mergeCell ref="M51:M52"/>
    <mergeCell ref="A37:A39"/>
    <mergeCell ref="B37:B39"/>
    <mergeCell ref="C37:C39"/>
    <mergeCell ref="B57:B58"/>
    <mergeCell ref="C49:C50"/>
    <mergeCell ref="A40:A42"/>
    <mergeCell ref="B40:B42"/>
    <mergeCell ref="C47:C48"/>
    <mergeCell ref="C45:C46"/>
    <mergeCell ref="B43:B44"/>
    <mergeCell ref="C43:C44"/>
    <mergeCell ref="A20:A21"/>
    <mergeCell ref="B20:B21"/>
    <mergeCell ref="A47:A48"/>
    <mergeCell ref="B47:B48"/>
    <mergeCell ref="A45:A46"/>
    <mergeCell ref="L45:L46"/>
    <mergeCell ref="B51:B52"/>
    <mergeCell ref="A24:A26"/>
    <mergeCell ref="B22:B23"/>
    <mergeCell ref="B24:B26"/>
    <mergeCell ref="A22:A23"/>
    <mergeCell ref="B29:B31"/>
    <mergeCell ref="A29:A31"/>
    <mergeCell ref="C40:C42"/>
  </mergeCells>
  <pageMargins left="1.1811023622047245" right="0.39370078740157483" top="0.78740157480314965" bottom="0.78740157480314965" header="0.31496062992125984" footer="0.31496062992125984"/>
  <pageSetup paperSize="9" scale="63" fitToHeight="0" orientation="landscape" horizontalDpi="300" verticalDpi="300" r:id="rId1"/>
  <rowBreaks count="3" manualBreakCount="3">
    <brk id="21" max="12" man="1"/>
    <brk id="35" max="12" man="1"/>
    <brk id="55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P62"/>
  <sheetViews>
    <sheetView tabSelected="1" zoomScale="85" zoomScaleNormal="85" zoomScaleSheetLayoutView="50" workbookViewId="0">
      <pane xSplit="2" ySplit="4" topLeftCell="C26" activePane="bottomRight" state="frozen"/>
      <selection pane="topRight" activeCell="B1" sqref="B1"/>
      <selection pane="bottomLeft" activeCell="A6" sqref="A6"/>
      <selection pane="bottomRight" activeCell="C50" sqref="C50:P50"/>
    </sheetView>
  </sheetViews>
  <sheetFormatPr defaultRowHeight="15.75" x14ac:dyDescent="0.25"/>
  <cols>
    <col min="1" max="1" width="9.140625" style="5"/>
    <col min="2" max="2" width="6" style="5" customWidth="1"/>
    <col min="3" max="3" width="38.42578125" style="5" customWidth="1"/>
    <col min="4" max="4" width="19.140625" style="5" customWidth="1"/>
    <col min="5" max="5" width="21" style="5" customWidth="1"/>
    <col min="6" max="7" width="15.5703125" style="5" customWidth="1"/>
    <col min="8" max="8" width="32.85546875" style="5" customWidth="1"/>
    <col min="9" max="9" width="14" style="5" customWidth="1"/>
    <col min="10" max="11" width="14.42578125" style="5" customWidth="1"/>
    <col min="12" max="15" width="11.85546875" style="5" customWidth="1"/>
    <col min="16" max="16" width="17.7109375" style="5" customWidth="1"/>
    <col min="17" max="16384" width="9.140625" style="5"/>
  </cols>
  <sheetData>
    <row r="1" spans="2:16" x14ac:dyDescent="0.25"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</row>
    <row r="2" spans="2:16" ht="66" customHeight="1" x14ac:dyDescent="0.25">
      <c r="B2" s="167" t="s">
        <v>258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</row>
    <row r="3" spans="2:16" ht="15" customHeight="1" x14ac:dyDescent="0.25">
      <c r="B3" s="272" t="s">
        <v>68</v>
      </c>
      <c r="C3" s="272" t="s">
        <v>113</v>
      </c>
      <c r="D3" s="272" t="s">
        <v>114</v>
      </c>
      <c r="E3" s="272" t="s">
        <v>115</v>
      </c>
      <c r="F3" s="272" t="s">
        <v>116</v>
      </c>
      <c r="G3" s="272" t="s">
        <v>162</v>
      </c>
      <c r="H3" s="282" t="s">
        <v>69</v>
      </c>
      <c r="I3" s="282" t="s">
        <v>70</v>
      </c>
      <c r="J3" s="282"/>
      <c r="K3" s="282"/>
      <c r="L3" s="282"/>
      <c r="M3" s="282"/>
      <c r="N3" s="79"/>
      <c r="O3" s="272" t="s">
        <v>117</v>
      </c>
      <c r="P3" s="272" t="s">
        <v>71</v>
      </c>
    </row>
    <row r="4" spans="2:16" ht="117.75" customHeight="1" x14ac:dyDescent="0.25">
      <c r="B4" s="274"/>
      <c r="C4" s="274"/>
      <c r="D4" s="274"/>
      <c r="E4" s="274"/>
      <c r="F4" s="274"/>
      <c r="G4" s="274"/>
      <c r="H4" s="282"/>
      <c r="I4" s="6" t="s">
        <v>15</v>
      </c>
      <c r="J4" s="7" t="s">
        <v>45</v>
      </c>
      <c r="K4" s="7" t="s">
        <v>46</v>
      </c>
      <c r="L4" s="7" t="s">
        <v>47</v>
      </c>
      <c r="M4" s="7" t="s">
        <v>87</v>
      </c>
      <c r="N4" s="7" t="s">
        <v>88</v>
      </c>
      <c r="O4" s="274"/>
      <c r="P4" s="274"/>
    </row>
    <row r="5" spans="2:16" x14ac:dyDescent="0.25"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  <c r="M5" s="6">
        <v>11</v>
      </c>
      <c r="N5" s="6">
        <v>12</v>
      </c>
      <c r="O5" s="8">
        <v>13</v>
      </c>
      <c r="P5" s="8">
        <v>14</v>
      </c>
    </row>
    <row r="6" spans="2:16" x14ac:dyDescent="0.25">
      <c r="B6" s="9" t="s">
        <v>1</v>
      </c>
      <c r="C6" s="168" t="s">
        <v>128</v>
      </c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283"/>
    </row>
    <row r="7" spans="2:16" x14ac:dyDescent="0.25">
      <c r="B7" s="269"/>
      <c r="C7" s="284"/>
      <c r="D7" s="285"/>
      <c r="E7" s="285"/>
      <c r="F7" s="286"/>
      <c r="G7" s="10">
        <f ca="1">SUM(G7:G9)</f>
        <v>0</v>
      </c>
      <c r="H7" s="11" t="s">
        <v>21</v>
      </c>
      <c r="I7" s="12">
        <f t="shared" ref="I7:I42" si="0">SUM(J7:N7)</f>
        <v>0</v>
      </c>
      <c r="J7" s="12">
        <f t="shared" ref="J7:K7" si="1">SUM(J8:J9)</f>
        <v>0</v>
      </c>
      <c r="K7" s="12">
        <f t="shared" si="1"/>
        <v>0</v>
      </c>
      <c r="L7" s="12">
        <f>SUM(L8:L9)</f>
        <v>0</v>
      </c>
      <c r="M7" s="12">
        <f>SUM(M8:M9)</f>
        <v>0</v>
      </c>
      <c r="N7" s="12">
        <f>SUM(N8:N9)</f>
        <v>0</v>
      </c>
      <c r="O7" s="13"/>
      <c r="P7" s="14"/>
    </row>
    <row r="8" spans="2:16" ht="31.5" x14ac:dyDescent="0.25">
      <c r="B8" s="270"/>
      <c r="C8" s="287"/>
      <c r="D8" s="288"/>
      <c r="E8" s="288"/>
      <c r="F8" s="289"/>
      <c r="G8" s="6">
        <v>0</v>
      </c>
      <c r="H8" s="15" t="s">
        <v>5</v>
      </c>
      <c r="I8" s="10">
        <f t="shared" si="0"/>
        <v>0</v>
      </c>
      <c r="J8" s="10">
        <f t="shared" ref="J8:M8" si="2">J11+J14+J17+J20++J23+J26+J29+J32+J41+J38+J35</f>
        <v>0</v>
      </c>
      <c r="K8" s="10">
        <f t="shared" si="2"/>
        <v>0</v>
      </c>
      <c r="L8" s="10">
        <f t="shared" si="2"/>
        <v>0</v>
      </c>
      <c r="M8" s="10">
        <f t="shared" si="2"/>
        <v>0</v>
      </c>
      <c r="N8" s="10">
        <f>N11+N14+N17+N20++N23+N26+N29+N32+N41+N38+N35</f>
        <v>0</v>
      </c>
      <c r="O8" s="13"/>
      <c r="P8" s="294"/>
    </row>
    <row r="9" spans="2:16" ht="36" customHeight="1" x14ac:dyDescent="0.25">
      <c r="B9" s="271"/>
      <c r="C9" s="290"/>
      <c r="D9" s="291"/>
      <c r="E9" s="291"/>
      <c r="F9" s="292"/>
      <c r="G9" s="6">
        <v>0</v>
      </c>
      <c r="H9" s="15" t="s">
        <v>39</v>
      </c>
      <c r="I9" s="10">
        <f t="shared" si="0"/>
        <v>0</v>
      </c>
      <c r="J9" s="10">
        <f t="shared" ref="J9:M9" si="3">J12+J15+J18+J21+J24+J27+J30+J33+J42+J39+J36</f>
        <v>0</v>
      </c>
      <c r="K9" s="10">
        <f t="shared" si="3"/>
        <v>0</v>
      </c>
      <c r="L9" s="10">
        <f t="shared" si="3"/>
        <v>0</v>
      </c>
      <c r="M9" s="10">
        <f t="shared" si="3"/>
        <v>0</v>
      </c>
      <c r="N9" s="10">
        <f>N12+N15+N18+N21+N24+N27+N30+N33+N42+N39+N36</f>
        <v>0</v>
      </c>
      <c r="O9" s="13"/>
      <c r="P9" s="295"/>
    </row>
    <row r="10" spans="2:16" ht="24.75" customHeight="1" x14ac:dyDescent="0.25">
      <c r="B10" s="279" t="s">
        <v>17</v>
      </c>
      <c r="C10" s="79" t="s">
        <v>163</v>
      </c>
      <c r="D10" s="79" t="s">
        <v>87</v>
      </c>
      <c r="E10" s="79">
        <v>20</v>
      </c>
      <c r="F10" s="83">
        <v>2000</v>
      </c>
      <c r="G10" s="79">
        <v>0</v>
      </c>
      <c r="H10" s="11" t="s">
        <v>4</v>
      </c>
      <c r="I10" s="12">
        <f t="shared" si="0"/>
        <v>0</v>
      </c>
      <c r="J10" s="12">
        <f>SUM(J11:J12)</f>
        <v>0</v>
      </c>
      <c r="K10" s="12">
        <f>SUM(K11:K12)</f>
        <v>0</v>
      </c>
      <c r="L10" s="12">
        <f>SUM(L11:L12)</f>
        <v>0</v>
      </c>
      <c r="M10" s="12">
        <f>SUM(M11:M12)</f>
        <v>0</v>
      </c>
      <c r="N10" s="12">
        <f>SUM(N11:N12)</f>
        <v>0</v>
      </c>
      <c r="O10" s="13"/>
      <c r="P10" s="77" t="s">
        <v>75</v>
      </c>
    </row>
    <row r="11" spans="2:16" ht="24.75" customHeight="1" x14ac:dyDescent="0.25">
      <c r="B11" s="280"/>
      <c r="C11" s="82"/>
      <c r="D11" s="82"/>
      <c r="E11" s="82"/>
      <c r="F11" s="84"/>
      <c r="G11" s="82"/>
      <c r="H11" s="15" t="s">
        <v>5</v>
      </c>
      <c r="I11" s="10">
        <f t="shared" si="0"/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3"/>
      <c r="P11" s="78"/>
    </row>
    <row r="12" spans="2:16" ht="24.75" customHeight="1" x14ac:dyDescent="0.25">
      <c r="B12" s="281"/>
      <c r="C12" s="80"/>
      <c r="D12" s="80"/>
      <c r="E12" s="80"/>
      <c r="F12" s="85"/>
      <c r="G12" s="80"/>
      <c r="H12" s="15" t="s">
        <v>39</v>
      </c>
      <c r="I12" s="10">
        <f t="shared" si="0"/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3"/>
      <c r="P12" s="81"/>
    </row>
    <row r="13" spans="2:16" ht="24.75" customHeight="1" x14ac:dyDescent="0.25">
      <c r="B13" s="279" t="s">
        <v>18</v>
      </c>
      <c r="C13" s="79" t="s">
        <v>164</v>
      </c>
      <c r="D13" s="79" t="s">
        <v>87</v>
      </c>
      <c r="E13" s="79">
        <v>20</v>
      </c>
      <c r="F13" s="83">
        <v>2000</v>
      </c>
      <c r="G13" s="79">
        <v>0</v>
      </c>
      <c r="H13" s="11" t="s">
        <v>4</v>
      </c>
      <c r="I13" s="12">
        <f t="shared" si="0"/>
        <v>0</v>
      </c>
      <c r="J13" s="12">
        <f>SUM(J14:J15)</f>
        <v>0</v>
      </c>
      <c r="K13" s="12">
        <f>SUM(K14:K15)</f>
        <v>0</v>
      </c>
      <c r="L13" s="12">
        <f>SUM(L14:L15)</f>
        <v>0</v>
      </c>
      <c r="M13" s="12">
        <f>SUM(M14:M15)</f>
        <v>0</v>
      </c>
      <c r="N13" s="12">
        <f>SUM(N14:N15)</f>
        <v>0</v>
      </c>
      <c r="O13" s="13"/>
      <c r="P13" s="77" t="s">
        <v>75</v>
      </c>
    </row>
    <row r="14" spans="2:16" ht="24.75" customHeight="1" x14ac:dyDescent="0.25">
      <c r="B14" s="280"/>
      <c r="C14" s="82"/>
      <c r="D14" s="82"/>
      <c r="E14" s="82"/>
      <c r="F14" s="84"/>
      <c r="G14" s="82"/>
      <c r="H14" s="15" t="s">
        <v>5</v>
      </c>
      <c r="I14" s="10">
        <f t="shared" si="0"/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3"/>
      <c r="P14" s="78"/>
    </row>
    <row r="15" spans="2:16" ht="24.75" customHeight="1" x14ac:dyDescent="0.25">
      <c r="B15" s="281"/>
      <c r="C15" s="80"/>
      <c r="D15" s="80"/>
      <c r="E15" s="80"/>
      <c r="F15" s="85"/>
      <c r="G15" s="80"/>
      <c r="H15" s="15" t="s">
        <v>39</v>
      </c>
      <c r="I15" s="10">
        <f t="shared" si="0"/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3"/>
      <c r="P15" s="81"/>
    </row>
    <row r="16" spans="2:16" ht="24.75" customHeight="1" x14ac:dyDescent="0.25">
      <c r="B16" s="279" t="s">
        <v>19</v>
      </c>
      <c r="C16" s="272" t="s">
        <v>179</v>
      </c>
      <c r="D16" s="272" t="s">
        <v>87</v>
      </c>
      <c r="E16" s="272">
        <v>20</v>
      </c>
      <c r="F16" s="275">
        <v>2000</v>
      </c>
      <c r="G16" s="272">
        <v>0</v>
      </c>
      <c r="H16" s="11" t="s">
        <v>4</v>
      </c>
      <c r="I16" s="12">
        <f t="shared" si="0"/>
        <v>0</v>
      </c>
      <c r="J16" s="12">
        <f>SUM(J17:J18)</f>
        <v>0</v>
      </c>
      <c r="K16" s="12">
        <f>SUM(K17:K18)</f>
        <v>0</v>
      </c>
      <c r="L16" s="12">
        <f>SUM(L17:L18)</f>
        <v>0</v>
      </c>
      <c r="M16" s="12">
        <f>SUM(M17:M18)</f>
        <v>0</v>
      </c>
      <c r="N16" s="12">
        <f>SUM(N17:N18)</f>
        <v>0</v>
      </c>
      <c r="O16" s="13"/>
      <c r="P16" s="255" t="s">
        <v>75</v>
      </c>
    </row>
    <row r="17" spans="2:16" ht="24.75" customHeight="1" x14ac:dyDescent="0.25">
      <c r="B17" s="280"/>
      <c r="C17" s="273"/>
      <c r="D17" s="273"/>
      <c r="E17" s="273"/>
      <c r="F17" s="276"/>
      <c r="G17" s="273"/>
      <c r="H17" s="15" t="s">
        <v>5</v>
      </c>
      <c r="I17" s="10">
        <f t="shared" si="0"/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3"/>
      <c r="P17" s="256"/>
    </row>
    <row r="18" spans="2:16" ht="24.75" customHeight="1" x14ac:dyDescent="0.25">
      <c r="B18" s="281"/>
      <c r="C18" s="274"/>
      <c r="D18" s="274"/>
      <c r="E18" s="274"/>
      <c r="F18" s="277"/>
      <c r="G18" s="274"/>
      <c r="H18" s="15" t="s">
        <v>39</v>
      </c>
      <c r="I18" s="10">
        <f t="shared" si="0"/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3"/>
      <c r="P18" s="278"/>
    </row>
    <row r="19" spans="2:16" ht="24.75" customHeight="1" x14ac:dyDescent="0.25">
      <c r="B19" s="279" t="s">
        <v>35</v>
      </c>
      <c r="C19" s="272" t="s">
        <v>180</v>
      </c>
      <c r="D19" s="272" t="s">
        <v>87</v>
      </c>
      <c r="E19" s="272">
        <v>20</v>
      </c>
      <c r="F19" s="275">
        <v>2000</v>
      </c>
      <c r="G19" s="272">
        <v>0</v>
      </c>
      <c r="H19" s="11" t="s">
        <v>4</v>
      </c>
      <c r="I19" s="12">
        <f t="shared" si="0"/>
        <v>0</v>
      </c>
      <c r="J19" s="12">
        <f>SUM(J20:J21)</f>
        <v>0</v>
      </c>
      <c r="K19" s="12">
        <f>SUM(K20:K21)</f>
        <v>0</v>
      </c>
      <c r="L19" s="12">
        <f>SUM(L20:L21)</f>
        <v>0</v>
      </c>
      <c r="M19" s="12">
        <f>SUM(M20:M21)</f>
        <v>0</v>
      </c>
      <c r="N19" s="12">
        <f>SUM(N20:N21)</f>
        <v>0</v>
      </c>
      <c r="O19" s="13"/>
      <c r="P19" s="255" t="s">
        <v>75</v>
      </c>
    </row>
    <row r="20" spans="2:16" ht="24.75" customHeight="1" x14ac:dyDescent="0.25">
      <c r="B20" s="280"/>
      <c r="C20" s="273"/>
      <c r="D20" s="273"/>
      <c r="E20" s="273"/>
      <c r="F20" s="276"/>
      <c r="G20" s="273"/>
      <c r="H20" s="15" t="s">
        <v>5</v>
      </c>
      <c r="I20" s="10">
        <f t="shared" si="0"/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3"/>
      <c r="P20" s="256"/>
    </row>
    <row r="21" spans="2:16" ht="24.75" customHeight="1" x14ac:dyDescent="0.25">
      <c r="B21" s="281"/>
      <c r="C21" s="274"/>
      <c r="D21" s="274"/>
      <c r="E21" s="274"/>
      <c r="F21" s="277"/>
      <c r="G21" s="274"/>
      <c r="H21" s="15" t="s">
        <v>39</v>
      </c>
      <c r="I21" s="10">
        <f t="shared" si="0"/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3"/>
      <c r="P21" s="278"/>
    </row>
    <row r="22" spans="2:16" ht="24.75" customHeight="1" x14ac:dyDescent="0.25">
      <c r="B22" s="279" t="s">
        <v>36</v>
      </c>
      <c r="C22" s="272" t="s">
        <v>181</v>
      </c>
      <c r="D22" s="272" t="s">
        <v>87</v>
      </c>
      <c r="E22" s="272">
        <v>20</v>
      </c>
      <c r="F22" s="275">
        <v>2000</v>
      </c>
      <c r="G22" s="272">
        <v>0</v>
      </c>
      <c r="H22" s="11" t="s">
        <v>4</v>
      </c>
      <c r="I22" s="12">
        <f t="shared" si="0"/>
        <v>0</v>
      </c>
      <c r="J22" s="12">
        <f>SUM(J23:J24)</f>
        <v>0</v>
      </c>
      <c r="K22" s="12">
        <f>SUM(K23:K24)</f>
        <v>0</v>
      </c>
      <c r="L22" s="12">
        <f>SUM(L23:L24)</f>
        <v>0</v>
      </c>
      <c r="M22" s="12">
        <f>SUM(M23:M24)</f>
        <v>0</v>
      </c>
      <c r="N22" s="12">
        <f>SUM(N23:N24)</f>
        <v>0</v>
      </c>
      <c r="O22" s="13"/>
      <c r="P22" s="255" t="s">
        <v>75</v>
      </c>
    </row>
    <row r="23" spans="2:16" ht="24.75" customHeight="1" x14ac:dyDescent="0.25">
      <c r="B23" s="280"/>
      <c r="C23" s="273"/>
      <c r="D23" s="273"/>
      <c r="E23" s="273"/>
      <c r="F23" s="276"/>
      <c r="G23" s="273"/>
      <c r="H23" s="15" t="s">
        <v>5</v>
      </c>
      <c r="I23" s="10">
        <f t="shared" si="0"/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3"/>
      <c r="P23" s="256"/>
    </row>
    <row r="24" spans="2:16" ht="24.75" customHeight="1" x14ac:dyDescent="0.25">
      <c r="B24" s="281"/>
      <c r="C24" s="274"/>
      <c r="D24" s="274"/>
      <c r="E24" s="274"/>
      <c r="F24" s="277"/>
      <c r="G24" s="274"/>
      <c r="H24" s="15" t="s">
        <v>39</v>
      </c>
      <c r="I24" s="10">
        <f t="shared" si="0"/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3"/>
      <c r="P24" s="278"/>
    </row>
    <row r="25" spans="2:16" ht="24.75" customHeight="1" x14ac:dyDescent="0.25">
      <c r="B25" s="269" t="s">
        <v>37</v>
      </c>
      <c r="C25" s="272" t="s">
        <v>182</v>
      </c>
      <c r="D25" s="272" t="s">
        <v>87</v>
      </c>
      <c r="E25" s="272">
        <v>20</v>
      </c>
      <c r="F25" s="275">
        <v>2000</v>
      </c>
      <c r="G25" s="272">
        <v>0</v>
      </c>
      <c r="H25" s="11" t="s">
        <v>4</v>
      </c>
      <c r="I25" s="12">
        <f t="shared" si="0"/>
        <v>0</v>
      </c>
      <c r="J25" s="12">
        <f>SUM(J26:J27)</f>
        <v>0</v>
      </c>
      <c r="K25" s="12">
        <f>SUM(K26:K27)</f>
        <v>0</v>
      </c>
      <c r="L25" s="12">
        <f>SUM(L26:L27)</f>
        <v>0</v>
      </c>
      <c r="M25" s="12">
        <f>SUM(M26:M27)</f>
        <v>0</v>
      </c>
      <c r="N25" s="12">
        <f>SUM(N26:N27)</f>
        <v>0</v>
      </c>
      <c r="O25" s="13"/>
      <c r="P25" s="255" t="s">
        <v>75</v>
      </c>
    </row>
    <row r="26" spans="2:16" ht="24.75" customHeight="1" x14ac:dyDescent="0.25">
      <c r="B26" s="270"/>
      <c r="C26" s="273"/>
      <c r="D26" s="273"/>
      <c r="E26" s="273"/>
      <c r="F26" s="276"/>
      <c r="G26" s="273"/>
      <c r="H26" s="15" t="s">
        <v>5</v>
      </c>
      <c r="I26" s="10">
        <f t="shared" si="0"/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3"/>
      <c r="P26" s="256"/>
    </row>
    <row r="27" spans="2:16" ht="24.75" customHeight="1" x14ac:dyDescent="0.25">
      <c r="B27" s="271"/>
      <c r="C27" s="274"/>
      <c r="D27" s="274"/>
      <c r="E27" s="274"/>
      <c r="F27" s="277"/>
      <c r="G27" s="274"/>
      <c r="H27" s="15" t="s">
        <v>39</v>
      </c>
      <c r="I27" s="10">
        <f t="shared" si="0"/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3"/>
      <c r="P27" s="278"/>
    </row>
    <row r="28" spans="2:16" ht="24.75" customHeight="1" x14ac:dyDescent="0.25">
      <c r="B28" s="269" t="s">
        <v>38</v>
      </c>
      <c r="C28" s="272" t="s">
        <v>183</v>
      </c>
      <c r="D28" s="272" t="s">
        <v>88</v>
      </c>
      <c r="E28" s="272">
        <v>20</v>
      </c>
      <c r="F28" s="275">
        <v>2000</v>
      </c>
      <c r="G28" s="272">
        <v>0</v>
      </c>
      <c r="H28" s="11" t="s">
        <v>4</v>
      </c>
      <c r="I28" s="12">
        <f t="shared" si="0"/>
        <v>0</v>
      </c>
      <c r="J28" s="12">
        <f>SUM(J29:J30)</f>
        <v>0</v>
      </c>
      <c r="K28" s="12">
        <f>SUM(K29:K30)</f>
        <v>0</v>
      </c>
      <c r="L28" s="12">
        <f>SUM(L29:L30)</f>
        <v>0</v>
      </c>
      <c r="M28" s="12">
        <f>SUM(M29:M30)</f>
        <v>0</v>
      </c>
      <c r="N28" s="12">
        <f>SUM(N29:N30)</f>
        <v>0</v>
      </c>
      <c r="O28" s="13"/>
      <c r="P28" s="255" t="s">
        <v>75</v>
      </c>
    </row>
    <row r="29" spans="2:16" ht="24.75" customHeight="1" x14ac:dyDescent="0.25">
      <c r="B29" s="270"/>
      <c r="C29" s="273"/>
      <c r="D29" s="273"/>
      <c r="E29" s="273"/>
      <c r="F29" s="276"/>
      <c r="G29" s="273"/>
      <c r="H29" s="15" t="s">
        <v>5</v>
      </c>
      <c r="I29" s="10">
        <f t="shared" si="0"/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3"/>
      <c r="P29" s="256"/>
    </row>
    <row r="30" spans="2:16" ht="24.75" customHeight="1" x14ac:dyDescent="0.25">
      <c r="B30" s="271"/>
      <c r="C30" s="274"/>
      <c r="D30" s="274"/>
      <c r="E30" s="274"/>
      <c r="F30" s="277"/>
      <c r="G30" s="274"/>
      <c r="H30" s="15" t="s">
        <v>39</v>
      </c>
      <c r="I30" s="10">
        <f t="shared" si="0"/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3"/>
      <c r="P30" s="278"/>
    </row>
    <row r="31" spans="2:16" ht="24.75" customHeight="1" x14ac:dyDescent="0.25">
      <c r="B31" s="269" t="s">
        <v>53</v>
      </c>
      <c r="C31" s="272" t="s">
        <v>184</v>
      </c>
      <c r="D31" s="272" t="s">
        <v>88</v>
      </c>
      <c r="E31" s="272">
        <v>20</v>
      </c>
      <c r="F31" s="275">
        <v>2000</v>
      </c>
      <c r="G31" s="272">
        <v>0</v>
      </c>
      <c r="H31" s="11" t="s">
        <v>4</v>
      </c>
      <c r="I31" s="12">
        <f t="shared" si="0"/>
        <v>0</v>
      </c>
      <c r="J31" s="12">
        <f>SUM(J32:J33)</f>
        <v>0</v>
      </c>
      <c r="K31" s="12">
        <f>SUM(K32:K33)</f>
        <v>0</v>
      </c>
      <c r="L31" s="12">
        <f>SUM(L32:L33)</f>
        <v>0</v>
      </c>
      <c r="M31" s="12">
        <f>SUM(M32:M33)</f>
        <v>0</v>
      </c>
      <c r="N31" s="12">
        <f>SUM(N32:N33)</f>
        <v>0</v>
      </c>
      <c r="O31" s="13"/>
      <c r="P31" s="255" t="s">
        <v>75</v>
      </c>
    </row>
    <row r="32" spans="2:16" ht="24.75" customHeight="1" x14ac:dyDescent="0.25">
      <c r="B32" s="270"/>
      <c r="C32" s="273"/>
      <c r="D32" s="273"/>
      <c r="E32" s="273"/>
      <c r="F32" s="276"/>
      <c r="G32" s="273"/>
      <c r="H32" s="15" t="s">
        <v>5</v>
      </c>
      <c r="I32" s="10">
        <f t="shared" si="0"/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3"/>
      <c r="P32" s="256"/>
    </row>
    <row r="33" spans="2:16" ht="24.75" customHeight="1" x14ac:dyDescent="0.25">
      <c r="B33" s="271"/>
      <c r="C33" s="274"/>
      <c r="D33" s="274"/>
      <c r="E33" s="274"/>
      <c r="F33" s="277"/>
      <c r="G33" s="274"/>
      <c r="H33" s="15" t="s">
        <v>39</v>
      </c>
      <c r="I33" s="10">
        <f t="shared" si="0"/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3"/>
      <c r="P33" s="278"/>
    </row>
    <row r="34" spans="2:16" ht="24.75" customHeight="1" x14ac:dyDescent="0.25">
      <c r="B34" s="269" t="s">
        <v>127</v>
      </c>
      <c r="C34" s="272" t="s">
        <v>185</v>
      </c>
      <c r="D34" s="272" t="s">
        <v>88</v>
      </c>
      <c r="E34" s="272">
        <v>20</v>
      </c>
      <c r="F34" s="275">
        <v>2000</v>
      </c>
      <c r="G34" s="272">
        <v>0</v>
      </c>
      <c r="H34" s="11" t="s">
        <v>4</v>
      </c>
      <c r="I34" s="12">
        <f t="shared" si="0"/>
        <v>0</v>
      </c>
      <c r="J34" s="12">
        <f>SUM(J35:J36)</f>
        <v>0</v>
      </c>
      <c r="K34" s="12">
        <f>SUM(K35:K36)</f>
        <v>0</v>
      </c>
      <c r="L34" s="12">
        <f>SUM(L35:L36)</f>
        <v>0</v>
      </c>
      <c r="M34" s="12">
        <f>SUM(M35:M36)</f>
        <v>0</v>
      </c>
      <c r="N34" s="12">
        <f>SUM(N35:N36)</f>
        <v>0</v>
      </c>
      <c r="O34" s="13"/>
      <c r="P34" s="255" t="s">
        <v>75</v>
      </c>
    </row>
    <row r="35" spans="2:16" ht="24.75" customHeight="1" x14ac:dyDescent="0.25">
      <c r="B35" s="270"/>
      <c r="C35" s="273"/>
      <c r="D35" s="273"/>
      <c r="E35" s="273"/>
      <c r="F35" s="276"/>
      <c r="G35" s="273"/>
      <c r="H35" s="15" t="s">
        <v>5</v>
      </c>
      <c r="I35" s="10">
        <f t="shared" si="0"/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3"/>
      <c r="P35" s="256"/>
    </row>
    <row r="36" spans="2:16" ht="24.75" customHeight="1" x14ac:dyDescent="0.25">
      <c r="B36" s="271"/>
      <c r="C36" s="274"/>
      <c r="D36" s="274"/>
      <c r="E36" s="274"/>
      <c r="F36" s="277"/>
      <c r="G36" s="274"/>
      <c r="H36" s="15" t="s">
        <v>39</v>
      </c>
      <c r="I36" s="10">
        <f t="shared" si="0"/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3"/>
      <c r="P36" s="278"/>
    </row>
    <row r="37" spans="2:16" ht="24.75" customHeight="1" x14ac:dyDescent="0.25">
      <c r="B37" s="269" t="s">
        <v>61</v>
      </c>
      <c r="C37" s="272" t="s">
        <v>186</v>
      </c>
      <c r="D37" s="272" t="s">
        <v>88</v>
      </c>
      <c r="E37" s="272">
        <v>20</v>
      </c>
      <c r="F37" s="275">
        <v>2000</v>
      </c>
      <c r="G37" s="272">
        <v>0</v>
      </c>
      <c r="H37" s="11" t="s">
        <v>4</v>
      </c>
      <c r="I37" s="12">
        <f t="shared" si="0"/>
        <v>0</v>
      </c>
      <c r="J37" s="12">
        <f>SUM(J38:J39)</f>
        <v>0</v>
      </c>
      <c r="K37" s="12">
        <f>SUM(K38:K39)</f>
        <v>0</v>
      </c>
      <c r="L37" s="12">
        <f>SUM(L38:L39)</f>
        <v>0</v>
      </c>
      <c r="M37" s="12">
        <f>SUM(M38:M39)</f>
        <v>0</v>
      </c>
      <c r="N37" s="12">
        <f>SUM(N38:N39)</f>
        <v>0</v>
      </c>
      <c r="O37" s="13"/>
      <c r="P37" s="255" t="s">
        <v>75</v>
      </c>
    </row>
    <row r="38" spans="2:16" ht="24.75" customHeight="1" x14ac:dyDescent="0.25">
      <c r="B38" s="270"/>
      <c r="C38" s="273"/>
      <c r="D38" s="273"/>
      <c r="E38" s="273"/>
      <c r="F38" s="276"/>
      <c r="G38" s="273"/>
      <c r="H38" s="15" t="s">
        <v>5</v>
      </c>
      <c r="I38" s="10">
        <f t="shared" si="0"/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3"/>
      <c r="P38" s="256"/>
    </row>
    <row r="39" spans="2:16" ht="24.75" customHeight="1" x14ac:dyDescent="0.25">
      <c r="B39" s="271"/>
      <c r="C39" s="274"/>
      <c r="D39" s="274"/>
      <c r="E39" s="274"/>
      <c r="F39" s="277"/>
      <c r="G39" s="274"/>
      <c r="H39" s="15" t="s">
        <v>39</v>
      </c>
      <c r="I39" s="10">
        <f t="shared" si="0"/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3"/>
      <c r="P39" s="278"/>
    </row>
    <row r="40" spans="2:16" ht="24.75" customHeight="1" x14ac:dyDescent="0.25">
      <c r="B40" s="269" t="s">
        <v>62</v>
      </c>
      <c r="C40" s="272" t="s">
        <v>187</v>
      </c>
      <c r="D40" s="272" t="s">
        <v>88</v>
      </c>
      <c r="E40" s="272">
        <v>20</v>
      </c>
      <c r="F40" s="275">
        <v>2000</v>
      </c>
      <c r="G40" s="272">
        <v>0</v>
      </c>
      <c r="H40" s="11" t="s">
        <v>4</v>
      </c>
      <c r="I40" s="12">
        <f t="shared" si="0"/>
        <v>0</v>
      </c>
      <c r="J40" s="12">
        <f>SUM(J41:J42)</f>
        <v>0</v>
      </c>
      <c r="K40" s="12">
        <f>SUM(K41:K42)</f>
        <v>0</v>
      </c>
      <c r="L40" s="12">
        <f>SUM(L41:L42)</f>
        <v>0</v>
      </c>
      <c r="M40" s="12">
        <f>SUM(M41:M42)</f>
        <v>0</v>
      </c>
      <c r="N40" s="12">
        <f>SUM(N41:N42)</f>
        <v>0</v>
      </c>
      <c r="O40" s="13"/>
      <c r="P40" s="255" t="s">
        <v>75</v>
      </c>
    </row>
    <row r="41" spans="2:16" ht="24.75" customHeight="1" x14ac:dyDescent="0.25">
      <c r="B41" s="270"/>
      <c r="C41" s="273"/>
      <c r="D41" s="273"/>
      <c r="E41" s="273"/>
      <c r="F41" s="276"/>
      <c r="G41" s="273"/>
      <c r="H41" s="15" t="s">
        <v>5</v>
      </c>
      <c r="I41" s="10">
        <f t="shared" si="0"/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3"/>
      <c r="P41" s="256"/>
    </row>
    <row r="42" spans="2:16" ht="24.75" customHeight="1" x14ac:dyDescent="0.25">
      <c r="B42" s="271"/>
      <c r="C42" s="274"/>
      <c r="D42" s="274"/>
      <c r="E42" s="274"/>
      <c r="F42" s="277"/>
      <c r="G42" s="274"/>
      <c r="H42" s="15" t="s">
        <v>39</v>
      </c>
      <c r="I42" s="10">
        <f t="shared" si="0"/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3"/>
      <c r="P42" s="278"/>
    </row>
    <row r="43" spans="2:16" x14ac:dyDescent="0.25">
      <c r="B43" s="16" t="s">
        <v>118</v>
      </c>
      <c r="C43" s="168" t="s">
        <v>165</v>
      </c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283"/>
    </row>
    <row r="44" spans="2:16" x14ac:dyDescent="0.25">
      <c r="B44" s="269" t="s">
        <v>29</v>
      </c>
      <c r="C44" s="301"/>
      <c r="D44" s="302"/>
      <c r="E44" s="302"/>
      <c r="F44" s="302"/>
      <c r="G44" s="303"/>
      <c r="H44" s="11" t="s">
        <v>21</v>
      </c>
      <c r="I44" s="12">
        <f t="shared" ref="I44:I49" si="4">SUM(J44:N44)</f>
        <v>0</v>
      </c>
      <c r="J44" s="12">
        <f>SUM(J45:J46)</f>
        <v>0</v>
      </c>
      <c r="K44" s="12">
        <f t="shared" ref="K44:M44" si="5">SUM(K45:K46)</f>
        <v>0</v>
      </c>
      <c r="L44" s="12">
        <f t="shared" ref="L44" si="6">SUM(L45:L46)</f>
        <v>0</v>
      </c>
      <c r="M44" s="12">
        <f t="shared" si="5"/>
        <v>0</v>
      </c>
      <c r="N44" s="12">
        <f t="shared" ref="N44" si="7">SUM(N45:N46)</f>
        <v>0</v>
      </c>
      <c r="O44" s="13"/>
      <c r="P44" s="14"/>
    </row>
    <row r="45" spans="2:16" ht="31.5" x14ac:dyDescent="0.25">
      <c r="B45" s="270"/>
      <c r="C45" s="304"/>
      <c r="D45" s="305"/>
      <c r="E45" s="305"/>
      <c r="F45" s="305"/>
      <c r="G45" s="306"/>
      <c r="H45" s="15" t="s">
        <v>5</v>
      </c>
      <c r="I45" s="10">
        <f t="shared" si="4"/>
        <v>0</v>
      </c>
      <c r="J45" s="10">
        <f>J48</f>
        <v>0</v>
      </c>
      <c r="K45" s="10">
        <f t="shared" ref="K45" si="8">K48</f>
        <v>0</v>
      </c>
      <c r="L45" s="10">
        <f t="shared" ref="L45:N46" si="9">L48</f>
        <v>0</v>
      </c>
      <c r="M45" s="10">
        <f t="shared" si="9"/>
        <v>0</v>
      </c>
      <c r="N45" s="10">
        <v>0</v>
      </c>
      <c r="O45" s="13"/>
      <c r="P45" s="294"/>
    </row>
    <row r="46" spans="2:16" ht="31.5" x14ac:dyDescent="0.25">
      <c r="B46" s="270"/>
      <c r="C46" s="307"/>
      <c r="D46" s="308"/>
      <c r="E46" s="308"/>
      <c r="F46" s="308"/>
      <c r="G46" s="309"/>
      <c r="H46" s="15" t="s">
        <v>39</v>
      </c>
      <c r="I46" s="10">
        <f t="shared" si="4"/>
        <v>0</v>
      </c>
      <c r="J46" s="10">
        <f t="shared" ref="J46:K46" si="10">J49</f>
        <v>0</v>
      </c>
      <c r="K46" s="10">
        <f t="shared" si="10"/>
        <v>0</v>
      </c>
      <c r="L46" s="10">
        <f t="shared" si="9"/>
        <v>0</v>
      </c>
      <c r="M46" s="10">
        <f t="shared" si="9"/>
        <v>0</v>
      </c>
      <c r="N46" s="10">
        <f t="shared" si="9"/>
        <v>0</v>
      </c>
      <c r="O46" s="13"/>
      <c r="P46" s="295"/>
    </row>
    <row r="47" spans="2:16" ht="29.25" customHeight="1" x14ac:dyDescent="0.25">
      <c r="B47" s="270"/>
      <c r="C47" s="272" t="s">
        <v>188</v>
      </c>
      <c r="D47" s="272" t="s">
        <v>88</v>
      </c>
      <c r="E47" s="319">
        <v>28</v>
      </c>
      <c r="F47" s="275">
        <v>5000</v>
      </c>
      <c r="G47" s="272">
        <v>0</v>
      </c>
      <c r="H47" s="11" t="s">
        <v>4</v>
      </c>
      <c r="I47" s="12">
        <f t="shared" si="4"/>
        <v>0</v>
      </c>
      <c r="J47" s="12">
        <f>SUM(J48:J49)</f>
        <v>0</v>
      </c>
      <c r="K47" s="12">
        <f>SUM(K48:K49)</f>
        <v>0</v>
      </c>
      <c r="L47" s="12">
        <f>SUM(L48:L49)</f>
        <v>0</v>
      </c>
      <c r="M47" s="12">
        <f>SUM(M48:M49)</f>
        <v>0</v>
      </c>
      <c r="N47" s="12">
        <f>SUM(N48:N49)</f>
        <v>0</v>
      </c>
      <c r="O47" s="13"/>
      <c r="P47" s="255" t="s">
        <v>75</v>
      </c>
    </row>
    <row r="48" spans="2:16" ht="31.5" x14ac:dyDescent="0.25">
      <c r="B48" s="270"/>
      <c r="C48" s="273"/>
      <c r="D48" s="273"/>
      <c r="E48" s="320"/>
      <c r="F48" s="276"/>
      <c r="G48" s="273"/>
      <c r="H48" s="15" t="s">
        <v>5</v>
      </c>
      <c r="I48" s="10">
        <f t="shared" si="4"/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3"/>
      <c r="P48" s="256"/>
    </row>
    <row r="49" spans="2:16" ht="31.5" x14ac:dyDescent="0.25">
      <c r="B49" s="271"/>
      <c r="C49" s="274"/>
      <c r="D49" s="274"/>
      <c r="E49" s="321"/>
      <c r="F49" s="277"/>
      <c r="G49" s="274"/>
      <c r="H49" s="15" t="s">
        <v>39</v>
      </c>
      <c r="I49" s="10">
        <f t="shared" si="4"/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3"/>
      <c r="P49" s="278"/>
    </row>
    <row r="50" spans="2:16" x14ac:dyDescent="0.25">
      <c r="B50" s="16" t="s">
        <v>119</v>
      </c>
      <c r="C50" s="168" t="s">
        <v>129</v>
      </c>
      <c r="D50" s="169"/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169"/>
      <c r="P50" s="283"/>
    </row>
    <row r="51" spans="2:16" x14ac:dyDescent="0.25">
      <c r="B51" s="18"/>
      <c r="C51" s="310"/>
      <c r="D51" s="311"/>
      <c r="E51" s="311"/>
      <c r="F51" s="311"/>
      <c r="G51" s="312"/>
      <c r="H51" s="11" t="s">
        <v>21</v>
      </c>
      <c r="I51" s="12">
        <f t="shared" ref="I51:I62" si="11">SUM(J51:N51)</f>
        <v>0</v>
      </c>
      <c r="J51" s="12">
        <f>SUM(J52:J53)</f>
        <v>0</v>
      </c>
      <c r="K51" s="12">
        <f t="shared" ref="K51:M51" si="12">SUM(K52:K53)</f>
        <v>0</v>
      </c>
      <c r="L51" s="12">
        <f t="shared" ref="L51" si="13">SUM(L52:L53)</f>
        <v>0</v>
      </c>
      <c r="M51" s="12">
        <f t="shared" si="12"/>
        <v>0</v>
      </c>
      <c r="N51" s="12">
        <f t="shared" ref="N51" si="14">SUM(N52:N53)</f>
        <v>0</v>
      </c>
      <c r="O51" s="298"/>
      <c r="P51" s="294"/>
    </row>
    <row r="52" spans="2:16" ht="28.5" customHeight="1" x14ac:dyDescent="0.25">
      <c r="B52" s="19"/>
      <c r="C52" s="313"/>
      <c r="D52" s="314"/>
      <c r="E52" s="314"/>
      <c r="F52" s="314"/>
      <c r="G52" s="315"/>
      <c r="H52" s="15" t="s">
        <v>5</v>
      </c>
      <c r="I52" s="10">
        <f t="shared" si="11"/>
        <v>0</v>
      </c>
      <c r="J52" s="10">
        <f>J58+J55</f>
        <v>0</v>
      </c>
      <c r="K52" s="10">
        <f t="shared" ref="K52:M52" si="15">K58</f>
        <v>0</v>
      </c>
      <c r="L52" s="10">
        <f t="shared" ref="L52" si="16">L58</f>
        <v>0</v>
      </c>
      <c r="M52" s="10">
        <f t="shared" si="15"/>
        <v>0</v>
      </c>
      <c r="N52" s="10">
        <f t="shared" ref="N52" si="17">N58</f>
        <v>0</v>
      </c>
      <c r="O52" s="299"/>
      <c r="P52" s="297"/>
    </row>
    <row r="53" spans="2:16" ht="28.5" customHeight="1" x14ac:dyDescent="0.25">
      <c r="B53" s="19"/>
      <c r="C53" s="316"/>
      <c r="D53" s="317"/>
      <c r="E53" s="317"/>
      <c r="F53" s="317"/>
      <c r="G53" s="318"/>
      <c r="H53" s="15" t="s">
        <v>39</v>
      </c>
      <c r="I53" s="10">
        <f t="shared" si="11"/>
        <v>0</v>
      </c>
      <c r="J53" s="10">
        <f>J59+J56</f>
        <v>0</v>
      </c>
      <c r="K53" s="10">
        <f t="shared" ref="K53:M53" si="18">K59</f>
        <v>0</v>
      </c>
      <c r="L53" s="10">
        <f t="shared" ref="L53" si="19">L59</f>
        <v>0</v>
      </c>
      <c r="M53" s="10">
        <f t="shared" si="18"/>
        <v>0</v>
      </c>
      <c r="N53" s="10">
        <f t="shared" ref="N53" si="20">N59</f>
        <v>0</v>
      </c>
      <c r="O53" s="300"/>
      <c r="P53" s="295"/>
    </row>
    <row r="54" spans="2:16" ht="28.5" customHeight="1" x14ac:dyDescent="0.25">
      <c r="B54" s="296" t="s">
        <v>72</v>
      </c>
      <c r="C54" s="272" t="s">
        <v>189</v>
      </c>
      <c r="D54" s="272" t="s">
        <v>47</v>
      </c>
      <c r="E54" s="272">
        <v>20</v>
      </c>
      <c r="F54" s="275">
        <f>I54</f>
        <v>0</v>
      </c>
      <c r="G54" s="272">
        <v>0</v>
      </c>
      <c r="H54" s="11" t="s">
        <v>4</v>
      </c>
      <c r="I54" s="12">
        <f t="shared" si="11"/>
        <v>0</v>
      </c>
      <c r="J54" s="12">
        <f>SUM(J55:J56)</f>
        <v>0</v>
      </c>
      <c r="K54" s="12">
        <f>SUM(K55:K56)</f>
        <v>0</v>
      </c>
      <c r="L54" s="12">
        <f>SUM(L55:L56)</f>
        <v>0</v>
      </c>
      <c r="M54" s="12">
        <f>SUM(M55:M56)</f>
        <v>0</v>
      </c>
      <c r="N54" s="12">
        <f>SUM(N55:N56)</f>
        <v>0</v>
      </c>
      <c r="O54" s="13"/>
      <c r="P54" s="255" t="s">
        <v>75</v>
      </c>
    </row>
    <row r="55" spans="2:16" ht="28.5" customHeight="1" x14ac:dyDescent="0.25">
      <c r="B55" s="296"/>
      <c r="C55" s="273"/>
      <c r="D55" s="273"/>
      <c r="E55" s="273"/>
      <c r="F55" s="276"/>
      <c r="G55" s="273"/>
      <c r="H55" s="15" t="s">
        <v>5</v>
      </c>
      <c r="I55" s="10">
        <f t="shared" si="11"/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3"/>
      <c r="P55" s="256"/>
    </row>
    <row r="56" spans="2:16" ht="28.5" customHeight="1" x14ac:dyDescent="0.25">
      <c r="B56" s="296"/>
      <c r="C56" s="274"/>
      <c r="D56" s="274"/>
      <c r="E56" s="274"/>
      <c r="F56" s="277"/>
      <c r="G56" s="274"/>
      <c r="H56" s="15" t="s">
        <v>39</v>
      </c>
      <c r="I56" s="10">
        <f t="shared" si="11"/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3"/>
      <c r="P56" s="278"/>
    </row>
    <row r="57" spans="2:16" ht="28.5" hidden="1" customHeight="1" x14ac:dyDescent="0.25">
      <c r="B57" s="296" t="s">
        <v>85</v>
      </c>
      <c r="C57" s="272" t="s">
        <v>135</v>
      </c>
      <c r="D57" s="272" t="s">
        <v>45</v>
      </c>
      <c r="E57" s="272">
        <v>30</v>
      </c>
      <c r="F57" s="275">
        <f>I57</f>
        <v>0</v>
      </c>
      <c r="G57" s="272">
        <v>0</v>
      </c>
      <c r="H57" s="11" t="s">
        <v>4</v>
      </c>
      <c r="I57" s="12">
        <f t="shared" si="11"/>
        <v>0</v>
      </c>
      <c r="J57" s="12">
        <f>SUM(J58:J59)</f>
        <v>0</v>
      </c>
      <c r="K57" s="12">
        <f>SUM(K58:K59)</f>
        <v>0</v>
      </c>
      <c r="L57" s="12">
        <f>SUM(L58:L59)</f>
        <v>0</v>
      </c>
      <c r="M57" s="12">
        <f>SUM(M58:M59)</f>
        <v>0</v>
      </c>
      <c r="N57" s="12">
        <f>SUM(N58:N59)</f>
        <v>0</v>
      </c>
      <c r="O57" s="298"/>
      <c r="P57" s="255" t="s">
        <v>75</v>
      </c>
    </row>
    <row r="58" spans="2:16" ht="28.5" hidden="1" customHeight="1" x14ac:dyDescent="0.25">
      <c r="B58" s="296"/>
      <c r="C58" s="273"/>
      <c r="D58" s="273"/>
      <c r="E58" s="273"/>
      <c r="F58" s="276"/>
      <c r="G58" s="273"/>
      <c r="H58" s="15" t="s">
        <v>5</v>
      </c>
      <c r="I58" s="10">
        <f t="shared" si="11"/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299"/>
      <c r="P58" s="256"/>
    </row>
    <row r="59" spans="2:16" ht="28.5" hidden="1" customHeight="1" x14ac:dyDescent="0.25">
      <c r="B59" s="296"/>
      <c r="C59" s="274"/>
      <c r="D59" s="274"/>
      <c r="E59" s="274"/>
      <c r="F59" s="277"/>
      <c r="G59" s="274"/>
      <c r="H59" s="15" t="s">
        <v>39</v>
      </c>
      <c r="I59" s="10">
        <f t="shared" si="11"/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300"/>
      <c r="P59" s="278"/>
    </row>
    <row r="60" spans="2:16" ht="29.25" customHeight="1" x14ac:dyDescent="0.25">
      <c r="B60" s="19"/>
      <c r="C60" s="310"/>
      <c r="D60" s="311"/>
      <c r="E60" s="311"/>
      <c r="F60" s="311"/>
      <c r="G60" s="312"/>
      <c r="H60" s="17" t="s">
        <v>130</v>
      </c>
      <c r="I60" s="12">
        <f t="shared" si="11"/>
        <v>0</v>
      </c>
      <c r="J60" s="12">
        <f>SUM(J61:J62)</f>
        <v>0</v>
      </c>
      <c r="K60" s="12">
        <f>SUM(K61:K62)</f>
        <v>0</v>
      </c>
      <c r="L60" s="12">
        <f>SUM(L61:L62)</f>
        <v>0</v>
      </c>
      <c r="M60" s="12">
        <f>SUM(M61:M62)</f>
        <v>0</v>
      </c>
      <c r="N60" s="12">
        <f>SUM(N61:N62)</f>
        <v>0</v>
      </c>
      <c r="O60" s="298"/>
      <c r="P60" s="255" t="s">
        <v>75</v>
      </c>
    </row>
    <row r="61" spans="2:16" ht="31.5" x14ac:dyDescent="0.25">
      <c r="B61" s="19"/>
      <c r="C61" s="313"/>
      <c r="D61" s="314"/>
      <c r="E61" s="314"/>
      <c r="F61" s="314"/>
      <c r="G61" s="315"/>
      <c r="H61" s="15" t="s">
        <v>5</v>
      </c>
      <c r="I61" s="10">
        <f t="shared" si="11"/>
        <v>0</v>
      </c>
      <c r="J61" s="10">
        <f>J8+J45+J52</f>
        <v>0</v>
      </c>
      <c r="K61" s="10">
        <f t="shared" ref="K61:M61" si="21">K8+K45+K52</f>
        <v>0</v>
      </c>
      <c r="L61" s="10">
        <f t="shared" ref="L61" si="22">L8+L45+L52</f>
        <v>0</v>
      </c>
      <c r="M61" s="10">
        <f t="shared" si="21"/>
        <v>0</v>
      </c>
      <c r="N61" s="10">
        <f t="shared" ref="N61" si="23">N8+N45+N52</f>
        <v>0</v>
      </c>
      <c r="O61" s="299"/>
      <c r="P61" s="256"/>
    </row>
    <row r="62" spans="2:16" ht="31.5" x14ac:dyDescent="0.25">
      <c r="B62" s="20"/>
      <c r="C62" s="316"/>
      <c r="D62" s="317"/>
      <c r="E62" s="317"/>
      <c r="F62" s="317"/>
      <c r="G62" s="318"/>
      <c r="H62" s="15" t="s">
        <v>39</v>
      </c>
      <c r="I62" s="10">
        <f t="shared" si="11"/>
        <v>0</v>
      </c>
      <c r="J62" s="10">
        <f>J9+J46+J53</f>
        <v>0</v>
      </c>
      <c r="K62" s="10">
        <f t="shared" ref="K62:M62" si="24">K9+K46+K53</f>
        <v>0</v>
      </c>
      <c r="L62" s="10">
        <f>L54</f>
        <v>0</v>
      </c>
      <c r="M62" s="10">
        <f t="shared" si="24"/>
        <v>0</v>
      </c>
      <c r="N62" s="10">
        <f t="shared" ref="N62" si="25">N9+N46+N53</f>
        <v>0</v>
      </c>
      <c r="O62" s="300"/>
      <c r="P62" s="278"/>
    </row>
  </sheetData>
  <mergeCells count="113">
    <mergeCell ref="B37:B39"/>
    <mergeCell ref="C37:C39"/>
    <mergeCell ref="D37:D39"/>
    <mergeCell ref="E37:E39"/>
    <mergeCell ref="F37:F39"/>
    <mergeCell ref="G37:G39"/>
    <mergeCell ref="P37:P39"/>
    <mergeCell ref="C54:C56"/>
    <mergeCell ref="D54:D56"/>
    <mergeCell ref="E54:E56"/>
    <mergeCell ref="F54:F56"/>
    <mergeCell ref="G54:G56"/>
    <mergeCell ref="P54:P56"/>
    <mergeCell ref="B54:B56"/>
    <mergeCell ref="F47:F49"/>
    <mergeCell ref="G47:G49"/>
    <mergeCell ref="P47:P49"/>
    <mergeCell ref="P45:P46"/>
    <mergeCell ref="B57:B59"/>
    <mergeCell ref="C50:P50"/>
    <mergeCell ref="P60:P62"/>
    <mergeCell ref="P51:P53"/>
    <mergeCell ref="O51:O53"/>
    <mergeCell ref="O60:O62"/>
    <mergeCell ref="B40:B42"/>
    <mergeCell ref="C44:G46"/>
    <mergeCell ref="C51:G53"/>
    <mergeCell ref="B44:B49"/>
    <mergeCell ref="C40:C42"/>
    <mergeCell ref="D40:D42"/>
    <mergeCell ref="C57:C59"/>
    <mergeCell ref="D57:D59"/>
    <mergeCell ref="E57:E59"/>
    <mergeCell ref="F57:F59"/>
    <mergeCell ref="G57:G59"/>
    <mergeCell ref="O57:O59"/>
    <mergeCell ref="P57:P59"/>
    <mergeCell ref="C60:G62"/>
    <mergeCell ref="C43:P43"/>
    <mergeCell ref="C47:C49"/>
    <mergeCell ref="D47:D49"/>
    <mergeCell ref="E47:E49"/>
    <mergeCell ref="P22:P24"/>
    <mergeCell ref="E40:E42"/>
    <mergeCell ref="F40:F42"/>
    <mergeCell ref="G19:G21"/>
    <mergeCell ref="G40:G42"/>
    <mergeCell ref="P40:P42"/>
    <mergeCell ref="P8:P9"/>
    <mergeCell ref="P28:P30"/>
    <mergeCell ref="P25:P27"/>
    <mergeCell ref="C28:C30"/>
    <mergeCell ref="D28:D30"/>
    <mergeCell ref="C22:C24"/>
    <mergeCell ref="D22:D24"/>
    <mergeCell ref="E22:E24"/>
    <mergeCell ref="F22:F24"/>
    <mergeCell ref="P31:P33"/>
    <mergeCell ref="B31:B33"/>
    <mergeCell ref="C31:C33"/>
    <mergeCell ref="D31:D33"/>
    <mergeCell ref="E31:E33"/>
    <mergeCell ref="F31:F33"/>
    <mergeCell ref="G31:G33"/>
    <mergeCell ref="E28:E30"/>
    <mergeCell ref="F28:F30"/>
    <mergeCell ref="G28:G30"/>
    <mergeCell ref="B22:B24"/>
    <mergeCell ref="B25:B27"/>
    <mergeCell ref="C25:C27"/>
    <mergeCell ref="D25:D27"/>
    <mergeCell ref="E25:E27"/>
    <mergeCell ref="F25:F27"/>
    <mergeCell ref="G25:G27"/>
    <mergeCell ref="G22:G24"/>
    <mergeCell ref="B1:P1"/>
    <mergeCell ref="B2:P2"/>
    <mergeCell ref="B3:B4"/>
    <mergeCell ref="C3:C4"/>
    <mergeCell ref="D3:D4"/>
    <mergeCell ref="E3:E4"/>
    <mergeCell ref="F3:F4"/>
    <mergeCell ref="G3:G4"/>
    <mergeCell ref="F16:F18"/>
    <mergeCell ref="E16:E18"/>
    <mergeCell ref="G16:G18"/>
    <mergeCell ref="P16:P18"/>
    <mergeCell ref="B10:B12"/>
    <mergeCell ref="B7:B9"/>
    <mergeCell ref="B34:B36"/>
    <mergeCell ref="C34:C36"/>
    <mergeCell ref="D34:D36"/>
    <mergeCell ref="E34:E36"/>
    <mergeCell ref="F34:F36"/>
    <mergeCell ref="G34:G36"/>
    <mergeCell ref="P34:P36"/>
    <mergeCell ref="B13:B15"/>
    <mergeCell ref="H3:H4"/>
    <mergeCell ref="I3:M3"/>
    <mergeCell ref="O3:O4"/>
    <mergeCell ref="P3:P4"/>
    <mergeCell ref="P19:P21"/>
    <mergeCell ref="B19:B21"/>
    <mergeCell ref="C19:C21"/>
    <mergeCell ref="D19:D21"/>
    <mergeCell ref="E19:E21"/>
    <mergeCell ref="F19:F21"/>
    <mergeCell ref="B16:B18"/>
    <mergeCell ref="C16:C18"/>
    <mergeCell ref="D16:D18"/>
    <mergeCell ref="C6:P6"/>
    <mergeCell ref="C7:F9"/>
    <mergeCell ref="B28:B30"/>
  </mergeCells>
  <phoneticPr fontId="24" type="noConversion"/>
  <pageMargins left="0.51181102362204722" right="0.51181102362204722" top="0.74803149606299213" bottom="0.74803149606299213" header="0.31496062992125984" footer="0.31496062992125984"/>
  <pageSetup paperSize="9" scale="3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1.Паспорт программы </vt:lpstr>
      <vt:lpstr>2.Планируемые результа</vt:lpstr>
      <vt:lpstr>3.Методика расчета</vt:lpstr>
      <vt:lpstr>4.Паспорт подпрРазвФКиС</vt:lpstr>
      <vt:lpstr>5.Пасп подпрПод.СпРез</vt:lpstr>
      <vt:lpstr>6.Пасп подпр Обесп 3</vt:lpstr>
      <vt:lpstr>Перечень мероприятий</vt:lpstr>
      <vt:lpstr>Прил 9 Адрес. пер. кап.рем</vt:lpstr>
      <vt:lpstr>'1.Паспорт программы '!Область_печати</vt:lpstr>
      <vt:lpstr>'2.Планируемые результа'!Область_печати</vt:lpstr>
      <vt:lpstr>'3.Методика расчета'!Область_печати</vt:lpstr>
      <vt:lpstr>'4.Паспорт подпрРазвФКиС'!Область_печати</vt:lpstr>
      <vt:lpstr>'5.Пасп подпрПод.СпРез'!Область_печати</vt:lpstr>
      <vt:lpstr>'6.Пасп подпр Обесп 3'!Область_печати</vt:lpstr>
      <vt:lpstr>'Перечень мероприятий'!Область_печати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2022-11-21T12:04:39Z</dcterms:modified>
</cp:coreProperties>
</file>