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5575" windowHeight="10170"/>
  </bookViews>
  <sheets>
    <sheet name="Пр № 6 Инвестиц 2023-2025 декаб" sheetId="1" r:id="rId1"/>
  </sheets>
  <definedNames>
    <definedName name="_xlnm.Print_Area" localSheetId="0">'Пр № 6 Инвестиц 2023-2025 декаб'!$A$1:$L$45</definedName>
  </definedNames>
  <calcPr calcId="125725"/>
</workbook>
</file>

<file path=xl/calcChain.xml><?xml version="1.0" encoding="utf-8"?>
<calcChain xmlns="http://schemas.openxmlformats.org/spreadsheetml/2006/main">
  <c r="L40" i="1"/>
  <c r="L39" s="1"/>
  <c r="L20"/>
  <c r="L22"/>
  <c r="L36"/>
  <c r="L43"/>
  <c r="J44"/>
  <c r="J18"/>
  <c r="J20"/>
  <c r="J22"/>
  <c r="J36"/>
  <c r="J39"/>
  <c r="J43"/>
  <c r="J42"/>
  <c r="J41"/>
  <c r="J38"/>
  <c r="J37"/>
  <c r="K31"/>
  <c r="K25"/>
  <c r="J25"/>
  <c r="J28"/>
  <c r="J24"/>
  <c r="K34"/>
  <c r="J34"/>
  <c r="K36"/>
  <c r="J32"/>
  <c r="J21"/>
  <c r="J33"/>
  <c r="J19"/>
  <c r="L45" l="1"/>
  <c r="K27"/>
  <c r="L27"/>
  <c r="L26"/>
  <c r="K26"/>
  <c r="K23"/>
  <c r="L23"/>
  <c r="K18"/>
  <c r="L18"/>
  <c r="K20"/>
  <c r="K39"/>
  <c r="K43"/>
  <c r="L30"/>
  <c r="L29"/>
  <c r="K35" l="1"/>
  <c r="K22" l="1"/>
  <c r="K45" l="1"/>
  <c r="J45"/>
</calcChain>
</file>

<file path=xl/sharedStrings.xml><?xml version="1.0" encoding="utf-8"?>
<sst xmlns="http://schemas.openxmlformats.org/spreadsheetml/2006/main" count="44" uniqueCount="41">
  <si>
    <t>Наименование</t>
  </si>
  <si>
    <t>2023 год</t>
  </si>
  <si>
    <t>2024 год</t>
  </si>
  <si>
    <t>Муниципальная программа "Развитие сельского хозяйства"</t>
  </si>
  <si>
    <t>Газификация МКД п.Старая Руза, ул.Садовая №11 и 11а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</si>
  <si>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</si>
  <si>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</si>
  <si>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</si>
  <si>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</si>
  <si>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</si>
  <si>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</t>
  </si>
  <si>
    <t>Итого:</t>
  </si>
  <si>
    <t>Ед. измерения: тыс. рублей</t>
  </si>
  <si>
    <t>к решению Совета депутатов</t>
  </si>
  <si>
    <t>Плановый период</t>
  </si>
  <si>
    <t>2025 год</t>
  </si>
  <si>
    <t>Муниципальная программа " Формирование современной комфортной городской среды"</t>
  </si>
  <si>
    <t>Рузского городского округа Московской области</t>
  </si>
  <si>
    <t>на осуществление бюджетных инвестиций в форме капитальных вложений на 2023 год и плановый период 2024 и 2025 годов</t>
  </si>
  <si>
    <t>Приложение № 6</t>
  </si>
  <si>
    <t>Строительство БМК в д. Сумароково, д. 34</t>
  </si>
  <si>
    <t>Строительство БМК в д. Старониколаево, д. 195</t>
  </si>
  <si>
    <t>Строительство БМК в г. Руза, Волоколамское шоссе</t>
  </si>
  <si>
    <t>Приобретение, монтаж и ввод в эксплуатацию станции водоочистки на ВЗУ в д. Кожино</t>
  </si>
  <si>
    <t>Выполнение проектных работ по капитальному ремонту ВДГО в МКД по адресу: д/о "Лужки" 70-ти квартирный жилой дом № 1а</t>
  </si>
  <si>
    <t>Благоустройство мемориального комплекса Аллея Славы, п. Тучково</t>
  </si>
  <si>
    <t xml:space="preserve">Расходы бюджета Рузского городского округа </t>
  </si>
  <si>
    <t>"Приложение № 6
 к решению Совета депутатов   
                                Рузского городского округа Московской области  
от "09" декабря  2022 года № 35/5"</t>
  </si>
  <si>
    <r>
      <t xml:space="preserve">Строительство пристроенной каскадной котельной мощностью 0,31 МВт к жилому дому № </t>
    </r>
    <r>
      <rPr>
        <u/>
        <sz val="8"/>
        <color rgb="FF000000"/>
        <rFont val="Arial"/>
        <family val="2"/>
        <charset val="204"/>
      </rPr>
      <t>6</t>
    </r>
    <r>
      <rPr>
        <sz val="8"/>
        <color rgb="FF000000"/>
        <rFont val="Arial"/>
      </rPr>
      <t xml:space="preserve"> Рузский г.о., д. Глухово</t>
    </r>
  </si>
  <si>
    <t>Строительство БМК г. Руза, ул. Говорова, д.1А</t>
  </si>
  <si>
    <t>Строительство газовой котельной в п. Тучково, ул. Лебеденко, д. 36(в т.ч. строительный контроль по объекту)</t>
  </si>
  <si>
    <t>Очистные сооружения, п. Тучково, г.о. Рузский (в т.ч. ПИР)</t>
  </si>
  <si>
    <t>Строительство блочно-модульных очистных сооружений, КНС и прокладка коллектора  на территории п. Полушкино, г.о. Рузский (в т.ч. ПИР)</t>
  </si>
  <si>
    <t>Система водоотведения на очистных сооружениях Рузского г.о. (в т.ч. ПИР)</t>
  </si>
  <si>
    <t>Технологическое присоединение коммунальных сетей к общеобразовательной школе на 550 мест, Рузский район, гп Тучково, Западный микрорайон ул. Лебеденко</t>
  </si>
  <si>
    <t>Общеобразовательная школа на 400 Meст Рузский район, гп Тучково, Западный микрорайон ул.Новая	 (в т.ч. ПИР)</t>
  </si>
  <si>
    <t xml:space="preserve">от "  " декабря 2023 года № </t>
  </si>
  <si>
    <t>Стела по адресу: Рузский городской округ, р.п. Тучково</t>
  </si>
  <si>
    <t>Реконструкция канализационных очистных сооружений, предназначенных для транспортировки и очистки сточных вод, находящихся в собственности Рузского муниципального района Московской области по адресу: Московская область, Рузский район, г. Руза (Рузский городской округ)</t>
  </si>
  <si>
    <t>Локальные очистные сооружения в с. Покровское (ж/г Ольховка), Рузский г.о</t>
  </si>
  <si>
    <t>Строительство Дома культуры по адресу: Московская область, Рузский район, д.Нестерово	 (в т.ч. Тех. Присоединение)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</si>
</sst>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00000_ ;[Red]\-#,##0.000000\ "/>
  </numFmts>
  <fonts count="10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Arial"/>
    </font>
    <font>
      <sz val="8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E5737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7" fillId="0" borderId="0"/>
  </cellStyleXfs>
  <cellXfs count="61"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1" fillId="2" borderId="11" xfId="0" applyNumberFormat="1" applyFont="1" applyFill="1" applyBorder="1" applyAlignment="1">
      <alignment horizontal="right" vertical="center"/>
    </xf>
    <xf numFmtId="0" fontId="2" fillId="3" borderId="3" xfId="0" applyNumberFormat="1" applyFont="1" applyFill="1" applyBorder="1" applyAlignment="1">
      <alignment horizontal="center" vertical="center"/>
    </xf>
    <xf numFmtId="164" fontId="6" fillId="7" borderId="3" xfId="0" applyNumberFormat="1" applyFont="1" applyFill="1" applyBorder="1" applyAlignment="1">
      <alignment horizontal="right" vertical="center"/>
    </xf>
    <xf numFmtId="0" fontId="1" fillId="4" borderId="12" xfId="0" applyNumberFormat="1" applyFont="1" applyFill="1" applyBorder="1" applyAlignment="1">
      <alignment horizontal="left" vertical="center" wrapText="1"/>
    </xf>
    <xf numFmtId="164" fontId="1" fillId="4" borderId="13" xfId="0" applyNumberFormat="1" applyFont="1" applyFill="1" applyBorder="1" applyAlignment="1">
      <alignment horizontal="right" vertical="center"/>
    </xf>
    <xf numFmtId="0" fontId="0" fillId="4" borderId="0" xfId="0" applyFill="1"/>
    <xf numFmtId="0" fontId="1" fillId="4" borderId="14" xfId="0" applyNumberFormat="1" applyFont="1" applyFill="1" applyBorder="1" applyAlignment="1">
      <alignment horizontal="left" vertical="center" wrapText="1"/>
    </xf>
    <xf numFmtId="164" fontId="1" fillId="4" borderId="2" xfId="0" applyNumberFormat="1" applyFont="1" applyFill="1" applyBorder="1" applyAlignment="1">
      <alignment horizontal="right" vertical="center"/>
    </xf>
    <xf numFmtId="164" fontId="1" fillId="4" borderId="15" xfId="0" applyNumberFormat="1" applyFont="1" applyFill="1" applyBorder="1" applyAlignment="1">
      <alignment horizontal="right" vertical="center"/>
    </xf>
    <xf numFmtId="0" fontId="6" fillId="7" borderId="16" xfId="0" applyNumberFormat="1" applyFont="1" applyFill="1" applyBorder="1" applyAlignment="1">
      <alignment horizontal="left" vertical="center"/>
    </xf>
    <xf numFmtId="0" fontId="6" fillId="7" borderId="6" xfId="0" applyNumberFormat="1" applyFont="1" applyFill="1" applyBorder="1" applyAlignment="1">
      <alignment horizontal="left" vertical="center"/>
    </xf>
    <xf numFmtId="0" fontId="2" fillId="5" borderId="8" xfId="0" applyNumberFormat="1" applyFont="1" applyFill="1" applyBorder="1" applyAlignment="1">
      <alignment horizontal="center" vertical="center" wrapText="1"/>
    </xf>
    <xf numFmtId="0" fontId="2" fillId="5" borderId="7" xfId="0" applyNumberFormat="1" applyFont="1" applyFill="1" applyBorder="1" applyAlignment="1">
      <alignment horizontal="center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1" fillId="2" borderId="12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2" borderId="10" xfId="0" applyNumberFormat="1" applyFont="1" applyFill="1" applyBorder="1" applyAlignment="1">
      <alignment horizontal="left" vertical="center" wrapText="1"/>
    </xf>
    <xf numFmtId="0" fontId="1" fillId="2" borderId="11" xfId="0" applyNumberFormat="1" applyFont="1" applyFill="1" applyBorder="1" applyAlignment="1">
      <alignment horizontal="left" vertical="center" wrapText="1"/>
    </xf>
    <xf numFmtId="0" fontId="2" fillId="3" borderId="16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/>
    </xf>
    <xf numFmtId="0" fontId="1" fillId="4" borderId="18" xfId="0" applyNumberFormat="1" applyFont="1" applyFill="1" applyBorder="1" applyAlignment="1">
      <alignment vertical="center" wrapText="1"/>
    </xf>
    <xf numFmtId="0" fontId="1" fillId="4" borderId="20" xfId="0" applyNumberFormat="1" applyFont="1" applyFill="1" applyBorder="1" applyAlignment="1">
      <alignment vertical="center" wrapText="1"/>
    </xf>
    <xf numFmtId="0" fontId="0" fillId="0" borderId="0" xfId="0" applyFill="1"/>
    <xf numFmtId="0" fontId="8" fillId="4" borderId="18" xfId="0" applyNumberFormat="1" applyFont="1" applyFill="1" applyBorder="1" applyAlignment="1">
      <alignment vertical="center" wrapText="1"/>
    </xf>
    <xf numFmtId="0" fontId="1" fillId="4" borderId="22" xfId="0" applyNumberFormat="1" applyFont="1" applyFill="1" applyBorder="1" applyAlignment="1">
      <alignment horizontal="left" vertical="center" wrapText="1"/>
    </xf>
    <xf numFmtId="0" fontId="1" fillId="4" borderId="21" xfId="0" applyNumberFormat="1" applyFont="1" applyFill="1" applyBorder="1" applyAlignment="1">
      <alignment horizontal="left" vertical="center" wrapText="1"/>
    </xf>
    <xf numFmtId="0" fontId="8" fillId="4" borderId="21" xfId="0" applyNumberFormat="1" applyFont="1" applyFill="1" applyBorder="1" applyAlignment="1">
      <alignment vertical="center" wrapText="1"/>
    </xf>
    <xf numFmtId="0" fontId="1" fillId="0" borderId="18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26" xfId="0" applyBorder="1"/>
    <xf numFmtId="164" fontId="1" fillId="2" borderId="27" xfId="0" applyNumberFormat="1" applyFont="1" applyFill="1" applyBorder="1" applyAlignment="1">
      <alignment horizontal="right" vertical="center"/>
    </xf>
    <xf numFmtId="0" fontId="0" fillId="4" borderId="26" xfId="0" applyFill="1" applyBorder="1"/>
    <xf numFmtId="164" fontId="1" fillId="2" borderId="13" xfId="0" applyNumberFormat="1" applyFont="1" applyFill="1" applyBorder="1" applyAlignment="1">
      <alignment horizontal="right" vertical="center"/>
    </xf>
    <xf numFmtId="164" fontId="1" fillId="0" borderId="13" xfId="0" applyNumberFormat="1" applyFont="1" applyFill="1" applyBorder="1" applyAlignment="1">
      <alignment horizontal="right" vertical="center"/>
    </xf>
    <xf numFmtId="0" fontId="0" fillId="0" borderId="17" xfId="0" applyBorder="1"/>
    <xf numFmtId="0" fontId="2" fillId="5" borderId="26" xfId="0" applyNumberFormat="1" applyFont="1" applyFill="1" applyBorder="1" applyAlignment="1">
      <alignment horizontal="center" vertical="center" wrapText="1"/>
    </xf>
    <xf numFmtId="0" fontId="2" fillId="5" borderId="0" xfId="0" applyNumberFormat="1" applyFont="1" applyFill="1" applyBorder="1" applyAlignment="1">
      <alignment horizontal="center" vertical="center" wrapText="1"/>
    </xf>
    <xf numFmtId="0" fontId="5" fillId="6" borderId="25" xfId="0" applyNumberFormat="1" applyFont="1" applyFill="1" applyBorder="1" applyAlignment="1">
      <alignment horizontal="center" vertical="center" wrapText="1"/>
    </xf>
    <xf numFmtId="0" fontId="1" fillId="4" borderId="21" xfId="0" applyNumberFormat="1" applyFont="1" applyFill="1" applyBorder="1" applyAlignment="1">
      <alignment vertical="center" wrapText="1"/>
    </xf>
    <xf numFmtId="165" fontId="0" fillId="0" borderId="0" xfId="0" applyNumberFormat="1" applyFill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5" fillId="5" borderId="4" xfId="0" applyNumberFormat="1" applyFont="1" applyFill="1" applyBorder="1" applyAlignment="1">
      <alignment horizontal="center" vertical="center" wrapText="1"/>
    </xf>
    <xf numFmtId="0" fontId="2" fillId="5" borderId="28" xfId="0" applyNumberFormat="1" applyFont="1" applyFill="1" applyBorder="1" applyAlignment="1">
      <alignment horizontal="center" vertical="center" wrapText="1"/>
    </xf>
    <xf numFmtId="0" fontId="5" fillId="5" borderId="9" xfId="0" applyNumberFormat="1" applyFont="1" applyFill="1" applyBorder="1" applyAlignment="1">
      <alignment horizontal="center" vertical="center" wrapText="1"/>
    </xf>
    <xf numFmtId="0" fontId="5" fillId="5" borderId="5" xfId="0" applyNumberFormat="1" applyFont="1" applyFill="1" applyBorder="1" applyAlignment="1">
      <alignment horizontal="center" vertical="center" wrapText="1"/>
    </xf>
    <xf numFmtId="0" fontId="5" fillId="2" borderId="22" xfId="0" applyNumberFormat="1" applyFont="1" applyFill="1" applyBorder="1" applyAlignment="1">
      <alignment horizontal="left" vertical="center" wrapText="1"/>
    </xf>
    <xf numFmtId="0" fontId="5" fillId="2" borderId="21" xfId="0" applyNumberFormat="1" applyFont="1" applyFill="1" applyBorder="1" applyAlignment="1">
      <alignment horizontal="left" vertical="center" wrapText="1"/>
    </xf>
    <xf numFmtId="0" fontId="5" fillId="2" borderId="19" xfId="0" applyNumberFormat="1" applyFont="1" applyFill="1" applyBorder="1" applyAlignment="1">
      <alignment horizontal="left" vertical="center" wrapText="1"/>
    </xf>
    <xf numFmtId="0" fontId="5" fillId="2" borderId="23" xfId="0" applyNumberFormat="1" applyFont="1" applyFill="1" applyBorder="1" applyAlignment="1">
      <alignment horizontal="left" vertical="center" wrapText="1"/>
    </xf>
    <xf numFmtId="0" fontId="5" fillId="2" borderId="24" xfId="0" applyNumberFormat="1" applyFont="1" applyFill="1" applyBorder="1" applyAlignment="1">
      <alignment horizontal="left" vertical="center" wrapText="1"/>
    </xf>
    <xf numFmtId="0" fontId="5" fillId="2" borderId="18" xfId="0" applyNumberFormat="1" applyFont="1" applyFill="1" applyBorder="1" applyAlignment="1">
      <alignment horizontal="left" vertical="center" wrapText="1"/>
    </xf>
    <xf numFmtId="0" fontId="2" fillId="5" borderId="25" xfId="0" applyNumberFormat="1" applyFont="1" applyFill="1" applyBorder="1" applyAlignment="1">
      <alignment horizontal="center" vertical="center" wrapText="1"/>
    </xf>
    <xf numFmtId="0" fontId="2" fillId="5" borderId="29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5"/>
  <sheetViews>
    <sheetView tabSelected="1" topLeftCell="I1" zoomScaleNormal="100" zoomScaleSheetLayoutView="110" workbookViewId="0">
      <selection activeCell="L41" sqref="L41"/>
    </sheetView>
  </sheetViews>
  <sheetFormatPr defaultRowHeight="15"/>
  <cols>
    <col min="1" max="1" width="0.7109375" hidden="1" customWidth="1"/>
    <col min="2" max="7" width="0.5703125" hidden="1" customWidth="1"/>
    <col min="8" max="8" width="3.7109375" hidden="1" customWidth="1"/>
    <col min="9" max="9" width="52.42578125" customWidth="1"/>
    <col min="10" max="10" width="17.5703125" customWidth="1"/>
    <col min="11" max="11" width="20.42578125" customWidth="1"/>
    <col min="12" max="12" width="23.5703125" customWidth="1"/>
    <col min="13" max="13" width="12.42578125" style="26" customWidth="1"/>
  </cols>
  <sheetData>
    <row r="1" spans="1:12">
      <c r="J1" s="47" t="s">
        <v>19</v>
      </c>
      <c r="K1" s="47"/>
      <c r="L1" s="47"/>
    </row>
    <row r="2" spans="1:12">
      <c r="J2" s="47" t="s">
        <v>13</v>
      </c>
      <c r="K2" s="47"/>
      <c r="L2" s="47"/>
    </row>
    <row r="3" spans="1:12">
      <c r="J3" s="47" t="s">
        <v>17</v>
      </c>
      <c r="K3" s="47"/>
      <c r="L3" s="47"/>
    </row>
    <row r="4" spans="1:12">
      <c r="J4" s="47" t="s">
        <v>36</v>
      </c>
      <c r="K4" s="47"/>
      <c r="L4" s="47"/>
    </row>
    <row r="5" spans="1:12">
      <c r="J5" s="47"/>
      <c r="K5" s="47"/>
      <c r="L5" s="47"/>
    </row>
    <row r="6" spans="1:12" ht="54.75" customHeight="1">
      <c r="J6" s="46" t="s">
        <v>27</v>
      </c>
      <c r="K6" s="47"/>
      <c r="L6" s="47"/>
    </row>
    <row r="7" spans="1:12">
      <c r="J7" s="47"/>
      <c r="K7" s="47"/>
      <c r="L7" s="47"/>
    </row>
    <row r="8" spans="1:12">
      <c r="J8" s="47"/>
      <c r="K8" s="47"/>
      <c r="L8" s="47"/>
    </row>
    <row r="10" spans="1:12">
      <c r="A10" s="48" t="s">
        <v>26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</row>
    <row r="11" spans="1:12">
      <c r="A11" s="48" t="s">
        <v>18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</row>
    <row r="14" spans="1:12" ht="15.75" thickBot="1">
      <c r="B14" s="33" t="s">
        <v>12</v>
      </c>
      <c r="C14" s="33"/>
      <c r="D14" s="33"/>
      <c r="E14" s="33"/>
      <c r="F14" s="33"/>
      <c r="G14" s="33"/>
      <c r="H14" s="33"/>
      <c r="I14" s="33"/>
    </row>
    <row r="15" spans="1:12" ht="15.75" customHeight="1" thickBot="1">
      <c r="A15" s="34"/>
      <c r="B15" s="14" t="s">
        <v>0</v>
      </c>
      <c r="C15" s="15"/>
      <c r="D15" s="15"/>
      <c r="E15" s="15"/>
      <c r="F15" s="15"/>
      <c r="G15" s="15"/>
      <c r="H15" s="15"/>
      <c r="I15" s="49" t="s">
        <v>0</v>
      </c>
      <c r="J15" s="59" t="s">
        <v>1</v>
      </c>
      <c r="K15" s="51" t="s">
        <v>14</v>
      </c>
      <c r="L15" s="52"/>
    </row>
    <row r="16" spans="1:12" ht="15.75" thickBot="1">
      <c r="A16" s="35"/>
      <c r="B16" s="41"/>
      <c r="C16" s="42"/>
      <c r="D16" s="42"/>
      <c r="E16" s="42"/>
      <c r="F16" s="42"/>
      <c r="G16" s="42"/>
      <c r="H16" s="42"/>
      <c r="I16" s="50"/>
      <c r="J16" s="60"/>
      <c r="K16" s="43" t="s">
        <v>2</v>
      </c>
      <c r="L16" s="43" t="s">
        <v>15</v>
      </c>
    </row>
    <row r="17" spans="1:13" ht="15.75" thickBot="1">
      <c r="A17" s="34"/>
      <c r="B17" s="22">
        <v>1</v>
      </c>
      <c r="C17" s="23"/>
      <c r="D17" s="23"/>
      <c r="E17" s="23"/>
      <c r="F17" s="23"/>
      <c r="G17" s="23"/>
      <c r="H17" s="23"/>
      <c r="I17" s="23">
        <v>1</v>
      </c>
      <c r="J17" s="4">
        <v>2</v>
      </c>
      <c r="K17" s="4">
        <v>3</v>
      </c>
      <c r="L17" s="4">
        <v>4</v>
      </c>
    </row>
    <row r="18" spans="1:13" ht="19.5" customHeight="1">
      <c r="A18" s="35"/>
      <c r="B18" s="20" t="s">
        <v>3</v>
      </c>
      <c r="C18" s="21"/>
      <c r="D18" s="21"/>
      <c r="E18" s="21"/>
      <c r="F18" s="21"/>
      <c r="G18" s="21"/>
      <c r="H18" s="56" t="s">
        <v>3</v>
      </c>
      <c r="I18" s="57"/>
      <c r="J18" s="3">
        <f>SUM(J19:J19)</f>
        <v>128.66666999999993</v>
      </c>
      <c r="K18" s="3">
        <f>SUM(K19:K19)</f>
        <v>0</v>
      </c>
      <c r="L18" s="36">
        <f>SUM(L19:L19)</f>
        <v>0</v>
      </c>
    </row>
    <row r="19" spans="1:13" s="8" customFormat="1">
      <c r="A19" s="37"/>
      <c r="B19" s="6"/>
      <c r="C19" s="19"/>
      <c r="D19" s="19"/>
      <c r="E19" s="19"/>
      <c r="F19" s="19"/>
      <c r="G19" s="19"/>
      <c r="H19" s="19"/>
      <c r="I19" s="24" t="s">
        <v>4</v>
      </c>
      <c r="J19" s="2">
        <f>(4000000-3871333.33)/1000</f>
        <v>128.66666999999993</v>
      </c>
      <c r="K19" s="2">
        <v>0</v>
      </c>
      <c r="L19" s="7">
        <v>0</v>
      </c>
      <c r="M19" s="26"/>
    </row>
    <row r="20" spans="1:13" ht="20.25" customHeight="1">
      <c r="A20" s="35"/>
      <c r="B20" s="17" t="s">
        <v>5</v>
      </c>
      <c r="C20" s="18"/>
      <c r="D20" s="18"/>
      <c r="E20" s="18"/>
      <c r="F20" s="18"/>
      <c r="G20" s="18"/>
      <c r="H20" s="58" t="s">
        <v>5</v>
      </c>
      <c r="I20" s="55"/>
      <c r="J20" s="1">
        <f>J21</f>
        <v>52255</v>
      </c>
      <c r="K20" s="1">
        <f t="shared" ref="K20" si="0">K21</f>
        <v>34781</v>
      </c>
      <c r="L20" s="38">
        <f>L21</f>
        <v>48693</v>
      </c>
    </row>
    <row r="21" spans="1:13" s="8" customFormat="1" ht="55.5" customHeight="1">
      <c r="A21" s="37"/>
      <c r="B21" s="6"/>
      <c r="C21" s="19"/>
      <c r="D21" s="19"/>
      <c r="E21" s="19"/>
      <c r="F21" s="19"/>
      <c r="G21" s="19"/>
      <c r="H21" s="19"/>
      <c r="I21" s="24" t="s">
        <v>6</v>
      </c>
      <c r="J21" s="2">
        <f>(66083000-6957000-6871000)/1000</f>
        <v>52255</v>
      </c>
      <c r="K21" s="2">
        <v>34781</v>
      </c>
      <c r="L21" s="7">
        <v>48693</v>
      </c>
      <c r="M21" s="26"/>
    </row>
    <row r="22" spans="1:13" ht="27" customHeight="1">
      <c r="A22" s="35"/>
      <c r="B22" s="53" t="s">
        <v>7</v>
      </c>
      <c r="C22" s="54"/>
      <c r="D22" s="54"/>
      <c r="E22" s="54"/>
      <c r="F22" s="54"/>
      <c r="G22" s="54"/>
      <c r="H22" s="54"/>
      <c r="I22" s="55"/>
      <c r="J22" s="1">
        <f>SUM(J23:J35)</f>
        <v>297974.27714999998</v>
      </c>
      <c r="K22" s="1">
        <f>SUM(K23:K35)</f>
        <v>327479.07</v>
      </c>
      <c r="L22" s="38">
        <f>SUM(L23:L35)</f>
        <v>222596.29000000004</v>
      </c>
      <c r="M22" s="45"/>
    </row>
    <row r="23" spans="1:13" s="8" customFormat="1">
      <c r="A23" s="37"/>
      <c r="B23" s="6"/>
      <c r="C23" s="19"/>
      <c r="D23" s="19"/>
      <c r="E23" s="19"/>
      <c r="F23" s="19"/>
      <c r="G23" s="19"/>
      <c r="H23" s="19"/>
      <c r="I23" s="27" t="s">
        <v>31</v>
      </c>
      <c r="J23" s="32">
        <v>0</v>
      </c>
      <c r="K23" s="32">
        <f>(115746000+24722450)/1000</f>
        <v>140468.45000000001</v>
      </c>
      <c r="L23" s="39">
        <f>(75666000+3000000+16802450)/1000</f>
        <v>95468.45</v>
      </c>
      <c r="M23" s="26"/>
    </row>
    <row r="24" spans="1:13" s="8" customFormat="1" ht="56.25">
      <c r="A24" s="37"/>
      <c r="B24" s="6"/>
      <c r="C24" s="19"/>
      <c r="D24" s="19"/>
      <c r="E24" s="19"/>
      <c r="F24" s="19"/>
      <c r="G24" s="19"/>
      <c r="H24" s="19"/>
      <c r="I24" s="27" t="s">
        <v>38</v>
      </c>
      <c r="J24" s="32">
        <f>79211000/1000</f>
        <v>79211</v>
      </c>
      <c r="K24" s="32">
        <v>0</v>
      </c>
      <c r="L24" s="39">
        <v>0</v>
      </c>
      <c r="M24" s="26"/>
    </row>
    <row r="25" spans="1:13" s="8" customFormat="1" ht="22.5">
      <c r="A25" s="37"/>
      <c r="B25" s="6"/>
      <c r="C25" s="19"/>
      <c r="D25" s="19"/>
      <c r="E25" s="19"/>
      <c r="F25" s="19"/>
      <c r="G25" s="19"/>
      <c r="H25" s="19"/>
      <c r="I25" s="27" t="s">
        <v>39</v>
      </c>
      <c r="J25" s="32">
        <f>4448350/1000</f>
        <v>4448.3500000000004</v>
      </c>
      <c r="K25" s="32">
        <f>10379490/1000</f>
        <v>10379.49</v>
      </c>
      <c r="L25" s="39">
        <v>0</v>
      </c>
      <c r="M25" s="26"/>
    </row>
    <row r="26" spans="1:13" s="8" customFormat="1" ht="33.75">
      <c r="A26" s="37"/>
      <c r="B26" s="6"/>
      <c r="C26" s="19"/>
      <c r="D26" s="19"/>
      <c r="E26" s="19"/>
      <c r="F26" s="19"/>
      <c r="G26" s="19"/>
      <c r="H26" s="19"/>
      <c r="I26" s="27" t="s">
        <v>32</v>
      </c>
      <c r="J26" s="32">
        <v>0</v>
      </c>
      <c r="K26" s="32">
        <f>(36967500+9532500)/1000</f>
        <v>46500</v>
      </c>
      <c r="L26" s="39">
        <f>(36967500+9532500)/1000</f>
        <v>46500</v>
      </c>
      <c r="M26" s="26"/>
    </row>
    <row r="27" spans="1:13" s="8" customFormat="1" ht="22.5">
      <c r="A27" s="37"/>
      <c r="B27" s="6"/>
      <c r="C27" s="19"/>
      <c r="D27" s="19"/>
      <c r="E27" s="19"/>
      <c r="F27" s="19"/>
      <c r="G27" s="19"/>
      <c r="H27" s="19"/>
      <c r="I27" s="27" t="s">
        <v>33</v>
      </c>
      <c r="J27" s="32">
        <v>0</v>
      </c>
      <c r="K27" s="32">
        <f>(75870000+14130000)/1000</f>
        <v>90000</v>
      </c>
      <c r="L27" s="39">
        <f>(50580000+9420000)/1000</f>
        <v>60000</v>
      </c>
      <c r="M27" s="26"/>
    </row>
    <row r="28" spans="1:13" s="8" customFormat="1" ht="22.5">
      <c r="A28" s="37"/>
      <c r="B28" s="6"/>
      <c r="C28" s="19"/>
      <c r="D28" s="19"/>
      <c r="E28" s="19"/>
      <c r="F28" s="19"/>
      <c r="G28" s="19"/>
      <c r="H28" s="19"/>
      <c r="I28" s="27" t="s">
        <v>30</v>
      </c>
      <c r="J28" s="32">
        <f>(207025420-54696180-12610770-37349270-10)/1000</f>
        <v>102369.19</v>
      </c>
      <c r="K28" s="32">
        <v>0</v>
      </c>
      <c r="L28" s="39">
        <v>0</v>
      </c>
      <c r="M28" s="26"/>
    </row>
    <row r="29" spans="1:13" s="8" customFormat="1">
      <c r="A29" s="37"/>
      <c r="B29" s="6"/>
      <c r="C29" s="19"/>
      <c r="D29" s="19"/>
      <c r="E29" s="19"/>
      <c r="F29" s="19"/>
      <c r="G29" s="19"/>
      <c r="H29" s="19"/>
      <c r="I29" s="31" t="s">
        <v>20</v>
      </c>
      <c r="J29" s="32">
        <v>0</v>
      </c>
      <c r="K29" s="32">
        <v>0</v>
      </c>
      <c r="L29" s="39">
        <f>(7678000+1605920)/1000</f>
        <v>9283.92</v>
      </c>
      <c r="M29" s="26"/>
    </row>
    <row r="30" spans="1:13" s="8" customFormat="1">
      <c r="A30" s="37"/>
      <c r="B30" s="6"/>
      <c r="C30" s="19"/>
      <c r="D30" s="19"/>
      <c r="E30" s="19"/>
      <c r="F30" s="19"/>
      <c r="G30" s="19"/>
      <c r="H30" s="19"/>
      <c r="I30" s="31" t="s">
        <v>21</v>
      </c>
      <c r="J30" s="32">
        <v>0</v>
      </c>
      <c r="K30" s="32">
        <v>0</v>
      </c>
      <c r="L30" s="39">
        <f>(9381000+1962920)/1000</f>
        <v>11343.92</v>
      </c>
      <c r="M30" s="26"/>
    </row>
    <row r="31" spans="1:13" s="8" customFormat="1">
      <c r="A31" s="37"/>
      <c r="B31" s="6"/>
      <c r="C31" s="19"/>
      <c r="D31" s="19"/>
      <c r="E31" s="19"/>
      <c r="F31" s="19"/>
      <c r="G31" s="19"/>
      <c r="H31" s="19"/>
      <c r="I31" s="24" t="s">
        <v>22</v>
      </c>
      <c r="J31" s="32">
        <v>0</v>
      </c>
      <c r="K31" s="32">
        <f>20151130/1000</f>
        <v>20151.13</v>
      </c>
      <c r="L31" s="39">
        <v>0</v>
      </c>
      <c r="M31" s="26"/>
    </row>
    <row r="32" spans="1:13" s="8" customFormat="1">
      <c r="A32" s="37"/>
      <c r="B32" s="28"/>
      <c r="C32" s="29"/>
      <c r="D32" s="29"/>
      <c r="E32" s="29"/>
      <c r="F32" s="29"/>
      <c r="G32" s="29"/>
      <c r="H32" s="29"/>
      <c r="I32" s="30" t="s">
        <v>29</v>
      </c>
      <c r="J32" s="32">
        <f>(18288588.14+173001.86+89308980+827000)/1000</f>
        <v>108597.57</v>
      </c>
      <c r="K32" s="32">
        <v>0</v>
      </c>
      <c r="L32" s="39">
        <v>0</v>
      </c>
      <c r="M32" s="26"/>
    </row>
    <row r="33" spans="1:13" s="8" customFormat="1" ht="22.5">
      <c r="A33" s="37"/>
      <c r="B33" s="6"/>
      <c r="C33" s="19"/>
      <c r="D33" s="19"/>
      <c r="E33" s="19"/>
      <c r="F33" s="19"/>
      <c r="G33" s="19"/>
      <c r="H33" s="19"/>
      <c r="I33" s="24" t="s">
        <v>23</v>
      </c>
      <c r="J33" s="32">
        <f>(741000+2259000+540000-191832.85)/1000</f>
        <v>3348.1671499999998</v>
      </c>
      <c r="K33" s="32">
        <v>0</v>
      </c>
      <c r="L33" s="39">
        <v>0</v>
      </c>
      <c r="M33" s="26"/>
    </row>
    <row r="34" spans="1:13" s="8" customFormat="1" ht="22.5">
      <c r="A34" s="37"/>
      <c r="B34" s="6"/>
      <c r="C34" s="19"/>
      <c r="D34" s="19"/>
      <c r="E34" s="19"/>
      <c r="F34" s="19"/>
      <c r="G34" s="19"/>
      <c r="H34" s="19"/>
      <c r="I34" s="27" t="s">
        <v>28</v>
      </c>
      <c r="J34" s="32">
        <f>(4852928.2-31436.95-3221119.85-1600371.4)/1000</f>
        <v>0</v>
      </c>
      <c r="K34" s="32">
        <f>(9280000+7200000)/1000</f>
        <v>16480</v>
      </c>
      <c r="L34" s="39">
        <v>0</v>
      </c>
      <c r="M34" s="26"/>
    </row>
    <row r="35" spans="1:13" s="8" customFormat="1" ht="22.5">
      <c r="A35" s="37"/>
      <c r="B35" s="6"/>
      <c r="C35" s="19"/>
      <c r="D35" s="19"/>
      <c r="E35" s="19"/>
      <c r="F35" s="19"/>
      <c r="G35" s="19"/>
      <c r="H35" s="19"/>
      <c r="I35" s="24" t="s">
        <v>24</v>
      </c>
      <c r="J35" s="32">
        <v>0</v>
      </c>
      <c r="K35" s="32">
        <f>3500000/1000</f>
        <v>3500</v>
      </c>
      <c r="L35" s="39">
        <v>0</v>
      </c>
      <c r="M35" s="26"/>
    </row>
    <row r="36" spans="1:13" ht="33" customHeight="1">
      <c r="A36" s="35"/>
      <c r="B36" s="53" t="s">
        <v>16</v>
      </c>
      <c r="C36" s="54"/>
      <c r="D36" s="54"/>
      <c r="E36" s="54"/>
      <c r="F36" s="54"/>
      <c r="G36" s="54"/>
      <c r="H36" s="54"/>
      <c r="I36" s="55"/>
      <c r="J36" s="1">
        <f>J37+J38</f>
        <v>265935.69299999997</v>
      </c>
      <c r="K36" s="1">
        <f t="shared" ref="K36" si="1">K37+K38</f>
        <v>0</v>
      </c>
      <c r="L36" s="1">
        <f>L37+L38</f>
        <v>0</v>
      </c>
    </row>
    <row r="37" spans="1:13" s="8" customFormat="1" ht="22.5">
      <c r="A37" s="37"/>
      <c r="B37" s="6"/>
      <c r="C37" s="19"/>
      <c r="D37" s="19"/>
      <c r="E37" s="19"/>
      <c r="F37" s="19"/>
      <c r="G37" s="19"/>
      <c r="H37" s="19"/>
      <c r="I37" s="24" t="s">
        <v>25</v>
      </c>
      <c r="J37" s="2">
        <f>255950933/1000</f>
        <v>255950.93299999999</v>
      </c>
      <c r="K37" s="2">
        <v>0</v>
      </c>
      <c r="L37" s="7">
        <v>0</v>
      </c>
      <c r="M37" s="26"/>
    </row>
    <row r="38" spans="1:13" s="8" customFormat="1">
      <c r="A38" s="37"/>
      <c r="B38" s="29"/>
      <c r="C38" s="29"/>
      <c r="D38" s="29"/>
      <c r="E38" s="29"/>
      <c r="F38" s="29"/>
      <c r="G38" s="29"/>
      <c r="H38" s="29"/>
      <c r="I38" s="44" t="s">
        <v>37</v>
      </c>
      <c r="J38" s="2">
        <f>9984760/1000</f>
        <v>9984.76</v>
      </c>
      <c r="K38" s="2">
        <v>0</v>
      </c>
      <c r="L38" s="7">
        <v>0</v>
      </c>
      <c r="M38" s="26"/>
    </row>
    <row r="39" spans="1:13" ht="34.5" customHeight="1">
      <c r="A39" s="53" t="s">
        <v>8</v>
      </c>
      <c r="B39" s="54"/>
      <c r="C39" s="54"/>
      <c r="D39" s="54"/>
      <c r="E39" s="54"/>
      <c r="F39" s="54"/>
      <c r="G39" s="54"/>
      <c r="H39" s="54"/>
      <c r="I39" s="55"/>
      <c r="J39" s="1">
        <f>SUM(J40:J42)</f>
        <v>454001.61774999998</v>
      </c>
      <c r="K39" s="1">
        <f t="shared" ref="K39" si="2">SUM(K40:K42)</f>
        <v>0</v>
      </c>
      <c r="L39" s="38">
        <f>SUM(L40:L42)</f>
        <v>70328.570209999991</v>
      </c>
    </row>
    <row r="40" spans="1:13" s="8" customFormat="1" ht="22.5">
      <c r="A40" s="37"/>
      <c r="B40" s="6"/>
      <c r="C40" s="19"/>
      <c r="D40" s="19"/>
      <c r="E40" s="19"/>
      <c r="F40" s="19"/>
      <c r="G40" s="19"/>
      <c r="H40" s="19"/>
      <c r="I40" s="24" t="s">
        <v>40</v>
      </c>
      <c r="J40" s="2">
        <v>0</v>
      </c>
      <c r="K40" s="2">
        <v>0</v>
      </c>
      <c r="L40" s="7">
        <f>(70319550+9020.21)/1000</f>
        <v>70328.570209999991</v>
      </c>
      <c r="M40" s="26"/>
    </row>
    <row r="41" spans="1:13" s="8" customFormat="1" ht="22.5">
      <c r="A41" s="37"/>
      <c r="B41" s="6"/>
      <c r="C41" s="19"/>
      <c r="D41" s="19"/>
      <c r="E41" s="19"/>
      <c r="F41" s="19"/>
      <c r="G41" s="19"/>
      <c r="H41" s="19"/>
      <c r="I41" s="27" t="s">
        <v>35</v>
      </c>
      <c r="J41" s="2">
        <f>453083973.06/1000</f>
        <v>453083.97305999999</v>
      </c>
      <c r="K41" s="2">
        <v>0</v>
      </c>
      <c r="L41" s="7">
        <v>0</v>
      </c>
      <c r="M41" s="26"/>
    </row>
    <row r="42" spans="1:13" s="8" customFormat="1" ht="33.75">
      <c r="A42" s="37"/>
      <c r="B42" s="28"/>
      <c r="C42" s="29"/>
      <c r="D42" s="29"/>
      <c r="E42" s="29"/>
      <c r="F42" s="29"/>
      <c r="G42" s="29"/>
      <c r="H42" s="29"/>
      <c r="I42" s="30" t="s">
        <v>34</v>
      </c>
      <c r="J42" s="2">
        <f>917644.69/1000</f>
        <v>917.64468999999997</v>
      </c>
      <c r="K42" s="2">
        <v>0</v>
      </c>
      <c r="L42" s="7">
        <v>0</v>
      </c>
      <c r="M42" s="26"/>
    </row>
    <row r="43" spans="1:13" ht="31.5" customHeight="1">
      <c r="A43" s="35"/>
      <c r="B43" s="53" t="s">
        <v>9</v>
      </c>
      <c r="C43" s="54"/>
      <c r="D43" s="54"/>
      <c r="E43" s="54"/>
      <c r="F43" s="54"/>
      <c r="G43" s="54"/>
      <c r="H43" s="54"/>
      <c r="I43" s="55"/>
      <c r="J43" s="1">
        <f>J44</f>
        <v>263350.44462000002</v>
      </c>
      <c r="K43" s="1">
        <f t="shared" ref="K43" si="3">K44</f>
        <v>0</v>
      </c>
      <c r="L43" s="38">
        <f>L44</f>
        <v>0</v>
      </c>
    </row>
    <row r="44" spans="1:13" s="8" customFormat="1" ht="15.75" thickBot="1">
      <c r="A44" s="37"/>
      <c r="B44" s="9"/>
      <c r="C44" s="16"/>
      <c r="D44" s="16"/>
      <c r="E44" s="16"/>
      <c r="F44" s="16"/>
      <c r="G44" s="16"/>
      <c r="H44" s="16"/>
      <c r="I44" s="25" t="s">
        <v>10</v>
      </c>
      <c r="J44" s="10">
        <f>263350444.62/1000</f>
        <v>263350.44462000002</v>
      </c>
      <c r="K44" s="10">
        <v>0</v>
      </c>
      <c r="L44" s="11">
        <v>0</v>
      </c>
      <c r="M44" s="26"/>
    </row>
    <row r="45" spans="1:13" ht="15.75" thickBot="1">
      <c r="A45" s="40"/>
      <c r="B45" s="12" t="s">
        <v>11</v>
      </c>
      <c r="C45" s="13"/>
      <c r="D45" s="13"/>
      <c r="E45" s="13"/>
      <c r="F45" s="13"/>
      <c r="G45" s="13"/>
      <c r="H45" s="13"/>
      <c r="I45" s="13"/>
      <c r="J45" s="5">
        <f>J43+J39+J22+J20+J18+J36</f>
        <v>1333645.6991899998</v>
      </c>
      <c r="K45" s="5">
        <f>K43+K39+K22+K20+K18+K36</f>
        <v>362260.07</v>
      </c>
      <c r="L45" s="5">
        <f>L43+L39+L22+L20+L18+L36</f>
        <v>341617.86021000001</v>
      </c>
    </row>
  </sheetData>
  <mergeCells count="19">
    <mergeCell ref="I15:I16"/>
    <mergeCell ref="K15:L15"/>
    <mergeCell ref="B36:I36"/>
    <mergeCell ref="A39:I39"/>
    <mergeCell ref="B43:I43"/>
    <mergeCell ref="B22:I22"/>
    <mergeCell ref="H18:I18"/>
    <mergeCell ref="H20:I20"/>
    <mergeCell ref="J15:J16"/>
    <mergeCell ref="J1:L1"/>
    <mergeCell ref="J2:L2"/>
    <mergeCell ref="J3:L3"/>
    <mergeCell ref="J4:L4"/>
    <mergeCell ref="J5:L5"/>
    <mergeCell ref="J6:L6"/>
    <mergeCell ref="J7:L7"/>
    <mergeCell ref="J8:L8"/>
    <mergeCell ref="A10:L10"/>
    <mergeCell ref="A11:L11"/>
  </mergeCells>
  <pageMargins left="0.39370078740157483" right="0.23622047244094491" top="0.35433070866141736" bottom="0.39370078740157483" header="0.51181102362204722" footer="0.51181102362204722"/>
  <pageSetup scale="8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№ 6 Инвестиц 2023-2025 декаб</vt:lpstr>
      <vt:lpstr>'Пр № 6 Инвестиц 2023-2025 декаб'!Область_печати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2023-12-18T14:18:30Z</cp:lastPrinted>
  <dcterms:created xsi:type="dcterms:W3CDTF">2021-04-12T14:52:46Z</dcterms:created>
  <dcterms:modified xsi:type="dcterms:W3CDTF">2023-12-18T14:18:32Z</dcterms:modified>
</cp:coreProperties>
</file>