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28 от 19.06.2024\РЕШЕНИЯ\Приложения\"/>
    </mc:Choice>
  </mc:AlternateContent>
  <bookViews>
    <workbookView xWindow="0" yWindow="0" windowWidth="38400" windowHeight="17430" firstSheet="1" activeTab="1"/>
  </bookViews>
  <sheets>
    <sheet name="Пр № 6 Инвестиции 2024-2026 гг" sheetId="1" state="hidden" r:id="rId1"/>
    <sheet name="Пр № 6 Инвестиции 2024-2026 " sheetId="2" r:id="rId2"/>
  </sheets>
  <definedNames>
    <definedName name="_xlnm.Print_Area" localSheetId="1">'Пр № 6 Инвестиции 2024-2026 '!$A$1:$D$42</definedName>
    <definedName name="_xlnm.Print_Area" localSheetId="0">'Пр № 6 Инвестиции 2024-2026 гг'!$A$1:$D$39</definedName>
  </definedNames>
  <calcPr calcId="162913"/>
</workbook>
</file>

<file path=xl/calcChain.xml><?xml version="1.0" encoding="utf-8"?>
<calcChain xmlns="http://schemas.openxmlformats.org/spreadsheetml/2006/main">
  <c r="B41" i="2" l="1"/>
  <c r="B40" i="2" s="1"/>
  <c r="D31" i="2"/>
  <c r="C31" i="2"/>
  <c r="D30" i="2"/>
  <c r="C30" i="2"/>
  <c r="C34" i="2"/>
  <c r="C33" i="2"/>
  <c r="C32" i="1"/>
  <c r="C33" i="1"/>
  <c r="C29" i="1"/>
  <c r="B38" i="1"/>
  <c r="D29" i="1"/>
  <c r="B34" i="1"/>
  <c r="B30" i="1"/>
  <c r="C40" i="2"/>
  <c r="D38" i="2"/>
  <c r="C38" i="2"/>
  <c r="B38" i="2"/>
  <c r="C37" i="2"/>
  <c r="B37" i="2"/>
  <c r="D36" i="2"/>
  <c r="C36" i="2"/>
  <c r="B35" i="2"/>
  <c r="D32" i="2"/>
  <c r="C32" i="2"/>
  <c r="B32" i="2"/>
  <c r="C29" i="2"/>
  <c r="B29" i="2"/>
  <c r="B27" i="2"/>
  <c r="B26" i="2" s="1"/>
  <c r="D26" i="2"/>
  <c r="D25" i="2"/>
  <c r="D24" i="2" s="1"/>
  <c r="C25" i="2"/>
  <c r="C24" i="2" s="1"/>
  <c r="B25" i="2"/>
  <c r="B24" i="2" s="1"/>
  <c r="C31" i="1"/>
  <c r="D31" i="1"/>
  <c r="B29" i="1"/>
  <c r="B27" i="1"/>
  <c r="D25" i="1"/>
  <c r="C25" i="1"/>
  <c r="B25" i="1"/>
  <c r="C34" i="1"/>
  <c r="C28" i="1"/>
  <c r="B28" i="1"/>
  <c r="C26" i="2" l="1"/>
  <c r="C42" i="2" s="1"/>
  <c r="B42" i="2"/>
  <c r="D42" i="2"/>
  <c r="B26" i="1"/>
  <c r="C24" i="1"/>
  <c r="D24" i="1"/>
  <c r="C35" i="1"/>
  <c r="D35" i="1"/>
  <c r="B35" i="1"/>
  <c r="B24" i="1"/>
  <c r="D26" i="1" l="1"/>
  <c r="D39" i="1" s="1"/>
  <c r="C26" i="1"/>
  <c r="C37" i="1"/>
  <c r="B37" i="1"/>
  <c r="B39" i="1" s="1"/>
  <c r="C39" i="1" l="1"/>
</calcChain>
</file>

<file path=xl/sharedStrings.xml><?xml version="1.0" encoding="utf-8"?>
<sst xmlns="http://schemas.openxmlformats.org/spreadsheetml/2006/main" count="67" uniqueCount="33">
  <si>
    <t>Наименование</t>
  </si>
  <si>
    <t>2024 год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</si>
  <si>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</si>
  <si>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</si>
  <si>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</si>
  <si>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</si>
  <si>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</si>
  <si>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</si>
  <si>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Ед. измерения: тыс. рублей</t>
  </si>
  <si>
    <t>к решению Совета депутатов</t>
  </si>
  <si>
    <t>Плановый период</t>
  </si>
  <si>
    <t>2025 год</t>
  </si>
  <si>
    <t>Муниципальная программа " Формирование современной комфортной городской среды"</t>
  </si>
  <si>
    <t>Рузского городского округа Московской области</t>
  </si>
  <si>
    <t>Приложение № 6</t>
  </si>
  <si>
    <t xml:space="preserve">Расходы бюджета Рузского городского округа </t>
  </si>
  <si>
    <t>на осуществление бюджетных инвестиций в форме капитальных вложений на 2024 год и плановый период 2025 и 2026 годов</t>
  </si>
  <si>
    <t>2026 год</t>
  </si>
  <si>
    <t>Приобритение и установка локальные очистные сооружения в с. Покровское (ж/г Ольховка), Рузский г.о</t>
  </si>
  <si>
    <t xml:space="preserve">Строительство блочно-модульных очистных сооружений, КНС и прокладка коллектора  на территории п. Полушкино, г.о. Рузский (в т.ч. ПИР) </t>
  </si>
  <si>
    <t>Очистные сооружения, п. Тучково, г.о. Рузский (в т.ч. ПИР)</t>
  </si>
  <si>
    <t>Система водоотведения на очистных сооружениях Рузского г.о. (в т.ч. ПИР)</t>
  </si>
  <si>
    <t>Строительство БМК д. Старониколаево, д. 195 (в т.ч. ПИР)</t>
  </si>
  <si>
    <t xml:space="preserve"> Строительство БМК д. Сумароково, д. 34 (в т.ч. ПИР)</t>
  </si>
  <si>
    <t>Изготовление и установка стел, Руза</t>
  </si>
  <si>
    <t>от "11" декабря 2023 года № 137/21</t>
  </si>
  <si>
    <t>Строительство БМК г.Руза, Волоколамское шоссе</t>
  </si>
  <si>
    <t>Разработка проектов санитарной зоны защиты и проектов НДВ на объекты: БМК г.Руза, ул. Говорова, БМК п. Тучково, ул. Лебеденко</t>
  </si>
  <si>
    <t xml:space="preserve">от "  " июня 2024 года № </t>
  </si>
  <si>
    <t>Строительство БМК мощностью 3,3 МВт по адресу: Московская область, г.о. Рузский, п.Брикет, ул.Н-Кузьминова, д.85А ( в т.ч. ПИР)</t>
  </si>
  <si>
    <t xml:space="preserve">Строительство БМК мощностью 2,9 МВт по адресу: Московская область, г.о. Рузский, д.Поречье, д.28, стр.1 ( в т.ч. ПИР) </t>
  </si>
  <si>
    <t>Приобритение и установка локальные очистные сооружения в д. Лихачево</t>
  </si>
  <si>
    <t>от "19" июня 2024 года № 193/28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</si>
</sst>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0" fontId="5" fillId="6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4" borderId="8" xfId="0" applyNumberFormat="1" applyFont="1" applyFill="1" applyBorder="1" applyAlignment="1">
      <alignment horizontal="right" vertical="center"/>
    </xf>
    <xf numFmtId="0" fontId="6" fillId="7" borderId="9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left"/>
    </xf>
    <xf numFmtId="0" fontId="2" fillId="3" borderId="9" xfId="0" applyNumberFormat="1" applyFont="1" applyFill="1" applyBorder="1" applyAlignment="1">
      <alignment horizontal="center" vertical="center"/>
    </xf>
    <xf numFmtId="0" fontId="5" fillId="2" borderId="10" xfId="0" applyNumberFormat="1" applyFont="1" applyFill="1" applyBorder="1" applyAlignment="1">
      <alignment vertical="center" wrapText="1"/>
    </xf>
    <xf numFmtId="0" fontId="5" fillId="2" borderId="13" xfId="0" applyNumberFormat="1" applyFont="1" applyFill="1" applyBorder="1" applyAlignment="1">
      <alignment vertical="center" wrapText="1"/>
    </xf>
    <xf numFmtId="0" fontId="1" fillId="4" borderId="10" xfId="0" applyNumberFormat="1" applyFont="1" applyFill="1" applyBorder="1" applyAlignment="1">
      <alignment vertical="center" wrapText="1"/>
    </xf>
    <xf numFmtId="0" fontId="8" fillId="4" borderId="10" xfId="0" applyNumberFormat="1" applyFont="1" applyFill="1" applyBorder="1" applyAlignment="1">
      <alignment vertical="center" wrapText="1"/>
    </xf>
    <xf numFmtId="0" fontId="1" fillId="4" borderId="14" xfId="0" applyNumberFormat="1" applyFont="1" applyFill="1" applyBorder="1" applyAlignment="1">
      <alignment vertical="center" wrapText="1"/>
    </xf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6" fillId="7" borderId="3" xfId="0" applyNumberFormat="1" applyFont="1" applyFill="1" applyBorder="1" applyAlignment="1">
      <alignment horizontal="right" vertical="center"/>
    </xf>
    <xf numFmtId="0" fontId="0" fillId="4" borderId="0" xfId="0" applyFill="1"/>
    <xf numFmtId="164" fontId="1" fillId="4" borderId="2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2" borderId="7" xfId="0" applyNumberFormat="1" applyFont="1" applyFill="1" applyBorder="1" applyAlignment="1">
      <alignment horizontal="right" vertical="center"/>
    </xf>
    <xf numFmtId="164" fontId="1" fillId="0" borderId="7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5" fillId="5" borderId="11" xfId="0" applyNumberFormat="1" applyFont="1" applyFill="1" applyBorder="1" applyAlignment="1">
      <alignment horizontal="center" vertical="center" wrapText="1"/>
    </xf>
    <xf numFmtId="0" fontId="2" fillId="5" borderId="12" xfId="0" applyNumberFormat="1" applyFont="1" applyFill="1" applyBorder="1" applyAlignment="1">
      <alignment horizontal="center" vertical="center" wrapText="1"/>
    </xf>
    <xf numFmtId="0" fontId="5" fillId="5" borderId="6" xfId="0" applyNumberFormat="1" applyFont="1" applyFill="1" applyBorder="1" applyAlignment="1">
      <alignment horizontal="center" vertical="center" wrapText="1"/>
    </xf>
    <xf numFmtId="0" fontId="5" fillId="5" borderId="4" xfId="0" applyNumberFormat="1" applyFont="1" applyFill="1" applyBorder="1" applyAlignment="1">
      <alignment horizontal="center" vertical="center" wrapText="1"/>
    </xf>
    <xf numFmtId="0" fontId="2" fillId="5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opLeftCell="A28" zoomScale="90" zoomScaleNormal="90" zoomScaleSheetLayoutView="100" workbookViewId="0">
      <selection activeCell="A32" sqref="A32:XFD33"/>
    </sheetView>
  </sheetViews>
  <sheetFormatPr defaultRowHeight="15" x14ac:dyDescent="0.25"/>
  <cols>
    <col min="1" max="1" width="52.42578125" customWidth="1"/>
    <col min="2" max="2" width="17.5703125" customWidth="1"/>
    <col min="3" max="3" width="24.7109375" customWidth="1"/>
    <col min="4" max="4" width="23.5703125" customWidth="1"/>
  </cols>
  <sheetData>
    <row r="1" spans="1:4" x14ac:dyDescent="0.25">
      <c r="A1" s="18"/>
      <c r="B1" s="33" t="s">
        <v>14</v>
      </c>
      <c r="C1" s="33"/>
      <c r="D1" s="33"/>
    </row>
    <row r="2" spans="1:4" x14ac:dyDescent="0.25">
      <c r="A2" s="18"/>
      <c r="B2" s="33" t="s">
        <v>9</v>
      </c>
      <c r="C2" s="33"/>
      <c r="D2" s="33"/>
    </row>
    <row r="3" spans="1:4" x14ac:dyDescent="0.25">
      <c r="A3" s="18"/>
      <c r="B3" s="33" t="s">
        <v>13</v>
      </c>
      <c r="C3" s="33"/>
      <c r="D3" s="33"/>
    </row>
    <row r="4" spans="1:4" x14ac:dyDescent="0.25">
      <c r="A4" s="18"/>
      <c r="B4" s="33" t="s">
        <v>28</v>
      </c>
      <c r="C4" s="33"/>
      <c r="D4" s="33"/>
    </row>
    <row r="7" spans="1:4" x14ac:dyDescent="0.25">
      <c r="B7" s="33" t="s">
        <v>14</v>
      </c>
      <c r="C7" s="33"/>
      <c r="D7" s="33"/>
    </row>
    <row r="8" spans="1:4" x14ac:dyDescent="0.25">
      <c r="B8" s="33" t="s">
        <v>9</v>
      </c>
      <c r="C8" s="33"/>
      <c r="D8" s="33"/>
    </row>
    <row r="9" spans="1:4" x14ac:dyDescent="0.25">
      <c r="B9" s="33" t="s">
        <v>13</v>
      </c>
      <c r="C9" s="33"/>
      <c r="D9" s="33"/>
    </row>
    <row r="10" spans="1:4" x14ac:dyDescent="0.25">
      <c r="B10" s="33" t="s">
        <v>25</v>
      </c>
      <c r="C10" s="33"/>
      <c r="D10" s="33"/>
    </row>
    <row r="11" spans="1:4" x14ac:dyDescent="0.25">
      <c r="B11" s="33"/>
      <c r="C11" s="33"/>
      <c r="D11" s="33"/>
    </row>
    <row r="12" spans="1:4" x14ac:dyDescent="0.25">
      <c r="B12" s="33"/>
      <c r="C12" s="33"/>
      <c r="D12" s="33"/>
    </row>
    <row r="13" spans="1:4" x14ac:dyDescent="0.25">
      <c r="B13" s="33"/>
      <c r="C13" s="33"/>
      <c r="D13" s="33"/>
    </row>
    <row r="14" spans="1:4" x14ac:dyDescent="0.25">
      <c r="B14" s="33"/>
      <c r="C14" s="33"/>
      <c r="D14" s="33"/>
    </row>
    <row r="16" spans="1:4" ht="15" customHeight="1" x14ac:dyDescent="0.25">
      <c r="A16" s="27" t="s">
        <v>15</v>
      </c>
      <c r="B16" s="27"/>
      <c r="C16" s="27"/>
      <c r="D16" s="27"/>
    </row>
    <row r="17" spans="1:4" ht="15" customHeight="1" x14ac:dyDescent="0.25">
      <c r="A17" s="27" t="s">
        <v>16</v>
      </c>
      <c r="B17" s="27"/>
      <c r="C17" s="27"/>
      <c r="D17" s="27"/>
    </row>
    <row r="20" spans="1:4" ht="15.75" thickBot="1" x14ac:dyDescent="0.3">
      <c r="A20" s="11" t="s">
        <v>8</v>
      </c>
    </row>
    <row r="21" spans="1:4" ht="15.75" customHeight="1" thickBot="1" x14ac:dyDescent="0.3">
      <c r="A21" s="28" t="s">
        <v>0</v>
      </c>
      <c r="B21" s="32" t="s">
        <v>1</v>
      </c>
      <c r="C21" s="30" t="s">
        <v>10</v>
      </c>
      <c r="D21" s="31"/>
    </row>
    <row r="22" spans="1:4" ht="15.75" thickBot="1" x14ac:dyDescent="0.3">
      <c r="A22" s="29"/>
      <c r="B22" s="29"/>
      <c r="C22" s="4" t="s">
        <v>11</v>
      </c>
      <c r="D22" s="4" t="s">
        <v>17</v>
      </c>
    </row>
    <row r="23" spans="1:4" ht="15.75" thickBot="1" x14ac:dyDescent="0.3">
      <c r="A23" s="12">
        <v>1</v>
      </c>
      <c r="B23" s="5">
        <v>2</v>
      </c>
      <c r="C23" s="5">
        <v>3</v>
      </c>
      <c r="D23" s="5">
        <v>4</v>
      </c>
    </row>
    <row r="24" spans="1:4" ht="20.25" customHeight="1" x14ac:dyDescent="0.25">
      <c r="A24" s="14" t="s">
        <v>2</v>
      </c>
      <c r="B24" s="1">
        <f>B25</f>
        <v>21025</v>
      </c>
      <c r="C24" s="1">
        <f t="shared" ref="C24:D24" si="0">C25</f>
        <v>35041</v>
      </c>
      <c r="D24" s="3">
        <f t="shared" si="0"/>
        <v>35041</v>
      </c>
    </row>
    <row r="25" spans="1:4" s="7" customFormat="1" ht="54.75" customHeight="1" x14ac:dyDescent="0.25">
      <c r="A25" s="15" t="s">
        <v>3</v>
      </c>
      <c r="B25" s="2">
        <f>(38546000-17521000)/1000</f>
        <v>21025</v>
      </c>
      <c r="C25" s="2">
        <f>(52562000-17521000)/1000</f>
        <v>35041</v>
      </c>
      <c r="D25" s="6">
        <f>(59570000-24529000)/1000</f>
        <v>35041</v>
      </c>
    </row>
    <row r="26" spans="1:4" ht="27" customHeight="1" x14ac:dyDescent="0.25">
      <c r="A26" s="13" t="s">
        <v>4</v>
      </c>
      <c r="B26" s="19">
        <f>SUM(B27:B34)</f>
        <v>213722.96999999997</v>
      </c>
      <c r="C26" s="19">
        <f>SUM(C27:C34)</f>
        <v>203044.45</v>
      </c>
      <c r="D26" s="24">
        <f>SUM(D27:D34)</f>
        <v>1459741.5</v>
      </c>
    </row>
    <row r="27" spans="1:4" s="7" customFormat="1" ht="30.75" customHeight="1" x14ac:dyDescent="0.25">
      <c r="A27" s="16" t="s">
        <v>18</v>
      </c>
      <c r="B27" s="23">
        <f>(11250000-870510)/1000</f>
        <v>10379.49</v>
      </c>
      <c r="C27" s="23">
        <v>0</v>
      </c>
      <c r="D27" s="25">
        <v>0</v>
      </c>
    </row>
    <row r="28" spans="1:4" s="7" customFormat="1" ht="42.75" customHeight="1" x14ac:dyDescent="0.25">
      <c r="A28" s="15" t="s">
        <v>19</v>
      </c>
      <c r="B28" s="23">
        <f>46500000/1000</f>
        <v>46500</v>
      </c>
      <c r="C28" s="23">
        <f>46500000/1000</f>
        <v>46500</v>
      </c>
      <c r="D28" s="25">
        <v>0</v>
      </c>
    </row>
    <row r="29" spans="1:4" s="7" customFormat="1" ht="30.75" customHeight="1" x14ac:dyDescent="0.25">
      <c r="A29" s="15" t="s">
        <v>20</v>
      </c>
      <c r="B29" s="23">
        <f>(140468450-36407770)/1000</f>
        <v>104060.68</v>
      </c>
      <c r="C29" s="23">
        <f>(95468450-24271840)/1000</f>
        <v>71196.61</v>
      </c>
      <c r="D29" s="25">
        <f>1369741500/1000</f>
        <v>1369741.5</v>
      </c>
    </row>
    <row r="30" spans="1:4" s="21" customFormat="1" ht="30.75" customHeight="1" x14ac:dyDescent="0.25">
      <c r="A30" s="15" t="s">
        <v>26</v>
      </c>
      <c r="B30" s="23">
        <f>(45702800+2360000)/1000</f>
        <v>48062.8</v>
      </c>
      <c r="C30" s="23">
        <v>0</v>
      </c>
      <c r="D30" s="25">
        <v>0</v>
      </c>
    </row>
    <row r="31" spans="1:4" s="7" customFormat="1" ht="30.75" customHeight="1" x14ac:dyDescent="0.25">
      <c r="A31" s="15" t="s">
        <v>21</v>
      </c>
      <c r="B31" s="23">
        <v>0</v>
      </c>
      <c r="C31" s="23">
        <f>60000000/1000</f>
        <v>60000</v>
      </c>
      <c r="D31" s="25">
        <f>(75870000+14130000)/1000</f>
        <v>90000</v>
      </c>
    </row>
    <row r="32" spans="1:4" s="7" customFormat="1" ht="30.75" customHeight="1" x14ac:dyDescent="0.25">
      <c r="A32" s="15" t="s">
        <v>22</v>
      </c>
      <c r="B32" s="23">
        <v>0</v>
      </c>
      <c r="C32" s="23">
        <f>11343920/1000</f>
        <v>11343.92</v>
      </c>
      <c r="D32" s="25">
        <v>0</v>
      </c>
    </row>
    <row r="33" spans="1:4" s="7" customFormat="1" ht="30.75" customHeight="1" x14ac:dyDescent="0.25">
      <c r="A33" s="15" t="s">
        <v>23</v>
      </c>
      <c r="B33" s="23">
        <v>0</v>
      </c>
      <c r="C33" s="23">
        <f>9283920/1000</f>
        <v>9283.92</v>
      </c>
      <c r="D33" s="25">
        <v>0</v>
      </c>
    </row>
    <row r="34" spans="1:4" s="7" customFormat="1" ht="37.5" customHeight="1" x14ac:dyDescent="0.25">
      <c r="A34" s="15" t="s">
        <v>27</v>
      </c>
      <c r="B34" s="23">
        <f>4720000/1000</f>
        <v>4720</v>
      </c>
      <c r="C34" s="23">
        <f>4720000/1000</f>
        <v>4720</v>
      </c>
      <c r="D34" s="25">
        <v>0</v>
      </c>
    </row>
    <row r="35" spans="1:4" ht="33" customHeight="1" x14ac:dyDescent="0.25">
      <c r="A35" s="13" t="s">
        <v>12</v>
      </c>
      <c r="B35" s="1">
        <f>B36</f>
        <v>45810</v>
      </c>
      <c r="C35" s="1">
        <f t="shared" ref="C35:D35" si="1">C36</f>
        <v>0</v>
      </c>
      <c r="D35" s="3">
        <f t="shared" si="1"/>
        <v>0</v>
      </c>
    </row>
    <row r="36" spans="1:4" s="7" customFormat="1" x14ac:dyDescent="0.25">
      <c r="A36" s="15" t="s">
        <v>24</v>
      </c>
      <c r="B36" s="2">
        <v>45810</v>
      </c>
      <c r="C36" s="2">
        <v>0</v>
      </c>
      <c r="D36" s="6">
        <v>0</v>
      </c>
    </row>
    <row r="37" spans="1:4" ht="31.5" customHeight="1" x14ac:dyDescent="0.25">
      <c r="A37" s="13" t="s">
        <v>5</v>
      </c>
      <c r="B37" s="1">
        <f>B38</f>
        <v>19182.56466</v>
      </c>
      <c r="C37" s="1">
        <f>C38</f>
        <v>0</v>
      </c>
      <c r="D37" s="3">
        <v>0</v>
      </c>
    </row>
    <row r="38" spans="1:4" s="7" customFormat="1" ht="31.5" customHeight="1" thickBot="1" x14ac:dyDescent="0.3">
      <c r="A38" s="17" t="s">
        <v>6</v>
      </c>
      <c r="B38" s="22">
        <f>(22174044.34-2991479.68)/1000</f>
        <v>19182.56466</v>
      </c>
      <c r="C38" s="8">
        <v>0</v>
      </c>
      <c r="D38" s="9">
        <v>0</v>
      </c>
    </row>
    <row r="39" spans="1:4" ht="15.75" thickBot="1" x14ac:dyDescent="0.3">
      <c r="A39" s="10" t="s">
        <v>7</v>
      </c>
      <c r="B39" s="20">
        <f>B24+B26+B35+B37</f>
        <v>299740.53465999995</v>
      </c>
      <c r="C39" s="20">
        <f>C24+C26+C35+C37</f>
        <v>238085.45</v>
      </c>
      <c r="D39" s="20">
        <f>D24+D26+D35+D37</f>
        <v>1494782.5</v>
      </c>
    </row>
  </sheetData>
  <mergeCells count="17">
    <mergeCell ref="B1:D1"/>
    <mergeCell ref="B2:D2"/>
    <mergeCell ref="B3:D3"/>
    <mergeCell ref="B4:D4"/>
    <mergeCell ref="A16:D16"/>
    <mergeCell ref="B7:D7"/>
    <mergeCell ref="B8:D8"/>
    <mergeCell ref="B9:D9"/>
    <mergeCell ref="B10:D10"/>
    <mergeCell ref="B11:D11"/>
    <mergeCell ref="A17:D17"/>
    <mergeCell ref="A21:A22"/>
    <mergeCell ref="C21:D21"/>
    <mergeCell ref="B21:B22"/>
    <mergeCell ref="B12:D12"/>
    <mergeCell ref="B13:D13"/>
    <mergeCell ref="B14:D14"/>
  </mergeCells>
  <pageMargins left="0.39370078740157483" right="0" top="0.35433070866141736" bottom="0.39370078740157483" header="0.51181102362204722" footer="0.51181102362204722"/>
  <pageSetup scale="8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zoomScale="90" zoomScaleNormal="90" zoomScaleSheetLayoutView="100" workbookViewId="0">
      <selection activeCell="B5" sqref="B5"/>
    </sheetView>
  </sheetViews>
  <sheetFormatPr defaultRowHeight="15" x14ac:dyDescent="0.25"/>
  <cols>
    <col min="1" max="1" width="52.42578125" style="18" customWidth="1"/>
    <col min="2" max="2" width="17.5703125" style="18" customWidth="1"/>
    <col min="3" max="3" width="24.7109375" style="18" customWidth="1"/>
    <col min="4" max="4" width="23.5703125" style="18" customWidth="1"/>
    <col min="5" max="16384" width="9.140625" style="18"/>
  </cols>
  <sheetData>
    <row r="1" spans="1:4" x14ac:dyDescent="0.25">
      <c r="B1" s="33" t="s">
        <v>14</v>
      </c>
      <c r="C1" s="33"/>
      <c r="D1" s="33"/>
    </row>
    <row r="2" spans="1:4" x14ac:dyDescent="0.25">
      <c r="B2" s="33" t="s">
        <v>9</v>
      </c>
      <c r="C2" s="33"/>
      <c r="D2" s="33"/>
    </row>
    <row r="3" spans="1:4" x14ac:dyDescent="0.25">
      <c r="B3" s="33" t="s">
        <v>13</v>
      </c>
      <c r="C3" s="33"/>
      <c r="D3" s="33"/>
    </row>
    <row r="4" spans="1:4" x14ac:dyDescent="0.25">
      <c r="B4" s="33" t="s">
        <v>32</v>
      </c>
      <c r="C4" s="33"/>
      <c r="D4" s="33"/>
    </row>
    <row r="7" spans="1:4" x14ac:dyDescent="0.25">
      <c r="B7" s="33" t="s">
        <v>14</v>
      </c>
      <c r="C7" s="33"/>
      <c r="D7" s="33"/>
    </row>
    <row r="8" spans="1:4" x14ac:dyDescent="0.25">
      <c r="B8" s="33" t="s">
        <v>9</v>
      </c>
      <c r="C8" s="33"/>
      <c r="D8" s="33"/>
    </row>
    <row r="9" spans="1:4" x14ac:dyDescent="0.25">
      <c r="B9" s="33" t="s">
        <v>13</v>
      </c>
      <c r="C9" s="33"/>
      <c r="D9" s="33"/>
    </row>
    <row r="10" spans="1:4" x14ac:dyDescent="0.25">
      <c r="B10" s="33" t="s">
        <v>25</v>
      </c>
      <c r="C10" s="33"/>
      <c r="D10" s="33"/>
    </row>
    <row r="11" spans="1:4" x14ac:dyDescent="0.25">
      <c r="B11" s="33"/>
      <c r="C11" s="33"/>
      <c r="D11" s="33"/>
    </row>
    <row r="12" spans="1:4" x14ac:dyDescent="0.25">
      <c r="B12" s="33"/>
      <c r="C12" s="33"/>
      <c r="D12" s="33"/>
    </row>
    <row r="13" spans="1:4" x14ac:dyDescent="0.25">
      <c r="B13" s="33"/>
      <c r="C13" s="33"/>
      <c r="D13" s="33"/>
    </row>
    <row r="14" spans="1:4" x14ac:dyDescent="0.25">
      <c r="B14" s="33"/>
      <c r="C14" s="33"/>
      <c r="D14" s="33"/>
    </row>
    <row r="16" spans="1:4" x14ac:dyDescent="0.25">
      <c r="A16" s="27" t="s">
        <v>15</v>
      </c>
      <c r="B16" s="27"/>
      <c r="C16" s="27"/>
      <c r="D16" s="27"/>
    </row>
    <row r="17" spans="1:4" x14ac:dyDescent="0.25">
      <c r="A17" s="27" t="s">
        <v>16</v>
      </c>
      <c r="B17" s="27"/>
      <c r="C17" s="27"/>
      <c r="D17" s="27"/>
    </row>
    <row r="20" spans="1:4" ht="15.75" thickBot="1" x14ac:dyDescent="0.3">
      <c r="A20" s="26" t="s">
        <v>8</v>
      </c>
    </row>
    <row r="21" spans="1:4" ht="15.75" customHeight="1" thickBot="1" x14ac:dyDescent="0.3">
      <c r="A21" s="28" t="s">
        <v>0</v>
      </c>
      <c r="B21" s="32" t="s">
        <v>1</v>
      </c>
      <c r="C21" s="30" t="s">
        <v>10</v>
      </c>
      <c r="D21" s="31"/>
    </row>
    <row r="22" spans="1:4" ht="15.75" thickBot="1" x14ac:dyDescent="0.3">
      <c r="A22" s="29"/>
      <c r="B22" s="29"/>
      <c r="C22" s="4" t="s">
        <v>11</v>
      </c>
      <c r="D22" s="4" t="s">
        <v>17</v>
      </c>
    </row>
    <row r="23" spans="1:4" ht="15.75" thickBot="1" x14ac:dyDescent="0.3">
      <c r="A23" s="12">
        <v>1</v>
      </c>
      <c r="B23" s="5">
        <v>2</v>
      </c>
      <c r="C23" s="5">
        <v>3</v>
      </c>
      <c r="D23" s="5">
        <v>4</v>
      </c>
    </row>
    <row r="24" spans="1:4" ht="20.25" customHeight="1" x14ac:dyDescent="0.25">
      <c r="A24" s="14" t="s">
        <v>2</v>
      </c>
      <c r="B24" s="19">
        <f>B25</f>
        <v>21025</v>
      </c>
      <c r="C24" s="19">
        <f t="shared" ref="C24:D24" si="0">C25</f>
        <v>35041</v>
      </c>
      <c r="D24" s="24">
        <f t="shared" si="0"/>
        <v>35041</v>
      </c>
    </row>
    <row r="25" spans="1:4" s="21" customFormat="1" ht="54.75" customHeight="1" x14ac:dyDescent="0.25">
      <c r="A25" s="15" t="s">
        <v>3</v>
      </c>
      <c r="B25" s="2">
        <f>(38546000-17521000)/1000</f>
        <v>21025</v>
      </c>
      <c r="C25" s="2">
        <f>(52562000-17521000)/1000</f>
        <v>35041</v>
      </c>
      <c r="D25" s="6">
        <f>(59570000-24529000)/1000</f>
        <v>35041</v>
      </c>
    </row>
    <row r="26" spans="1:4" ht="27" customHeight="1" x14ac:dyDescent="0.25">
      <c r="A26" s="13" t="s">
        <v>4</v>
      </c>
      <c r="B26" s="19">
        <f>SUM(B27:B37)</f>
        <v>217927.57753999997</v>
      </c>
      <c r="C26" s="19">
        <f>SUM(C27:C37)</f>
        <v>487642.06999999995</v>
      </c>
      <c r="D26" s="24">
        <f>SUM(D27:D37)</f>
        <v>1363351.33</v>
      </c>
    </row>
    <row r="27" spans="1:4" s="21" customFormat="1" ht="30.75" customHeight="1" x14ac:dyDescent="0.25">
      <c r="A27" s="16" t="s">
        <v>18</v>
      </c>
      <c r="B27" s="23">
        <f>(11250000-870510)/1000</f>
        <v>10379.49</v>
      </c>
      <c r="C27" s="23">
        <v>0</v>
      </c>
      <c r="D27" s="25">
        <v>0</v>
      </c>
    </row>
    <row r="28" spans="1:4" s="21" customFormat="1" ht="30.75" customHeight="1" x14ac:dyDescent="0.25">
      <c r="A28" s="16" t="s">
        <v>31</v>
      </c>
      <c r="B28" s="23">
        <v>11000</v>
      </c>
      <c r="C28" s="23">
        <v>0</v>
      </c>
      <c r="D28" s="25">
        <v>0</v>
      </c>
    </row>
    <row r="29" spans="1:4" s="21" customFormat="1" ht="42.75" customHeight="1" x14ac:dyDescent="0.25">
      <c r="A29" s="15" t="s">
        <v>19</v>
      </c>
      <c r="B29" s="23">
        <f>46500000/1000</f>
        <v>46500</v>
      </c>
      <c r="C29" s="23">
        <f>46500000/1000</f>
        <v>46500</v>
      </c>
      <c r="D29" s="25">
        <v>0</v>
      </c>
    </row>
    <row r="30" spans="1:4" s="21" customFormat="1" ht="42.75" customHeight="1" x14ac:dyDescent="0.25">
      <c r="A30" s="15" t="s">
        <v>29</v>
      </c>
      <c r="B30" s="23">
        <v>0</v>
      </c>
      <c r="C30" s="23">
        <f>15026240/1000</f>
        <v>15026.24</v>
      </c>
      <c r="D30" s="25">
        <f>85148690/1000</f>
        <v>85148.69</v>
      </c>
    </row>
    <row r="31" spans="1:4" s="21" customFormat="1" ht="42.75" customHeight="1" x14ac:dyDescent="0.25">
      <c r="A31" s="15" t="s">
        <v>30</v>
      </c>
      <c r="B31" s="23">
        <v>0</v>
      </c>
      <c r="C31" s="23">
        <f>13204880/1000</f>
        <v>13204.88</v>
      </c>
      <c r="D31" s="25">
        <f>74827640/1000</f>
        <v>74827.64</v>
      </c>
    </row>
    <row r="32" spans="1:4" s="21" customFormat="1" ht="30.75" customHeight="1" x14ac:dyDescent="0.25">
      <c r="A32" s="15" t="s">
        <v>20</v>
      </c>
      <c r="B32" s="23">
        <f>(140468450-36407770)/1000</f>
        <v>104060.68</v>
      </c>
      <c r="C32" s="23">
        <f>(95468450-24271840+256366500)/1000</f>
        <v>327563.11</v>
      </c>
      <c r="D32" s="25">
        <f>(1369741500-256366500)/1000</f>
        <v>1113375</v>
      </c>
    </row>
    <row r="33" spans="1:4" s="21" customFormat="1" ht="30.75" customHeight="1" x14ac:dyDescent="0.25">
      <c r="A33" s="15" t="s">
        <v>22</v>
      </c>
      <c r="B33" s="23">
        <v>0</v>
      </c>
      <c r="C33" s="23">
        <f>11343920/1000</f>
        <v>11343.92</v>
      </c>
      <c r="D33" s="25">
        <v>0</v>
      </c>
    </row>
    <row r="34" spans="1:4" s="21" customFormat="1" ht="30.75" customHeight="1" x14ac:dyDescent="0.25">
      <c r="A34" s="15" t="s">
        <v>23</v>
      </c>
      <c r="B34" s="23">
        <v>0</v>
      </c>
      <c r="C34" s="23">
        <f>9283920/1000</f>
        <v>9283.92</v>
      </c>
      <c r="D34" s="25">
        <v>0</v>
      </c>
    </row>
    <row r="35" spans="1:4" s="21" customFormat="1" ht="30.75" customHeight="1" x14ac:dyDescent="0.25">
      <c r="A35" s="15" t="s">
        <v>26</v>
      </c>
      <c r="B35" s="23">
        <f>(45702800)/1000</f>
        <v>45702.8</v>
      </c>
      <c r="C35" s="23">
        <v>0</v>
      </c>
      <c r="D35" s="25">
        <v>0</v>
      </c>
    </row>
    <row r="36" spans="1:4" s="21" customFormat="1" ht="30.75" customHeight="1" x14ac:dyDescent="0.25">
      <c r="A36" s="15" t="s">
        <v>21</v>
      </c>
      <c r="B36" s="23">
        <v>0</v>
      </c>
      <c r="C36" s="23">
        <f>60000000/1000</f>
        <v>60000</v>
      </c>
      <c r="D36" s="25">
        <f>(75870000+14130000)/1000</f>
        <v>90000</v>
      </c>
    </row>
    <row r="37" spans="1:4" s="21" customFormat="1" ht="37.5" customHeight="1" x14ac:dyDescent="0.25">
      <c r="A37" s="15" t="s">
        <v>27</v>
      </c>
      <c r="B37" s="23">
        <f>(4720000-4435392.46)/1000</f>
        <v>284.60754000000003</v>
      </c>
      <c r="C37" s="23">
        <f>4720000/1000</f>
        <v>4720</v>
      </c>
      <c r="D37" s="25">
        <v>0</v>
      </c>
    </row>
    <row r="38" spans="1:4" ht="33" customHeight="1" x14ac:dyDescent="0.25">
      <c r="A38" s="13" t="s">
        <v>12</v>
      </c>
      <c r="B38" s="19">
        <f>B39</f>
        <v>45810</v>
      </c>
      <c r="C38" s="19">
        <f t="shared" ref="C38:D38" si="1">C39</f>
        <v>0</v>
      </c>
      <c r="D38" s="24">
        <f t="shared" si="1"/>
        <v>0</v>
      </c>
    </row>
    <row r="39" spans="1:4" s="21" customFormat="1" x14ac:dyDescent="0.25">
      <c r="A39" s="15" t="s">
        <v>24</v>
      </c>
      <c r="B39" s="2">
        <v>45810</v>
      </c>
      <c r="C39" s="2">
        <v>0</v>
      </c>
      <c r="D39" s="6">
        <v>0</v>
      </c>
    </row>
    <row r="40" spans="1:4" ht="31.5" customHeight="1" x14ac:dyDescent="0.25">
      <c r="A40" s="13" t="s">
        <v>5</v>
      </c>
      <c r="B40" s="19">
        <f>B41</f>
        <v>29592.329659999999</v>
      </c>
      <c r="C40" s="19">
        <f>C41</f>
        <v>0</v>
      </c>
      <c r="D40" s="24">
        <v>0</v>
      </c>
    </row>
    <row r="41" spans="1:4" s="21" customFormat="1" ht="31.5" customHeight="1" thickBot="1" x14ac:dyDescent="0.3">
      <c r="A41" s="17" t="s">
        <v>6</v>
      </c>
      <c r="B41" s="22">
        <f>(22174044.34-2991479.68-10404000+20813765)/1000</f>
        <v>29592.329659999999</v>
      </c>
      <c r="C41" s="22">
        <v>0</v>
      </c>
      <c r="D41" s="9">
        <v>0</v>
      </c>
    </row>
    <row r="42" spans="1:4" ht="25.5" customHeight="1" thickBot="1" x14ac:dyDescent="0.3">
      <c r="A42" s="10" t="s">
        <v>7</v>
      </c>
      <c r="B42" s="20">
        <f>B24+B26+B38+B40</f>
        <v>314354.90719999996</v>
      </c>
      <c r="C42" s="20">
        <f>C24+C26+C38+C40</f>
        <v>522683.06999999995</v>
      </c>
      <c r="D42" s="20">
        <f>D24+D26+D38+D40</f>
        <v>1398392.33</v>
      </c>
    </row>
  </sheetData>
  <mergeCells count="17">
    <mergeCell ref="A16:D16"/>
    <mergeCell ref="A17:D17"/>
    <mergeCell ref="A21:A22"/>
    <mergeCell ref="B21:B22"/>
    <mergeCell ref="C21:D21"/>
    <mergeCell ref="B14:D14"/>
    <mergeCell ref="B1:D1"/>
    <mergeCell ref="B2:D2"/>
    <mergeCell ref="B3:D3"/>
    <mergeCell ref="B4:D4"/>
    <mergeCell ref="B7:D7"/>
    <mergeCell ref="B8:D8"/>
    <mergeCell ref="B9:D9"/>
    <mergeCell ref="B10:D10"/>
    <mergeCell ref="B11:D11"/>
    <mergeCell ref="B12:D12"/>
    <mergeCell ref="B13:D13"/>
  </mergeCells>
  <pageMargins left="0.39370078740157483" right="0" top="0.35433070866141736" bottom="0.39370078740157483" header="0.51181102362204722" footer="0.51181102362204722"/>
  <pageSetup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 № 6 Инвестиции 2024-2026 гг</vt:lpstr>
      <vt:lpstr>Пр № 6 Инвестиции 2024-2026 </vt:lpstr>
      <vt:lpstr>'Пр № 6 Инвестиции 2024-2026 '!Область_печати</vt:lpstr>
      <vt:lpstr>'Пр № 6 Инвестиции 2024-2026 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USER-23-005</cp:lastModifiedBy>
  <cp:lastPrinted>2024-06-20T06:28:10Z</cp:lastPrinted>
  <dcterms:created xsi:type="dcterms:W3CDTF">2021-04-12T14:52:46Z</dcterms:created>
  <dcterms:modified xsi:type="dcterms:W3CDTF">2024-06-20T06:28:11Z</dcterms:modified>
</cp:coreProperties>
</file>