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-SOVDEP-04\Desktop\изм. в бюдж 09.09.22\Приложения\"/>
    </mc:Choice>
  </mc:AlternateContent>
  <bookViews>
    <workbookView xWindow="600" yWindow="525" windowWidth="25575" windowHeight="10170"/>
  </bookViews>
  <sheets>
    <sheet name="Пр № 6 Инвестиции 2022-2024 гг" sheetId="1" r:id="rId1"/>
  </sheets>
  <calcPr calcId="162913"/>
</workbook>
</file>

<file path=xl/calcChain.xml><?xml version="1.0" encoding="utf-8"?>
<calcChain xmlns="http://schemas.openxmlformats.org/spreadsheetml/2006/main">
  <c r="K36" i="1" l="1"/>
  <c r="K35" i="1"/>
  <c r="L42" i="1"/>
  <c r="K42" i="1"/>
  <c r="K40" i="1"/>
  <c r="K38" i="1" s="1"/>
  <c r="K24" i="1"/>
  <c r="K23" i="1" s="1"/>
  <c r="K22" i="1"/>
  <c r="M25" i="1"/>
  <c r="L39" i="1"/>
  <c r="L32" i="1"/>
  <c r="L31" i="1"/>
  <c r="K29" i="1"/>
  <c r="K28" i="1"/>
  <c r="L33" i="1"/>
  <c r="L41" i="1" l="1"/>
  <c r="L38" i="1"/>
  <c r="M43" i="1"/>
  <c r="L29" i="1"/>
  <c r="L27" i="1"/>
  <c r="L23" i="1"/>
  <c r="K41" i="1"/>
  <c r="K33" i="1"/>
  <c r="K30" i="1"/>
  <c r="K25" i="1" s="1"/>
  <c r="K21" i="1"/>
  <c r="K20" i="1"/>
  <c r="L19" i="1"/>
  <c r="L18" i="1" s="1"/>
  <c r="K19" i="1"/>
  <c r="K18" i="1" l="1"/>
  <c r="L25" i="1"/>
  <c r="L43" i="1" s="1"/>
  <c r="K43" i="1" l="1"/>
</calcChain>
</file>

<file path=xl/sharedStrings.xml><?xml version="1.0" encoding="utf-8"?>
<sst xmlns="http://schemas.openxmlformats.org/spreadsheetml/2006/main" count="41" uniqueCount="41">
  <si>
    <t>Наименование</t>
  </si>
  <si>
    <t>2022 год</t>
  </si>
  <si>
    <t>2023 год</t>
  </si>
  <si>
    <t>2024 год</t>
  </si>
  <si>
    <t>Муниципальная программа "Развитие сельского хозяйства"</t>
  </si>
  <si>
    <t>Газификация МКД п.Старая Руза, ул.Садовая №11 и 11а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</si>
  <si>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</si>
  <si>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</si>
  <si>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</si>
  <si>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Приобретение, монтаж и ввод в эксплуатацию станции водоочистки на артскважине д.Нововолково д.20</t>
  </si>
  <si>
    <t>Приобретение, монтаж и ввод в эксплуатацию станции водоочистки на ВЗУ в д. Городище, п/ст151, соор.2В</t>
  </si>
  <si>
    <t>Муниципальная программа "Строительство объектов социальной инфраструктуры"</t>
  </si>
  <si>
    <t xml:space="preserve">Строительство Дома культуры по адресу: Московская область, Рузский район, д.Нестерово	</t>
  </si>
  <si>
    <t xml:space="preserve">Общеобразовательная школа на 400 Meст Рузский район, гп Тучково, Западный микрорайон ул.Новая	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</si>
  <si>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</si>
  <si>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</t>
  </si>
  <si>
    <t>Итого:</t>
  </si>
  <si>
    <t>Газификация МКД ул. Первомайская №29/1, 29/2, 29/3, д. Шелковка</t>
  </si>
  <si>
    <t>Газификация МКД № 1,2,3 с. Богородское</t>
  </si>
  <si>
    <t>Приобретение, монтаж и ввод в эксплуатацию локальных очистных сооружений для МКД, пос. Полушкино</t>
  </si>
  <si>
    <t>Строительсвто БМК г. Руза, Волоколамское шоссе</t>
  </si>
  <si>
    <t>Строительство БМК г. Руза, ул. Говорова, д.1А</t>
  </si>
  <si>
    <t>Строительство БМК д. Старониколаево, д. 195</t>
  </si>
  <si>
    <t>Строительство БМК д. Сумароково, д.34</t>
  </si>
  <si>
    <t>Строительство котельной по адресу: Рузский г.о., п.Тучково, ул. Лебеденко д.36</t>
  </si>
  <si>
    <t>Ед. измерения: тыс. рублей</t>
  </si>
  <si>
    <t>к решению Совета депутатов</t>
  </si>
  <si>
    <t>Рузского городского округа</t>
  </si>
  <si>
    <t>Московской области</t>
  </si>
  <si>
    <t>Плановый период</t>
  </si>
  <si>
    <t>Расходы бюджета Рузского городского округа</t>
  </si>
  <si>
    <t>Приложение № 6</t>
  </si>
  <si>
    <t>Выполнение работ по установке  септика в ж/г "Дружба"</t>
  </si>
  <si>
    <t>Газификация д. Марс</t>
  </si>
  <si>
    <t>и плановый период 2023 и 2024 годов</t>
  </si>
  <si>
    <t>на осуществление бюджетных инвестиций в форме капитальных вложений на 2022 год</t>
  </si>
  <si>
    <t>Реконструкция канализационных очистных сооружений</t>
  </si>
  <si>
    <t>Приложение № 7  
к решению Совета депутатов   
Рузского городского округа                                               Московской области  
от "15"декабря  2021 года № 586/71 "</t>
  </si>
  <si>
    <t>Пуско-наладочные работы по котельной в д. Лужки, д.1А</t>
  </si>
  <si>
    <t>Пуско-наладочные работы по котельной в д. Лихачёво, д. 78</t>
  </si>
  <si>
    <t>от "09" сентября 2022 года № 643/80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</si>
</sst>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#,##0_ ;[Red]\-#,##0\ "/>
  </numFmts>
  <fonts count="8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sz val="10"/>
      <color indexed="8"/>
      <name val="Arial"/>
      <family val="2"/>
      <charset val="204"/>
    </font>
    <font>
      <b/>
      <sz val="11"/>
      <color indexed="8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E5737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1" fillId="2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164" fontId="1" fillId="2" borderId="14" xfId="0" applyNumberFormat="1" applyFont="1" applyFill="1" applyBorder="1" applyAlignment="1">
      <alignment horizontal="right" vertical="center"/>
    </xf>
    <xf numFmtId="164" fontId="1" fillId="2" borderId="12" xfId="0" applyNumberFormat="1" applyFont="1" applyFill="1" applyBorder="1" applyAlignment="1">
      <alignment horizontal="right" vertical="center"/>
    </xf>
    <xf numFmtId="164" fontId="1" fillId="2" borderId="20" xfId="0" applyNumberFormat="1" applyFont="1" applyFill="1" applyBorder="1" applyAlignment="1">
      <alignment horizontal="right" vertical="center"/>
    </xf>
    <xf numFmtId="164" fontId="7" fillId="7" borderId="3" xfId="0" applyNumberFormat="1" applyFont="1" applyFill="1" applyBorder="1" applyAlignment="1">
      <alignment horizontal="right" vertical="center"/>
    </xf>
    <xf numFmtId="0" fontId="1" fillId="4" borderId="13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164" fontId="1" fillId="4" borderId="14" xfId="0" applyNumberFormat="1" applyFont="1" applyFill="1" applyBorder="1" applyAlignment="1">
      <alignment horizontal="right" vertical="center"/>
    </xf>
    <xf numFmtId="0" fontId="0" fillId="4" borderId="0" xfId="0" applyFill="1"/>
    <xf numFmtId="0" fontId="1" fillId="4" borderId="15" xfId="0" applyNumberFormat="1" applyFont="1" applyFill="1" applyBorder="1" applyAlignment="1">
      <alignment horizontal="left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164" fontId="1" fillId="4" borderId="2" xfId="0" applyNumberFormat="1" applyFont="1" applyFill="1" applyBorder="1" applyAlignment="1">
      <alignment horizontal="right" vertical="center"/>
    </xf>
    <xf numFmtId="164" fontId="1" fillId="4" borderId="16" xfId="0" applyNumberFormat="1" applyFont="1" applyFill="1" applyBorder="1" applyAlignment="1">
      <alignment horizontal="right" vertical="center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165" fontId="0" fillId="0" borderId="0" xfId="0" applyNumberFormat="1"/>
    <xf numFmtId="165" fontId="6" fillId="6" borderId="3" xfId="0" applyNumberFormat="1" applyFont="1" applyFill="1" applyBorder="1" applyAlignment="1">
      <alignment horizontal="center" vertical="center" wrapText="1"/>
    </xf>
    <xf numFmtId="165" fontId="3" fillId="3" borderId="3" xfId="0" applyNumberFormat="1" applyFont="1" applyFill="1" applyBorder="1" applyAlignment="1">
      <alignment horizontal="center" vertical="center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4" borderId="21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7" borderId="17" xfId="0" applyNumberFormat="1" applyFont="1" applyFill="1" applyBorder="1" applyAlignment="1">
      <alignment horizontal="left" vertical="center"/>
    </xf>
    <xf numFmtId="0" fontId="7" fillId="7" borderId="6" xfId="0" applyNumberFormat="1" applyFont="1" applyFill="1" applyBorder="1" applyAlignment="1">
      <alignment horizontal="left" vertical="center"/>
    </xf>
    <xf numFmtId="0" fontId="0" fillId="0" borderId="7" xfId="0" applyBorder="1" applyAlignment="1">
      <alignment horizontal="left"/>
    </xf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left"/>
    </xf>
    <xf numFmtId="165" fontId="4" fillId="0" borderId="0" xfId="0" applyNumberFormat="1" applyFont="1" applyAlignment="1">
      <alignment horizontal="right" vertical="top" wrapText="1"/>
    </xf>
    <xf numFmtId="165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center" wrapText="1"/>
    </xf>
    <xf numFmtId="165" fontId="3" fillId="5" borderId="9" xfId="0" applyNumberFormat="1" applyFont="1" applyFill="1" applyBorder="1" applyAlignment="1">
      <alignment horizontal="center" vertical="center" wrapText="1"/>
    </xf>
    <xf numFmtId="165" fontId="3" fillId="5" borderId="18" xfId="0" applyNumberFormat="1" applyFont="1" applyFill="1" applyBorder="1" applyAlignment="1">
      <alignment horizontal="center" vertical="center" wrapText="1"/>
    </xf>
    <xf numFmtId="0" fontId="3" fillId="5" borderId="9" xfId="0" applyNumberFormat="1" applyFont="1" applyFill="1" applyBorder="1" applyAlignment="1">
      <alignment horizontal="center" vertical="center" wrapText="1"/>
    </xf>
    <xf numFmtId="0" fontId="3" fillId="5" borderId="8" xfId="0" applyNumberFormat="1" applyFont="1" applyFill="1" applyBorder="1" applyAlignment="1">
      <alignment horizontal="center" vertical="center" wrapText="1"/>
    </xf>
    <xf numFmtId="0" fontId="3" fillId="5" borderId="4" xfId="0" applyNumberFormat="1" applyFont="1" applyFill="1" applyBorder="1" applyAlignment="1">
      <alignment horizontal="center" vertical="center" wrapText="1"/>
    </xf>
    <xf numFmtId="0" fontId="3" fillId="5" borderId="18" xfId="0" applyNumberFormat="1" applyFont="1" applyFill="1" applyBorder="1" applyAlignment="1">
      <alignment horizontal="center" vertical="center" wrapText="1"/>
    </xf>
    <xf numFmtId="0" fontId="3" fillId="5" borderId="7" xfId="0" applyNumberFormat="1" applyFont="1" applyFill="1" applyBorder="1" applyAlignment="1">
      <alignment horizontal="center" vertical="center" wrapText="1"/>
    </xf>
    <xf numFmtId="0" fontId="3" fillId="5" borderId="19" xfId="0" applyNumberFormat="1" applyFont="1" applyFill="1" applyBorder="1" applyAlignment="1">
      <alignment horizontal="center" vertical="center" wrapText="1"/>
    </xf>
    <xf numFmtId="165" fontId="6" fillId="5" borderId="10" xfId="0" applyNumberFormat="1" applyFont="1" applyFill="1" applyBorder="1" applyAlignment="1">
      <alignment horizontal="center" vertical="center" wrapText="1"/>
    </xf>
    <xf numFmtId="165" fontId="3" fillId="5" borderId="5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4" borderId="21" xfId="0" applyNumberFormat="1" applyFont="1" applyFill="1" applyBorder="1" applyAlignment="1">
      <alignment horizontal="left" vertical="center" wrapText="1"/>
    </xf>
    <xf numFmtId="0" fontId="1" fillId="4" borderId="22" xfId="0" applyNumberFormat="1" applyFont="1" applyFill="1" applyBorder="1" applyAlignment="1">
      <alignment horizontal="left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2" fillId="4" borderId="2" xfId="0" applyNumberFormat="1" applyFont="1" applyFill="1" applyBorder="1" applyAlignment="1">
      <alignment horizontal="left" vertical="center" wrapText="1"/>
    </xf>
    <xf numFmtId="0" fontId="1" fillId="2" borderId="13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4" borderId="23" xfId="0" applyNumberFormat="1" applyFont="1" applyFill="1" applyBorder="1" applyAlignment="1">
      <alignment horizontal="left" vertical="center" wrapText="1"/>
    </xf>
    <xf numFmtId="0" fontId="1" fillId="2" borderId="11" xfId="0" applyNumberFormat="1" applyFont="1" applyFill="1" applyBorder="1" applyAlignment="1">
      <alignment horizontal="left" vertical="center" wrapText="1"/>
    </xf>
    <xf numFmtId="0" fontId="1" fillId="2" borderId="12" xfId="0" applyNumberFormat="1" applyFont="1" applyFill="1" applyBorder="1" applyAlignment="1">
      <alignment horizontal="left" vertical="center" wrapText="1"/>
    </xf>
    <xf numFmtId="0" fontId="3" fillId="3" borderId="17" xfId="0" applyNumberFormat="1" applyFont="1" applyFill="1" applyBorder="1" applyAlignment="1">
      <alignment horizontal="center" vertical="center"/>
    </xf>
    <xf numFmtId="0" fontId="3" fillId="3" borderId="6" xfId="0" applyNumberFormat="1" applyFont="1" applyFill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zoomScaleNormal="100" workbookViewId="0">
      <selection activeCell="U11" sqref="U11"/>
    </sheetView>
  </sheetViews>
  <sheetFormatPr defaultRowHeight="15" x14ac:dyDescent="0.25"/>
  <cols>
    <col min="1" max="1" width="0.7109375" customWidth="1"/>
    <col min="2" max="2" width="0.5703125" customWidth="1"/>
    <col min="3" max="7" width="0.5703125" hidden="1" customWidth="1"/>
    <col min="8" max="8" width="0.5703125" customWidth="1"/>
    <col min="9" max="9" width="27.85546875" customWidth="1"/>
    <col min="10" max="10" width="40.85546875" customWidth="1"/>
    <col min="11" max="13" width="16" style="18" customWidth="1"/>
  </cols>
  <sheetData>
    <row r="1" spans="1:13" x14ac:dyDescent="0.25">
      <c r="K1" s="28" t="s">
        <v>31</v>
      </c>
      <c r="L1" s="28"/>
      <c r="M1" s="28"/>
    </row>
    <row r="2" spans="1:13" x14ac:dyDescent="0.25">
      <c r="K2" s="28" t="s">
        <v>26</v>
      </c>
      <c r="L2" s="28"/>
      <c r="M2" s="28"/>
    </row>
    <row r="3" spans="1:13" x14ac:dyDescent="0.25">
      <c r="K3" s="28" t="s">
        <v>27</v>
      </c>
      <c r="L3" s="28"/>
      <c r="M3" s="28"/>
    </row>
    <row r="4" spans="1:13" x14ac:dyDescent="0.25">
      <c r="K4" s="28" t="s">
        <v>28</v>
      </c>
      <c r="L4" s="28"/>
      <c r="M4" s="28"/>
    </row>
    <row r="5" spans="1:13" x14ac:dyDescent="0.25">
      <c r="K5" s="28" t="s">
        <v>40</v>
      </c>
      <c r="L5" s="28"/>
      <c r="M5" s="28"/>
    </row>
    <row r="6" spans="1:13" x14ac:dyDescent="0.25">
      <c r="K6" s="29"/>
      <c r="L6" s="29"/>
      <c r="M6" s="29"/>
    </row>
    <row r="7" spans="1:13" ht="65.25" customHeight="1" x14ac:dyDescent="0.25">
      <c r="K7" s="30" t="s">
        <v>37</v>
      </c>
      <c r="L7" s="31"/>
      <c r="M7" s="31"/>
    </row>
    <row r="8" spans="1:13" x14ac:dyDescent="0.25">
      <c r="K8" s="29"/>
      <c r="L8" s="29"/>
      <c r="M8" s="29"/>
    </row>
    <row r="10" spans="1:13" x14ac:dyDescent="0.25">
      <c r="B10" s="23" t="s">
        <v>30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</row>
    <row r="11" spans="1:13" x14ac:dyDescent="0.25">
      <c r="B11" s="32" t="s">
        <v>35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</row>
    <row r="12" spans="1:13" x14ac:dyDescent="0.25">
      <c r="A12" s="23" t="s">
        <v>34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</row>
    <row r="14" spans="1:13" ht="15.75" thickBot="1" x14ac:dyDescent="0.3">
      <c r="B14" s="27" t="s">
        <v>25</v>
      </c>
      <c r="C14" s="27"/>
      <c r="D14" s="27"/>
      <c r="E14" s="27"/>
      <c r="F14" s="27"/>
      <c r="G14" s="27"/>
      <c r="H14" s="27"/>
      <c r="I14" s="27"/>
    </row>
    <row r="15" spans="1:13" ht="23.25" customHeight="1" thickBot="1" x14ac:dyDescent="0.3">
      <c r="B15" s="35" t="s">
        <v>0</v>
      </c>
      <c r="C15" s="36"/>
      <c r="D15" s="36"/>
      <c r="E15" s="36"/>
      <c r="F15" s="36"/>
      <c r="G15" s="36"/>
      <c r="H15" s="36"/>
      <c r="I15" s="36"/>
      <c r="J15" s="37"/>
      <c r="K15" s="33" t="s">
        <v>1</v>
      </c>
      <c r="L15" s="41" t="s">
        <v>29</v>
      </c>
      <c r="M15" s="42"/>
    </row>
    <row r="16" spans="1:13" ht="23.25" customHeight="1" thickBot="1" x14ac:dyDescent="0.3">
      <c r="B16" s="38"/>
      <c r="C16" s="39"/>
      <c r="D16" s="39"/>
      <c r="E16" s="39"/>
      <c r="F16" s="39"/>
      <c r="G16" s="39"/>
      <c r="H16" s="39"/>
      <c r="I16" s="39"/>
      <c r="J16" s="40"/>
      <c r="K16" s="34"/>
      <c r="L16" s="19" t="s">
        <v>2</v>
      </c>
      <c r="M16" s="19" t="s">
        <v>3</v>
      </c>
    </row>
    <row r="17" spans="2:13" ht="15.75" thickBot="1" x14ac:dyDescent="0.3">
      <c r="B17" s="53">
        <v>1</v>
      </c>
      <c r="C17" s="54"/>
      <c r="D17" s="54"/>
      <c r="E17" s="54"/>
      <c r="F17" s="54"/>
      <c r="G17" s="54"/>
      <c r="H17" s="54"/>
      <c r="I17" s="54"/>
      <c r="J17" s="54"/>
      <c r="K17" s="20">
        <v>2</v>
      </c>
      <c r="L17" s="20">
        <v>3</v>
      </c>
      <c r="M17" s="20">
        <v>4</v>
      </c>
    </row>
    <row r="18" spans="2:13" ht="15" customHeight="1" x14ac:dyDescent="0.25">
      <c r="B18" s="51" t="s">
        <v>4</v>
      </c>
      <c r="C18" s="52"/>
      <c r="D18" s="52"/>
      <c r="E18" s="52"/>
      <c r="F18" s="52"/>
      <c r="G18" s="52"/>
      <c r="H18" s="52"/>
      <c r="I18" s="52"/>
      <c r="J18" s="52"/>
      <c r="K18" s="4">
        <f>SUM(K19:K22)</f>
        <v>26300.751789999998</v>
      </c>
      <c r="L18" s="4">
        <f>SUM(L19:L22)</f>
        <v>10400</v>
      </c>
      <c r="M18" s="5">
        <v>0</v>
      </c>
    </row>
    <row r="19" spans="2:13" s="10" customFormat="1" ht="15" customHeight="1" x14ac:dyDescent="0.25">
      <c r="B19" s="7"/>
      <c r="C19" s="8"/>
      <c r="D19" s="8"/>
      <c r="E19" s="8"/>
      <c r="F19" s="8"/>
      <c r="G19" s="8"/>
      <c r="H19" s="8"/>
      <c r="I19" s="43" t="s">
        <v>18</v>
      </c>
      <c r="J19" s="55"/>
      <c r="K19" s="2">
        <f>1800000/1000</f>
        <v>1800</v>
      </c>
      <c r="L19" s="2">
        <f>4900000/1000</f>
        <v>4900</v>
      </c>
      <c r="M19" s="9">
        <v>0</v>
      </c>
    </row>
    <row r="20" spans="2:13" s="10" customFormat="1" ht="15" customHeight="1" x14ac:dyDescent="0.25">
      <c r="B20" s="7"/>
      <c r="C20" s="8"/>
      <c r="D20" s="8"/>
      <c r="E20" s="8"/>
      <c r="F20" s="8"/>
      <c r="G20" s="8"/>
      <c r="H20" s="8"/>
      <c r="I20" s="43" t="s">
        <v>5</v>
      </c>
      <c r="J20" s="43"/>
      <c r="K20" s="2">
        <f>4000000/1000</f>
        <v>4000</v>
      </c>
      <c r="L20" s="2">
        <v>0</v>
      </c>
      <c r="M20" s="9">
        <v>0</v>
      </c>
    </row>
    <row r="21" spans="2:13" s="10" customFormat="1" ht="15" customHeight="1" x14ac:dyDescent="0.25">
      <c r="B21" s="7"/>
      <c r="C21" s="8"/>
      <c r="D21" s="8"/>
      <c r="E21" s="8"/>
      <c r="F21" s="8"/>
      <c r="G21" s="8"/>
      <c r="H21" s="8"/>
      <c r="I21" s="43" t="s">
        <v>17</v>
      </c>
      <c r="J21" s="55"/>
      <c r="K21" s="2">
        <f>1500000/1000</f>
        <v>1500</v>
      </c>
      <c r="L21" s="2">
        <v>5500</v>
      </c>
      <c r="M21" s="9">
        <v>0</v>
      </c>
    </row>
    <row r="22" spans="2:13" s="10" customFormat="1" ht="15" customHeight="1" x14ac:dyDescent="0.25">
      <c r="B22" s="7"/>
      <c r="C22" s="16"/>
      <c r="D22" s="16"/>
      <c r="E22" s="16"/>
      <c r="F22" s="16"/>
      <c r="G22" s="16"/>
      <c r="H22" s="16"/>
      <c r="I22" s="44" t="s">
        <v>33</v>
      </c>
      <c r="J22" s="45"/>
      <c r="K22" s="2">
        <f>(19092110-91358.21)/1000</f>
        <v>19000.751789999998</v>
      </c>
      <c r="L22" s="2">
        <v>0</v>
      </c>
      <c r="M22" s="9">
        <v>0</v>
      </c>
    </row>
    <row r="23" spans="2:13" ht="15" customHeight="1" x14ac:dyDescent="0.25">
      <c r="B23" s="48" t="s">
        <v>6</v>
      </c>
      <c r="C23" s="49"/>
      <c r="D23" s="49"/>
      <c r="E23" s="49"/>
      <c r="F23" s="49"/>
      <c r="G23" s="49"/>
      <c r="H23" s="49"/>
      <c r="I23" s="49"/>
      <c r="J23" s="49"/>
      <c r="K23" s="1">
        <f>K24</f>
        <v>64243.257299999997</v>
      </c>
      <c r="L23" s="1">
        <f>L24</f>
        <v>36172</v>
      </c>
      <c r="M23" s="3">
        <v>19292</v>
      </c>
    </row>
    <row r="24" spans="2:13" s="10" customFormat="1" ht="34.5" customHeight="1" x14ac:dyDescent="0.25">
      <c r="B24" s="7"/>
      <c r="C24" s="8"/>
      <c r="D24" s="8"/>
      <c r="E24" s="8"/>
      <c r="F24" s="8"/>
      <c r="G24" s="8"/>
      <c r="H24" s="8"/>
      <c r="I24" s="43" t="s">
        <v>7</v>
      </c>
      <c r="J24" s="55"/>
      <c r="K24" s="2">
        <f>(40994000+22918000+331257.3)/1000</f>
        <v>64243.257299999997</v>
      </c>
      <c r="L24" s="2">
        <v>36172</v>
      </c>
      <c r="M24" s="9">
        <v>19292</v>
      </c>
    </row>
    <row r="25" spans="2:13" ht="15" customHeight="1" x14ac:dyDescent="0.25">
      <c r="B25" s="48" t="s">
        <v>8</v>
      </c>
      <c r="C25" s="49"/>
      <c r="D25" s="49"/>
      <c r="E25" s="49"/>
      <c r="F25" s="49"/>
      <c r="G25" s="49"/>
      <c r="H25" s="49"/>
      <c r="I25" s="49"/>
      <c r="J25" s="49"/>
      <c r="K25" s="1">
        <f>SUM(K26:K37)</f>
        <v>210959.70334000001</v>
      </c>
      <c r="L25" s="1">
        <f>SUM(L26:L37)</f>
        <v>113822.36</v>
      </c>
      <c r="M25" s="1">
        <f>SUM(M26:M37)</f>
        <v>46500</v>
      </c>
    </row>
    <row r="26" spans="2:13" s="10" customFormat="1" ht="23.25" customHeight="1" x14ac:dyDescent="0.25">
      <c r="B26" s="7"/>
      <c r="C26" s="8"/>
      <c r="D26" s="8"/>
      <c r="E26" s="8"/>
      <c r="F26" s="8"/>
      <c r="G26" s="8"/>
      <c r="H26" s="8"/>
      <c r="I26" s="43" t="s">
        <v>9</v>
      </c>
      <c r="J26" s="43"/>
      <c r="K26" s="2">
        <v>0</v>
      </c>
      <c r="L26" s="2">
        <v>3000</v>
      </c>
      <c r="M26" s="9">
        <v>0</v>
      </c>
    </row>
    <row r="27" spans="2:13" s="10" customFormat="1" ht="23.25" customHeight="1" x14ac:dyDescent="0.25">
      <c r="B27" s="7"/>
      <c r="C27" s="8"/>
      <c r="D27" s="8"/>
      <c r="E27" s="8"/>
      <c r="F27" s="8"/>
      <c r="G27" s="8"/>
      <c r="H27" s="8"/>
      <c r="I27" s="43" t="s">
        <v>10</v>
      </c>
      <c r="J27" s="43"/>
      <c r="K27" s="2">
        <v>0</v>
      </c>
      <c r="L27" s="2">
        <f>(2259000+741000)/1000</f>
        <v>3000</v>
      </c>
      <c r="M27" s="9">
        <v>0</v>
      </c>
    </row>
    <row r="28" spans="2:13" s="10" customFormat="1" ht="26.25" customHeight="1" x14ac:dyDescent="0.25">
      <c r="B28" s="7"/>
      <c r="C28" s="8"/>
      <c r="D28" s="8"/>
      <c r="E28" s="8"/>
      <c r="F28" s="8"/>
      <c r="G28" s="8"/>
      <c r="H28" s="8"/>
      <c r="I28" s="43" t="s">
        <v>19</v>
      </c>
      <c r="J28" s="55"/>
      <c r="K28" s="2">
        <f>(14874300+190580+739060)/1000</f>
        <v>15803.94</v>
      </c>
      <c r="L28" s="2">
        <v>46500</v>
      </c>
      <c r="M28" s="9">
        <v>46500</v>
      </c>
    </row>
    <row r="29" spans="2:13" s="10" customFormat="1" ht="15" customHeight="1" x14ac:dyDescent="0.25">
      <c r="B29" s="7"/>
      <c r="C29" s="8"/>
      <c r="D29" s="8"/>
      <c r="E29" s="8"/>
      <c r="F29" s="8"/>
      <c r="G29" s="8"/>
      <c r="H29" s="8"/>
      <c r="I29" s="43" t="s">
        <v>20</v>
      </c>
      <c r="J29" s="43"/>
      <c r="K29" s="2">
        <f>(3385940+16186640-69550-332490)/1000</f>
        <v>19170.54</v>
      </c>
      <c r="L29" s="2">
        <f>(1489290+7119330)/1000</f>
        <v>8608.6200000000008</v>
      </c>
      <c r="M29" s="9">
        <v>0</v>
      </c>
    </row>
    <row r="30" spans="2:13" s="10" customFormat="1" ht="15" customHeight="1" x14ac:dyDescent="0.25">
      <c r="B30" s="7"/>
      <c r="C30" s="8"/>
      <c r="D30" s="8"/>
      <c r="E30" s="8"/>
      <c r="F30" s="8"/>
      <c r="G30" s="8"/>
      <c r="H30" s="8"/>
      <c r="I30" s="43" t="s">
        <v>21</v>
      </c>
      <c r="J30" s="43"/>
      <c r="K30" s="2">
        <f>(8025700+38365130)/1000</f>
        <v>46390.83</v>
      </c>
      <c r="L30" s="2">
        <v>0</v>
      </c>
      <c r="M30" s="9">
        <v>0</v>
      </c>
    </row>
    <row r="31" spans="2:13" s="10" customFormat="1" ht="15" customHeight="1" x14ac:dyDescent="0.25">
      <c r="B31" s="7"/>
      <c r="C31" s="8"/>
      <c r="D31" s="8"/>
      <c r="E31" s="8"/>
      <c r="F31" s="8"/>
      <c r="G31" s="8"/>
      <c r="H31" s="8"/>
      <c r="I31" s="43" t="s">
        <v>22</v>
      </c>
      <c r="J31" s="43"/>
      <c r="K31" s="2">
        <v>0</v>
      </c>
      <c r="L31" s="2">
        <f>(1962920+9381000-9381000)/1000</f>
        <v>1962.92</v>
      </c>
      <c r="M31" s="9">
        <v>0</v>
      </c>
    </row>
    <row r="32" spans="2:13" s="10" customFormat="1" ht="15" customHeight="1" x14ac:dyDescent="0.25">
      <c r="B32" s="7"/>
      <c r="C32" s="8"/>
      <c r="D32" s="8"/>
      <c r="E32" s="8"/>
      <c r="F32" s="8"/>
      <c r="G32" s="8"/>
      <c r="H32" s="8"/>
      <c r="I32" s="43" t="s">
        <v>23</v>
      </c>
      <c r="J32" s="43"/>
      <c r="K32" s="2">
        <v>0</v>
      </c>
      <c r="L32" s="2">
        <f>(1605920+7678000-1605920-7678000)/1000</f>
        <v>0</v>
      </c>
      <c r="M32" s="9">
        <v>0</v>
      </c>
    </row>
    <row r="33" spans="2:13" s="10" customFormat="1" ht="15" customHeight="1" x14ac:dyDescent="0.25">
      <c r="B33" s="7"/>
      <c r="C33" s="8"/>
      <c r="D33" s="8"/>
      <c r="E33" s="8"/>
      <c r="F33" s="8"/>
      <c r="G33" s="8"/>
      <c r="H33" s="8"/>
      <c r="I33" s="43" t="s">
        <v>24</v>
      </c>
      <c r="J33" s="43"/>
      <c r="K33" s="2">
        <f>(10328010+35574250)/1000</f>
        <v>45902.26</v>
      </c>
      <c r="L33" s="2">
        <f>(13442100+39271640-1962920)/1000</f>
        <v>50750.82</v>
      </c>
      <c r="M33" s="9">
        <v>0</v>
      </c>
    </row>
    <row r="34" spans="2:13" s="10" customFormat="1" ht="15" customHeight="1" x14ac:dyDescent="0.25">
      <c r="B34" s="7"/>
      <c r="C34" s="15"/>
      <c r="D34" s="15"/>
      <c r="E34" s="15"/>
      <c r="F34" s="15"/>
      <c r="G34" s="15"/>
      <c r="H34" s="15"/>
      <c r="I34" s="44" t="s">
        <v>32</v>
      </c>
      <c r="J34" s="45"/>
      <c r="K34" s="2">
        <v>3500</v>
      </c>
      <c r="L34" s="2">
        <v>0</v>
      </c>
      <c r="M34" s="9">
        <v>0</v>
      </c>
    </row>
    <row r="35" spans="2:13" s="10" customFormat="1" ht="15" customHeight="1" x14ac:dyDescent="0.25">
      <c r="B35" s="7"/>
      <c r="C35" s="21"/>
      <c r="D35" s="21"/>
      <c r="E35" s="21"/>
      <c r="F35" s="21"/>
      <c r="G35" s="21"/>
      <c r="H35" s="22"/>
      <c r="I35" s="50" t="s">
        <v>38</v>
      </c>
      <c r="J35" s="45"/>
      <c r="K35" s="2">
        <f>490566.67/1000</f>
        <v>490.56666999999999</v>
      </c>
      <c r="L35" s="2"/>
      <c r="M35" s="9"/>
    </row>
    <row r="36" spans="2:13" s="10" customFormat="1" ht="15" customHeight="1" x14ac:dyDescent="0.25">
      <c r="B36" s="7"/>
      <c r="C36" s="21"/>
      <c r="D36" s="21"/>
      <c r="E36" s="21"/>
      <c r="F36" s="21"/>
      <c r="G36" s="21"/>
      <c r="H36" s="22"/>
      <c r="I36" s="50" t="s">
        <v>39</v>
      </c>
      <c r="J36" s="45"/>
      <c r="K36" s="2">
        <f>490566.67/1000</f>
        <v>490.56666999999999</v>
      </c>
      <c r="L36" s="2"/>
      <c r="M36" s="9"/>
    </row>
    <row r="37" spans="2:13" s="10" customFormat="1" ht="15" customHeight="1" x14ac:dyDescent="0.25">
      <c r="B37" s="7"/>
      <c r="C37" s="17"/>
      <c r="D37" s="17"/>
      <c r="E37" s="17"/>
      <c r="F37" s="17"/>
      <c r="G37" s="17"/>
      <c r="H37" s="44" t="s">
        <v>36</v>
      </c>
      <c r="I37" s="50"/>
      <c r="J37" s="45"/>
      <c r="K37" s="2">
        <v>79211</v>
      </c>
      <c r="L37" s="2">
        <v>0</v>
      </c>
      <c r="M37" s="9">
        <v>0</v>
      </c>
    </row>
    <row r="38" spans="2:13" ht="15" customHeight="1" x14ac:dyDescent="0.25">
      <c r="B38" s="48" t="s">
        <v>11</v>
      </c>
      <c r="C38" s="49"/>
      <c r="D38" s="49"/>
      <c r="E38" s="49"/>
      <c r="F38" s="49"/>
      <c r="G38" s="49"/>
      <c r="H38" s="49"/>
      <c r="I38" s="49"/>
      <c r="J38" s="49"/>
      <c r="K38" s="1">
        <f>SUM(K39:K40)</f>
        <v>956149.48563000001</v>
      </c>
      <c r="L38" s="1">
        <f>L39</f>
        <v>0</v>
      </c>
      <c r="M38" s="3">
        <v>0</v>
      </c>
    </row>
    <row r="39" spans="2:13" s="10" customFormat="1" ht="15" customHeight="1" x14ac:dyDescent="0.25">
      <c r="B39" s="7"/>
      <c r="C39" s="8"/>
      <c r="D39" s="8"/>
      <c r="E39" s="8"/>
      <c r="F39" s="8"/>
      <c r="G39" s="8"/>
      <c r="H39" s="8"/>
      <c r="I39" s="43" t="s">
        <v>12</v>
      </c>
      <c r="J39" s="43"/>
      <c r="K39" s="2">
        <v>0</v>
      </c>
      <c r="L39" s="2">
        <f>(6740530-6740530)/1000</f>
        <v>0</v>
      </c>
      <c r="M39" s="9">
        <v>0</v>
      </c>
    </row>
    <row r="40" spans="2:13" s="10" customFormat="1" ht="23.25" customHeight="1" x14ac:dyDescent="0.25">
      <c r="B40" s="7"/>
      <c r="C40" s="8"/>
      <c r="D40" s="8"/>
      <c r="E40" s="8"/>
      <c r="F40" s="8"/>
      <c r="G40" s="8"/>
      <c r="H40" s="8"/>
      <c r="I40" s="43" t="s">
        <v>13</v>
      </c>
      <c r="J40" s="43"/>
      <c r="K40" s="2">
        <f>(660563209.26+59601143.15+75903060+250873.22+159831200)/1000</f>
        <v>956149.48563000001</v>
      </c>
      <c r="L40" s="2">
        <v>0</v>
      </c>
      <c r="M40" s="9">
        <v>0</v>
      </c>
    </row>
    <row r="41" spans="2:13" ht="15" customHeight="1" x14ac:dyDescent="0.25">
      <c r="B41" s="48" t="s">
        <v>14</v>
      </c>
      <c r="C41" s="49"/>
      <c r="D41" s="49"/>
      <c r="E41" s="49"/>
      <c r="F41" s="49"/>
      <c r="G41" s="49"/>
      <c r="H41" s="49"/>
      <c r="I41" s="49"/>
      <c r="J41" s="49"/>
      <c r="K41" s="1">
        <f>K42</f>
        <v>208230.18837000002</v>
      </c>
      <c r="L41" s="1">
        <f>L42</f>
        <v>108459.42542</v>
      </c>
      <c r="M41" s="3">
        <v>0</v>
      </c>
    </row>
    <row r="42" spans="2:13" s="10" customFormat="1" ht="15" customHeight="1" thickBot="1" x14ac:dyDescent="0.3">
      <c r="B42" s="11"/>
      <c r="C42" s="12"/>
      <c r="D42" s="12"/>
      <c r="E42" s="12"/>
      <c r="F42" s="12"/>
      <c r="G42" s="12"/>
      <c r="H42" s="12"/>
      <c r="I42" s="46" t="s">
        <v>15</v>
      </c>
      <c r="J42" s="47"/>
      <c r="K42" s="13">
        <f>(299349500.03-102495018.52+11375706.86)/1000</f>
        <v>208230.18837000002</v>
      </c>
      <c r="L42" s="13">
        <f>(167203387.12-13860490-114101800+69218328.3)/1000</f>
        <v>108459.42542</v>
      </c>
      <c r="M42" s="14">
        <v>0</v>
      </c>
    </row>
    <row r="43" spans="2:13" ht="15.75" thickBot="1" x14ac:dyDescent="0.3">
      <c r="B43" s="25" t="s">
        <v>16</v>
      </c>
      <c r="C43" s="26"/>
      <c r="D43" s="26"/>
      <c r="E43" s="26"/>
      <c r="F43" s="26"/>
      <c r="G43" s="26"/>
      <c r="H43" s="26"/>
      <c r="I43" s="26"/>
      <c r="J43" s="26"/>
      <c r="K43" s="6">
        <f>K41+K38+K25+K23+K18</f>
        <v>1465883.38643</v>
      </c>
      <c r="L43" s="6">
        <f>L41+L38+L25+L23+L18</f>
        <v>268853.78541999997</v>
      </c>
      <c r="M43" s="6">
        <f>M41+M38+M25+M23+M18</f>
        <v>65792</v>
      </c>
    </row>
  </sheetData>
  <mergeCells count="42">
    <mergeCell ref="I29:J29"/>
    <mergeCell ref="I28:J28"/>
    <mergeCell ref="I27:J27"/>
    <mergeCell ref="I19:J19"/>
    <mergeCell ref="B18:J18"/>
    <mergeCell ref="B17:J17"/>
    <mergeCell ref="I26:J26"/>
    <mergeCell ref="I24:J24"/>
    <mergeCell ref="B25:J25"/>
    <mergeCell ref="B23:J23"/>
    <mergeCell ref="I20:J20"/>
    <mergeCell ref="I21:J21"/>
    <mergeCell ref="I22:J22"/>
    <mergeCell ref="I33:J33"/>
    <mergeCell ref="I34:J34"/>
    <mergeCell ref="I30:J30"/>
    <mergeCell ref="I31:J31"/>
    <mergeCell ref="I42:J42"/>
    <mergeCell ref="B41:J41"/>
    <mergeCell ref="I40:J40"/>
    <mergeCell ref="I39:J39"/>
    <mergeCell ref="B38:J38"/>
    <mergeCell ref="H37:J37"/>
    <mergeCell ref="I32:J32"/>
    <mergeCell ref="I35:J35"/>
    <mergeCell ref="I36:J36"/>
    <mergeCell ref="A12:M12"/>
    <mergeCell ref="B43:J43"/>
    <mergeCell ref="B14:I14"/>
    <mergeCell ref="K1:M1"/>
    <mergeCell ref="K2:M2"/>
    <mergeCell ref="K3:M3"/>
    <mergeCell ref="K4:M4"/>
    <mergeCell ref="K5:M5"/>
    <mergeCell ref="K6:M6"/>
    <mergeCell ref="K7:M7"/>
    <mergeCell ref="K8:M8"/>
    <mergeCell ref="B10:M10"/>
    <mergeCell ref="B11:M11"/>
    <mergeCell ref="K15:K16"/>
    <mergeCell ref="B15:J16"/>
    <mergeCell ref="L15:M15"/>
  </mergeCells>
  <pageMargins left="0.39370078740157483" right="0.23622047244094491" top="0.35433070866141736" bottom="0.39370078740157483" header="0.51181102362204722" footer="0.51181102362204722"/>
  <pageSetup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№ 6 Инвестиции 2022-2024 гг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USER-SOVDEP-04</cp:lastModifiedBy>
  <cp:lastPrinted>2022-09-13T11:16:27Z</cp:lastPrinted>
  <dcterms:created xsi:type="dcterms:W3CDTF">2021-04-12T14:52:46Z</dcterms:created>
  <dcterms:modified xsi:type="dcterms:W3CDTF">2022-09-13T11:16:29Z</dcterms:modified>
</cp:coreProperties>
</file>